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10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 lockStructure="0"/>
  <bookViews>
    <workbookView xWindow="360" yWindow="15" windowWidth="20955" windowHeight="9720" activeTab="3"/>
  </bookViews>
  <sheets>
    <sheet name="БШПД" sheetId="1" state="visible" r:id="rId2"/>
    <sheet name="ПРТС" sheetId="2" state="visible" r:id="rId3"/>
    <sheet name="2024" sheetId="3" state="visible" r:id="rId4"/>
    <sheet name="2025" sheetId="4" state="visible" r:id="rId5"/>
    <sheet name="УЦН 1.0" sheetId="5" state="visible" r:id="rId6"/>
    <sheet name="УЦН 2.0" sheetId="6" state="visible" r:id="rId7"/>
    <sheet name="УЦН 2.0 (24)" sheetId="7" state="visible" r:id="rId8"/>
    <sheet name="УУС" sheetId="8" state="visible" r:id="rId9"/>
    <sheet name="ИТОГО, %" sheetId="9" state="visible" r:id="rId10"/>
    <sheet name="показатель 504-п" sheetId="10" state="visible" r:id="rId11"/>
    <sheet name="Пок-ль нараст." sheetId="11" state="visible" r:id="rId12"/>
    <sheet name="FuzzyLookup_AddIn_Undo_Sheet" sheetId="12" state="hidden" r:id="rId13"/>
    <sheet name="ТД" sheetId="13" state="visible" r:id="rId14"/>
    <sheet name="контакты" sheetId="14" state="visible" r:id="rId15"/>
  </sheets>
  <definedNames>
    <definedName name="_xlnm._FilterDatabase" localSheetId="0" hidden="1">'БШПД'!$A$1:$R$396</definedName>
    <definedName name="_xlnm._FilterDatabase" localSheetId="1" hidden="1">'ПРТС'!$A$1:$Q$1</definedName>
    <definedName name="_xlnm._FilterDatabase" localSheetId="2" hidden="1">'2024'!$A$1:$Q$26</definedName>
    <definedName name="_xlnm._FilterDatabase" localSheetId="3" hidden="1">'2025'!$A$1:$U$8</definedName>
    <definedName name="_xlnm._FilterDatabase" localSheetId="4" hidden="1">'УЦН 1.0'!$A$1:$R$282</definedName>
    <definedName name="_xlnm._FilterDatabase" localSheetId="5" hidden="1">'УЦН 2.0'!$A$1:$Z$181</definedName>
    <definedName name="_xlnm._FilterDatabase" localSheetId="6" hidden="1">'УЦН 2.0 (24)'!$A$1:$L$590</definedName>
    <definedName name="_xlnm._FilterDatabase" localSheetId="7" hidden="1">'УУС'!$A$1:$N$480</definedName>
    <definedName name="_xlnm._FilterDatabase" localSheetId="9" hidden="1">'показатель 504-п'!$A$1:$AB$1718</definedName>
    <definedName name="_xlnm._FilterDatabase" localSheetId="10" hidden="1">'Пок-ль нараст.'!$A$1:$R$262</definedName>
    <definedName name="_xlnm._FilterDatabase" localSheetId="13" hidden="1">'контакты'!$A$1:$H$33</definedName>
    <definedName name="_xlnm._FilterDatabase" localSheetId="0" hidden="1">'БШПД'!$A$1:$R$396</definedName>
    <definedName name="_xlnm._FilterDatabase" localSheetId="1" hidden="1">'ПРТС'!$A$1:$Q$1</definedName>
    <definedName name="_xlnm._FilterDatabase" localSheetId="4" hidden="1">'УЦН 1.0'!$A$1:$R$282</definedName>
    <definedName name="_xlnm._FilterDatabase" localSheetId="5" hidden="1">'УЦН 2.0'!$A$1:$Z$181</definedName>
    <definedName name="_xlnm._FilterDatabase" localSheetId="6" hidden="1">'УЦН 2.0 (24)'!$A$1:$L$590</definedName>
    <definedName name="_xlnm._FilterDatabase" localSheetId="7" hidden="1">'УУС'!$A$1:$N$480</definedName>
    <definedName name="_xlnm._FilterDatabase" localSheetId="9" hidden="1">'показатель 504-п'!$A$1:$AB$1718</definedName>
    <definedName name="_xlnm._FilterDatabase" localSheetId="10" hidden="1">'Пок-ль нараст.'!$A$1:$R$262</definedName>
    <definedName name="_xlnm._FilterDatabase" localSheetId="13" hidden="1">'контакты'!$A$1:$H$33</definedName>
  </definedNames>
  <calcPr/>
</workbook>
</file>

<file path=xl/sharedStrings.xml><?xml version="1.0" encoding="utf-8"?>
<sst xmlns="http://schemas.openxmlformats.org/spreadsheetml/2006/main" count="9138" uniqueCount="9138">
  <si>
    <t>№</t>
  </si>
  <si>
    <t xml:space="preserve">Наименование МО</t>
  </si>
  <si>
    <t xml:space="preserve">Наименование 
населенного пункта</t>
  </si>
  <si>
    <t xml:space="preserve">Перепись 2020</t>
  </si>
  <si>
    <t xml:space="preserve">За год</t>
  </si>
  <si>
    <t xml:space="preserve">2017
(№ 524-п 
от 12.09.17)</t>
  </si>
  <si>
    <t xml:space="preserve">2018 
(№ 227-п 
от 07.05.18)</t>
  </si>
  <si>
    <t xml:space="preserve">2019
(№ 111-п 
от 12.03.19)</t>
  </si>
  <si>
    <t xml:space="preserve">2020 
(№ 55-п 
от 30.01.20)</t>
  </si>
  <si>
    <t xml:space="preserve">2021 
(№ 176-п 
от 01.04.21)</t>
  </si>
  <si>
    <t xml:space="preserve">2022
(№ 971-п 
от 28.12.21)</t>
  </si>
  <si>
    <t xml:space="preserve">2023 
(№ 1030-п от 30.11.22)</t>
  </si>
  <si>
    <t>Субсидия</t>
  </si>
  <si>
    <t xml:space="preserve">УЦН 
1.0</t>
  </si>
  <si>
    <t xml:space="preserve">УЦН 
2.0</t>
  </si>
  <si>
    <t>Ключ</t>
  </si>
  <si>
    <t xml:space="preserve">Абанский район</t>
  </si>
  <si>
    <t xml:space="preserve">Быстровка д.</t>
  </si>
  <si>
    <t>+</t>
  </si>
  <si>
    <t>++</t>
  </si>
  <si>
    <t xml:space="preserve">Долженовка д.</t>
  </si>
  <si>
    <t xml:space="preserve">Абанский р-н</t>
  </si>
  <si>
    <t xml:space="preserve">Заозерка с.</t>
  </si>
  <si>
    <t xml:space="preserve">Новокиявлянка д.</t>
  </si>
  <si>
    <t xml:space="preserve">Пея п.</t>
  </si>
  <si>
    <t xml:space="preserve">Стерлитамак д.</t>
  </si>
  <si>
    <t xml:space="preserve">Хиндичет п.</t>
  </si>
  <si>
    <t xml:space="preserve">Чигашет п.</t>
  </si>
  <si>
    <t xml:space="preserve">Енисейский район</t>
  </si>
  <si>
    <t xml:space="preserve">Айдара д.</t>
  </si>
  <si>
    <t xml:space="preserve">Александровский Шлюз п.</t>
  </si>
  <si>
    <t xml:space="preserve">Безымянка д.</t>
  </si>
  <si>
    <t>Колмогорово</t>
  </si>
  <si>
    <t xml:space="preserve">Маковское с.</t>
  </si>
  <si>
    <t xml:space="preserve">Нижнешадрино д.</t>
  </si>
  <si>
    <t xml:space="preserve">Сергеево п.</t>
  </si>
  <si>
    <t xml:space="preserve">Фомка д.</t>
  </si>
  <si>
    <t xml:space="preserve">Кежемский район</t>
  </si>
  <si>
    <t xml:space="preserve">Аксеново д.</t>
  </si>
  <si>
    <t xml:space="preserve">Курагинский район</t>
  </si>
  <si>
    <t xml:space="preserve">Тагашет п.</t>
  </si>
  <si>
    <t xml:space="preserve">Чибижек п.</t>
  </si>
  <si>
    <t xml:space="preserve">Пировский район</t>
  </si>
  <si>
    <t xml:space="preserve">Алтат с.</t>
  </si>
  <si>
    <t xml:space="preserve">Рыбинский район</t>
  </si>
  <si>
    <t>Михалевка</t>
  </si>
  <si>
    <t xml:space="preserve">Сухобузимский район</t>
  </si>
  <si>
    <t xml:space="preserve">Ковригино </t>
  </si>
  <si>
    <t xml:space="preserve">Таймырский </t>
  </si>
  <si>
    <t xml:space="preserve">Жданиха п. </t>
  </si>
  <si>
    <t xml:space="preserve">Тасеевский район</t>
  </si>
  <si>
    <t xml:space="preserve">Луговая д.</t>
  </si>
  <si>
    <t xml:space="preserve">Туруханский район</t>
  </si>
  <si>
    <t xml:space="preserve">Бакланиха с. </t>
  </si>
  <si>
    <t xml:space="preserve">Горошиха д.</t>
  </si>
  <si>
    <t xml:space="preserve">Индыгино п.</t>
  </si>
  <si>
    <t xml:space="preserve">Канготово д.</t>
  </si>
  <si>
    <t xml:space="preserve">Курейка п.</t>
  </si>
  <si>
    <t xml:space="preserve">Мадуйка п.</t>
  </si>
  <si>
    <t xml:space="preserve">Советская Речка п.</t>
  </si>
  <si>
    <t xml:space="preserve">Старотуруханск д.</t>
  </si>
  <si>
    <t xml:space="preserve">Фарково с. </t>
  </si>
  <si>
    <t xml:space="preserve">Тюхтетский район</t>
  </si>
  <si>
    <t xml:space="preserve">Пасечное д.</t>
  </si>
  <si>
    <t>Эвенкийский</t>
  </si>
  <si>
    <t xml:space="preserve">Бурный п. </t>
  </si>
  <si>
    <t xml:space="preserve">Кислокан п. </t>
  </si>
  <si>
    <t xml:space="preserve">Кузьмовка п. </t>
  </si>
  <si>
    <t>Куюмба</t>
  </si>
  <si>
    <t xml:space="preserve">Мирюга с.</t>
  </si>
  <si>
    <t xml:space="preserve">Муторай п. </t>
  </si>
  <si>
    <t xml:space="preserve">Нидым п. </t>
  </si>
  <si>
    <t xml:space="preserve">Оскоба п.</t>
  </si>
  <si>
    <t xml:space="preserve">Ошарово п. </t>
  </si>
  <si>
    <t xml:space="preserve">Стрелка-Чуня п. </t>
  </si>
  <si>
    <t xml:space="preserve">Учами п. </t>
  </si>
  <si>
    <t>Чемдальск</t>
  </si>
  <si>
    <t xml:space="preserve">Юкта п. </t>
  </si>
  <si>
    <t xml:space="preserve">Бирилюсский район</t>
  </si>
  <si>
    <t xml:space="preserve">Малая Кеть п. </t>
  </si>
  <si>
    <t xml:space="preserve">Большемуртинский район</t>
  </si>
  <si>
    <t xml:space="preserve">Луговское п.</t>
  </si>
  <si>
    <t xml:space="preserve">Идринский район</t>
  </si>
  <si>
    <t xml:space="preserve">Большая Салба с.</t>
  </si>
  <si>
    <t xml:space="preserve">Ирбейский район</t>
  </si>
  <si>
    <t xml:space="preserve">Богачево д.</t>
  </si>
  <si>
    <t xml:space="preserve">Новомариновка д.</t>
  </si>
  <si>
    <t xml:space="preserve">Стрелка д.</t>
  </si>
  <si>
    <t xml:space="preserve">Жаровск п.</t>
  </si>
  <si>
    <t xml:space="preserve">Красный Кордон п.</t>
  </si>
  <si>
    <t xml:space="preserve">Новоселовский район</t>
  </si>
  <si>
    <t xml:space="preserve">Березовый п. </t>
  </si>
  <si>
    <t xml:space="preserve">Усть-Кайтым п.</t>
  </si>
  <si>
    <t xml:space="preserve">Новая п. </t>
  </si>
  <si>
    <t xml:space="preserve">Попигай п. </t>
  </si>
  <si>
    <t xml:space="preserve">Сындасско п. </t>
  </si>
  <si>
    <t xml:space="preserve">Сандакчес п.</t>
  </si>
  <si>
    <t xml:space="preserve">Бирюса д.</t>
  </si>
  <si>
    <t xml:space="preserve">Шивера д. </t>
  </si>
  <si>
    <t xml:space="preserve">Кирчиж с.</t>
  </si>
  <si>
    <t xml:space="preserve">Полевое п.</t>
  </si>
  <si>
    <t xml:space="preserve">Проточный п.</t>
  </si>
  <si>
    <t xml:space="preserve">Богучанский район</t>
  </si>
  <si>
    <t xml:space="preserve">Беляки п.</t>
  </si>
  <si>
    <t xml:space="preserve">Муратово д.</t>
  </si>
  <si>
    <t xml:space="preserve">Большеулуйский район</t>
  </si>
  <si>
    <t xml:space="preserve">Бычки с.</t>
  </si>
  <si>
    <t xml:space="preserve">Таежка п.</t>
  </si>
  <si>
    <t xml:space="preserve">Новый Городок п.</t>
  </si>
  <si>
    <t xml:space="preserve">Сым с.</t>
  </si>
  <si>
    <t xml:space="preserve">Ермаковский район</t>
  </si>
  <si>
    <t xml:space="preserve">Большая Речка п.</t>
  </si>
  <si>
    <t xml:space="preserve">Новотроицкое с.</t>
  </si>
  <si>
    <t xml:space="preserve">Альгинка д.</t>
  </si>
  <si>
    <t xml:space="preserve">Каратузский район</t>
  </si>
  <si>
    <t xml:space="preserve">Верхний Суэтук д.</t>
  </si>
  <si>
    <t xml:space="preserve">Ирба с.</t>
  </si>
  <si>
    <t xml:space="preserve">Яркино с.</t>
  </si>
  <si>
    <t xml:space="preserve">Краснотуранский район</t>
  </si>
  <si>
    <t xml:space="preserve">Кедровая д.</t>
  </si>
  <si>
    <t xml:space="preserve">Новопокровка д.</t>
  </si>
  <si>
    <t xml:space="preserve">Прудный п.</t>
  </si>
  <si>
    <t xml:space="preserve">Уральская д.</t>
  </si>
  <si>
    <t xml:space="preserve">Мотыгинский район</t>
  </si>
  <si>
    <t xml:space="preserve">Кирсантьево п.</t>
  </si>
  <si>
    <t xml:space="preserve">Нижнеингашский район</t>
  </si>
  <si>
    <t xml:space="preserve">Новоалександровка с.</t>
  </si>
  <si>
    <t xml:space="preserve">Дивный п.</t>
  </si>
  <si>
    <t xml:space="preserve">Куллог д. </t>
  </si>
  <si>
    <t xml:space="preserve">Черная Кома</t>
  </si>
  <si>
    <t xml:space="preserve">Партизанский район</t>
  </si>
  <si>
    <t xml:space="preserve">Кожелак д.</t>
  </si>
  <si>
    <t xml:space="preserve">Икшурма с.</t>
  </si>
  <si>
    <t>Чайда</t>
  </si>
  <si>
    <t>Байкаловск</t>
  </si>
  <si>
    <t xml:space="preserve">Воронцово п. </t>
  </si>
  <si>
    <t xml:space="preserve">Катырык п. </t>
  </si>
  <si>
    <t xml:space="preserve">Хантайское Озеро п. </t>
  </si>
  <si>
    <t xml:space="preserve">Вахрушево с.</t>
  </si>
  <si>
    <t xml:space="preserve">Бахта п.</t>
  </si>
  <si>
    <t xml:space="preserve">Верещагино с. </t>
  </si>
  <si>
    <t xml:space="preserve">Келлог п.</t>
  </si>
  <si>
    <t xml:space="preserve">Сургутиха д.</t>
  </si>
  <si>
    <t xml:space="preserve">Верх-Четск п.</t>
  </si>
  <si>
    <t xml:space="preserve">Двинка д.</t>
  </si>
  <si>
    <t xml:space="preserve">Красинка с.</t>
  </si>
  <si>
    <t xml:space="preserve">Поваренкино с.</t>
  </si>
  <si>
    <t xml:space="preserve">Сплавной п.</t>
  </si>
  <si>
    <t xml:space="preserve">Чиндат с.</t>
  </si>
  <si>
    <t xml:space="preserve">Ужурский район</t>
  </si>
  <si>
    <t xml:space="preserve">Терехта д. </t>
  </si>
  <si>
    <t xml:space="preserve">Полигус п. </t>
  </si>
  <si>
    <t xml:space="preserve">Суломай п. </t>
  </si>
  <si>
    <t xml:space="preserve">Тутончаны п. </t>
  </si>
  <si>
    <t xml:space="preserve">Чиринда п. </t>
  </si>
  <si>
    <t xml:space="preserve">Восток п.</t>
  </si>
  <si>
    <t> </t>
  </si>
  <si>
    <t xml:space="preserve">доп 2022</t>
  </si>
  <si>
    <t xml:space="preserve">Балахтинский район</t>
  </si>
  <si>
    <t xml:space="preserve">Грузенка с.</t>
  </si>
  <si>
    <t xml:space="preserve">Красные Ключи д.</t>
  </si>
  <si>
    <t xml:space="preserve">Межово с.</t>
  </si>
  <si>
    <t xml:space="preserve">Мостовское д.</t>
  </si>
  <si>
    <t xml:space="preserve">Раздольное п.</t>
  </si>
  <si>
    <t xml:space="preserve">Бобровка с.</t>
  </si>
  <si>
    <t xml:space="preserve">Кытат п.</t>
  </si>
  <si>
    <t xml:space="preserve">Дзержинский район</t>
  </si>
  <si>
    <t xml:space="preserve">Александро-Ерша д.</t>
  </si>
  <si>
    <t xml:space="preserve">Большие Кныши с.</t>
  </si>
  <si>
    <t xml:space="preserve">Иланский район</t>
  </si>
  <si>
    <t xml:space="preserve">Росляки п.</t>
  </si>
  <si>
    <t xml:space="preserve">Благовещенка с.</t>
  </si>
  <si>
    <t xml:space="preserve">Бычковка д.</t>
  </si>
  <si>
    <t xml:space="preserve">Ивановка с.</t>
  </si>
  <si>
    <t xml:space="preserve">доп 2023</t>
  </si>
  <si>
    <t xml:space="preserve">Николаевка д.</t>
  </si>
  <si>
    <t>Петропавловка-1</t>
  </si>
  <si>
    <t xml:space="preserve">Степановка п.</t>
  </si>
  <si>
    <t xml:space="preserve">Нижний Кужебар с.</t>
  </si>
  <si>
    <t xml:space="preserve">Гуляевка д.</t>
  </si>
  <si>
    <t xml:space="preserve">Соколовка с.</t>
  </si>
  <si>
    <t xml:space="preserve">Стретенка с.</t>
  </si>
  <si>
    <t xml:space="preserve">Мина п.</t>
  </si>
  <si>
    <t xml:space="preserve">Хабайдак п.</t>
  </si>
  <si>
    <t xml:space="preserve">Хайдак д.</t>
  </si>
  <si>
    <t xml:space="preserve">Павловщина с.</t>
  </si>
  <si>
    <t>Таймырский </t>
  </si>
  <si>
    <t xml:space="preserve">Волочанка п. </t>
  </si>
  <si>
    <t xml:space="preserve">Новорыбная п. </t>
  </si>
  <si>
    <t xml:space="preserve">Потапово п. </t>
  </si>
  <si>
    <t xml:space="preserve">Арктика 24</t>
  </si>
  <si>
    <t xml:space="preserve">Усть-Авам п. </t>
  </si>
  <si>
    <t xml:space="preserve">Усть-Порт п. </t>
  </si>
  <si>
    <t xml:space="preserve">Хета п. </t>
  </si>
  <si>
    <t>Тургужан</t>
  </si>
  <si>
    <t xml:space="preserve">Ессей п. </t>
  </si>
  <si>
    <t xml:space="preserve">Суринда п. </t>
  </si>
  <si>
    <t xml:space="preserve">Эконда п. </t>
  </si>
  <si>
    <t xml:space="preserve">Арадан п.</t>
  </si>
  <si>
    <t xml:space="preserve">Апано-Ключи с.</t>
  </si>
  <si>
    <t xml:space="preserve">Вознесенка с.</t>
  </si>
  <si>
    <t xml:space="preserve">Денисовка д.</t>
  </si>
  <si>
    <t xml:space="preserve">Залипье с.</t>
  </si>
  <si>
    <t xml:space="preserve">Никольск с.</t>
  </si>
  <si>
    <t xml:space="preserve">Ношино д.</t>
  </si>
  <si>
    <t xml:space="preserve">Турово с.</t>
  </si>
  <si>
    <t xml:space="preserve">Ачинский район</t>
  </si>
  <si>
    <t xml:space="preserve">Белый Яр п.</t>
  </si>
  <si>
    <t xml:space="preserve">Березовый п.</t>
  </si>
  <si>
    <t xml:space="preserve">Лапшиха с.</t>
  </si>
  <si>
    <t xml:space="preserve">Малый Улуй д.</t>
  </si>
  <si>
    <t xml:space="preserve">Нагорново д.</t>
  </si>
  <si>
    <t xml:space="preserve">Покровка с.</t>
  </si>
  <si>
    <t xml:space="preserve">Ключи д.</t>
  </si>
  <si>
    <t xml:space="preserve">Угольный п.</t>
  </si>
  <si>
    <t xml:space="preserve">Чистые Пруды п.</t>
  </si>
  <si>
    <t xml:space="preserve">Березовский район</t>
  </si>
  <si>
    <t xml:space="preserve">Ермолаево д.</t>
  </si>
  <si>
    <t xml:space="preserve">Кузнецово д.</t>
  </si>
  <si>
    <t xml:space="preserve">Свищево д.</t>
  </si>
  <si>
    <t xml:space="preserve">Терентьево д.</t>
  </si>
  <si>
    <t xml:space="preserve">Челноково д.</t>
  </si>
  <si>
    <t xml:space="preserve">Арефьево с.</t>
  </si>
  <si>
    <t xml:space="preserve">Маталассы с.</t>
  </si>
  <si>
    <t xml:space="preserve">Боготольский район</t>
  </si>
  <si>
    <t xml:space="preserve">Александровка с.</t>
  </si>
  <si>
    <t xml:space="preserve">Владимировка д.</t>
  </si>
  <si>
    <t xml:space="preserve">Каштан п.</t>
  </si>
  <si>
    <t xml:space="preserve">Красная Речка д.</t>
  </si>
  <si>
    <t xml:space="preserve">Медяково с.</t>
  </si>
  <si>
    <t xml:space="preserve">Чайковский п.</t>
  </si>
  <si>
    <t xml:space="preserve">Кежек п.</t>
  </si>
  <si>
    <t xml:space="preserve">Большой Кантат д.</t>
  </si>
  <si>
    <t xml:space="preserve">Еловка с.</t>
  </si>
  <si>
    <t xml:space="preserve">Комарово д.</t>
  </si>
  <si>
    <t xml:space="preserve">Малый Кантат д.</t>
  </si>
  <si>
    <t xml:space="preserve">Пакуль д.</t>
  </si>
  <si>
    <t xml:space="preserve">Тигино д.</t>
  </si>
  <si>
    <t xml:space="preserve">Березовка с.</t>
  </si>
  <si>
    <t xml:space="preserve">Сосновый Бор п.</t>
  </si>
  <si>
    <t xml:space="preserve">Сучково с.</t>
  </si>
  <si>
    <t xml:space="preserve">Ашпатск д.</t>
  </si>
  <si>
    <t xml:space="preserve">Нижний Танай с.</t>
  </si>
  <si>
    <t xml:space="preserve">Орловка с.</t>
  </si>
  <si>
    <t xml:space="preserve">Дивногорск город</t>
  </si>
  <si>
    <t xml:space="preserve">Манский п.</t>
  </si>
  <si>
    <t xml:space="preserve">Слизнево п.</t>
  </si>
  <si>
    <t xml:space="preserve">Емельяновский район</t>
  </si>
  <si>
    <t xml:space="preserve">Арей п.</t>
  </si>
  <si>
    <t xml:space="preserve">Бугачево д.</t>
  </si>
  <si>
    <t xml:space="preserve">Гаревое п.</t>
  </si>
  <si>
    <t xml:space="preserve">Замятино д.</t>
  </si>
  <si>
    <t xml:space="preserve">Зеледеево п.</t>
  </si>
  <si>
    <t xml:space="preserve">Каменный Яр п.</t>
  </si>
  <si>
    <t xml:space="preserve">Кача п.</t>
  </si>
  <si>
    <t xml:space="preserve">Красный Пахарь п.</t>
  </si>
  <si>
    <t xml:space="preserve">Крутая д.</t>
  </si>
  <si>
    <t xml:space="preserve">Кубеково д.</t>
  </si>
  <si>
    <t xml:space="preserve">Первомайский п.</t>
  </si>
  <si>
    <t xml:space="preserve">Совхоз Сибиряк с.</t>
  </si>
  <si>
    <t xml:space="preserve">Сухая Балка п.</t>
  </si>
  <si>
    <t xml:space="preserve">Городище с.</t>
  </si>
  <si>
    <t xml:space="preserve">Плотбище с.</t>
  </si>
  <si>
    <t xml:space="preserve">Погодаево с.</t>
  </si>
  <si>
    <t xml:space="preserve">Подгорное с.</t>
  </si>
  <si>
    <t xml:space="preserve">Усть-Пит с.</t>
  </si>
  <si>
    <t xml:space="preserve">Усть-Тунгуска д.</t>
  </si>
  <si>
    <t xml:space="preserve">Чалбышево с.</t>
  </si>
  <si>
    <t xml:space="preserve">Верхний Кебеж д.</t>
  </si>
  <si>
    <t xml:space="preserve">Григорьевка с.</t>
  </si>
  <si>
    <t xml:space="preserve">Нижнеусинское с.</t>
  </si>
  <si>
    <t xml:space="preserve">Новоозерный п.</t>
  </si>
  <si>
    <t xml:space="preserve">Железногорск город</t>
  </si>
  <si>
    <t xml:space="preserve">Шивера д.</t>
  </si>
  <si>
    <t xml:space="preserve">Большой Телек с.</t>
  </si>
  <si>
    <t xml:space="preserve">Добромысловский п.</t>
  </si>
  <si>
    <t xml:space="preserve">Екатериновка с.</t>
  </si>
  <si>
    <t xml:space="preserve">Куреж с.</t>
  </si>
  <si>
    <t xml:space="preserve">Майское Утро с.</t>
  </si>
  <si>
    <t xml:space="preserve">Малый Хабык д.</t>
  </si>
  <si>
    <t xml:space="preserve">Новоберезовка с.</t>
  </si>
  <si>
    <t xml:space="preserve">Отрок с.</t>
  </si>
  <si>
    <t xml:space="preserve">Романовка с.</t>
  </si>
  <si>
    <t xml:space="preserve">Центральный п.</t>
  </si>
  <si>
    <t xml:space="preserve">Далай с.</t>
  </si>
  <si>
    <t xml:space="preserve">Ельники п.</t>
  </si>
  <si>
    <t xml:space="preserve">Красный Хлебороб д.</t>
  </si>
  <si>
    <t xml:space="preserve">Кучердаевка с.</t>
  </si>
  <si>
    <t xml:space="preserve">Степаново д.</t>
  </si>
  <si>
    <t xml:space="preserve">Агул д.</t>
  </si>
  <si>
    <t xml:space="preserve">Елисеевка д.</t>
  </si>
  <si>
    <t xml:space="preserve">Маловка с.</t>
  </si>
  <si>
    <t xml:space="preserve">Мельничное с.</t>
  </si>
  <si>
    <t xml:space="preserve">Нагорная д.</t>
  </si>
  <si>
    <t xml:space="preserve">Первое Мая д.</t>
  </si>
  <si>
    <t xml:space="preserve">Преображенка д.</t>
  </si>
  <si>
    <t xml:space="preserve">Чухломино д.</t>
  </si>
  <si>
    <t xml:space="preserve">Казачинский район</t>
  </si>
  <si>
    <t xml:space="preserve">Вороковка с.</t>
  </si>
  <si>
    <t xml:space="preserve">Дудовка с.</t>
  </si>
  <si>
    <t xml:space="preserve">Матвеевка д.</t>
  </si>
  <si>
    <t xml:space="preserve">Отношка с.</t>
  </si>
  <si>
    <t xml:space="preserve">Пискуновка д.</t>
  </si>
  <si>
    <t xml:space="preserve">Талажанка с.</t>
  </si>
  <si>
    <t xml:space="preserve">Челноки д.</t>
  </si>
  <si>
    <t xml:space="preserve">Канский район</t>
  </si>
  <si>
    <t xml:space="preserve">Амонаш дело</t>
  </si>
  <si>
    <t xml:space="preserve">Арефьевка д.</t>
  </si>
  <si>
    <t xml:space="preserve">Архангельское д.</t>
  </si>
  <si>
    <t xml:space="preserve">Бережки с.</t>
  </si>
  <si>
    <t xml:space="preserve">Бошняково п.</t>
  </si>
  <si>
    <t xml:space="preserve">Зеленый Луг п.</t>
  </si>
  <si>
    <t xml:space="preserve">Леонтьевка д.</t>
  </si>
  <si>
    <t xml:space="preserve">Новый Путь д.</t>
  </si>
  <si>
    <t xml:space="preserve">Степняки п.</t>
  </si>
  <si>
    <t xml:space="preserve">Сухая Речка п.</t>
  </si>
  <si>
    <t xml:space="preserve">Тайна д.</t>
  </si>
  <si>
    <t xml:space="preserve">Тарай д.</t>
  </si>
  <si>
    <t xml:space="preserve">Терское д.</t>
  </si>
  <si>
    <t xml:space="preserve">Хаерино д.</t>
  </si>
  <si>
    <t xml:space="preserve">Шахтинский п.</t>
  </si>
  <si>
    <t xml:space="preserve">Нижние Куряты с.</t>
  </si>
  <si>
    <t xml:space="preserve">Старая Копь с.</t>
  </si>
  <si>
    <t xml:space="preserve">Уджей с.</t>
  </si>
  <si>
    <t xml:space="preserve">Козульский район</t>
  </si>
  <si>
    <t xml:space="preserve">Кедровый п.</t>
  </si>
  <si>
    <t xml:space="preserve">Косачи п.</t>
  </si>
  <si>
    <t xml:space="preserve">Шадрино с.</t>
  </si>
  <si>
    <t xml:space="preserve">Белоярск с.</t>
  </si>
  <si>
    <t xml:space="preserve">Галактионово с.</t>
  </si>
  <si>
    <t xml:space="preserve">Джирим п.</t>
  </si>
  <si>
    <t xml:space="preserve">Салба с.</t>
  </si>
  <si>
    <t xml:space="preserve">Байдово п.</t>
  </si>
  <si>
    <t xml:space="preserve">Белый Яр д.</t>
  </si>
  <si>
    <t xml:space="preserve">Бугуртак п.</t>
  </si>
  <si>
    <t xml:space="preserve">Детлово п.</t>
  </si>
  <si>
    <t xml:space="preserve">Жербатиха д.</t>
  </si>
  <si>
    <t xml:space="preserve">Курганчики д.</t>
  </si>
  <si>
    <t xml:space="preserve">Мурино с.</t>
  </si>
  <si>
    <t xml:space="preserve">Подгорный п.</t>
  </si>
  <si>
    <t xml:space="preserve">Манский район</t>
  </si>
  <si>
    <t xml:space="preserve">Большой Унгут п.</t>
  </si>
  <si>
    <t xml:space="preserve">Ветвистый п.</t>
  </si>
  <si>
    <t xml:space="preserve">Выезжий Лог д.</t>
  </si>
  <si>
    <t xml:space="preserve">Кияй с.</t>
  </si>
  <si>
    <t>Колбинский</t>
  </si>
  <si>
    <t xml:space="preserve">Новоникольск д.</t>
  </si>
  <si>
    <t xml:space="preserve">Орешное п.</t>
  </si>
  <si>
    <t xml:space="preserve">Степной Баджей с.</t>
  </si>
  <si>
    <t xml:space="preserve">Тертеж с.</t>
  </si>
  <si>
    <t xml:space="preserve">Минусинский район</t>
  </si>
  <si>
    <t xml:space="preserve">Верхняя Коя с.</t>
  </si>
  <si>
    <t xml:space="preserve">Колмаково с.</t>
  </si>
  <si>
    <t xml:space="preserve">Малая Ничка с.</t>
  </si>
  <si>
    <t xml:space="preserve">Озеро Тагарское п.</t>
  </si>
  <si>
    <t xml:space="preserve">Опытное Поле п.</t>
  </si>
  <si>
    <t xml:space="preserve">Притубинский п.</t>
  </si>
  <si>
    <t xml:space="preserve">Суходол п.</t>
  </si>
  <si>
    <t xml:space="preserve">Топольки п.</t>
  </si>
  <si>
    <t xml:space="preserve">Назаровский район</t>
  </si>
  <si>
    <t xml:space="preserve">Алтат д.</t>
  </si>
  <si>
    <t xml:space="preserve">Антропово с.</t>
  </si>
  <si>
    <t xml:space="preserve">Березняки п.</t>
  </si>
  <si>
    <t xml:space="preserve">Большая Сосновка с.</t>
  </si>
  <si>
    <t xml:space="preserve">Верхний Ададым с.</t>
  </si>
  <si>
    <t xml:space="preserve">Верхняя Березовка д.</t>
  </si>
  <si>
    <t xml:space="preserve">Ельник с.</t>
  </si>
  <si>
    <t xml:space="preserve">Жгутово д.</t>
  </si>
  <si>
    <t xml:space="preserve">Ильинка с.</t>
  </si>
  <si>
    <t xml:space="preserve">Кибитень с.</t>
  </si>
  <si>
    <t xml:space="preserve">Кольцово с.</t>
  </si>
  <si>
    <t xml:space="preserve">Красногорский п.</t>
  </si>
  <si>
    <t xml:space="preserve">Московка д.</t>
  </si>
  <si>
    <t xml:space="preserve">Новая Сокса д.</t>
  </si>
  <si>
    <t xml:space="preserve">Предгорный п.</t>
  </si>
  <si>
    <t xml:space="preserve">Сохновка п.</t>
  </si>
  <si>
    <t xml:space="preserve">Средняя Березовка д.</t>
  </si>
  <si>
    <t xml:space="preserve">Чердынь д.</t>
  </si>
  <si>
    <t xml:space="preserve">Александровка д.</t>
  </si>
  <si>
    <t xml:space="preserve">Кучерово с.</t>
  </si>
  <si>
    <t xml:space="preserve">Павловка д.</t>
  </si>
  <si>
    <t xml:space="preserve">Тиличеть п.</t>
  </si>
  <si>
    <t xml:space="preserve">Бараит с.</t>
  </si>
  <si>
    <t xml:space="preserve">Интикуль п.</t>
  </si>
  <si>
    <t xml:space="preserve">Кульчек д.</t>
  </si>
  <si>
    <t xml:space="preserve">Легостаево с.</t>
  </si>
  <si>
    <t xml:space="preserve">Богуславка д.</t>
  </si>
  <si>
    <t xml:space="preserve">Ивановка д.</t>
  </si>
  <si>
    <t xml:space="preserve">Иннокентьевка с.</t>
  </si>
  <si>
    <t xml:space="preserve">Кой д.</t>
  </si>
  <si>
    <t xml:space="preserve">Солонечно-Талое д.</t>
  </si>
  <si>
    <t xml:space="preserve">Кириково с.</t>
  </si>
  <si>
    <t xml:space="preserve">Омский п.</t>
  </si>
  <si>
    <t xml:space="preserve">Гмирянка с.</t>
  </si>
  <si>
    <t xml:space="preserve">Красногорьевка с.</t>
  </si>
  <si>
    <t xml:space="preserve">Малая Камала с.</t>
  </si>
  <si>
    <t xml:space="preserve">Налобино д.</t>
  </si>
  <si>
    <t xml:space="preserve">Усть-Кандыга д.</t>
  </si>
  <si>
    <t xml:space="preserve">Саянский район</t>
  </si>
  <si>
    <t xml:space="preserve">Большой Арбай с.</t>
  </si>
  <si>
    <t xml:space="preserve">Гладково с.</t>
  </si>
  <si>
    <t xml:space="preserve">Нагорное с.</t>
  </si>
  <si>
    <t xml:space="preserve">Орье п.</t>
  </si>
  <si>
    <t xml:space="preserve">Средняя Агинка с.</t>
  </si>
  <si>
    <t>Тугач</t>
  </si>
  <si>
    <t xml:space="preserve">Северо-Енисейский район</t>
  </si>
  <si>
    <t xml:space="preserve">Вангаш п.</t>
  </si>
  <si>
    <t xml:space="preserve">Большие Пруды п.</t>
  </si>
  <si>
    <t xml:space="preserve">Бузим п.</t>
  </si>
  <si>
    <t xml:space="preserve">Малиновка д.</t>
  </si>
  <si>
    <t xml:space="preserve">Мингуль п.</t>
  </si>
  <si>
    <t xml:space="preserve">Нахвальское с.</t>
  </si>
  <si>
    <t xml:space="preserve">Подсопки с.</t>
  </si>
  <si>
    <t xml:space="preserve">Седельниково д.</t>
  </si>
  <si>
    <t xml:space="preserve">Хлоптуново с.</t>
  </si>
  <si>
    <t xml:space="preserve">Кресты п.</t>
  </si>
  <si>
    <t>Веселое</t>
  </si>
  <si>
    <t xml:space="preserve">Сивохино с.</t>
  </si>
  <si>
    <t xml:space="preserve">Фаначет с.</t>
  </si>
  <si>
    <t xml:space="preserve">Хандала с.</t>
  </si>
  <si>
    <t xml:space="preserve">Зареченка с.</t>
  </si>
  <si>
    <t xml:space="preserve">Лазарево с.</t>
  </si>
  <si>
    <t xml:space="preserve">Леонтьевка с.</t>
  </si>
  <si>
    <t xml:space="preserve">Новомитрополька с.</t>
  </si>
  <si>
    <t xml:space="preserve">Ашпан с.</t>
  </si>
  <si>
    <t xml:space="preserve">Березовый Лог д.</t>
  </si>
  <si>
    <t xml:space="preserve">Изыкчуль д.</t>
  </si>
  <si>
    <t xml:space="preserve">Яга д.</t>
  </si>
  <si>
    <t xml:space="preserve">Уярский район</t>
  </si>
  <si>
    <t xml:space="preserve">Авда п.</t>
  </si>
  <si>
    <t xml:space="preserve">Восточное с.</t>
  </si>
  <si>
    <t xml:space="preserve">Ольгино с.</t>
  </si>
  <si>
    <t xml:space="preserve">Сухоной с.</t>
  </si>
  <si>
    <t xml:space="preserve">Шарыповский район</t>
  </si>
  <si>
    <t xml:space="preserve">Ажинское с.</t>
  </si>
  <si>
    <t xml:space="preserve">Белоозерка д.</t>
  </si>
  <si>
    <t xml:space="preserve">Береш с.</t>
  </si>
  <si>
    <t xml:space="preserve">Большое Озеро с.</t>
  </si>
  <si>
    <t xml:space="preserve">Дубинино с.</t>
  </si>
  <si>
    <t xml:space="preserve">Едет д.</t>
  </si>
  <si>
    <t xml:space="preserve">Инголь п.</t>
  </si>
  <si>
    <t xml:space="preserve">Малое Озеро с.</t>
  </si>
  <si>
    <t xml:space="preserve">Новокурск д.</t>
  </si>
  <si>
    <t xml:space="preserve">Ораки с.</t>
  </si>
  <si>
    <t xml:space="preserve">Скрипачи д.</t>
  </si>
  <si>
    <t xml:space="preserve">Темра с.</t>
  </si>
  <si>
    <t xml:space="preserve">Шушь с.</t>
  </si>
  <si>
    <t xml:space="preserve">Шушенский район</t>
  </si>
  <si>
    <t xml:space="preserve">Алтан п.</t>
  </si>
  <si>
    <t xml:space="preserve">Дубенское с.</t>
  </si>
  <si>
    <t xml:space="preserve">Зарничный п.</t>
  </si>
  <si>
    <t xml:space="preserve">Нижняя Коя д.</t>
  </si>
  <si>
    <t xml:space="preserve">Средняя Шушь с.</t>
  </si>
  <si>
    <t xml:space="preserve">№ 
п/п</t>
  </si>
  <si>
    <t xml:space="preserve">№ 
(год)</t>
  </si>
  <si>
    <t xml:space="preserve">Муниципальное 
образование</t>
  </si>
  <si>
    <t xml:space="preserve">Населенный 
пункт</t>
  </si>
  <si>
    <t xml:space="preserve">ВПН 2020</t>
  </si>
  <si>
    <t>Оператор</t>
  </si>
  <si>
    <t>Стандарт</t>
  </si>
  <si>
    <t>Год</t>
  </si>
  <si>
    <t xml:space="preserve">Ссылка на контракт</t>
  </si>
  <si>
    <t xml:space="preserve">Сумма 
субсидия</t>
  </si>
  <si>
    <t xml:space="preserve">Соседние н.(2G)</t>
  </si>
  <si>
    <t>Нижнеингашский</t>
  </si>
  <si>
    <t>МТС</t>
  </si>
  <si>
    <t>2G/4G</t>
  </si>
  <si>
    <t>https://zakupki.gov.ru/epz/contract/contractCard/document-info.html?reestrNumber=3242800405017000020</t>
  </si>
  <si>
    <t xml:space="preserve">Боготольский </t>
  </si>
  <si>
    <t xml:space="preserve">Вагино с.</t>
  </si>
  <si>
    <t>https://zakupki.gov.ru/epz/contract/contractCard/document-info.html?reestrNumber=3240600147118000004</t>
  </si>
  <si>
    <t>Большемуртинский</t>
  </si>
  <si>
    <t xml:space="preserve">Казанка д.</t>
  </si>
  <si>
    <t>https://zakupki.gov.ru/epz/contract/contractCard/document-info.html?reestrNumber=3240800521718000015</t>
  </si>
  <si>
    <t>Верх-Казанка</t>
  </si>
  <si>
    <t>РТК</t>
  </si>
  <si>
    <t>https://zakupki.gov.ru/epz/contract/contractCard/document-info.html?reestrNumber=3240800521718000014</t>
  </si>
  <si>
    <t xml:space="preserve">Бартат
Верх-Подъемная
Лакино</t>
  </si>
  <si>
    <t xml:space="preserve">728
84
502</t>
  </si>
  <si>
    <t>https://zakupki.gov.ru/epz/contract/contractCard/document-info.html?reestrNumber=3240800521718000013</t>
  </si>
  <si>
    <t xml:space="preserve">Черняевка
Орловка</t>
  </si>
  <si>
    <t xml:space="preserve">22
153</t>
  </si>
  <si>
    <t>Идринский</t>
  </si>
  <si>
    <t>https://zakupki.gov.ru/epz/contract/contractCard/document-info.html?reestrNumber=3241400062618000011</t>
  </si>
  <si>
    <t>https://zakupki.gov.ru/epz/contract/contractCard/document-info.html?reestrNumber=3241400062618000012</t>
  </si>
  <si>
    <t>Ирбейский</t>
  </si>
  <si>
    <t>https://zakupki.gov.ru/epz/contract/contractCard/document-info.html?reestrNumber=3241600158318000042</t>
  </si>
  <si>
    <t>https://zakupki.gov.ru/epz/contract/contractCard/document-info.html?reestrNumber=3241600158318000040</t>
  </si>
  <si>
    <t>Ильино-Посадское</t>
  </si>
  <si>
    <t>https://zakupki.gov.ru/epz/contract/contractCard/document-info.html?reestrNumber=3241600158318000038</t>
  </si>
  <si>
    <t>Краснотуранский</t>
  </si>
  <si>
    <t>https://zakupki.gov.ru/epz/contract/contractCard/document-info.html?reestrNumber=3242200128518000022</t>
  </si>
  <si>
    <t>Манский</t>
  </si>
  <si>
    <t>https://zakupki.gov.ru/epz/contract/contractCard/document-info.html?reestrNumber=3242400644018000017</t>
  </si>
  <si>
    <t>Минусинский</t>
  </si>
  <si>
    <t>https://zakupki.gov.ru/epz/contract/contractCard/document-info.html?reestrNumber=3245501779518000018</t>
  </si>
  <si>
    <t xml:space="preserve">Нижнеингашский </t>
  </si>
  <si>
    <t>https://zakupki.gov.ru/epz/contract/contractCard/document-info.html?reestrNumber=3242800405018000008</t>
  </si>
  <si>
    <t>Партизанский</t>
  </si>
  <si>
    <t>https://zakupki.gov.ru/epz/contract/contractCard/document-info.html?reestrNumber=3243000035918000007</t>
  </si>
  <si>
    <t>50м</t>
  </si>
  <si>
    <t>Тасеевский</t>
  </si>
  <si>
    <t xml:space="preserve">Троицк с.</t>
  </si>
  <si>
    <t>https://zakupki.gov.ru/epz/contract/contractCard/document-info.html?reestrNumber=3243600010818000017</t>
  </si>
  <si>
    <t>Шарыповский</t>
  </si>
  <si>
    <t>https://zakupki.gov.ru/epz/contract/contractCard/document-info.html?reestrNumber=3244100189018000005</t>
  </si>
  <si>
    <t xml:space="preserve">Абанский </t>
  </si>
  <si>
    <t xml:space="preserve">Покатеево с.</t>
  </si>
  <si>
    <t>https://zakupki.gov.ru/epz/contract/contractCard/document-info.html?reestrNumber=3240100065019000005</t>
  </si>
  <si>
    <t>Хиндичет</t>
  </si>
  <si>
    <t xml:space="preserve">Самойловка с.</t>
  </si>
  <si>
    <t>https://zakupki.gov.ru/epz/contract/contractCard/document-info.html?reestrNumber=3240100065019000004</t>
  </si>
  <si>
    <t>Суздалево</t>
  </si>
  <si>
    <t>https://zakupki.gov.ru/epz/contract/contractCard/document-info.html?reestrNumber=3241400062619000016</t>
  </si>
  <si>
    <t>https://zakupki.gov.ru/epz/contract/contractCard/document-info.html?reestrNumber=3241400062619000020</t>
  </si>
  <si>
    <t>https://zakupki.gov.ru/epz/contract/contractCard/document-info.html?reestrNumber=3241400062619000019</t>
  </si>
  <si>
    <t>https://zakupki.gov.ru/epz/contract/contractCard/document-info.html?reestrNumber=3241600158319000035</t>
  </si>
  <si>
    <t>Козыла</t>
  </si>
  <si>
    <t>https://zakupki.gov.ru/epz/contract/contractCard/document-info.html?reestrNumber=3241600158319000036</t>
  </si>
  <si>
    <t>https://zakupki.gov.ru/epz/contract/contractCard/document-info.html?reestrNumber=3241600158319000038</t>
  </si>
  <si>
    <t xml:space="preserve">Петропавловка 1 д.</t>
  </si>
  <si>
    <t>https://zakupki.gov.ru/epz/contract/contractCard/document-info.html?reestrNumber=3241600158319000039</t>
  </si>
  <si>
    <t>Маловка</t>
  </si>
  <si>
    <t xml:space="preserve">УЦН 2.0 2021</t>
  </si>
  <si>
    <t xml:space="preserve">Талое с.</t>
  </si>
  <si>
    <t>https://zakupki.gov.ru/epz/contract/contractCard/document-info.html?reestrNumber=3241600158319000037</t>
  </si>
  <si>
    <t>Канский</t>
  </si>
  <si>
    <t xml:space="preserve">Мокруша с.</t>
  </si>
  <si>
    <t>https://zakupki.gov.ru/epz/contract/contractCard/document-info.html?reestrNumber=3245002140619000002</t>
  </si>
  <si>
    <t xml:space="preserve">Рудяное с.</t>
  </si>
  <si>
    <t>https://zakupki.gov.ru/epz/contract/contractCard/document-info.html?reestrNumber=3245002140619000005</t>
  </si>
  <si>
    <t>Архангельское</t>
  </si>
  <si>
    <t>https://zakupki.gov.ru/epz/contract/contractCard/document-info.html?reestrNumber=3242200128519000018</t>
  </si>
  <si>
    <t>Диссос</t>
  </si>
  <si>
    <t xml:space="preserve">УЦН 2.0 2022</t>
  </si>
  <si>
    <t>https://zakupki.gov.ru/epz/contract/contractCard/document-info.html?reestrNumber=3242200128519000020</t>
  </si>
  <si>
    <t>https://zakupki.gov.ru/epz/contract/contractCard/document-info.html?reestrNumber=3245501779519000011</t>
  </si>
  <si>
    <t>Саянский</t>
  </si>
  <si>
    <t>https://zakupki.gov.ru/epz/contract/contractCard/document-info.html?reestrNumber=3243300110319000005</t>
  </si>
  <si>
    <t>Унерчик</t>
  </si>
  <si>
    <t>https://zakupki.gov.ru/epz/contract/contractCard/document-info.html?reestrNumber=3243300090319000004</t>
  </si>
  <si>
    <t>Кан-Оклер</t>
  </si>
  <si>
    <t xml:space="preserve">Сухобузимский </t>
  </si>
  <si>
    <t>https://zakupki.gov.ru/epz/contract/contractCard/document-info.html?reestrNumber=3243500135619000016</t>
  </si>
  <si>
    <t>Нахвальское</t>
  </si>
  <si>
    <t>Ачинский</t>
  </si>
  <si>
    <t xml:space="preserve">Преображенка с.</t>
  </si>
  <si>
    <t>Мегафон</t>
  </si>
  <si>
    <t>https://zakupki.gov.ru/epz/contract/contractCard/document-info.html?reestrNumber=3240200240320000031</t>
  </si>
  <si>
    <t>Балахтинский</t>
  </si>
  <si>
    <t>https://zakupki.gov.ru/epz/contract/contractCard/document-info.html?reestrNumber=3240300788420000001</t>
  </si>
  <si>
    <t>Балдаштык</t>
  </si>
  <si>
    <t>Дзержинский</t>
  </si>
  <si>
    <t>https://zakupki.gov.ru/epz/contract/contractCard/document-info.html?reestrNumber=3241000420320000018</t>
  </si>
  <si>
    <t xml:space="preserve">Курай с.</t>
  </si>
  <si>
    <t>https://zakupki.gov.ru/epz/contract/contractCard/document-info.html?reestrNumber=3241000420320000017</t>
  </si>
  <si>
    <t>Ашпатск</t>
  </si>
  <si>
    <t>Ермаковский</t>
  </si>
  <si>
    <t xml:space="preserve">Новополтавка с.</t>
  </si>
  <si>
    <t>https://zakupki.gov.ru/epz/contract/contractCard/document-info.html?reestrNumber=3241300526920000031</t>
  </si>
  <si>
    <t xml:space="preserve">Нижняя Буланка</t>
  </si>
  <si>
    <t xml:space="preserve">Разъезжее с.</t>
  </si>
  <si>
    <t>https://zakupki.gov.ru/epz/contract/contractCard/document-info.html?reestrNumber=3241300526920000023</t>
  </si>
  <si>
    <t xml:space="preserve">Ермаковский </t>
  </si>
  <si>
    <t>https://zakupki.gov.ru/epz/contract/contractCard/document-info.html?reestrNumber=3241300526920000030</t>
  </si>
  <si>
    <t>Каратузский</t>
  </si>
  <si>
    <t xml:space="preserve">Таяты с.</t>
  </si>
  <si>
    <t>https://zakupki.gov.ru/epz/contract/contractCard/document-info.html?reestrNumber=3241900072520000001</t>
  </si>
  <si>
    <t>Кежемский</t>
  </si>
  <si>
    <t xml:space="preserve">Имбинский п.</t>
  </si>
  <si>
    <t>https://zakupki.gov.ru/epz/contract/contractCard/document-info.html?reestrNumber=3242000410720000001</t>
  </si>
  <si>
    <t xml:space="preserve">Новая Сыда с.</t>
  </si>
  <si>
    <t>https://zakupki.gov.ru/epz/contract/contractCard/document-info.html?reestrNumber=3242200128520000021</t>
  </si>
  <si>
    <t>https://zakupki.gov.ru/epz/contract/contractCard/document-info.html?reestrNumber=3242200128520000022</t>
  </si>
  <si>
    <t>Курагинский</t>
  </si>
  <si>
    <t>https://zakupki.gov.ru/epz/contract/contractCard/document-info.html?reestrNumber=3242300974520000016</t>
  </si>
  <si>
    <t>https://zakupki.gov.ru/epz/contract/contractCard/document-info.html?reestrNumber=3242400644020000003</t>
  </si>
  <si>
    <t xml:space="preserve">Жержул п.</t>
  </si>
  <si>
    <t>Мотыгинский</t>
  </si>
  <si>
    <t xml:space="preserve">Южно-Енисейск п.</t>
  </si>
  <si>
    <t>https://zakupki.gov.ru/epz/contract/contractCard/document-info.html?reestrNumber=3242600176920000006</t>
  </si>
  <si>
    <t>https://zakupki.gov.ru/epz/contract/contractCard/document-info.html?reestrNumber=3242800405020000004</t>
  </si>
  <si>
    <t>Рыбинский</t>
  </si>
  <si>
    <t xml:space="preserve">Успенка с.</t>
  </si>
  <si>
    <t>https://zakupki.gov.ru/epz/contract/contractCard/document-info.html?reestrNumber=3243200213620000004</t>
  </si>
  <si>
    <t xml:space="preserve">Таймырский Долгано-Ненецкий</t>
  </si>
  <si>
    <t xml:space="preserve">Усть-Авам п.</t>
  </si>
  <si>
    <t>https://zakupki.gov.ru/epz/contract/contractCard/document-info.html?reestrNumber=3840101134020000091</t>
  </si>
  <si>
    <t>Шушенский</t>
  </si>
  <si>
    <t xml:space="preserve">Шунеры с.</t>
  </si>
  <si>
    <t>https://zakupki.gov.ru/epz/contract/contractCard/document-info.html?reestrNumber=3244200682020000027</t>
  </si>
  <si>
    <t xml:space="preserve">Ессей п.</t>
  </si>
  <si>
    <t>https://zakupki.gov.ru/epz/contract/contractCard/document-info.html?reestrNumber=3880101284520000089</t>
  </si>
  <si>
    <t xml:space="preserve">Петропавловка с.</t>
  </si>
  <si>
    <t>https://zakupki.gov.ru/epz/contract/contractCard/document-info.html?reestrNumber=3240300788421000002</t>
  </si>
  <si>
    <t xml:space="preserve">Красные Ключи п.</t>
  </si>
  <si>
    <t>https://zakupki.gov.ru/epz/contract/contractCard/document-info.html?reestrNumber=3240800521721000020</t>
  </si>
  <si>
    <t>https://zakupki.gov.ru/epz/contract/contractCard/document-info.html?reestrNumber=3240800521721000014</t>
  </si>
  <si>
    <t>Большеулуйский</t>
  </si>
  <si>
    <t>https://zakupki.gov.ru/epz/contract/contractCard/document-info.html?reestrNumber=3240900063821000016</t>
  </si>
  <si>
    <t>Шарыповка</t>
  </si>
  <si>
    <t xml:space="preserve">Идринский </t>
  </si>
  <si>
    <t>https://zakupki.gov.ru/epz/contract/contractCard/document-info.html?reestrNumber=3241400062621000010</t>
  </si>
  <si>
    <t>Иланский</t>
  </si>
  <si>
    <t xml:space="preserve">Новогородка с.</t>
  </si>
  <si>
    <t>https://zakupki.gov.ru/epz/contract/contractCard/document-info.html?reestrNumber=3241500197521000004</t>
  </si>
  <si>
    <t>https://zakupki.gov.ru/epz/contract/contractCard/document-info.html?reestrNumber=3241600158321000014</t>
  </si>
  <si>
    <t xml:space="preserve">Тугач п.</t>
  </si>
  <si>
    <t>https://zakupki.gov.ru/epz/contract/contractCard/document-info.html?reestrNumber=3243300093521000004</t>
  </si>
  <si>
    <t>Капитоново</t>
  </si>
  <si>
    <t xml:space="preserve">Волочанка п.</t>
  </si>
  <si>
    <t>https://zakupki.gov.ru/epz/contract/contractCard/document-info.html?reestrNumber=3840101134021000082</t>
  </si>
  <si>
    <t xml:space="preserve">Новорыбная п.</t>
  </si>
  <si>
    <t>https://zakupki.gov.ru/epz/contract/contractCard/document-info.html?reestrNumber=3243600010821000017</t>
  </si>
  <si>
    <t xml:space="preserve">Суринда п.</t>
  </si>
  <si>
    <t>https://zakupki.gov.ru/epz/contract/contractCard/document-info.html?reestrNumber=3880101284521000051</t>
  </si>
  <si>
    <t>Абанский</t>
  </si>
  <si>
    <t xml:space="preserve">Малкас д.</t>
  </si>
  <si>
    <t>https://zakupki.gov.ru/epz/contract/contractCard/document-info.html?reestrNumber=3240100065022000011</t>
  </si>
  <si>
    <t xml:space="preserve">Покровка
Восток</t>
  </si>
  <si>
    <t xml:space="preserve">92
88</t>
  </si>
  <si>
    <t>https://zakupki.gov.ru/epz/contract/contractCard/document-info.html?reestrNumber=3240100065022000012</t>
  </si>
  <si>
    <t xml:space="preserve">Огур с.</t>
  </si>
  <si>
    <t>4G</t>
  </si>
  <si>
    <t>https://zakupki.gov.ru/epz/contract/contractCard/document-info.html?reestrNumber=3240300788422000007</t>
  </si>
  <si>
    <t xml:space="preserve">Щетинкина п.</t>
  </si>
  <si>
    <t>https://zakupki.gov.ru/epz/contract/contractCard/document-info.html?reestrNumber=3240300788422000001</t>
  </si>
  <si>
    <t>https://zakupki.gov.ru/epz/contract/contractCard/document-info.html?reestrNumber=3241300526922000027</t>
  </si>
  <si>
    <t>https://zakupki.gov.ru/epz/contract/contractCard/document-info.html?reestrNumber=3241400062622000008</t>
  </si>
  <si>
    <t xml:space="preserve">Новопокровка с.</t>
  </si>
  <si>
    <t>https://zakupki.gov.ru/epz/contract/contractCard/document-info.html?reestrNumber=3241500100522000003</t>
  </si>
  <si>
    <t>Казачинский</t>
  </si>
  <si>
    <t xml:space="preserve">Рождественское с.</t>
  </si>
  <si>
    <t>https://zakupki.gov.ru/epz/contract/contractCard/document-info.html?reestrNumber=3241700103222000031</t>
  </si>
  <si>
    <t>https://zakupki.gov.ru/epz/contract/contractCard/document-info.html?reestrNumber=3241900079622000023</t>
  </si>
  <si>
    <t>https://zakupki.gov.ru/epz/contract/contractCard/document-info.html?reestrNumber=3242300974522000009</t>
  </si>
  <si>
    <t xml:space="preserve">Колбинский п.</t>
  </si>
  <si>
    <t>https://zakupki.gov.ru/epz/contract/contractCard/document-info.html?reestrNumber=3242400644022000011</t>
  </si>
  <si>
    <t>Назаровский</t>
  </si>
  <si>
    <t xml:space="preserve">Большой Сереж с.</t>
  </si>
  <si>
    <t>https://zakupki.gov.ru/epz/contract/contractCard/common-info.html?reestrNumber=3245600175922000018&amp;contractInfoId=73466485</t>
  </si>
  <si>
    <t>https://zakupki.gov.ru/epz/contract/contractCard/document-info.html?reestrNumber=3242800405022000008</t>
  </si>
  <si>
    <t>Новоселовский</t>
  </si>
  <si>
    <t>https://zakupki.gov.ru/epz/contract/contractCard/document-info.html?reestrNumber=3242900149222000015</t>
  </si>
  <si>
    <t xml:space="preserve">Кома п.</t>
  </si>
  <si>
    <t>https://zakupki.gov.ru/epz/contract/contractCard/document-info.html?reestrNumber=3242900149222000003</t>
  </si>
  <si>
    <t xml:space="preserve">Усть-Порт п.</t>
  </si>
  <si>
    <t>https://zakupki.gov.ru/epz/contract/contractCard/document-info.html?reestrNumber=3840101134022000125</t>
  </si>
  <si>
    <t xml:space="preserve">Хета п.</t>
  </si>
  <si>
    <t>https://zakupki.gov.ru/epz/contract/contractCard/document-info.html?reestrNumber=3840101134022000045</t>
  </si>
  <si>
    <t>https://zakupki.gov.ru/epz/contract/contractCard/document-info.html?reestrNumber=3243600010822000015</t>
  </si>
  <si>
    <t>Ужурский</t>
  </si>
  <si>
    <t xml:space="preserve">Локшино с.</t>
  </si>
  <si>
    <t>https://zakupki.gov.ru/epz/contract/contractCard/document-info.html?reestrNumber=3243900215022000045</t>
  </si>
  <si>
    <t xml:space="preserve">Михайловка с.</t>
  </si>
  <si>
    <t>https://zakupki.gov.ru/epz/contract/contractCard/document-info.html?reestrNumber=3243900215022000046</t>
  </si>
  <si>
    <t xml:space="preserve">Тургужан д.</t>
  </si>
  <si>
    <t>https://zakupki.gov.ru/epz/contract/contractCard/document-info.html?reestrNumber=3243900215022000052</t>
  </si>
  <si>
    <t>Уярский</t>
  </si>
  <si>
    <t>https://zakupki.gov.ru/epz/contract/contractCard/document-info.html?reestrNumber=3244000179222000020</t>
  </si>
  <si>
    <t xml:space="preserve">Ершово д.</t>
  </si>
  <si>
    <t>-</t>
  </si>
  <si>
    <t>доп</t>
  </si>
  <si>
    <t xml:space="preserve">от Малого Озера</t>
  </si>
  <si>
    <t>https://zakupki.gov.ru/epz/contract/contractCard/document-info.html?reestrNumber=3245901770022000040</t>
  </si>
  <si>
    <t xml:space="preserve">Эконда п.</t>
  </si>
  <si>
    <t>https://zakupki.gov.ru/epz/contract/contractCard/document-info.html?reestrNumber=3880101284522000025</t>
  </si>
  <si>
    <t>https://zakupki.gov.ru/epz/contract/contractCard/document-info.html?reestrNumber=3240100065023000006</t>
  </si>
  <si>
    <t>Боготольский</t>
  </si>
  <si>
    <t>Билайн</t>
  </si>
  <si>
    <t>https://zakupki.gov.ru/epz/contract/contractCard/document-info.html?reestrNumber=3240600049223000030</t>
  </si>
  <si>
    <t>https://zakupki.gov.ru/epz/contract/contractCard/document-info.html?reestrNumber=3240800521723000007</t>
  </si>
  <si>
    <t>https://zakupki.gov.ru/epz/contract/contractCard/document-info.html?reestrNumber=3240800521723000008</t>
  </si>
  <si>
    <t>https://zakupki.gov.ru/epz/contract/contractCard/document-info.html?reestrNumber=3240800521723000006</t>
  </si>
  <si>
    <t xml:space="preserve">Топол д.</t>
  </si>
  <si>
    <t>https://zakupki.gov.ru/epz/contract/contractCard/document-info.html?reestrNumber=3241000420323000006</t>
  </si>
  <si>
    <t>Колон</t>
  </si>
  <si>
    <t xml:space="preserve">Енисейский р-н</t>
  </si>
  <si>
    <t>https://zakupki.gov.ru/epz/contract/contractCard/document-info.html?reestrNumber=3241200513923000018</t>
  </si>
  <si>
    <t>https://zakupki.gov.ru/epz/contract/contractCard/document-info.html?reestrNumber=3241500100523000013</t>
  </si>
  <si>
    <t>https://zakupki.gov.ru/epz/contract/contractCard/document-info.html?reestrNumber=3241500100523000012</t>
  </si>
  <si>
    <t>Абакумовка</t>
  </si>
  <si>
    <t>https://zakupki.gov.ru/epz/contract/contractCard/document-info.html?reestrNumber=3241600158323000014</t>
  </si>
  <si>
    <t>https://zakupki.gov.ru/epz/contract/contractCard/document-info.html?reestrNumber=3241700103223000014</t>
  </si>
  <si>
    <t>https://zakupki.gov.ru/epz/contract/contractCard/document-info.html?reestrNumber=3242300974523000007</t>
  </si>
  <si>
    <t>https://zakupki.gov.ru/epz/contract/contractCard/document-info.html?reestrNumber=3245501779523000013</t>
  </si>
  <si>
    <t>https://zakupki.gov.ru/epz/contract/contractCard/document-info.html?reestrNumber=3245600175923000041</t>
  </si>
  <si>
    <t>https://zakupki.gov.ru/epz/contract/contractCard/document-info.html?reestrNumber=3245600175923000043</t>
  </si>
  <si>
    <t>https://zakupki.gov.ru/epz/contract/contractCard/document-info.html?reestrNumber=3245600175923000042</t>
  </si>
  <si>
    <t>https://zakupki.gov.ru/epz/contract/contractCard/document-info.html?reestrNumber=3242800405023000010</t>
  </si>
  <si>
    <t xml:space="preserve">Алексеевка, Ильинка</t>
  </si>
  <si>
    <t>https://zakupki.gov.ru/epz/contract/contractCard/document-info.html?reestrNumber=3242800405023000009</t>
  </si>
  <si>
    <t xml:space="preserve">Пермяково, Клименьявка
Локатуй</t>
  </si>
  <si>
    <t>https://zakupki.gov.ru/epz/contract/contractCard/document-info.html?reestrNumber=3243200224923000027</t>
  </si>
  <si>
    <t>https://zakupki.gov.ru/epz/contract/contractCard/document-info.html?reestrNumber=3243200224923000032</t>
  </si>
  <si>
    <t xml:space="preserve">Спасовка д.</t>
  </si>
  <si>
    <t>https://zakupki.gov.ru/epz/contract/contractCard/document-info.html?reestrNumber=3243300074123000015</t>
  </si>
  <si>
    <t xml:space="preserve">Тинская д.</t>
  </si>
  <si>
    <t>https://zakupki.gov.ru/epz/contract/contractCard/document-info.html?reestrNumber=3243300074123000013</t>
  </si>
  <si>
    <t>70м</t>
  </si>
  <si>
    <t>Сухобузимский</t>
  </si>
  <si>
    <t>https://zakupki.gov.ru/epz/contract/contractCard/document-info.html?reestrNumber=3243500135623000024</t>
  </si>
  <si>
    <t xml:space="preserve">Веселое с.</t>
  </si>
  <si>
    <t>https://zakupki.gov.ru/epz/contract/contractCard/document-info.html?reestrNumber=3243600010823000009</t>
  </si>
  <si>
    <t>https://zakupki.gov.ru/epz/contract/contractCard/document-info.html?reestrNumber=3243600010823000010</t>
  </si>
  <si>
    <t>https://zakupki.gov.ru/epz/contract/contractCard/document-info.html?reestrNumber=3244200682023000023</t>
  </si>
  <si>
    <t>Богучанский</t>
  </si>
  <si>
    <t xml:space="preserve">5 744 250,00 </t>
  </si>
  <si>
    <t xml:space="preserve">Верх-Казанка с.</t>
  </si>
  <si>
    <t xml:space="preserve">4 195 800,00 </t>
  </si>
  <si>
    <t>Белая</t>
  </si>
  <si>
    <t xml:space="preserve">Новая Еловка с.</t>
  </si>
  <si>
    <t xml:space="preserve">3 956 040,00 </t>
  </si>
  <si>
    <t xml:space="preserve">2 747 250,00 </t>
  </si>
  <si>
    <t>Тумиха</t>
  </si>
  <si>
    <t xml:space="preserve">Хомутово д.</t>
  </si>
  <si>
    <t xml:space="preserve">5 994 000,00 </t>
  </si>
  <si>
    <t xml:space="preserve">Качулька с.</t>
  </si>
  <si>
    <t xml:space="preserve">4 795 200,00 </t>
  </si>
  <si>
    <t xml:space="preserve">Качульские Выселки</t>
  </si>
  <si>
    <t xml:space="preserve">Верхняя Есауловка д.</t>
  </si>
  <si>
    <t xml:space="preserve">4 015 980,00 </t>
  </si>
  <si>
    <t>Сосновка</t>
  </si>
  <si>
    <t>Зарянка</t>
  </si>
  <si>
    <t xml:space="preserve">Костеньки д.</t>
  </si>
  <si>
    <t xml:space="preserve">Старожилово п.</t>
  </si>
  <si>
    <t xml:space="preserve">6 443 550,00 </t>
  </si>
  <si>
    <t xml:space="preserve">Ярлыково д.</t>
  </si>
  <si>
    <t xml:space="preserve">1 498 500,00 </t>
  </si>
  <si>
    <t xml:space="preserve">4 995 000,00 </t>
  </si>
  <si>
    <t xml:space="preserve">Рыбинский р-н</t>
  </si>
  <si>
    <t xml:space="preserve">Завировка д.</t>
  </si>
  <si>
    <t xml:space="preserve">Тасеевский р-н</t>
  </si>
  <si>
    <t xml:space="preserve">Бакчет с.</t>
  </si>
  <si>
    <t xml:space="preserve">4 145 850,00 </t>
  </si>
  <si>
    <t xml:space="preserve">Едет, Кинжир</t>
  </si>
  <si>
    <t xml:space="preserve">Шушенский р-н</t>
  </si>
  <si>
    <t xml:space="preserve">Красный Хутор п.</t>
  </si>
  <si>
    <t>МО</t>
  </si>
  <si>
    <t>Н.п.</t>
  </si>
  <si>
    <t xml:space="preserve">ВПН 
(2020)</t>
  </si>
  <si>
    <t xml:space="preserve">Общий бюджет</t>
  </si>
  <si>
    <t xml:space="preserve">Краевой бюджет</t>
  </si>
  <si>
    <t xml:space="preserve">Местный бюджет</t>
  </si>
  <si>
    <t>НПА</t>
  </si>
  <si>
    <t xml:space="preserve">Закупка 
согл. с МЦР</t>
  </si>
  <si>
    <t>Ссылка</t>
  </si>
  <si>
    <t>Контракт</t>
  </si>
  <si>
    <t xml:space="preserve">Аренда земли</t>
  </si>
  <si>
    <t xml:space="preserve">Установка 
АМС</t>
  </si>
  <si>
    <t xml:space="preserve">Монтаж 
БС</t>
  </si>
  <si>
    <t xml:space="preserve">Запуск 
услуг</t>
  </si>
  <si>
    <t xml:space="preserve">Богучанский р-н</t>
  </si>
  <si>
    <t>1013-п</t>
  </si>
  <si>
    <t>Кежек</t>
  </si>
  <si>
    <t>июнь</t>
  </si>
  <si>
    <t>поручение</t>
  </si>
  <si>
    <t xml:space="preserve">Большемуртинский р-н</t>
  </si>
  <si>
    <t xml:space="preserve">Подали на РНР 13.05</t>
  </si>
  <si>
    <t xml:space="preserve">Большеулуйский р-н</t>
  </si>
  <si>
    <t xml:space="preserve">Новая Еловка</t>
  </si>
  <si>
    <t>Сучково</t>
  </si>
  <si>
    <t xml:space="preserve">Иланский р-н</t>
  </si>
  <si>
    <t xml:space="preserve">ждем закупку</t>
  </si>
  <si>
    <t>сентябрь</t>
  </si>
  <si>
    <t>октябрь</t>
  </si>
  <si>
    <t>декабрь</t>
  </si>
  <si>
    <t xml:space="preserve">Ирбейский р-н</t>
  </si>
  <si>
    <t xml:space="preserve">Каратузский р-н</t>
  </si>
  <si>
    <t xml:space="preserve">Качулька с. (+Уджей)</t>
  </si>
  <si>
    <t>Качулька</t>
  </si>
  <si>
    <t xml:space="preserve">Подали на РНР 08.05.2024</t>
  </si>
  <si>
    <t xml:space="preserve">Манский р-н</t>
  </si>
  <si>
    <t xml:space="preserve">Верхняя Есауловка</t>
  </si>
  <si>
    <t xml:space="preserve">Назаровский р-н</t>
  </si>
  <si>
    <t>Ельник</t>
  </si>
  <si>
    <t xml:space="preserve">Соглас-ся кандидаты в МФ</t>
  </si>
  <si>
    <t>Старожилово</t>
  </si>
  <si>
    <t>Ярлыково</t>
  </si>
  <si>
    <t xml:space="preserve">Нижнеингашский р-н</t>
  </si>
  <si>
    <t>Тиличеть</t>
  </si>
  <si>
    <t>июль</t>
  </si>
  <si>
    <t xml:space="preserve">Партизанский р-н</t>
  </si>
  <si>
    <t>Богуславка</t>
  </si>
  <si>
    <t>ноябрь</t>
  </si>
  <si>
    <t xml:space="preserve">Ужурский р-н</t>
  </si>
  <si>
    <t>Ильинка</t>
  </si>
  <si>
    <t>август</t>
  </si>
  <si>
    <t xml:space="preserve">Шарыповский округ</t>
  </si>
  <si>
    <t>Инголь</t>
  </si>
  <si>
    <t>Алтан</t>
  </si>
  <si>
    <t xml:space="preserve">13.06 - итоги</t>
  </si>
  <si>
    <t>ДОПКОНКУРС</t>
  </si>
  <si>
    <t>266-п</t>
  </si>
  <si>
    <t>Бобровка</t>
  </si>
  <si>
    <t xml:space="preserve">Дзержинский р-н</t>
  </si>
  <si>
    <t xml:space="preserve">Красный Хутор</t>
  </si>
  <si>
    <t xml:space="preserve">19.06 - итоги</t>
  </si>
  <si>
    <t xml:space="preserve">Заявка в РЧЦ</t>
  </si>
  <si>
    <t xml:space="preserve">Договор с РЧЦ</t>
  </si>
  <si>
    <t>Счет/оплата</t>
  </si>
  <si>
    <t>Обследование</t>
  </si>
  <si>
    <t xml:space="preserve">Акт от РЧЦ</t>
  </si>
  <si>
    <t xml:space="preserve">Сосновка д.</t>
  </si>
  <si>
    <t xml:space="preserve">Лесные Поляны д.</t>
  </si>
  <si>
    <t xml:space="preserve">Белая Роща п.</t>
  </si>
  <si>
    <t xml:space="preserve">Новая Кузурба д.</t>
  </si>
  <si>
    <t xml:space="preserve">2 820 500.00  </t>
  </si>
  <si>
    <t xml:space="preserve">Сухая Долина п.</t>
  </si>
  <si>
    <t xml:space="preserve">3 600 000.00  </t>
  </si>
  <si>
    <t xml:space="preserve">от 20.06.2024</t>
  </si>
  <si>
    <t xml:space="preserve">Муниципальное образование</t>
  </si>
  <si>
    <t xml:space="preserve">Населенный пункт</t>
  </si>
  <si>
    <t xml:space="preserve">Запуск услуг</t>
  </si>
  <si>
    <t xml:space="preserve">Дата сдачи 
в Россвязь</t>
  </si>
  <si>
    <t>Адрес</t>
  </si>
  <si>
    <t>Канал</t>
  </si>
  <si>
    <t xml:space="preserve">УЦН 2.0</t>
  </si>
  <si>
    <t xml:space="preserve">ул. Советская, д. 31</t>
  </si>
  <si>
    <t>ВОЛС</t>
  </si>
  <si>
    <t xml:space="preserve">ул. Советская, д. 30Б</t>
  </si>
  <si>
    <t xml:space="preserve">ул. Центральная, д. 3</t>
  </si>
  <si>
    <t xml:space="preserve">ул. Почтовая, д. 1</t>
  </si>
  <si>
    <t xml:space="preserve">ул. Молодежная, д. 28</t>
  </si>
  <si>
    <t xml:space="preserve">ул. Первомайская, д. 10а</t>
  </si>
  <si>
    <t xml:space="preserve">ул. Советская, д. 50</t>
  </si>
  <si>
    <t xml:space="preserve">ул. Линейная, д. 12</t>
  </si>
  <si>
    <t xml:space="preserve">ул. Клубная, д. 3</t>
  </si>
  <si>
    <t xml:space="preserve">ул. Советская, д. 8</t>
  </si>
  <si>
    <t xml:space="preserve">ул. Центральная, д. 20</t>
  </si>
  <si>
    <t xml:space="preserve">ул. Уланова, д. 1А</t>
  </si>
  <si>
    <t xml:space="preserve">ул. Центральная, д. 26</t>
  </si>
  <si>
    <t xml:space="preserve">ул. Советская, д. 6</t>
  </si>
  <si>
    <t xml:space="preserve">ул. Новая, д. 20</t>
  </si>
  <si>
    <t xml:space="preserve">ул. Мира, д. 3</t>
  </si>
  <si>
    <t xml:space="preserve">ул. Профсоюзная, д. 1</t>
  </si>
  <si>
    <t xml:space="preserve">сам Теле2</t>
  </si>
  <si>
    <t xml:space="preserve">ул. Свободы, д. 2А</t>
  </si>
  <si>
    <t xml:space="preserve">ул. Центральная, д. 9А</t>
  </si>
  <si>
    <t xml:space="preserve">ул. Колхозная, д. 38</t>
  </si>
  <si>
    <t xml:space="preserve">ул. Гагарина, д. 12А</t>
  </si>
  <si>
    <t xml:space="preserve">ул. Ленина, д. 6Б</t>
  </si>
  <si>
    <t xml:space="preserve">ул. Школьная, д. 1</t>
  </si>
  <si>
    <t xml:space="preserve">ул. Школьная, д. 4</t>
  </si>
  <si>
    <t xml:space="preserve">ул. Кирова, д. 1А</t>
  </si>
  <si>
    <t xml:space="preserve">ул. Первомайская, д. 17</t>
  </si>
  <si>
    <t xml:space="preserve">ул. Буркова, д. 7</t>
  </si>
  <si>
    <t xml:space="preserve">ул. Трактовая, д. 89</t>
  </si>
  <si>
    <t xml:space="preserve">ул. Советская, д. 2</t>
  </si>
  <si>
    <t xml:space="preserve">ул. 50 лет Октября, д. 11</t>
  </si>
  <si>
    <t xml:space="preserve">ул. Верхняя, д. 1</t>
  </si>
  <si>
    <t xml:space="preserve">ул. Центральная, д. 1А</t>
  </si>
  <si>
    <t xml:space="preserve">ул. Центральная, д. 24</t>
  </si>
  <si>
    <t xml:space="preserve">ул. Советская, д. 13А</t>
  </si>
  <si>
    <t xml:space="preserve">ул. Антонова, д. 53А</t>
  </si>
  <si>
    <t xml:space="preserve">ул. Чуева, д. 27</t>
  </si>
  <si>
    <t xml:space="preserve">ул. Лесная, д. 11</t>
  </si>
  <si>
    <t xml:space="preserve">ул. Центральная, д. 57а</t>
  </si>
  <si>
    <t xml:space="preserve">ул. Мира, д. 100</t>
  </si>
  <si>
    <t xml:space="preserve">ул. Таежная, д. 10</t>
  </si>
  <si>
    <t xml:space="preserve">ул. Боровая, д. 2В</t>
  </si>
  <si>
    <t xml:space="preserve">ул. Советская, д. 49А</t>
  </si>
  <si>
    <t xml:space="preserve">ул. Центральная, д. 55</t>
  </si>
  <si>
    <t xml:space="preserve">исклюен в 20-21 годах (деревня сгорела)</t>
  </si>
  <si>
    <t xml:space="preserve">ул. Набережная, д. 3</t>
  </si>
  <si>
    <t xml:space="preserve">ул. Центральная, д. 43</t>
  </si>
  <si>
    <t xml:space="preserve">ул. Школьная, д. 2</t>
  </si>
  <si>
    <t xml:space="preserve">ул. Нагорная, д. 4б</t>
  </si>
  <si>
    <t xml:space="preserve">ул. Центральная, д. 21</t>
  </si>
  <si>
    <t xml:space="preserve">пер Клубный, д. 31А</t>
  </si>
  <si>
    <t xml:space="preserve">ул. Центральная, д. 3А</t>
  </si>
  <si>
    <t xml:space="preserve">ул. Садовая, д. 34</t>
  </si>
  <si>
    <t xml:space="preserve">ул. Центральная, д. 71</t>
  </si>
  <si>
    <t xml:space="preserve">ул. Заводская, д. 5А</t>
  </si>
  <si>
    <t xml:space="preserve">ул. Зеленая, д. 10</t>
  </si>
  <si>
    <t xml:space="preserve">ул. Береговая, д. 10</t>
  </si>
  <si>
    <t xml:space="preserve">ул. Советская, д. 41</t>
  </si>
  <si>
    <t xml:space="preserve">ул. Новая, д. 6</t>
  </si>
  <si>
    <t xml:space="preserve">ул. Центральная, д. 11</t>
  </si>
  <si>
    <t xml:space="preserve">ул. Почтовая, д. 7Б</t>
  </si>
  <si>
    <t xml:space="preserve">ул. Школьная, д. 3/1</t>
  </si>
  <si>
    <t xml:space="preserve">ул. Почтовая, д. 10/1</t>
  </si>
  <si>
    <t>Спутник</t>
  </si>
  <si>
    <t xml:space="preserve">ул. Советская, д. 9</t>
  </si>
  <si>
    <t xml:space="preserve">ул. Калинина, д. 32/2</t>
  </si>
  <si>
    <t xml:space="preserve">пер Клубный, д. 3</t>
  </si>
  <si>
    <t xml:space="preserve">ул. Центральная, д. 52</t>
  </si>
  <si>
    <t xml:space="preserve">ул. Центральная, д. 34</t>
  </si>
  <si>
    <t xml:space="preserve">ул. Рождественского, д. 46А</t>
  </si>
  <si>
    <t xml:space="preserve">ул. Аманальная, д. 20</t>
  </si>
  <si>
    <t xml:space="preserve">сам МТС</t>
  </si>
  <si>
    <t xml:space="preserve">ул. Береговая, д. 9</t>
  </si>
  <si>
    <t xml:space="preserve">ул. Ленина, д. 7</t>
  </si>
  <si>
    <t xml:space="preserve">ул. Кравченко, д. 28А</t>
  </si>
  <si>
    <t xml:space="preserve">ул. Красных Партизан, д. 30</t>
  </si>
  <si>
    <t xml:space="preserve">ул. Центральная, д. 9</t>
  </si>
  <si>
    <t xml:space="preserve">ул. Центральная, д. 2</t>
  </si>
  <si>
    <t xml:space="preserve">ул. Молодежная, д. 8</t>
  </si>
  <si>
    <t xml:space="preserve">ул. Храпова, д. 2</t>
  </si>
  <si>
    <t xml:space="preserve">ул. Ленина, д. 15б</t>
  </si>
  <si>
    <t xml:space="preserve">ул. Зеленая, д. 36</t>
  </si>
  <si>
    <t xml:space="preserve">ул. Молодежная, д. 20</t>
  </si>
  <si>
    <t xml:space="preserve">ул. Мира, д. 69</t>
  </si>
  <si>
    <t xml:space="preserve">ул. Ленина, д. 83а</t>
  </si>
  <si>
    <t xml:space="preserve">ул. Школьная, д. 9</t>
  </si>
  <si>
    <t xml:space="preserve">ул. Советская, д. 1</t>
  </si>
  <si>
    <t xml:space="preserve">ул. Озерная, д. 17</t>
  </si>
  <si>
    <t xml:space="preserve">ул. 60 лет Октября, д. 31</t>
  </si>
  <si>
    <t xml:space="preserve">ул. Молодежная, д. 36а</t>
  </si>
  <si>
    <t xml:space="preserve">ул. Центральная, д. 40</t>
  </si>
  <si>
    <t xml:space="preserve">ул. Просвещение, д. 44</t>
  </si>
  <si>
    <t xml:space="preserve">ул. Трактовая, д. 56</t>
  </si>
  <si>
    <t xml:space="preserve">Агул. д.</t>
  </si>
  <si>
    <t xml:space="preserve">ул. Центральная, д. 14б</t>
  </si>
  <si>
    <t xml:space="preserve">ул. Красных Партизан, д. 13В</t>
  </si>
  <si>
    <t xml:space="preserve">ул. Трактовая, д. 9Е</t>
  </si>
  <si>
    <t xml:space="preserve">ул. Таежная, д. 11</t>
  </si>
  <si>
    <t xml:space="preserve">ул. 40 лет Октября, д. 38</t>
  </si>
  <si>
    <t xml:space="preserve">ул. Школьная, д. 24Б</t>
  </si>
  <si>
    <t xml:space="preserve">ул. Школьная, д. 2Г</t>
  </si>
  <si>
    <t xml:space="preserve">ул. Трактовая, д. 2а</t>
  </si>
  <si>
    <t xml:space="preserve">пер Школьный, д. 4</t>
  </si>
  <si>
    <t xml:space="preserve">ул. Центральная, д. 28Г</t>
  </si>
  <si>
    <t xml:space="preserve">ул. Советская, д. 5А</t>
  </si>
  <si>
    <t xml:space="preserve">ул. Мира, д. 34в</t>
  </si>
  <si>
    <t xml:space="preserve">ул. Комсомольская, д. 1в</t>
  </si>
  <si>
    <t xml:space="preserve">ул. Советская, д. 29</t>
  </si>
  <si>
    <t xml:space="preserve">ул. Озерная, д. 3</t>
  </si>
  <si>
    <t xml:space="preserve">ул. Новая, д. 4</t>
  </si>
  <si>
    <t xml:space="preserve">ул. Гагарина, д. 8</t>
  </si>
  <si>
    <t xml:space="preserve">ул. Заводская, д. 10А</t>
  </si>
  <si>
    <t xml:space="preserve">ул. Советская, д. 17б</t>
  </si>
  <si>
    <t xml:space="preserve">ул. Кирова, д. 17</t>
  </si>
  <si>
    <t xml:space="preserve">ул. Школьная, д. 6</t>
  </si>
  <si>
    <t xml:space="preserve">ул. Северная, д. 12</t>
  </si>
  <si>
    <t xml:space="preserve">ул. Центральная, д. 26А</t>
  </si>
  <si>
    <t xml:space="preserve">ул. Новая, д. 9</t>
  </si>
  <si>
    <t xml:space="preserve">ул. Центральная, д. 13</t>
  </si>
  <si>
    <t xml:space="preserve">ул. Первомайская, д. 14А</t>
  </si>
  <si>
    <t xml:space="preserve">ул. Центральная, д. 76</t>
  </si>
  <si>
    <t xml:space="preserve">ул. Зеленая, д. 26</t>
  </si>
  <si>
    <t xml:space="preserve">ул. Юбилейная, д. 1А</t>
  </si>
  <si>
    <t xml:space="preserve">ул. Средняя, д. 1</t>
  </si>
  <si>
    <t xml:space="preserve">ул. Трактовая, д. 3</t>
  </si>
  <si>
    <t xml:space="preserve">ул. Ушакова, д. 13</t>
  </si>
  <si>
    <t xml:space="preserve">ул. Центральная, д. 36</t>
  </si>
  <si>
    <t xml:space="preserve">ул. Молодежная, д. 29/2</t>
  </si>
  <si>
    <t xml:space="preserve">ул. Мира, д. 2</t>
  </si>
  <si>
    <t xml:space="preserve">ул. Советская, д. 63</t>
  </si>
  <si>
    <t xml:space="preserve">ул. Гагарина, д. 1а</t>
  </si>
  <si>
    <t xml:space="preserve">ул. Советская, д. 51</t>
  </si>
  <si>
    <t xml:space="preserve">ул. Советская, д. 35</t>
  </si>
  <si>
    <t xml:space="preserve">ул. Нагорная, д. 9а</t>
  </si>
  <si>
    <t xml:space="preserve">ул. Центральная, д. 12</t>
  </si>
  <si>
    <t xml:space="preserve">ул. Молодежная, д. 12</t>
  </si>
  <si>
    <t xml:space="preserve">ул. Солнечная, д. 8/1</t>
  </si>
  <si>
    <t xml:space="preserve">ул. Школьная, д. 41</t>
  </si>
  <si>
    <t xml:space="preserve">ул. Советская, д. 68г</t>
  </si>
  <si>
    <t xml:space="preserve">ул. Мира, д. 27</t>
  </si>
  <si>
    <t xml:space="preserve">ул. Трактовая, д. 12</t>
  </si>
  <si>
    <t xml:space="preserve">ул. Береговая, д. 19А</t>
  </si>
  <si>
    <t xml:space="preserve">ул. Мира, д. 34</t>
  </si>
  <si>
    <t xml:space="preserve">ул. Ленина, д. 32</t>
  </si>
  <si>
    <t xml:space="preserve">ул. Набережная, д. 38</t>
  </si>
  <si>
    <t xml:space="preserve">ул. Комсомольская, д. 48а</t>
  </si>
  <si>
    <t xml:space="preserve">ул. Ленина, д. 14а</t>
  </si>
  <si>
    <t xml:space="preserve">ул. Трактовая, д. 11</t>
  </si>
  <si>
    <t xml:space="preserve">ул. Гагарина, д. 9а</t>
  </si>
  <si>
    <t xml:space="preserve">ул. Мирная, д. 2</t>
  </si>
  <si>
    <t xml:space="preserve">ул. Советская, д. 8А</t>
  </si>
  <si>
    <t xml:space="preserve">ул. Совхозная, д. 8А</t>
  </si>
  <si>
    <t xml:space="preserve">ул. Ключевая, д. 1</t>
  </si>
  <si>
    <t xml:space="preserve">ул. Центральная, д. 34а</t>
  </si>
  <si>
    <t xml:space="preserve">ул. Центральная, д. 8</t>
  </si>
  <si>
    <t xml:space="preserve">ул. Щетинкина, д. 5</t>
  </si>
  <si>
    <t xml:space="preserve">ул. Юности, д. 1в</t>
  </si>
  <si>
    <t xml:space="preserve">ул. Красных Партизан, д. 41А</t>
  </si>
  <si>
    <t xml:space="preserve">ул. Октябрьская, д. 59Б</t>
  </si>
  <si>
    <t xml:space="preserve">ул. 1 Мая, д. 11Б</t>
  </si>
  <si>
    <t xml:space="preserve">ул. Солнечная, д. 11А</t>
  </si>
  <si>
    <t xml:space="preserve">ул. Садовая, д. 8</t>
  </si>
  <si>
    <t xml:space="preserve">ул. Комсомольская, д. 23Б</t>
  </si>
  <si>
    <t xml:space="preserve">ул. Трактовая, д. 5А</t>
  </si>
  <si>
    <t xml:space="preserve">ул. Набережная, д. 15Б</t>
  </si>
  <si>
    <t xml:space="preserve">ул. Новая, д. 22</t>
  </si>
  <si>
    <t xml:space="preserve">ул. Партизанская, д. 1А</t>
  </si>
  <si>
    <t xml:space="preserve">ул. Романова, д. 21</t>
  </si>
  <si>
    <t xml:space="preserve">ул. Дорожная, д. 19</t>
  </si>
  <si>
    <t xml:space="preserve">ул. Школьная, д. 1А</t>
  </si>
  <si>
    <t xml:space="preserve">пер Школьный, д. 1А</t>
  </si>
  <si>
    <t xml:space="preserve">ул. Заречная, д. 35</t>
  </si>
  <si>
    <t xml:space="preserve">ул. Озерная, д. 1</t>
  </si>
  <si>
    <t xml:space="preserve">ул. Набережная, д. 6А</t>
  </si>
  <si>
    <t xml:space="preserve">ул. Школьная, д. 4в</t>
  </si>
  <si>
    <t xml:space="preserve">ул. Центральная, д. 34А</t>
  </si>
  <si>
    <t xml:space="preserve">ул. Верхняя, д. 36</t>
  </si>
  <si>
    <t xml:space="preserve">ул. Подгорная, д. 28</t>
  </si>
  <si>
    <t xml:space="preserve">ул. Просвещение, д. 1</t>
  </si>
  <si>
    <t xml:space="preserve">ул. Полевая, д. 9</t>
  </si>
  <si>
    <t xml:space="preserve">ул. 40 лет Победы, д. 6</t>
  </si>
  <si>
    <t xml:space="preserve">ул. Степная, д. 33А</t>
  </si>
  <si>
    <t xml:space="preserve">ул. Молодежная, д. 2Б</t>
  </si>
  <si>
    <t xml:space="preserve">ул. Центральная, д. 25</t>
  </si>
  <si>
    <t xml:space="preserve">Бельняки п.</t>
  </si>
  <si>
    <t xml:space="preserve">ул. Центральная, д. 10</t>
  </si>
  <si>
    <t xml:space="preserve">ул. Центральная, д. 18</t>
  </si>
  <si>
    <t xml:space="preserve">ул. Центральная, д. 46</t>
  </si>
  <si>
    <t xml:space="preserve">ул. Центральная, д. 49</t>
  </si>
  <si>
    <t xml:space="preserve">ул. Центральная, д. 19</t>
  </si>
  <si>
    <t xml:space="preserve">ул. Таежная, д. 8</t>
  </si>
  <si>
    <t xml:space="preserve">ул. Октябрьская, д. 16А</t>
  </si>
  <si>
    <t xml:space="preserve">ул. Клубная, д. 4В</t>
  </si>
  <si>
    <t xml:space="preserve">ул. Олимпийская, д. 6</t>
  </si>
  <si>
    <t xml:space="preserve">ул. Советская, д. 3</t>
  </si>
  <si>
    <t xml:space="preserve">ул. 60 лет Октября, д. 7</t>
  </si>
  <si>
    <t xml:space="preserve">ул. Суворова, д. 10</t>
  </si>
  <si>
    <t xml:space="preserve">ул. Красных Партизан, д. 67А</t>
  </si>
  <si>
    <t xml:space="preserve">ул. Берегового, д. 52</t>
  </si>
  <si>
    <t xml:space="preserve">ул. Партизанская, д. 10</t>
  </si>
  <si>
    <t xml:space="preserve">ул. Зеленая, д. 1д</t>
  </si>
  <si>
    <t xml:space="preserve">ул. Школьная, д. 1а</t>
  </si>
  <si>
    <t xml:space="preserve">ул. Школьная, д. 21</t>
  </si>
  <si>
    <t xml:space="preserve">ул. Садовая, д. 2А</t>
  </si>
  <si>
    <t xml:space="preserve">ул. Полевая, д. 7</t>
  </si>
  <si>
    <t xml:space="preserve">ул. Советская, д. 39</t>
  </si>
  <si>
    <t xml:space="preserve">ул. Кооперативная, д. 41</t>
  </si>
  <si>
    <t xml:space="preserve">ул. Центральная, д. 80</t>
  </si>
  <si>
    <t xml:space="preserve">ул. Центральная, д. 82</t>
  </si>
  <si>
    <t xml:space="preserve">ул. Кузьмина, д. 52</t>
  </si>
  <si>
    <t xml:space="preserve">ул. Центральная, д. 15</t>
  </si>
  <si>
    <t xml:space="preserve">ул. Советская, д. 47/2</t>
  </si>
  <si>
    <t xml:space="preserve">ул. Им Антонова, д. 8</t>
  </si>
  <si>
    <t xml:space="preserve">ул. Студенческая, д. 9</t>
  </si>
  <si>
    <t xml:space="preserve">ул. Зеленая, д. 15</t>
  </si>
  <si>
    <t xml:space="preserve">ул. Трактовая, д. 39а</t>
  </si>
  <si>
    <t xml:space="preserve">ул. Школьная, д. 16</t>
  </si>
  <si>
    <t xml:space="preserve">ул. Новая, д. 13</t>
  </si>
  <si>
    <t xml:space="preserve">ул. 9 Мая, д. 31</t>
  </si>
  <si>
    <t xml:space="preserve">ул. Первомайская, д. 26</t>
  </si>
  <si>
    <t xml:space="preserve">Таймырский Долгано-Ненецкий район</t>
  </si>
  <si>
    <t xml:space="preserve">Воронцово п.</t>
  </si>
  <si>
    <t xml:space="preserve">ул. Заречная, д. 4</t>
  </si>
  <si>
    <t xml:space="preserve">Катырык п.</t>
  </si>
  <si>
    <t xml:space="preserve">ул. Таймырская, д. 10а</t>
  </si>
  <si>
    <t xml:space="preserve">ул. Луговая, д. 12</t>
  </si>
  <si>
    <t xml:space="preserve">Новая п.</t>
  </si>
  <si>
    <t xml:space="preserve">ул. Г.Аксенова, д. 17</t>
  </si>
  <si>
    <t xml:space="preserve">Попигай п.</t>
  </si>
  <si>
    <t xml:space="preserve">ул. Таймырская, д. 7</t>
  </si>
  <si>
    <t xml:space="preserve">Потапово п.</t>
  </si>
  <si>
    <t xml:space="preserve">ул. Зеленая, д. 2а</t>
  </si>
  <si>
    <t xml:space="preserve">Сындасско п.</t>
  </si>
  <si>
    <t xml:space="preserve">ул. Набережная, д. 12</t>
  </si>
  <si>
    <t xml:space="preserve">ул. Советская, д. 10</t>
  </si>
  <si>
    <t xml:space="preserve">Хантайское Озеро п.</t>
  </si>
  <si>
    <t xml:space="preserve">ул. Дибикова, д. 6</t>
  </si>
  <si>
    <t xml:space="preserve">ул. Набережная, д. 13</t>
  </si>
  <si>
    <t xml:space="preserve">ул. Центральная, д. 28</t>
  </si>
  <si>
    <t xml:space="preserve">ул. Слобода, д. 5</t>
  </si>
  <si>
    <t xml:space="preserve">ул. Центральная, д. 50</t>
  </si>
  <si>
    <t xml:space="preserve">ул. Центральная, д. 6</t>
  </si>
  <si>
    <t xml:space="preserve">ул. Центральная, д. 39</t>
  </si>
  <si>
    <t xml:space="preserve">ул. Набережная, д. 2</t>
  </si>
  <si>
    <t xml:space="preserve">ул. Революции, д. 31Б</t>
  </si>
  <si>
    <t xml:space="preserve">ул. Им А.Шахова, д. 14</t>
  </si>
  <si>
    <t xml:space="preserve">ул. Советская, д. 61</t>
  </si>
  <si>
    <t xml:space="preserve">ул. Сибирская, д. 46</t>
  </si>
  <si>
    <t xml:space="preserve">ул. Школьная, д. 39а</t>
  </si>
  <si>
    <t xml:space="preserve">ул. Первомайская, д. 15</t>
  </si>
  <si>
    <t xml:space="preserve">ул. Ужурская, д. 31</t>
  </si>
  <si>
    <t xml:space="preserve">ул. Юбилейная, д. 6</t>
  </si>
  <si>
    <t xml:space="preserve">ул. Зеленая, д. 12а</t>
  </si>
  <si>
    <t xml:space="preserve">ул. Нижняя, д. 9</t>
  </si>
  <si>
    <t xml:space="preserve">ул. Механизаторов, д. 25</t>
  </si>
  <si>
    <t xml:space="preserve">ул. Мира, д. 1А</t>
  </si>
  <si>
    <t xml:space="preserve">ул. Центральная, д. 24А</t>
  </si>
  <si>
    <t xml:space="preserve">ул. Школьная, д. 18 корп. 1</t>
  </si>
  <si>
    <t xml:space="preserve">ул. Советская, д. 1 корп. 1</t>
  </si>
  <si>
    <t xml:space="preserve">ул. Советская, д. 39А</t>
  </si>
  <si>
    <t xml:space="preserve">ул. Нагорная, д. 1Д</t>
  </si>
  <si>
    <t xml:space="preserve">кв-л Путейский, д. 10А</t>
  </si>
  <si>
    <t xml:space="preserve">ул. Советская, д. 22</t>
  </si>
  <si>
    <t xml:space="preserve">ул. Центральная, д. 53А</t>
  </si>
  <si>
    <t xml:space="preserve">ул. Центральная, д. 37 корп. 1</t>
  </si>
  <si>
    <t xml:space="preserve">ул. Калинина, д. 61А</t>
  </si>
  <si>
    <t xml:space="preserve">ул. Цветочная, д. 12/1</t>
  </si>
  <si>
    <t xml:space="preserve">ул. Школьная, д. 7б</t>
  </si>
  <si>
    <t xml:space="preserve">ул. Октябрьская, д. 39</t>
  </si>
  <si>
    <t xml:space="preserve">ул. Ленина, д. 2а</t>
  </si>
  <si>
    <t xml:space="preserve">ул. Центральная, д. 26а</t>
  </si>
  <si>
    <t xml:space="preserve">ул. Ленина, д. 42</t>
  </si>
  <si>
    <t xml:space="preserve">Эвенкийский район</t>
  </si>
  <si>
    <t xml:space="preserve">Полигус п.</t>
  </si>
  <si>
    <t xml:space="preserve">ул. Бояки, д. 1</t>
  </si>
  <si>
    <t xml:space="preserve">ул. Школьная, д. 13</t>
  </si>
  <si>
    <t xml:space="preserve">Тутончаны п.</t>
  </si>
  <si>
    <t xml:space="preserve">ул. Набережная, д. 5</t>
  </si>
  <si>
    <t xml:space="preserve">ул. им Максима Ялогира, д. 7А</t>
  </si>
  <si>
    <t>Андроново </t>
  </si>
  <si>
    <t>Арабкаево </t>
  </si>
  <si>
    <t>Новоракитка </t>
  </si>
  <si>
    <t>Сосновка </t>
  </si>
  <si>
    <t xml:space="preserve">Старая Кузурба</t>
  </si>
  <si>
    <t xml:space="preserve">Сухая Долина</t>
  </si>
  <si>
    <t>Тарханка </t>
  </si>
  <si>
    <t>Тургужан </t>
  </si>
  <si>
    <t>Усть-Изыкчуль </t>
  </si>
  <si>
    <t>Поселение</t>
  </si>
  <si>
    <t xml:space="preserve">ФИАС н.п.</t>
  </si>
  <si>
    <t xml:space="preserve">ВПН 2010</t>
  </si>
  <si>
    <t xml:space="preserve">ВПН 
2020</t>
  </si>
  <si>
    <t>Голоса</t>
  </si>
  <si>
    <t xml:space="preserve">Месяц 
подключения</t>
  </si>
  <si>
    <t xml:space="preserve">Канал
 связи</t>
  </si>
  <si>
    <t>примечание</t>
  </si>
  <si>
    <t>мегафон</t>
  </si>
  <si>
    <t xml:space="preserve">Жданиха п.</t>
  </si>
  <si>
    <t xml:space="preserve">2024 доп</t>
  </si>
  <si>
    <t xml:space="preserve">Верхняя Бирюса п.</t>
  </si>
  <si>
    <t xml:space="preserve">Бушуй с.</t>
  </si>
  <si>
    <t xml:space="preserve">Никулино д.</t>
  </si>
  <si>
    <t xml:space="preserve">Коростелево д.</t>
  </si>
  <si>
    <t xml:space="preserve">Орга п.</t>
  </si>
  <si>
    <t xml:space="preserve">Красный Яр д.</t>
  </si>
  <si>
    <t xml:space="preserve">Лазарево д.</t>
  </si>
  <si>
    <t xml:space="preserve">Плахино с.</t>
  </si>
  <si>
    <t xml:space="preserve">Ачинский р-н</t>
  </si>
  <si>
    <t xml:space="preserve">д. Тимонино</t>
  </si>
  <si>
    <t xml:space="preserve">Боготольский р-н</t>
  </si>
  <si>
    <t xml:space="preserve">Георгиевка д.</t>
  </si>
  <si>
    <t xml:space="preserve">д. Пузаново Тюхтетского</t>
  </si>
  <si>
    <t xml:space="preserve">Ильинка д.</t>
  </si>
  <si>
    <t xml:space="preserve">Верхобродово д.</t>
  </si>
  <si>
    <t xml:space="preserve">Назимово д.</t>
  </si>
  <si>
    <t xml:space="preserve">п. Новоназимово</t>
  </si>
  <si>
    <t>спутник</t>
  </si>
  <si>
    <t xml:space="preserve">с. Подгорное</t>
  </si>
  <si>
    <t xml:space="preserve">Казачинский р-н</t>
  </si>
  <si>
    <t xml:space="preserve">д. Водорезово, д. Березняки</t>
  </si>
  <si>
    <t xml:space="preserve">Лебедевка д.</t>
  </si>
  <si>
    <t xml:space="preserve">д. Ключи</t>
  </si>
  <si>
    <t xml:space="preserve">Шалагино д.</t>
  </si>
  <si>
    <t xml:space="preserve">Кежемский р-н</t>
  </si>
  <si>
    <t xml:space="preserve">Курагинский р-н</t>
  </si>
  <si>
    <t xml:space="preserve">Курское с.</t>
  </si>
  <si>
    <t xml:space="preserve">ВОЛС (2 БС)</t>
  </si>
  <si>
    <t xml:space="preserve">п. Ручейки</t>
  </si>
  <si>
    <t xml:space="preserve">Нижний Ададым д.</t>
  </si>
  <si>
    <t xml:space="preserve">Сереуль д.</t>
  </si>
  <si>
    <t xml:space="preserve">д. Холма</t>
  </si>
  <si>
    <t xml:space="preserve">д. Калиновка Саянского</t>
  </si>
  <si>
    <t xml:space="preserve">Северо-Енисейский р-н</t>
  </si>
  <si>
    <t xml:space="preserve">Сухобузимский р-н</t>
  </si>
  <si>
    <t xml:space="preserve">Абакшино с.</t>
  </si>
  <si>
    <t xml:space="preserve">Карымская д.</t>
  </si>
  <si>
    <t xml:space="preserve">с. Иркутское</t>
  </si>
  <si>
    <t xml:space="preserve">Таймырский Долгано-Ненецкий р-н</t>
  </si>
  <si>
    <t xml:space="preserve">Диксон пгт.</t>
  </si>
  <si>
    <t xml:space="preserve">спутник (2 БС)</t>
  </si>
  <si>
    <t xml:space="preserve">Лукашино д.</t>
  </si>
  <si>
    <t xml:space="preserve">д. Корсаково</t>
  </si>
  <si>
    <t xml:space="preserve">Туруханский р-н</t>
  </si>
  <si>
    <t xml:space="preserve">Верхнеимбатск с.</t>
  </si>
  <si>
    <t xml:space="preserve">Тюхтетский округ</t>
  </si>
  <si>
    <t xml:space="preserve">Уярский р-н</t>
  </si>
  <si>
    <t xml:space="preserve">Покровка д.</t>
  </si>
  <si>
    <t xml:space="preserve">Веселые Ключи п.</t>
  </si>
  <si>
    <t xml:space="preserve">РРЛ (Мегафон)</t>
  </si>
  <si>
    <t xml:space="preserve">Эвенкийский р-н</t>
  </si>
  <si>
    <t xml:space="preserve">Суломай п.</t>
  </si>
  <si>
    <t xml:space="preserve">Чиринда п.</t>
  </si>
  <si>
    <t xml:space="preserve">декабрь 2023</t>
  </si>
  <si>
    <t xml:space="preserve">Хандальский сельсовет</t>
  </si>
  <si>
    <t xml:space="preserve">Борзово п.</t>
  </si>
  <si>
    <t xml:space="preserve">ноябрь 2023</t>
  </si>
  <si>
    <t xml:space="preserve">Петропавловский сельсовет</t>
  </si>
  <si>
    <t xml:space="preserve">Высокогородецк д.</t>
  </si>
  <si>
    <t xml:space="preserve">сентябрь 2023</t>
  </si>
  <si>
    <t xml:space="preserve">Новоуспенский сельсовет</t>
  </si>
  <si>
    <t xml:space="preserve">Зимник д.</t>
  </si>
  <si>
    <t xml:space="preserve">Березовский сельсовет</t>
  </si>
  <si>
    <t xml:space="preserve">Мачино д.</t>
  </si>
  <si>
    <t xml:space="preserve">Новоуспенка с.</t>
  </si>
  <si>
    <t xml:space="preserve">Устьяновский сельсовет</t>
  </si>
  <si>
    <t xml:space="preserve">Успенка д.</t>
  </si>
  <si>
    <t xml:space="preserve">Почетский сельсовет</t>
  </si>
  <si>
    <t xml:space="preserve">Балахтинский р-н</t>
  </si>
  <si>
    <t xml:space="preserve">Красненский сельсовет</t>
  </si>
  <si>
    <t xml:space="preserve">Безъязыково д.</t>
  </si>
  <si>
    <t xml:space="preserve">июль 2023</t>
  </si>
  <si>
    <t xml:space="preserve">+ Мегафон</t>
  </si>
  <si>
    <t xml:space="preserve">Чистопольский сельсовет</t>
  </si>
  <si>
    <t xml:space="preserve">Якушево д.</t>
  </si>
  <si>
    <t xml:space="preserve">июнь 2023</t>
  </si>
  <si>
    <t xml:space="preserve">Бирилюсский р-н</t>
  </si>
  <si>
    <t xml:space="preserve">Арефьевский сельсовет</t>
  </si>
  <si>
    <t xml:space="preserve">Чайковский сельсовет</t>
  </si>
  <si>
    <t xml:space="preserve">Булатово д.</t>
  </si>
  <si>
    <t xml:space="preserve">Вагинский сельсовет</t>
  </si>
  <si>
    <t xml:space="preserve">Коробейниково д.</t>
  </si>
  <si>
    <t xml:space="preserve">август 2023</t>
  </si>
  <si>
    <t xml:space="preserve">Белякинский сельсовет</t>
  </si>
  <si>
    <t xml:space="preserve">Айтатский сельсовет</t>
  </si>
  <si>
    <t xml:space="preserve">Айтат с.</t>
  </si>
  <si>
    <t xml:space="preserve">Новоеловский сельсовет</t>
  </si>
  <si>
    <t xml:space="preserve">Елга д.</t>
  </si>
  <si>
    <t xml:space="preserve">Сучковский сельсовет</t>
  </si>
  <si>
    <t xml:space="preserve">Симоново д.</t>
  </si>
  <si>
    <t xml:space="preserve">Бобровский сельсовет</t>
  </si>
  <si>
    <t xml:space="preserve">Дзержинский сельсовет</t>
  </si>
  <si>
    <t xml:space="preserve">Усолка д.</t>
  </si>
  <si>
    <t xml:space="preserve">ЗАТО город Железногорск го</t>
  </si>
  <si>
    <t xml:space="preserve">Кучердаевский сельсовет</t>
  </si>
  <si>
    <t xml:space="preserve">Новониколаевский сельсовет</t>
  </si>
  <si>
    <t xml:space="preserve">Прокопьевка д.</t>
  </si>
  <si>
    <t xml:space="preserve">Сергеевский сельсовет</t>
  </si>
  <si>
    <t xml:space="preserve">Александровский сельсовет</t>
  </si>
  <si>
    <t xml:space="preserve">Канский р-н</t>
  </si>
  <si>
    <t xml:space="preserve">Амонашенский сельсовет</t>
  </si>
  <si>
    <t xml:space="preserve">Амонаш с.</t>
  </si>
  <si>
    <t xml:space="preserve">Недокурский сельсовет</t>
  </si>
  <si>
    <t xml:space="preserve">Недокура п.</t>
  </si>
  <si>
    <t xml:space="preserve">октябрь 2023</t>
  </si>
  <si>
    <t xml:space="preserve">Алексеевский сельсовет</t>
  </si>
  <si>
    <t xml:space="preserve">Колбинский сельсовет</t>
  </si>
  <si>
    <t xml:space="preserve">Анастасино п.</t>
  </si>
  <si>
    <t xml:space="preserve">Минусинский р-н</t>
  </si>
  <si>
    <t xml:space="preserve">Маломинусинский сельсовет</t>
  </si>
  <si>
    <t xml:space="preserve">Ивановский сельсовет</t>
  </si>
  <si>
    <t xml:space="preserve">Новоселовский р-н</t>
  </si>
  <si>
    <t xml:space="preserve">Комский сельсовет</t>
  </si>
  <si>
    <t xml:space="preserve">Черная Кома д.</t>
  </si>
  <si>
    <t xml:space="preserve">Кожелакский сельсовет</t>
  </si>
  <si>
    <t xml:space="preserve">Вершино-Рыбинский сельсовет</t>
  </si>
  <si>
    <t xml:space="preserve">Саянский р-н</t>
  </si>
  <si>
    <t xml:space="preserve">Малиновский сельсовет</t>
  </si>
  <si>
    <t xml:space="preserve">Малиновка с.</t>
  </si>
  <si>
    <t xml:space="preserve">Кулижниковский сельсовет</t>
  </si>
  <si>
    <t xml:space="preserve">Орловка д.</t>
  </si>
  <si>
    <t xml:space="preserve">Атамановский сельсовет</t>
  </si>
  <si>
    <t xml:space="preserve">Исток п.</t>
  </si>
  <si>
    <t xml:space="preserve">Подсопочный сельсовет</t>
  </si>
  <si>
    <t xml:space="preserve">Татарская д.</t>
  </si>
  <si>
    <t>Дудинка</t>
  </si>
  <si>
    <t xml:space="preserve">Зотинский сельсовет</t>
  </si>
  <si>
    <t xml:space="preserve">Зотино с.</t>
  </si>
  <si>
    <t xml:space="preserve">Златоруновский сельсовет</t>
  </si>
  <si>
    <t xml:space="preserve">Солбатский п.</t>
  </si>
  <si>
    <t xml:space="preserve">Солгонский сельсовет</t>
  </si>
  <si>
    <t xml:space="preserve">Терехта д.</t>
  </si>
  <si>
    <t xml:space="preserve">Сухонойский сельсовет</t>
  </si>
  <si>
    <t xml:space="preserve">Синеборский сельсовет</t>
  </si>
  <si>
    <t xml:space="preserve">Каптыревский сельсовет</t>
  </si>
  <si>
    <t xml:space="preserve">Шарып п.</t>
  </si>
  <si>
    <t xml:space="preserve">Огурский сельсовет</t>
  </si>
  <si>
    <t xml:space="preserve">Красный Ключ д</t>
  </si>
  <si>
    <t xml:space="preserve">2023 (с 2022)</t>
  </si>
  <si>
    <t xml:space="preserve">апрель 2023</t>
  </si>
  <si>
    <t xml:space="preserve">Березовский р-н</t>
  </si>
  <si>
    <t xml:space="preserve">Маганский сельсовет</t>
  </si>
  <si>
    <t xml:space="preserve">Береть п</t>
  </si>
  <si>
    <t xml:space="preserve">март 2023</t>
  </si>
  <si>
    <t xml:space="preserve">Кирчиженский сельсовет</t>
  </si>
  <si>
    <t xml:space="preserve">Кирчиж с</t>
  </si>
  <si>
    <t xml:space="preserve">май 2023</t>
  </si>
  <si>
    <t xml:space="preserve">Маталасский сельсовет</t>
  </si>
  <si>
    <t xml:space="preserve">Маталассы с</t>
  </si>
  <si>
    <t xml:space="preserve">февраль 2023</t>
  </si>
  <si>
    <t xml:space="preserve">Проточенский сельсовет</t>
  </si>
  <si>
    <t xml:space="preserve">Проточный п</t>
  </si>
  <si>
    <t xml:space="preserve">Бычковский сельсовет</t>
  </si>
  <si>
    <t xml:space="preserve">Бычки с</t>
  </si>
  <si>
    <t xml:space="preserve">Удачинский сельсовет</t>
  </si>
  <si>
    <t xml:space="preserve">Удачное с</t>
  </si>
  <si>
    <t xml:space="preserve">Емельяновский р-н</t>
  </si>
  <si>
    <t xml:space="preserve">Гаревский сельсовет</t>
  </si>
  <si>
    <t xml:space="preserve">Гаревое п</t>
  </si>
  <si>
    <t xml:space="preserve">Погодаевский сельсовет</t>
  </si>
  <si>
    <t xml:space="preserve">Анциферово д</t>
  </si>
  <si>
    <t xml:space="preserve">Новогородокский сельсовет</t>
  </si>
  <si>
    <t xml:space="preserve">Новый Городок п</t>
  </si>
  <si>
    <t xml:space="preserve">Ермаковский р-н</t>
  </si>
  <si>
    <t xml:space="preserve">Верхнеусинский сельсовет</t>
  </si>
  <si>
    <t xml:space="preserve">Нижнеусинское с</t>
  </si>
  <si>
    <t xml:space="preserve">Идринский р-н</t>
  </si>
  <si>
    <t xml:space="preserve">Новотроицкий сельсовет</t>
  </si>
  <si>
    <t xml:space="preserve">Новотроицкое с</t>
  </si>
  <si>
    <t xml:space="preserve">Сотниковский сельсовет</t>
  </si>
  <si>
    <t xml:space="preserve">Черемушинский сельсовет</t>
  </si>
  <si>
    <t xml:space="preserve">Верхний Суэтук д</t>
  </si>
  <si>
    <t xml:space="preserve">Ирбинский сельсовет</t>
  </si>
  <si>
    <t xml:space="preserve">Ирба с</t>
  </si>
  <si>
    <t xml:space="preserve">37 км до ВОЛС (траса до Имбинского)</t>
  </si>
  <si>
    <t xml:space="preserve">Краснотуранский р-н</t>
  </si>
  <si>
    <t xml:space="preserve">Кортузский сельсовет</t>
  </si>
  <si>
    <t xml:space="preserve">Уза д</t>
  </si>
  <si>
    <t xml:space="preserve">Беллыкский сельсовет</t>
  </si>
  <si>
    <t xml:space="preserve">Уяр д</t>
  </si>
  <si>
    <t xml:space="preserve">Щетинкинский сельсовет</t>
  </si>
  <si>
    <t xml:space="preserve">Щетинкино с</t>
  </si>
  <si>
    <t xml:space="preserve">39 км ВОЛС до Артемовска</t>
  </si>
  <si>
    <t xml:space="preserve">Степно-Баджейский сельсовет</t>
  </si>
  <si>
    <t xml:space="preserve">Кирза д</t>
  </si>
  <si>
    <t xml:space="preserve">Знаменский сельсовет</t>
  </si>
  <si>
    <t xml:space="preserve">Пригородный п </t>
  </si>
  <si>
    <t xml:space="preserve">Мотыгинский р-н</t>
  </si>
  <si>
    <t xml:space="preserve">Кирсантьевский сельсовет</t>
  </si>
  <si>
    <t xml:space="preserve">Кирсантьево п</t>
  </si>
  <si>
    <t xml:space="preserve">55 км ВОЛС до Троицка</t>
  </si>
  <si>
    <t xml:space="preserve">Новоалександровский сельсовет</t>
  </si>
  <si>
    <t xml:space="preserve">Новоалександровка с</t>
  </si>
  <si>
    <t xml:space="preserve">Чулымский сельсовет</t>
  </si>
  <si>
    <t xml:space="preserve">Дивный п</t>
  </si>
  <si>
    <t xml:space="preserve">Анашенский сельсовет</t>
  </si>
  <si>
    <t xml:space="preserve">Куллог д</t>
  </si>
  <si>
    <t xml:space="preserve">Кульчек д</t>
  </si>
  <si>
    <t xml:space="preserve">11 км от Черной Комы (доп. бюджет 2024 года, срок 31.06)</t>
  </si>
  <si>
    <t xml:space="preserve">Пировский округ</t>
  </si>
  <si>
    <t xml:space="preserve">Чайда п</t>
  </si>
  <si>
    <t xml:space="preserve">Большие Пруды п</t>
  </si>
  <si>
    <t xml:space="preserve">январь 2023</t>
  </si>
  <si>
    <t xml:space="preserve">Высотинский сельсовет</t>
  </si>
  <si>
    <t xml:space="preserve">Кекур с</t>
  </si>
  <si>
    <t xml:space="preserve">Сухобузимский сельсовет</t>
  </si>
  <si>
    <t xml:space="preserve">Толстомысово д</t>
  </si>
  <si>
    <t xml:space="preserve">Байкаловск п</t>
  </si>
  <si>
    <t xml:space="preserve">Вахрушевский сельсовет</t>
  </si>
  <si>
    <t xml:space="preserve">Унжа с</t>
  </si>
  <si>
    <t xml:space="preserve">Бахта п</t>
  </si>
  <si>
    <t xml:space="preserve">Верещагино с</t>
  </si>
  <si>
    <t xml:space="preserve">Верх-Четск п</t>
  </si>
  <si>
    <t xml:space="preserve">Субботинский сельсовет</t>
  </si>
  <si>
    <t xml:space="preserve">Белозеровка д</t>
  </si>
  <si>
    <t xml:space="preserve">Ленск д</t>
  </si>
  <si>
    <t xml:space="preserve">Бирюса д</t>
  </si>
  <si>
    <t xml:space="preserve">ноябрь 2022</t>
  </si>
  <si>
    <t xml:space="preserve">Гагарина п</t>
  </si>
  <si>
    <t xml:space="preserve">Петропавловка с</t>
  </si>
  <si>
    <t xml:space="preserve">Хандальск с</t>
  </si>
  <si>
    <t xml:space="preserve">Могучий п</t>
  </si>
  <si>
    <t xml:space="preserve">Полевской сельсовет</t>
  </si>
  <si>
    <t xml:space="preserve">Полевое с</t>
  </si>
  <si>
    <t xml:space="preserve">Промбор д</t>
  </si>
  <si>
    <t xml:space="preserve">Таловский сельсовет</t>
  </si>
  <si>
    <t xml:space="preserve">Муратово д</t>
  </si>
  <si>
    <t xml:space="preserve">Разъезженский сельсовет</t>
  </si>
  <si>
    <t xml:space="preserve">Большая Речка п</t>
  </si>
  <si>
    <t xml:space="preserve">Отношенский сельсовет</t>
  </si>
  <si>
    <t xml:space="preserve">Отношка с </t>
  </si>
  <si>
    <t xml:space="preserve">Козульский р-н</t>
  </si>
  <si>
    <t xml:space="preserve">Лазурненский сельсовет</t>
  </si>
  <si>
    <t xml:space="preserve">Большой Кемчуг д</t>
  </si>
  <si>
    <t xml:space="preserve">Восточенский сельсовет</t>
  </si>
  <si>
    <t xml:space="preserve">Диссос д</t>
  </si>
  <si>
    <t xml:space="preserve">Тубинский сельсовет</t>
  </si>
  <si>
    <t xml:space="preserve">Кедровая д</t>
  </si>
  <si>
    <t xml:space="preserve">Икшурма с</t>
  </si>
  <si>
    <t xml:space="preserve">Вахрушево с</t>
  </si>
  <si>
    <t xml:space="preserve">Сивохинский сельсовет</t>
  </si>
  <si>
    <t xml:space="preserve">Ялай п</t>
  </si>
  <si>
    <t xml:space="preserve">Поваренкино с</t>
  </si>
  <si>
    <t xml:space="preserve">Причулымский сельсовет</t>
  </si>
  <si>
    <t xml:space="preserve">Российский сельсовет</t>
  </si>
  <si>
    <t xml:space="preserve">Нижнетанайский сельсовет</t>
  </si>
  <si>
    <t xml:space="preserve">Шуваевский сельсовет</t>
  </si>
  <si>
    <t xml:space="preserve">Малохабыкский сельсовет</t>
  </si>
  <si>
    <t xml:space="preserve">Центральный сельсовет</t>
  </si>
  <si>
    <t xml:space="preserve">Маловский сельсовет</t>
  </si>
  <si>
    <t xml:space="preserve">Рудянский сельсовет</t>
  </si>
  <si>
    <t xml:space="preserve">Мокрушинский сельсовет</t>
  </si>
  <si>
    <t xml:space="preserve">Браженский сельсовет</t>
  </si>
  <si>
    <t xml:space="preserve">Терский сельсовет</t>
  </si>
  <si>
    <t xml:space="preserve">Краснокурышинский сельсовет</t>
  </si>
  <si>
    <t xml:space="preserve">Нижнекурятский сельсовет</t>
  </si>
  <si>
    <t xml:space="preserve">Детловский сельсовет</t>
  </si>
  <si>
    <t xml:space="preserve">Шалоболинский сельсовет</t>
  </si>
  <si>
    <t xml:space="preserve">Верхнеададымский сельсовет</t>
  </si>
  <si>
    <t xml:space="preserve">Степновский сельсовет</t>
  </si>
  <si>
    <t xml:space="preserve">Преображенский сельсовет</t>
  </si>
  <si>
    <t xml:space="preserve">Малокамалинский сельсовет</t>
  </si>
  <si>
    <t xml:space="preserve">Гладковский сельсовет</t>
  </si>
  <si>
    <t xml:space="preserve">Нагорновский сельсовет</t>
  </si>
  <si>
    <t>ключ</t>
  </si>
  <si>
    <t xml:space="preserve">Нас. пункт</t>
  </si>
  <si>
    <t>ВПН</t>
  </si>
  <si>
    <t xml:space="preserve">количество голосов</t>
  </si>
  <si>
    <t>место</t>
  </si>
  <si>
    <t xml:space="preserve">коммент (РТК)</t>
  </si>
  <si>
    <t>ПРТС</t>
  </si>
  <si>
    <t>Теле2</t>
  </si>
  <si>
    <t xml:space="preserve">Голос 2G, ПД нет, Спутник</t>
  </si>
  <si>
    <t xml:space="preserve">есть Голос, нет ПД</t>
  </si>
  <si>
    <t xml:space="preserve">Горячегорск гп.</t>
  </si>
  <si>
    <t xml:space="preserve">есть ПРТС</t>
  </si>
  <si>
    <t xml:space="preserve">нет Голоса, нет ПД</t>
  </si>
  <si>
    <t xml:space="preserve">Крюково д.</t>
  </si>
  <si>
    <t xml:space="preserve">Голос 2G, ПД 2G, Спутник</t>
  </si>
  <si>
    <t xml:space="preserve">Черемушки п.</t>
  </si>
  <si>
    <t xml:space="preserve">реализация до 25.12.23</t>
  </si>
  <si>
    <t xml:space="preserve">Тарханка д.</t>
  </si>
  <si>
    <t xml:space="preserve">нет Голоса, есть ПД</t>
  </si>
  <si>
    <t xml:space="preserve">не требуется подключение по согласованию с субъектом РФ (нет электричества)</t>
  </si>
  <si>
    <t xml:space="preserve">Увалы д.</t>
  </si>
  <si>
    <t xml:space="preserve">Малая Тумна д.</t>
  </si>
  <si>
    <t xml:space="preserve">Кулижниково с.</t>
  </si>
  <si>
    <t xml:space="preserve">Семеновка д.</t>
  </si>
  <si>
    <t xml:space="preserve">Горбы д.</t>
  </si>
  <si>
    <t xml:space="preserve">Никольское с.</t>
  </si>
  <si>
    <t xml:space="preserve">Береть п.</t>
  </si>
  <si>
    <t xml:space="preserve">Солдатово д.</t>
  </si>
  <si>
    <t xml:space="preserve">Сухая д.</t>
  </si>
  <si>
    <t xml:space="preserve">Плоское д.</t>
  </si>
  <si>
    <t xml:space="preserve">Гляден с.</t>
  </si>
  <si>
    <t xml:space="preserve">Кускун д.</t>
  </si>
  <si>
    <t xml:space="preserve">Прогресс д.</t>
  </si>
  <si>
    <t xml:space="preserve">Каргала д.</t>
  </si>
  <si>
    <t xml:space="preserve">Снежница п.</t>
  </si>
  <si>
    <t xml:space="preserve">Майское п.</t>
  </si>
  <si>
    <t xml:space="preserve">Касьяново д.</t>
  </si>
  <si>
    <t xml:space="preserve">Солоуха с.</t>
  </si>
  <si>
    <t xml:space="preserve">Погорелка д.</t>
  </si>
  <si>
    <t xml:space="preserve">Есауловка п.</t>
  </si>
  <si>
    <t xml:space="preserve">Брянка п.</t>
  </si>
  <si>
    <t xml:space="preserve">Сагайское с.</t>
  </si>
  <si>
    <t xml:space="preserve">Троица с.</t>
  </si>
  <si>
    <t xml:space="preserve">Покосное д.</t>
  </si>
  <si>
    <t xml:space="preserve">Машуковка п.</t>
  </si>
  <si>
    <t xml:space="preserve">Тумаково с.</t>
  </si>
  <si>
    <t xml:space="preserve">Сорокино п.</t>
  </si>
  <si>
    <t xml:space="preserve">Лопатино д.</t>
  </si>
  <si>
    <t xml:space="preserve">Ярки д.</t>
  </si>
  <si>
    <t xml:space="preserve">Придорожный п.</t>
  </si>
  <si>
    <t xml:space="preserve">Колон д.</t>
  </si>
  <si>
    <t xml:space="preserve">Новоалександровка д.</t>
  </si>
  <si>
    <t xml:space="preserve">Карловка д.</t>
  </si>
  <si>
    <t xml:space="preserve">Берег Таскино д.</t>
  </si>
  <si>
    <t xml:space="preserve">Корнилово д.</t>
  </si>
  <si>
    <t xml:space="preserve">Маганский п.</t>
  </si>
  <si>
    <t xml:space="preserve">Брагино с.</t>
  </si>
  <si>
    <t xml:space="preserve">Толстый Мыс п.</t>
  </si>
  <si>
    <t xml:space="preserve">Татьяновка д.</t>
  </si>
  <si>
    <t xml:space="preserve">Линево д.</t>
  </si>
  <si>
    <t xml:space="preserve">Игинка д.</t>
  </si>
  <si>
    <t xml:space="preserve">Раскаты д.</t>
  </si>
  <si>
    <t xml:space="preserve">Байкал п.</t>
  </si>
  <si>
    <t xml:space="preserve">Курдояки п.</t>
  </si>
  <si>
    <t xml:space="preserve">Корсаково д.</t>
  </si>
  <si>
    <t xml:space="preserve">Куюмба п.</t>
  </si>
  <si>
    <t xml:space="preserve">Верхняя Базаиха п.</t>
  </si>
  <si>
    <t xml:space="preserve">Мужичкино д.</t>
  </si>
  <si>
    <t xml:space="preserve">Селедково с.</t>
  </si>
  <si>
    <t xml:space="preserve">Новая Печера д.</t>
  </si>
  <si>
    <t xml:space="preserve">Шошкино д.</t>
  </si>
  <si>
    <t xml:space="preserve">Фарково с.</t>
  </si>
  <si>
    <t xml:space="preserve">Кислокан п.</t>
  </si>
  <si>
    <t xml:space="preserve">Лукино д.</t>
  </si>
  <si>
    <t xml:space="preserve">Жуковка с.</t>
  </si>
  <si>
    <t xml:space="preserve">Малая Иня д.</t>
  </si>
  <si>
    <t xml:space="preserve">Кекур с.</t>
  </si>
  <si>
    <t xml:space="preserve">Нидым п.</t>
  </si>
  <si>
    <t xml:space="preserve">Алексеевка д.</t>
  </si>
  <si>
    <t xml:space="preserve">Новорождественка д.</t>
  </si>
  <si>
    <t xml:space="preserve">Журавлево п.</t>
  </si>
  <si>
    <t xml:space="preserve">Слюдрудник п.</t>
  </si>
  <si>
    <t xml:space="preserve">Роща п.</t>
  </si>
  <si>
    <t xml:space="preserve">Голубая д.</t>
  </si>
  <si>
    <t xml:space="preserve">Ленск д.</t>
  </si>
  <si>
    <t xml:space="preserve">Стрелка-Чуня п.</t>
  </si>
  <si>
    <t xml:space="preserve">Нагорново п.</t>
  </si>
  <si>
    <t xml:space="preserve">Карабула с.</t>
  </si>
  <si>
    <t xml:space="preserve">Ойха п.</t>
  </si>
  <si>
    <t xml:space="preserve">Новая Пойма д.</t>
  </si>
  <si>
    <t xml:space="preserve">Толстихино с.</t>
  </si>
  <si>
    <t xml:space="preserve">Коврига д.</t>
  </si>
  <si>
    <t xml:space="preserve">Тойлук д.</t>
  </si>
  <si>
    <t xml:space="preserve">Поканаевка п.</t>
  </si>
  <si>
    <t xml:space="preserve">Куртак п.</t>
  </si>
  <si>
    <t xml:space="preserve">Иркутское с.</t>
  </si>
  <si>
    <t xml:space="preserve">Караульное с.</t>
  </si>
  <si>
    <t xml:space="preserve">Росинка д.</t>
  </si>
  <si>
    <t xml:space="preserve">Зерцалы д.</t>
  </si>
  <si>
    <t xml:space="preserve">Сосновое Озеро д.</t>
  </si>
  <si>
    <t xml:space="preserve">Таловая д.</t>
  </si>
  <si>
    <t xml:space="preserve">Малеево д.</t>
  </si>
  <si>
    <t xml:space="preserve">Лакино д.</t>
  </si>
  <si>
    <t xml:space="preserve">Канарай д.</t>
  </si>
  <si>
    <t xml:space="preserve">Сыромолотово д.</t>
  </si>
  <si>
    <t xml:space="preserve">Рябинки д.</t>
  </si>
  <si>
    <t xml:space="preserve">Большой Балчуг с.</t>
  </si>
  <si>
    <t xml:space="preserve">Ковригино д.</t>
  </si>
  <si>
    <t xml:space="preserve">Куваршино д.</t>
  </si>
  <si>
    <t xml:space="preserve">Каменка д.</t>
  </si>
  <si>
    <t xml:space="preserve">Алексеевка с.</t>
  </si>
  <si>
    <t xml:space="preserve">Рыбное с.</t>
  </si>
  <si>
    <t xml:space="preserve">Лозовая д.</t>
  </si>
  <si>
    <t xml:space="preserve">Снегиревка д.</t>
  </si>
  <si>
    <t xml:space="preserve">Новая Калами п.</t>
  </si>
  <si>
    <t xml:space="preserve">Лужки п.</t>
  </si>
  <si>
    <t xml:space="preserve">Бурный п.</t>
  </si>
  <si>
    <t xml:space="preserve">Соловьевка д.</t>
  </si>
  <si>
    <t xml:space="preserve">Марьясово д.</t>
  </si>
  <si>
    <t xml:space="preserve">Даурское с.</t>
  </si>
  <si>
    <t xml:space="preserve">Российка с.</t>
  </si>
  <si>
    <t xml:space="preserve">Шеломки с.</t>
  </si>
  <si>
    <t xml:space="preserve">Минжуль п.</t>
  </si>
  <si>
    <t xml:space="preserve">Малая Уря д.</t>
  </si>
  <si>
    <t xml:space="preserve">Поначево с.</t>
  </si>
  <si>
    <t xml:space="preserve">Усть-Березовка д.</t>
  </si>
  <si>
    <t xml:space="preserve">Куллог д.</t>
  </si>
  <si>
    <t xml:space="preserve">Благодатка д.</t>
  </si>
  <si>
    <t xml:space="preserve">Чайда п.</t>
  </si>
  <si>
    <t xml:space="preserve">Полевое с.</t>
  </si>
  <si>
    <t xml:space="preserve">Барабаново д.</t>
  </si>
  <si>
    <t xml:space="preserve">Жеблахты с.</t>
  </si>
  <si>
    <t xml:space="preserve">Диссос д.</t>
  </si>
  <si>
    <t xml:space="preserve">Николо-Петровка с.</t>
  </si>
  <si>
    <t xml:space="preserve">Верхняя Чулымка д.</t>
  </si>
  <si>
    <t xml:space="preserve">Верещагино с.</t>
  </si>
  <si>
    <t xml:space="preserve">Белопольск п.</t>
  </si>
  <si>
    <t xml:space="preserve">Васильевка с.</t>
  </si>
  <si>
    <t xml:space="preserve">Можары д.</t>
  </si>
  <si>
    <t xml:space="preserve">Нижнетерянск п.</t>
  </si>
  <si>
    <t xml:space="preserve">Юксеево с.</t>
  </si>
  <si>
    <t xml:space="preserve">Удачное с.</t>
  </si>
  <si>
    <t xml:space="preserve">Епишино с.</t>
  </si>
  <si>
    <t xml:space="preserve">Сибирь п.</t>
  </si>
  <si>
    <t xml:space="preserve">Верхняя Уря с.</t>
  </si>
  <si>
    <t xml:space="preserve">Подояйск д.</t>
  </si>
  <si>
    <t xml:space="preserve">Пермяково д.</t>
  </si>
  <si>
    <t xml:space="preserve">Левобережное с.</t>
  </si>
  <si>
    <t xml:space="preserve">Климино д.</t>
  </si>
  <si>
    <t xml:space="preserve">Балахтон с.</t>
  </si>
  <si>
    <t xml:space="preserve">Малая Камарчага д.</t>
  </si>
  <si>
    <t xml:space="preserve">Кутужеково п.</t>
  </si>
  <si>
    <t xml:space="preserve">Медведск д.</t>
  </si>
  <si>
    <t xml:space="preserve">Старая Пойма д.</t>
  </si>
  <si>
    <t xml:space="preserve">Сулемка п.</t>
  </si>
  <si>
    <t xml:space="preserve">Высотино д.</t>
  </si>
  <si>
    <t xml:space="preserve">Глубоково д.</t>
  </si>
  <si>
    <t xml:space="preserve">Ушканка п.</t>
  </si>
  <si>
    <t xml:space="preserve">Арабкаево п.</t>
  </si>
  <si>
    <t xml:space="preserve">Воронино д.</t>
  </si>
  <si>
    <t xml:space="preserve">Комаровка с.</t>
  </si>
  <si>
    <t xml:space="preserve">Ларневка д.</t>
  </si>
  <si>
    <t xml:space="preserve">Хандальск с.</t>
  </si>
  <si>
    <t xml:space="preserve">Могучий п.</t>
  </si>
  <si>
    <t xml:space="preserve">Петровка д.</t>
  </si>
  <si>
    <t xml:space="preserve">Каргино с.</t>
  </si>
  <si>
    <t xml:space="preserve">Потапово с.</t>
  </si>
  <si>
    <t xml:space="preserve">Песочный п.</t>
  </si>
  <si>
    <t xml:space="preserve">Малый Ирбей п.</t>
  </si>
  <si>
    <t xml:space="preserve">Карьерный п.</t>
  </si>
  <si>
    <t xml:space="preserve">Малиногорка д.</t>
  </si>
  <si>
    <t xml:space="preserve">Лазурный п.</t>
  </si>
  <si>
    <t xml:space="preserve">Новоивановка с.</t>
  </si>
  <si>
    <t xml:space="preserve">Ручейки п.</t>
  </si>
  <si>
    <t xml:space="preserve">Калиновка д.</t>
  </si>
  <si>
    <t xml:space="preserve">Верховая д.</t>
  </si>
  <si>
    <t xml:space="preserve">Воскресенка д.</t>
  </si>
  <si>
    <t xml:space="preserve">Малое Нахвальское с.</t>
  </si>
  <si>
    <t xml:space="preserve">Толстомысово д.</t>
  </si>
  <si>
    <t xml:space="preserve">Унжа с.</t>
  </si>
  <si>
    <t xml:space="preserve">Андроново д.</t>
  </si>
  <si>
    <t xml:space="preserve">Новоракитка п.</t>
  </si>
  <si>
    <t xml:space="preserve">Лыткино д.</t>
  </si>
  <si>
    <t xml:space="preserve">Кузьмовка п.</t>
  </si>
  <si>
    <t xml:space="preserve">Скворцово д.</t>
  </si>
  <si>
    <t xml:space="preserve">Гагарина п.</t>
  </si>
  <si>
    <t xml:space="preserve">Ильтюково д.</t>
  </si>
  <si>
    <t xml:space="preserve">Горская д.</t>
  </si>
  <si>
    <t xml:space="preserve">Малобелая д.</t>
  </si>
  <si>
    <t xml:space="preserve">Большой Хабык с.</t>
  </si>
  <si>
    <t xml:space="preserve">Мензот д.</t>
  </si>
  <si>
    <t xml:space="preserve">Хайрюзовка п.</t>
  </si>
  <si>
    <t xml:space="preserve">Тарака д.</t>
  </si>
  <si>
    <t xml:space="preserve">Ашкаул д.</t>
  </si>
  <si>
    <t xml:space="preserve">Круглово д.</t>
  </si>
  <si>
    <t xml:space="preserve">Крутая Горка с.</t>
  </si>
  <si>
    <t xml:space="preserve">Польное с.</t>
  </si>
  <si>
    <t xml:space="preserve">Краснополянск п.</t>
  </si>
  <si>
    <t xml:space="preserve">Ширыштык с.</t>
  </si>
  <si>
    <t xml:space="preserve">Уза д.</t>
  </si>
  <si>
    <t xml:space="preserve">Моисеевка с.</t>
  </si>
  <si>
    <t xml:space="preserve">Пригородный п.</t>
  </si>
  <si>
    <t xml:space="preserve">Сухое Озеро п.</t>
  </si>
  <si>
    <t xml:space="preserve">Бельск п.</t>
  </si>
  <si>
    <t xml:space="preserve">Максаковка д.</t>
  </si>
  <si>
    <t xml:space="preserve">Кутузовка п.</t>
  </si>
  <si>
    <t xml:space="preserve">Большой Имыш д.</t>
  </si>
  <si>
    <t>№ </t>
  </si>
  <si>
    <t xml:space="preserve">Адрес установки</t>
  </si>
  <si>
    <t xml:space="preserve">Нужен ли таксофон? (да/нет)</t>
  </si>
  <si>
    <t xml:space="preserve">№ письма</t>
  </si>
  <si>
    <t>Технология</t>
  </si>
  <si>
    <t xml:space="preserve">Номер таксофона</t>
  </si>
  <si>
    <t xml:space="preserve">Алексеевка деревня</t>
  </si>
  <si>
    <t xml:space="preserve">ПАО "Ростелеком"</t>
  </si>
  <si>
    <t xml:space="preserve">ул. Центральная, д. 30</t>
  </si>
  <si>
    <t>ДА</t>
  </si>
  <si>
    <t>73-938</t>
  </si>
  <si>
    <t>gsm</t>
  </si>
  <si>
    <t xml:space="preserve">Березовка село</t>
  </si>
  <si>
    <t xml:space="preserve">ул. Новая, д. 11</t>
  </si>
  <si>
    <t>line</t>
  </si>
  <si>
    <t xml:space="preserve">Борки деревня</t>
  </si>
  <si>
    <t xml:space="preserve">ул. Лесная, д. 24</t>
  </si>
  <si>
    <t xml:space="preserve">Быстровка деревня</t>
  </si>
  <si>
    <t xml:space="preserve">ООО "Спутниковая Связь"</t>
  </si>
  <si>
    <t>vsat</t>
  </si>
  <si>
    <t xml:space="preserve">Денисовка деревня</t>
  </si>
  <si>
    <t xml:space="preserve">ул. Почтовая, д. 28</t>
  </si>
  <si>
    <t xml:space="preserve">Залипье село</t>
  </si>
  <si>
    <t xml:space="preserve">ул. Молодежная, д. 15</t>
  </si>
  <si>
    <t xml:space="preserve">Заозерка село</t>
  </si>
  <si>
    <t xml:space="preserve">ул. Сибирская, д. 15</t>
  </si>
  <si>
    <t xml:space="preserve">Канарай деревня</t>
  </si>
  <si>
    <t xml:space="preserve">ул. Подгорная, д. 26</t>
  </si>
  <si>
    <t xml:space="preserve">Красный Яр деревня</t>
  </si>
  <si>
    <t xml:space="preserve">Матвеевка деревня</t>
  </si>
  <si>
    <t xml:space="preserve">ул. Советская, д. 17</t>
  </si>
  <si>
    <t xml:space="preserve">Никольск село</t>
  </si>
  <si>
    <t xml:space="preserve">Абанский Район</t>
  </si>
  <si>
    <t xml:space="preserve">Озерный поселок</t>
  </si>
  <si>
    <t xml:space="preserve">Пея поселок</t>
  </si>
  <si>
    <t xml:space="preserve">ул. Больничная, стр. 10</t>
  </si>
  <si>
    <t xml:space="preserve">Плахино село</t>
  </si>
  <si>
    <t xml:space="preserve">ул. Школьная, д. 47А</t>
  </si>
  <si>
    <t xml:space="preserve">Пушкино деревня</t>
  </si>
  <si>
    <t xml:space="preserve">ул. А.С.Пушкина, д. 28</t>
  </si>
  <si>
    <t xml:space="preserve">Средние Мангареки деревня</t>
  </si>
  <si>
    <t xml:space="preserve">ул. Набережная, д. 10</t>
  </si>
  <si>
    <t xml:space="preserve">Стерлитамак деревня</t>
  </si>
  <si>
    <t xml:space="preserve">Турово село</t>
  </si>
  <si>
    <t xml:space="preserve">ул. Советская, д. 52</t>
  </si>
  <si>
    <t xml:space="preserve">Чигашет поселок</t>
  </si>
  <si>
    <t xml:space="preserve">ул. Школьная, д. 30</t>
  </si>
  <si>
    <t xml:space="preserve">Барабановка деревня</t>
  </si>
  <si>
    <t>да</t>
  </si>
  <si>
    <t>73-911</t>
  </si>
  <si>
    <t xml:space="preserve">Белый Яр поселок</t>
  </si>
  <si>
    <t xml:space="preserve">д. 5</t>
  </si>
  <si>
    <t>нет</t>
  </si>
  <si>
    <t xml:space="preserve">Белый Яр село</t>
  </si>
  <si>
    <t xml:space="preserve">пер. Центральный, д. 4Б</t>
  </si>
  <si>
    <t xml:space="preserve">Березовый поселок</t>
  </si>
  <si>
    <t xml:space="preserve">ул. Центральная, д. 8а</t>
  </si>
  <si>
    <t>radio</t>
  </si>
  <si>
    <t xml:space="preserve">Зеленцы деревня</t>
  </si>
  <si>
    <t xml:space="preserve">ул. Центральная, д. 1</t>
  </si>
  <si>
    <t xml:space="preserve">Зерцалы деревня</t>
  </si>
  <si>
    <t xml:space="preserve">ул. Береговая, д. 28А</t>
  </si>
  <si>
    <t xml:space="preserve">Игинка деревня</t>
  </si>
  <si>
    <t xml:space="preserve">ул. Солнечная, д. 12</t>
  </si>
  <si>
    <t xml:space="preserve">Крещенка деревня</t>
  </si>
  <si>
    <t xml:space="preserve">Малая Покровка деревня</t>
  </si>
  <si>
    <t xml:space="preserve">ул. Центральная, д. 22б</t>
  </si>
  <si>
    <t xml:space="preserve">Новая Ильинка деревня</t>
  </si>
  <si>
    <t xml:space="preserve">ул. Центральная, д. 27</t>
  </si>
  <si>
    <t xml:space="preserve">Орловка деревня</t>
  </si>
  <si>
    <t xml:space="preserve">ул. Дружбы, д. 7</t>
  </si>
  <si>
    <t xml:space="preserve">Покровка село</t>
  </si>
  <si>
    <t xml:space="preserve">ул. Центральная, д. 28А</t>
  </si>
  <si>
    <t xml:space="preserve">Преображенка село</t>
  </si>
  <si>
    <t xml:space="preserve">ул. Новая, д. 10</t>
  </si>
  <si>
    <t xml:space="preserve">Слабцовка деревня</t>
  </si>
  <si>
    <t xml:space="preserve">ул. Речная, д. 4</t>
  </si>
  <si>
    <t xml:space="preserve">Ястребово село</t>
  </si>
  <si>
    <t xml:space="preserve">ул. Советская, д. 38А</t>
  </si>
  <si>
    <t xml:space="preserve">Березовая деревня</t>
  </si>
  <si>
    <t xml:space="preserve">ул. Центральная, д. 7/1</t>
  </si>
  <si>
    <t>73-952</t>
  </si>
  <si>
    <t xml:space="preserve">Вольный поселок</t>
  </si>
  <si>
    <t xml:space="preserve">ул. Старая, д. 8</t>
  </si>
  <si>
    <t xml:space="preserve">Еловка село</t>
  </si>
  <si>
    <t xml:space="preserve">ул. Ленина, д. 26</t>
  </si>
  <si>
    <t xml:space="preserve">Ключи деревня</t>
  </si>
  <si>
    <t xml:space="preserve">Красная деревня</t>
  </si>
  <si>
    <t xml:space="preserve">Куртюл Деревня</t>
  </si>
  <si>
    <t xml:space="preserve">ул. Кирпичная, д. 3/1</t>
  </si>
  <si>
    <t xml:space="preserve">Малая Тумна деревня</t>
  </si>
  <si>
    <t xml:space="preserve">ул. Клубная, д. 1А</t>
  </si>
  <si>
    <t xml:space="preserve">Новотроицк деревня</t>
  </si>
  <si>
    <t xml:space="preserve">ул. Новотроицкая, д. 35</t>
  </si>
  <si>
    <t xml:space="preserve">Ровное село</t>
  </si>
  <si>
    <t xml:space="preserve">Таловая деревня</t>
  </si>
  <si>
    <t xml:space="preserve">ул. Дружбы, д. 18А</t>
  </si>
  <si>
    <t xml:space="preserve">Угольный поселок</t>
  </si>
  <si>
    <t xml:space="preserve">ул. Мира, д. 8</t>
  </si>
  <si>
    <t xml:space="preserve">Брод поселок</t>
  </si>
  <si>
    <t xml:space="preserve">ул. Садовая, д. 20</t>
  </si>
  <si>
    <t>73-933</t>
  </si>
  <si>
    <t xml:space="preserve">Верхняя Базаиха поселок</t>
  </si>
  <si>
    <t xml:space="preserve">Ермолаево деревня</t>
  </si>
  <si>
    <t xml:space="preserve">ул. Свободы, д. 1</t>
  </si>
  <si>
    <t xml:space="preserve">Лопатино деревня</t>
  </si>
  <si>
    <t xml:space="preserve">ул. Речная, д. 2</t>
  </si>
  <si>
    <t xml:space="preserve">Маганск село</t>
  </si>
  <si>
    <t xml:space="preserve">ул. Совхозная, д. 57а</t>
  </si>
  <si>
    <t xml:space="preserve">Терентьево деревня</t>
  </si>
  <si>
    <t xml:space="preserve">ул. Гагарина, д. 12а</t>
  </si>
  <si>
    <t xml:space="preserve">Урман поселок</t>
  </si>
  <si>
    <t xml:space="preserve">ул. Молодежная, д. 24</t>
  </si>
  <si>
    <t xml:space="preserve">ул. Молодежная, д. 3</t>
  </si>
  <si>
    <t xml:space="preserve">Челноково деревня</t>
  </si>
  <si>
    <t xml:space="preserve">ул. Ленина, д. 8</t>
  </si>
  <si>
    <t xml:space="preserve">Александровка деревня</t>
  </si>
  <si>
    <t xml:space="preserve">ул. Центральная</t>
  </si>
  <si>
    <t>73-948</t>
  </si>
  <si>
    <t xml:space="preserve">Биктимировка деревня</t>
  </si>
  <si>
    <t xml:space="preserve">ул. Зеленая, д. 20</t>
  </si>
  <si>
    <t xml:space="preserve">Бирилюссы деревня</t>
  </si>
  <si>
    <t xml:space="preserve">ул. Советская, д. 30</t>
  </si>
  <si>
    <t xml:space="preserve">Бор деревня</t>
  </si>
  <si>
    <t xml:space="preserve">ул. Озерная, д. 7</t>
  </si>
  <si>
    <t xml:space="preserve">Дорохта деревня</t>
  </si>
  <si>
    <t xml:space="preserve">Зачулымка село</t>
  </si>
  <si>
    <t xml:space="preserve">ул. Школьная, д. 76</t>
  </si>
  <si>
    <t xml:space="preserve">Исаковка деревня</t>
  </si>
  <si>
    <t xml:space="preserve">ул. Заречная, д. 8</t>
  </si>
  <si>
    <t xml:space="preserve">Малая Кеть поселок</t>
  </si>
  <si>
    <t xml:space="preserve">ул. Почтовая</t>
  </si>
  <si>
    <t xml:space="preserve">Муслинка деревня</t>
  </si>
  <si>
    <t xml:space="preserve">Нижний Тунуй деревня</t>
  </si>
  <si>
    <t xml:space="preserve">ул. Новая, д. 23</t>
  </si>
  <si>
    <t xml:space="preserve">Петровка деревня</t>
  </si>
  <si>
    <t xml:space="preserve">ул. Щетинкина, д. 30</t>
  </si>
  <si>
    <t xml:space="preserve">Подкаменка деревня</t>
  </si>
  <si>
    <t xml:space="preserve">ул. Чулымная, д. 19</t>
  </si>
  <si>
    <t xml:space="preserve">Сахарное деревня</t>
  </si>
  <si>
    <t xml:space="preserve">ул. Профсоюзная, д. 45</t>
  </si>
  <si>
    <t xml:space="preserve">Сопка деревня</t>
  </si>
  <si>
    <t xml:space="preserve">ул. Новая, 6-2</t>
  </si>
  <si>
    <t xml:space="preserve">Сосновка деревня</t>
  </si>
  <si>
    <t xml:space="preserve">Таачек Деревня</t>
  </si>
  <si>
    <t xml:space="preserve">ул. Лесная, д. 3а</t>
  </si>
  <si>
    <t xml:space="preserve">Шпагино-2 деревня</t>
  </si>
  <si>
    <t xml:space="preserve">Адм. Заларинского с/с</t>
  </si>
  <si>
    <t xml:space="preserve">Вагино село</t>
  </si>
  <si>
    <t xml:space="preserve">ул. Почтовая, д. 5</t>
  </si>
  <si>
    <t>73-969</t>
  </si>
  <si>
    <t xml:space="preserve">Новопетровка деревня</t>
  </si>
  <si>
    <t xml:space="preserve">ул. Первомайская, д. 10</t>
  </si>
  <si>
    <t>демонтирован</t>
  </si>
  <si>
    <t xml:space="preserve">Орга поселок</t>
  </si>
  <si>
    <t xml:space="preserve">ул. 60 Лет Октября, д. 9/1</t>
  </si>
  <si>
    <t xml:space="preserve">Шулдат деревня</t>
  </si>
  <si>
    <t xml:space="preserve">ул. 50 Лет Октября, д. 23</t>
  </si>
  <si>
    <t xml:space="preserve">Бедоба деревня</t>
  </si>
  <si>
    <t xml:space="preserve">ул. Ленина, д. 5</t>
  </si>
  <si>
    <t>73-1012</t>
  </si>
  <si>
    <t xml:space="preserve">Говорково поселок</t>
  </si>
  <si>
    <t xml:space="preserve">Богучанский Район</t>
  </si>
  <si>
    <t xml:space="preserve">Прилуки деревня</t>
  </si>
  <si>
    <t xml:space="preserve">Бартат село</t>
  </si>
  <si>
    <t xml:space="preserve">ул. Центральная, д. 13а</t>
  </si>
  <si>
    <t>73-942</t>
  </si>
  <si>
    <t xml:space="preserve">Верх-Подъемная деревня</t>
  </si>
  <si>
    <t xml:space="preserve">ул. Зеленая, д. 1</t>
  </si>
  <si>
    <t xml:space="preserve">Верхобродово деревня</t>
  </si>
  <si>
    <t xml:space="preserve">Ентауль село</t>
  </si>
  <si>
    <t xml:space="preserve">ул. Центральная, д. 50а</t>
  </si>
  <si>
    <t xml:space="preserve">Комарово деревня</t>
  </si>
  <si>
    <t xml:space="preserve">Лакино деревня</t>
  </si>
  <si>
    <t xml:space="preserve">ул. Мира, д. 42</t>
  </si>
  <si>
    <t xml:space="preserve">Малый Кантат деревня</t>
  </si>
  <si>
    <t xml:space="preserve">ул. Новая, д. 24</t>
  </si>
  <si>
    <t xml:space="preserve">Межово село</t>
  </si>
  <si>
    <t xml:space="preserve">ул. Якова Стаценко, д. 31</t>
  </si>
  <si>
    <t xml:space="preserve">Минск деревня</t>
  </si>
  <si>
    <t xml:space="preserve">ул. Нагорная, д. 27</t>
  </si>
  <si>
    <t xml:space="preserve">Мостовское деревня</t>
  </si>
  <si>
    <t xml:space="preserve">Пакуль деревня</t>
  </si>
  <si>
    <t xml:space="preserve">Раздольное поселок</t>
  </si>
  <si>
    <t xml:space="preserve">Российка село</t>
  </si>
  <si>
    <t xml:space="preserve">ул. Новая, д. 17</t>
  </si>
  <si>
    <t xml:space="preserve">Таловка село</t>
  </si>
  <si>
    <t xml:space="preserve">ул. Центральная, д. 137а</t>
  </si>
  <si>
    <t xml:space="preserve">Хмелево деревня</t>
  </si>
  <si>
    <t xml:space="preserve">ул. Центральная, д. 33</t>
  </si>
  <si>
    <t xml:space="preserve">Баженовка деревня</t>
  </si>
  <si>
    <t xml:space="preserve">ул. Заречная, д. 14</t>
  </si>
  <si>
    <t>73-931</t>
  </si>
  <si>
    <t xml:space="preserve">Бобровка село</t>
  </si>
  <si>
    <t xml:space="preserve">Богатое деревня</t>
  </si>
  <si>
    <t xml:space="preserve">ул. Лесная, д. 4</t>
  </si>
  <si>
    <t xml:space="preserve">Карабановка деревня</t>
  </si>
  <si>
    <t xml:space="preserve">ул. Лесная, д. 19А</t>
  </si>
  <si>
    <t xml:space="preserve">Краевая деревня</t>
  </si>
  <si>
    <t xml:space="preserve">ул. Нижняя, д. 6</t>
  </si>
  <si>
    <t xml:space="preserve">Кумыры деревня</t>
  </si>
  <si>
    <t xml:space="preserve">ул. М.Горького, д. 37</t>
  </si>
  <si>
    <t xml:space="preserve">Кытат поселок</t>
  </si>
  <si>
    <t xml:space="preserve">ул. Лесная, д. 6</t>
  </si>
  <si>
    <t xml:space="preserve">Новая Еловка село</t>
  </si>
  <si>
    <t xml:space="preserve">ул. Советская, д. 50А</t>
  </si>
  <si>
    <t xml:space="preserve">Новоселы деревня</t>
  </si>
  <si>
    <t xml:space="preserve">ул. Красногорская, д. 15</t>
  </si>
  <si>
    <t xml:space="preserve">Сучково село</t>
  </si>
  <si>
    <t xml:space="preserve">Счастливое деревня</t>
  </si>
  <si>
    <t xml:space="preserve">ул. Веселая Горка, д. 20</t>
  </si>
  <si>
    <t xml:space="preserve">Турецк деревня</t>
  </si>
  <si>
    <t xml:space="preserve">ул. Колхозная, д. 22А</t>
  </si>
  <si>
    <t xml:space="preserve">Черемшанка деревня</t>
  </si>
  <si>
    <t xml:space="preserve">ул. Лесная, д. 23</t>
  </si>
  <si>
    <t xml:space="preserve">Асанск Деревня</t>
  </si>
  <si>
    <t xml:space="preserve">ул. Партизанская, д. 20</t>
  </si>
  <si>
    <t>73-925</t>
  </si>
  <si>
    <t xml:space="preserve">Батов Деревня</t>
  </si>
  <si>
    <t xml:space="preserve">Вознесенка село</t>
  </si>
  <si>
    <t xml:space="preserve">Курыш поселок</t>
  </si>
  <si>
    <t xml:space="preserve">ул. Центральная, д. 5/1</t>
  </si>
  <si>
    <t xml:space="preserve">Михайловка село</t>
  </si>
  <si>
    <t xml:space="preserve">ул. Центральная, д. 58</t>
  </si>
  <si>
    <t xml:space="preserve">Николаевка деревня</t>
  </si>
  <si>
    <t xml:space="preserve">Новый поселок</t>
  </si>
  <si>
    <t xml:space="preserve">ул. Школьная, д. 7</t>
  </si>
  <si>
    <t xml:space="preserve">Плитная деревня</t>
  </si>
  <si>
    <t xml:space="preserve">ул. Новая, д. 5</t>
  </si>
  <si>
    <t xml:space="preserve">Семеновка деревня</t>
  </si>
  <si>
    <t xml:space="preserve">ул. Школьная, д. 40</t>
  </si>
  <si>
    <t xml:space="preserve">ул. Кедровая, д. 30</t>
  </si>
  <si>
    <t xml:space="preserve">Дивногорск город городской округ</t>
  </si>
  <si>
    <t xml:space="preserve">Бахта поселок</t>
  </si>
  <si>
    <t>73-968</t>
  </si>
  <si>
    <t xml:space="preserve">Манский поселок</t>
  </si>
  <si>
    <t>Да</t>
  </si>
  <si>
    <t xml:space="preserve">Булановка деревня</t>
  </si>
  <si>
    <t xml:space="preserve">ул.Бессарабская, д.50</t>
  </si>
  <si>
    <t xml:space="preserve">да, сотовая связь низкая</t>
  </si>
  <si>
    <t>73-978</t>
  </si>
  <si>
    <t xml:space="preserve">Вечерницы деревня</t>
  </si>
  <si>
    <t xml:space="preserve">ул. Енисейская, д. 2а</t>
  </si>
  <si>
    <t>Гладкое</t>
  </si>
  <si>
    <t xml:space="preserve">Крутая деревня</t>
  </si>
  <si>
    <t xml:space="preserve">ул. Урицкого, д. 2</t>
  </si>
  <si>
    <t>ip</t>
  </si>
  <si>
    <t xml:space="preserve">Логовой поселок</t>
  </si>
  <si>
    <t xml:space="preserve">Малый Кемчуг деревня</t>
  </si>
  <si>
    <t xml:space="preserve">ул. Московская, д. 38</t>
  </si>
  <si>
    <t xml:space="preserve">Медведа Деревня</t>
  </si>
  <si>
    <t xml:space="preserve">ул. Центральная, д.22</t>
  </si>
  <si>
    <t xml:space="preserve">Подолка деревня</t>
  </si>
  <si>
    <t xml:space="preserve">Раскаты деревня</t>
  </si>
  <si>
    <t xml:space="preserve">ул. Лесная, 1</t>
  </si>
  <si>
    <t xml:space="preserve">Айдара деревня</t>
  </si>
  <si>
    <t>73-950</t>
  </si>
  <si>
    <t xml:space="preserve">Александровский Шлюз поселок</t>
  </si>
  <si>
    <t xml:space="preserve">ул. Лесная, д. 1</t>
  </si>
  <si>
    <t xml:space="preserve">Безымянка деревня</t>
  </si>
  <si>
    <t xml:space="preserve">Лосиноборское село</t>
  </si>
  <si>
    <t xml:space="preserve">ул. Центральная, д. 5</t>
  </si>
  <si>
    <t xml:space="preserve">Луговатка село</t>
  </si>
  <si>
    <t xml:space="preserve">ул. Полевая, д. 1</t>
  </si>
  <si>
    <t xml:space="preserve">Маковское село</t>
  </si>
  <si>
    <t xml:space="preserve">ул. Пролетарская, стр. 31</t>
  </si>
  <si>
    <t xml:space="preserve">Малобелая деревня</t>
  </si>
  <si>
    <t xml:space="preserve">ул. 70 Лет Октября, д. 28</t>
  </si>
  <si>
    <t xml:space="preserve">Нижнешадрино деревня</t>
  </si>
  <si>
    <t xml:space="preserve">Новокаргино поселок</t>
  </si>
  <si>
    <t xml:space="preserve">Сым село</t>
  </si>
  <si>
    <t xml:space="preserve">Усть-Тунгуска деревня</t>
  </si>
  <si>
    <t xml:space="preserve">ул. Береговая, д. 5</t>
  </si>
  <si>
    <t xml:space="preserve">Верхний Кебеж деревня</t>
  </si>
  <si>
    <t xml:space="preserve">ул. Береговая, д. 12а</t>
  </si>
  <si>
    <t>73-922</t>
  </si>
  <si>
    <t xml:space="preserve">Григорьевка село</t>
  </si>
  <si>
    <t xml:space="preserve">ул. Трактовая, д. 8</t>
  </si>
  <si>
    <t xml:space="preserve">Жеблахты село</t>
  </si>
  <si>
    <t xml:space="preserve">ул. Ойская, д. 63а</t>
  </si>
  <si>
    <t xml:space="preserve">Маральский поселок</t>
  </si>
  <si>
    <t xml:space="preserve">ул. Трактовая, д. 1</t>
  </si>
  <si>
    <t xml:space="preserve">ул. Краснных Партизан, д. 28а</t>
  </si>
  <si>
    <t xml:space="preserve">Новоозерный поселок</t>
  </si>
  <si>
    <t xml:space="preserve">Разъезжее село</t>
  </si>
  <si>
    <t xml:space="preserve">ул. Саянская, д. 69</t>
  </si>
  <si>
    <t xml:space="preserve">Семенниково село</t>
  </si>
  <si>
    <t xml:space="preserve">ул. Трактовая, д. 43</t>
  </si>
  <si>
    <t xml:space="preserve">Зато Город Железногорск городской округ</t>
  </si>
  <si>
    <t xml:space="preserve">Новый Путь поселок</t>
  </si>
  <si>
    <t xml:space="preserve">ул. Гагарина, д. 2а</t>
  </si>
  <si>
    <t>73-896</t>
  </si>
  <si>
    <t xml:space="preserve">Тартат поселок</t>
  </si>
  <si>
    <t xml:space="preserve">ул. Вокзальная, д. 12</t>
  </si>
  <si>
    <t xml:space="preserve">Адриха деревня</t>
  </si>
  <si>
    <t xml:space="preserve">ул. Адрихинская, д. 1</t>
  </si>
  <si>
    <t xml:space="preserve">Большая Идра деревня</t>
  </si>
  <si>
    <t xml:space="preserve">ул. Советская, д. 14</t>
  </si>
  <si>
    <t xml:space="preserve">Большая Салба село</t>
  </si>
  <si>
    <t xml:space="preserve">Большие Кныши село</t>
  </si>
  <si>
    <t xml:space="preserve">ул. Зеленая, д. 2/1</t>
  </si>
  <si>
    <t xml:space="preserve">Большой Телек село</t>
  </si>
  <si>
    <t xml:space="preserve">ул. Советская, д. 47</t>
  </si>
  <si>
    <t xml:space="preserve">Большой Хабык село</t>
  </si>
  <si>
    <t xml:space="preserve">ул. Ленина, д. 2</t>
  </si>
  <si>
    <t xml:space="preserve">Васильевка деревня</t>
  </si>
  <si>
    <t xml:space="preserve">ул. Таежная, д. 21</t>
  </si>
  <si>
    <t xml:space="preserve">Екатериновка село</t>
  </si>
  <si>
    <t xml:space="preserve">ул. Ленина, д. 17</t>
  </si>
  <si>
    <t xml:space="preserve">Зезезино деревня</t>
  </si>
  <si>
    <t xml:space="preserve">ул. Таежная, д. 2</t>
  </si>
  <si>
    <t xml:space="preserve">Иннокентьевка деревня</t>
  </si>
  <si>
    <t xml:space="preserve">ул. Зеленая, д. 34</t>
  </si>
  <si>
    <t xml:space="preserve">Козино деревня</t>
  </si>
  <si>
    <t xml:space="preserve">ул. Средняя, д. 14</t>
  </si>
  <si>
    <t xml:space="preserve">Комсомольский поселок</t>
  </si>
  <si>
    <t xml:space="preserve">пер. Кузнечный, д. 3</t>
  </si>
  <si>
    <t xml:space="preserve">Королевка деревня</t>
  </si>
  <si>
    <t xml:space="preserve">Заречная д. 6</t>
  </si>
  <si>
    <t xml:space="preserve">Куреж село</t>
  </si>
  <si>
    <t xml:space="preserve">ул. Зеленая, д. 38</t>
  </si>
  <si>
    <t xml:space="preserve">Майский поселок</t>
  </si>
  <si>
    <t xml:space="preserve">Майское Утро село</t>
  </si>
  <si>
    <t xml:space="preserve">ул. Молодежная, д. 22</t>
  </si>
  <si>
    <t xml:space="preserve">Малые Кныши село</t>
  </si>
  <si>
    <t xml:space="preserve">ул. Амурская, д. 2</t>
  </si>
  <si>
    <t xml:space="preserve">Мензот деревня</t>
  </si>
  <si>
    <t xml:space="preserve">ул. Громова, д. 39</t>
  </si>
  <si>
    <t xml:space="preserve">Никольское село</t>
  </si>
  <si>
    <t xml:space="preserve">ул. Ленина, д. 86</t>
  </si>
  <si>
    <t xml:space="preserve">Новоберезовка село</t>
  </si>
  <si>
    <t xml:space="preserve">ул. Ленина, д. 83Б</t>
  </si>
  <si>
    <t xml:space="preserve">Средняя Салба деревня</t>
  </si>
  <si>
    <t xml:space="preserve">ул. Зеленая, д. 6</t>
  </si>
  <si>
    <t xml:space="preserve">Шадрино деревня</t>
  </si>
  <si>
    <t xml:space="preserve">ул. Хмелевского, д. 2</t>
  </si>
  <si>
    <t xml:space="preserve">Агул поселок</t>
  </si>
  <si>
    <t xml:space="preserve">ул. Кедровая, д. 8А</t>
  </si>
  <si>
    <t>73-903</t>
  </si>
  <si>
    <t xml:space="preserve">Далай село</t>
  </si>
  <si>
    <t xml:space="preserve">Ельники поселок</t>
  </si>
  <si>
    <t xml:space="preserve">ул. 60 Лет Октября, д. 31</t>
  </si>
  <si>
    <t xml:space="preserve">Коха деревня</t>
  </si>
  <si>
    <t xml:space="preserve">ул. Школьная, д. 36</t>
  </si>
  <si>
    <t xml:space="preserve">Краснинка деревня</t>
  </si>
  <si>
    <t xml:space="preserve">ул. Гагарина, д. 44</t>
  </si>
  <si>
    <t xml:space="preserve">Новогеоргиевка деревня</t>
  </si>
  <si>
    <t xml:space="preserve">ул. Горького, д. 33</t>
  </si>
  <si>
    <t xml:space="preserve">Новоникольск деревня</t>
  </si>
  <si>
    <t xml:space="preserve">ул. Орловская, д. 26</t>
  </si>
  <si>
    <t xml:space="preserve">Новопокровка село</t>
  </si>
  <si>
    <t xml:space="preserve">ул. 60 Лет Образования СССР, д. 30</t>
  </si>
  <si>
    <t xml:space="preserve">Тарака деревня</t>
  </si>
  <si>
    <t xml:space="preserve">ул. Крестьянская, д. 33</t>
  </si>
  <si>
    <t xml:space="preserve">Троицк деревня</t>
  </si>
  <si>
    <t xml:space="preserve">ул. 1-я, д. 1</t>
  </si>
  <si>
    <t xml:space="preserve">Хайрюзовка поселок</t>
  </si>
  <si>
    <t xml:space="preserve">ул. Новая, д. 21</t>
  </si>
  <si>
    <t xml:space="preserve">Черниговка деревня</t>
  </si>
  <si>
    <t xml:space="preserve">ул. Центральная, д. 45</t>
  </si>
  <si>
    <t xml:space="preserve">Березовка деревня</t>
  </si>
  <si>
    <t>73-935</t>
  </si>
  <si>
    <t xml:space="preserve">Богачево деревня</t>
  </si>
  <si>
    <t xml:space="preserve">ул. Центральная, д. 16</t>
  </si>
  <si>
    <t xml:space="preserve">Буинка деревня</t>
  </si>
  <si>
    <t xml:space="preserve">ул. Ленина, д. 25</t>
  </si>
  <si>
    <t xml:space="preserve">Зеленая Слобода деревня</t>
  </si>
  <si>
    <t xml:space="preserve">ул. 12 Борцов, д. 4</t>
  </si>
  <si>
    <t xml:space="preserve">Коростелево деревня</t>
  </si>
  <si>
    <t xml:space="preserve">ул. Солнечная, д. 32А</t>
  </si>
  <si>
    <t xml:space="preserve">Малый Ирбей поселок</t>
  </si>
  <si>
    <t xml:space="preserve">ул. Железнодорожная, д. 3</t>
  </si>
  <si>
    <t xml:space="preserve">Михайловка деревня</t>
  </si>
  <si>
    <t xml:space="preserve">ул. Ленина, д. 13</t>
  </si>
  <si>
    <t xml:space="preserve">ул. Центральная, д. 24а</t>
  </si>
  <si>
    <t xml:space="preserve">Преображенка деревня</t>
  </si>
  <si>
    <t xml:space="preserve">ул. Мира, д. 34А</t>
  </si>
  <si>
    <t xml:space="preserve">Рождественка деревня</t>
  </si>
  <si>
    <t xml:space="preserve">ул. Центральная, д. 7</t>
  </si>
  <si>
    <t xml:space="preserve">Степановка поселок</t>
  </si>
  <si>
    <t xml:space="preserve">Стрелка деревня</t>
  </si>
  <si>
    <t xml:space="preserve">ул. Молодежная, д. 9/1</t>
  </si>
  <si>
    <t xml:space="preserve">Успенка деревня</t>
  </si>
  <si>
    <t xml:space="preserve">ул. Энергетиков, д. 9/1</t>
  </si>
  <si>
    <t xml:space="preserve">Усть-Яруль село</t>
  </si>
  <si>
    <t xml:space="preserve">ул. Строительная, д. 1</t>
  </si>
  <si>
    <t xml:space="preserve">Хомутово деревня</t>
  </si>
  <si>
    <t xml:space="preserve">ул. Комсомольская, д. 9</t>
  </si>
  <si>
    <t xml:space="preserve">Александровка село</t>
  </si>
  <si>
    <t>73-990</t>
  </si>
  <si>
    <t xml:space="preserve">Березняки деревня</t>
  </si>
  <si>
    <t xml:space="preserve">ул. Советская, д. 7</t>
  </si>
  <si>
    <t xml:space="preserve">Вороковка село</t>
  </si>
  <si>
    <t xml:space="preserve">ул. Советская, д. 29 А</t>
  </si>
  <si>
    <t xml:space="preserve">Дементьевка Деревня</t>
  </si>
  <si>
    <t xml:space="preserve">ул. Центральная, стр. 23</t>
  </si>
  <si>
    <t xml:space="preserve">Дудовка село</t>
  </si>
  <si>
    <t xml:space="preserve">ул. Озерная, д. 18</t>
  </si>
  <si>
    <t xml:space="preserve">Новотроицкое село</t>
  </si>
  <si>
    <t xml:space="preserve">ул. Центральная, стр. 27</t>
  </si>
  <si>
    <t xml:space="preserve">Подпорожье деревня</t>
  </si>
  <si>
    <t xml:space="preserve">ул. Набережная, д. 8-1</t>
  </si>
  <si>
    <t xml:space="preserve">Челноки деревня</t>
  </si>
  <si>
    <t xml:space="preserve">ул. Ленина, д. 21</t>
  </si>
  <si>
    <t xml:space="preserve">Чистополка деревня</t>
  </si>
  <si>
    <t xml:space="preserve">Широково деревня</t>
  </si>
  <si>
    <t xml:space="preserve">ул. Речная, д. 9</t>
  </si>
  <si>
    <t xml:space="preserve">Алега деревня</t>
  </si>
  <si>
    <t xml:space="preserve">ул. Полевая, д. 46</t>
  </si>
  <si>
    <t>73-947</t>
  </si>
  <si>
    <t xml:space="preserve">Арефьевка деревня</t>
  </si>
  <si>
    <t xml:space="preserve">ул. Молодежная, д. 5</t>
  </si>
  <si>
    <t xml:space="preserve">Ашкаул деревня</t>
  </si>
  <si>
    <t xml:space="preserve">пер. Почтовый, д. 1</t>
  </si>
  <si>
    <t xml:space="preserve">Белоярск деревня</t>
  </si>
  <si>
    <t xml:space="preserve">ул. Советская, д. 16</t>
  </si>
  <si>
    <t xml:space="preserve">Бережки село</t>
  </si>
  <si>
    <t xml:space="preserve">Бошняково поселок</t>
  </si>
  <si>
    <t xml:space="preserve">Верх-Амонаш село</t>
  </si>
  <si>
    <t xml:space="preserve">ул. Центральная, д. 2Б</t>
  </si>
  <si>
    <t xml:space="preserve">Залесный поселок</t>
  </si>
  <si>
    <t xml:space="preserve">ул. Первая, д. 10</t>
  </si>
  <si>
    <t xml:space="preserve">Зеленый Луг поселок</t>
  </si>
  <si>
    <t xml:space="preserve">Ивановка деревня</t>
  </si>
  <si>
    <t xml:space="preserve">Ивантай деревня</t>
  </si>
  <si>
    <t xml:space="preserve">ул. Центральная, д. 31</t>
  </si>
  <si>
    <t xml:space="preserve">Красный Курыш село</t>
  </si>
  <si>
    <t xml:space="preserve">ул. Центральная, д. 31/2</t>
  </si>
  <si>
    <t xml:space="preserve">Левобережное село</t>
  </si>
  <si>
    <t xml:space="preserve">ул. Береговая, д. 12</t>
  </si>
  <si>
    <t xml:space="preserve">Леонтьевка деревня</t>
  </si>
  <si>
    <t xml:space="preserve">Любава деревня</t>
  </si>
  <si>
    <t xml:space="preserve">Мокруша село</t>
  </si>
  <si>
    <t xml:space="preserve">Новый Путь деревня</t>
  </si>
  <si>
    <t xml:space="preserve">Пермяково деревня</t>
  </si>
  <si>
    <t xml:space="preserve">ул. Набережная, д. 36</t>
  </si>
  <si>
    <t xml:space="preserve">Подъянда деревня</t>
  </si>
  <si>
    <t xml:space="preserve">Польное село</t>
  </si>
  <si>
    <t xml:space="preserve">Северо-Александровка деревня</t>
  </si>
  <si>
    <t xml:space="preserve">ул. Пионерская, д. 19</t>
  </si>
  <si>
    <t xml:space="preserve">Сухая Речка поселок</t>
  </si>
  <si>
    <t xml:space="preserve">ул. Магазинная, д. 4</t>
  </si>
  <si>
    <t xml:space="preserve">Верхний Кужебар село</t>
  </si>
  <si>
    <t xml:space="preserve">ул. Ленина, д. 56А</t>
  </si>
  <si>
    <t>73-932</t>
  </si>
  <si>
    <t xml:space="preserve">Куркино деревня</t>
  </si>
  <si>
    <t xml:space="preserve">ул. Ленина, д. 3</t>
  </si>
  <si>
    <t xml:space="preserve">Нижний Кужебар село</t>
  </si>
  <si>
    <t xml:space="preserve">ул. Советская, д. 55</t>
  </si>
  <si>
    <t xml:space="preserve">Старомолино деревня</t>
  </si>
  <si>
    <t xml:space="preserve">ул. Зеленая, д. 5</t>
  </si>
  <si>
    <t xml:space="preserve">Уджей село</t>
  </si>
  <si>
    <t xml:space="preserve">Бидея деревня</t>
  </si>
  <si>
    <t xml:space="preserve">Яркино село</t>
  </si>
  <si>
    <t xml:space="preserve">ул. Центральная, д. 74</t>
  </si>
  <si>
    <t xml:space="preserve">Балахтон село</t>
  </si>
  <si>
    <t xml:space="preserve">ул. Советская, д. 81Б</t>
  </si>
  <si>
    <t>73-881</t>
  </si>
  <si>
    <t xml:space="preserve">Глушково деревня</t>
  </si>
  <si>
    <t xml:space="preserve">ул. Пихтовая, д. 7</t>
  </si>
  <si>
    <t xml:space="preserve">Загайново деревня</t>
  </si>
  <si>
    <t xml:space="preserve">ул. Чулымская, д. 1Б</t>
  </si>
  <si>
    <t xml:space="preserve">Мальфино деревня</t>
  </si>
  <si>
    <t xml:space="preserve">ул. Линейная, д. 1</t>
  </si>
  <si>
    <t xml:space="preserve">Ничково деревня</t>
  </si>
  <si>
    <t xml:space="preserve">ул. Молодежная, д. 11</t>
  </si>
  <si>
    <t xml:space="preserve">Алгаштык деревня</t>
  </si>
  <si>
    <t xml:space="preserve">ул. Лесная, д. 26</t>
  </si>
  <si>
    <t>73-882</t>
  </si>
  <si>
    <t xml:space="preserve">ул. Сибирская, д. 21</t>
  </si>
  <si>
    <t xml:space="preserve">Восточное село</t>
  </si>
  <si>
    <t xml:space="preserve">ул. Советская, д. 9а</t>
  </si>
  <si>
    <t xml:space="preserve">Джирим поселок</t>
  </si>
  <si>
    <t xml:space="preserve">Кара-Беллык деревня</t>
  </si>
  <si>
    <t xml:space="preserve">ул. Ольшевского, д. 1</t>
  </si>
  <si>
    <t xml:space="preserve">Новая Сыда село</t>
  </si>
  <si>
    <t xml:space="preserve">ул. Школьная, д. 15А</t>
  </si>
  <si>
    <t xml:space="preserve">да!!!обязательно оставлять</t>
  </si>
  <si>
    <t xml:space="preserve">Салба село</t>
  </si>
  <si>
    <t xml:space="preserve">ул. Советская, д. 68Г</t>
  </si>
  <si>
    <t xml:space="preserve">Сарушка деревня</t>
  </si>
  <si>
    <t xml:space="preserve">Теплый Ключ поселок</t>
  </si>
  <si>
    <t xml:space="preserve">Андреев Ключ поселок</t>
  </si>
  <si>
    <t xml:space="preserve">ул. Набережная, д. 22</t>
  </si>
  <si>
    <t>73-940</t>
  </si>
  <si>
    <t xml:space="preserve">Жербатиха деревня</t>
  </si>
  <si>
    <t xml:space="preserve">Ильинка деревня</t>
  </si>
  <si>
    <t xml:space="preserve">ул. Боровая, д. 24</t>
  </si>
  <si>
    <t xml:space="preserve">Казыр поселок</t>
  </si>
  <si>
    <t xml:space="preserve">ул. Верхне-Казырская, д. 4</t>
  </si>
  <si>
    <t xml:space="preserve">Поначево село</t>
  </si>
  <si>
    <t xml:space="preserve">ул. Горка, д. 37</t>
  </si>
  <si>
    <t xml:space="preserve">Тагашет поселок</t>
  </si>
  <si>
    <t xml:space="preserve">ул. Трудовая, д. 31А</t>
  </si>
  <si>
    <t xml:space="preserve">Усть-Шушь поселок</t>
  </si>
  <si>
    <t xml:space="preserve">ул. Тубинская, д. 10</t>
  </si>
  <si>
    <t xml:space="preserve">Шалоболино село</t>
  </si>
  <si>
    <t xml:space="preserve">ул. Карла Маркса, д. 12А</t>
  </si>
  <si>
    <t xml:space="preserve">Большой Унгут поселок</t>
  </si>
  <si>
    <t xml:space="preserve">ул. Гагарина, д. 15</t>
  </si>
  <si>
    <t>73-945</t>
  </si>
  <si>
    <t xml:space="preserve">Верхняя Есауловка деревня</t>
  </si>
  <si>
    <t xml:space="preserve">ул. Зеленая, д. 33</t>
  </si>
  <si>
    <t xml:space="preserve">Жайма поселок</t>
  </si>
  <si>
    <t xml:space="preserve">ул. Кедровая, д. 6</t>
  </si>
  <si>
    <t xml:space="preserve">Кияй село</t>
  </si>
  <si>
    <t xml:space="preserve">ул. Совхозная, д. 9</t>
  </si>
  <si>
    <t xml:space="preserve">Колбинский поселок</t>
  </si>
  <si>
    <t xml:space="preserve">ул. Партизанская, д. 43</t>
  </si>
  <si>
    <t xml:space="preserve">Кубеинка д.</t>
  </si>
  <si>
    <t xml:space="preserve">Малый Унгут поселок</t>
  </si>
  <si>
    <t xml:space="preserve">ул. Манская, д. 25</t>
  </si>
  <si>
    <t xml:space="preserve">Нижняя Есауловка село</t>
  </si>
  <si>
    <t xml:space="preserve">ул. Коммунальная, д. 5</t>
  </si>
  <si>
    <t xml:space="preserve">Нововасильевка деревня</t>
  </si>
  <si>
    <t xml:space="preserve">Новомихайловка деревня</t>
  </si>
  <si>
    <t xml:space="preserve">ул. Здрестова, д. 18</t>
  </si>
  <si>
    <t xml:space="preserve">Тертеж село</t>
  </si>
  <si>
    <t xml:space="preserve">ул. Юности, д. 1В</t>
  </si>
  <si>
    <t xml:space="preserve">Жерлык поселок</t>
  </si>
  <si>
    <t xml:space="preserve">ул. Вокзальная, д. 1</t>
  </si>
  <si>
    <t>73-953</t>
  </si>
  <si>
    <t xml:space="preserve">Кривинское село</t>
  </si>
  <si>
    <t xml:space="preserve">В центре населенного пункта</t>
  </si>
  <si>
    <t xml:space="preserve">Майское Утро деревня</t>
  </si>
  <si>
    <t xml:space="preserve">Кирсантьево поселок (Бурный)</t>
  </si>
  <si>
    <t xml:space="preserve">ул. Школьная, д. 4 (Бурный)</t>
  </si>
  <si>
    <t>73-998</t>
  </si>
  <si>
    <t xml:space="preserve">ул. Лесная, д. 22/1 (Бурный)</t>
  </si>
  <si>
    <t xml:space="preserve">Мотыгинский Район</t>
  </si>
  <si>
    <t xml:space="preserve">Устье поселок</t>
  </si>
  <si>
    <t xml:space="preserve">ул. Лесная, д. 3</t>
  </si>
  <si>
    <t xml:space="preserve">Антропово село</t>
  </si>
  <si>
    <t>73-1014</t>
  </si>
  <si>
    <t xml:space="preserve">Большой Сереж село</t>
  </si>
  <si>
    <t xml:space="preserve">ул. Клубная, д. 10Б</t>
  </si>
  <si>
    <t xml:space="preserve">Глядень деревня</t>
  </si>
  <si>
    <t xml:space="preserve">ул. Пролетарская, д. 7А</t>
  </si>
  <si>
    <t xml:space="preserve">Голубки поселок</t>
  </si>
  <si>
    <t xml:space="preserve">ул. Школьная, д. 20</t>
  </si>
  <si>
    <t xml:space="preserve">Ильинка село</t>
  </si>
  <si>
    <t xml:space="preserve">Канаш деревня</t>
  </si>
  <si>
    <t xml:space="preserve">ул. Верхняя, д. 14</t>
  </si>
  <si>
    <t xml:space="preserve">Кибитень село</t>
  </si>
  <si>
    <t xml:space="preserve">ул. Центральная, д. 35</t>
  </si>
  <si>
    <t xml:space="preserve">Кольцово село</t>
  </si>
  <si>
    <t xml:space="preserve">Костеньки деревня</t>
  </si>
  <si>
    <t xml:space="preserve">ул. Зеленая, д. 11А</t>
  </si>
  <si>
    <t xml:space="preserve">Красногорский поселок</t>
  </si>
  <si>
    <t xml:space="preserve">Назаровский Район</t>
  </si>
  <si>
    <t xml:space="preserve">Куличка деревня</t>
  </si>
  <si>
    <t xml:space="preserve">Лесные Поляны деревня</t>
  </si>
  <si>
    <t xml:space="preserve">ул. Школьная, д. 14А</t>
  </si>
  <si>
    <t xml:space="preserve">Медведск деревня</t>
  </si>
  <si>
    <t xml:space="preserve">Нижний Ададым деревня</t>
  </si>
  <si>
    <t xml:space="preserve">ул. Зеленая, д. 27</t>
  </si>
  <si>
    <t xml:space="preserve">Новониколаевка деревня</t>
  </si>
  <si>
    <t xml:space="preserve">ул. Тамбовская, д. 22</t>
  </si>
  <si>
    <t xml:space="preserve">Подсосное село</t>
  </si>
  <si>
    <t xml:space="preserve">ул. Школьная, д. 52Б</t>
  </si>
  <si>
    <t xml:space="preserve">Предгорный поселок</t>
  </si>
  <si>
    <t xml:space="preserve">Прогресс деревня</t>
  </si>
  <si>
    <t xml:space="preserve">ул. Центральная, д. 12А</t>
  </si>
  <si>
    <t xml:space="preserve">Селедково село</t>
  </si>
  <si>
    <t xml:space="preserve">ул. Причулымская, д. 6</t>
  </si>
  <si>
    <t xml:space="preserve">Сохновка поселок</t>
  </si>
  <si>
    <t xml:space="preserve">ул. Мира, д. 16</t>
  </si>
  <si>
    <t xml:space="preserve">Старожилово поселок</t>
  </si>
  <si>
    <t xml:space="preserve">ул. Свободная, д. 2</t>
  </si>
  <si>
    <t xml:space="preserve">Усть-Березовка деревня</t>
  </si>
  <si>
    <t xml:space="preserve">ул. Заречная, д. 6г</t>
  </si>
  <si>
    <t xml:space="preserve">ул. Центральная, д. 60</t>
  </si>
  <si>
    <t xml:space="preserve">Байкалово деревня</t>
  </si>
  <si>
    <t xml:space="preserve">Бельняки поселок</t>
  </si>
  <si>
    <t xml:space="preserve">Верхний Ингаш село</t>
  </si>
  <si>
    <t xml:space="preserve">ул. Центральная, д. 75</t>
  </si>
  <si>
    <t xml:space="preserve">Глинный поселок</t>
  </si>
  <si>
    <t xml:space="preserve">Горелый Борок деревня</t>
  </si>
  <si>
    <t xml:space="preserve">ул. Весенняя, д. 1</t>
  </si>
  <si>
    <t xml:space="preserve">Касьяново деревня</t>
  </si>
  <si>
    <t xml:space="preserve">Кедровый поселок</t>
  </si>
  <si>
    <t xml:space="preserve">Климентьевка деревня</t>
  </si>
  <si>
    <t xml:space="preserve">ул. Советская, д. 24</t>
  </si>
  <si>
    <t xml:space="preserve">Кучерово село</t>
  </si>
  <si>
    <t xml:space="preserve">Локатуй деревня</t>
  </si>
  <si>
    <t xml:space="preserve">Центральная, д. 1</t>
  </si>
  <si>
    <t xml:space="preserve">Новорождественка деревня</t>
  </si>
  <si>
    <t xml:space="preserve">Ошарово деревня</t>
  </si>
  <si>
    <t xml:space="preserve">ул. Дачная, д. 36</t>
  </si>
  <si>
    <t xml:space="preserve">Павловка деревня</t>
  </si>
  <si>
    <t xml:space="preserve">ул. Дачная, д. 2</t>
  </si>
  <si>
    <t xml:space="preserve">Покровка деревня</t>
  </si>
  <si>
    <t xml:space="preserve">Поскотино деревня</t>
  </si>
  <si>
    <t xml:space="preserve">Романовка деревня</t>
  </si>
  <si>
    <t xml:space="preserve">ул. Таежная, д. 1</t>
  </si>
  <si>
    <t xml:space="preserve">Рудовка деревня</t>
  </si>
  <si>
    <t xml:space="preserve">ул. Московская, д. 1</t>
  </si>
  <si>
    <t xml:space="preserve">Стретенка село</t>
  </si>
  <si>
    <t xml:space="preserve">Эстония деревня</t>
  </si>
  <si>
    <t xml:space="preserve">ул. Таллинская, д. 20</t>
  </si>
  <si>
    <t xml:space="preserve">Анаш поселок</t>
  </si>
  <si>
    <t xml:space="preserve">ул. Октябрьская, д. 43</t>
  </si>
  <si>
    <t>73-919</t>
  </si>
  <si>
    <t xml:space="preserve">Бараит село</t>
  </si>
  <si>
    <t xml:space="preserve">ул. Центральная, д. 11а</t>
  </si>
  <si>
    <t xml:space="preserve">ул. Гагарин, д. 9</t>
  </si>
  <si>
    <t xml:space="preserve">Бескиш деревня</t>
  </si>
  <si>
    <t xml:space="preserve">ул. Рабочая, д. 26</t>
  </si>
  <si>
    <t xml:space="preserve">Легостаево село</t>
  </si>
  <si>
    <t xml:space="preserve">ул. Ошлимпийская, д. 6</t>
  </si>
  <si>
    <t xml:space="preserve">ул. Рабочая, д. 1</t>
  </si>
  <si>
    <t xml:space="preserve">Табажак поселок</t>
  </si>
  <si>
    <t xml:space="preserve">Тальцы поселок</t>
  </si>
  <si>
    <t xml:space="preserve">ул. Октябрьская, д. 10</t>
  </si>
  <si>
    <t xml:space="preserve">Тесь поселок</t>
  </si>
  <si>
    <t xml:space="preserve">Увалы деревня</t>
  </si>
  <si>
    <t xml:space="preserve">ул. Центральная, д. 31Б</t>
  </si>
  <si>
    <t xml:space="preserve">Асафьевка деревня</t>
  </si>
  <si>
    <t xml:space="preserve">ул. Красных Партизан, д. 17</t>
  </si>
  <si>
    <t>73-941</t>
  </si>
  <si>
    <t xml:space="preserve">Булатновка деревня</t>
  </si>
  <si>
    <t xml:space="preserve">Запасной Имбеж поселок</t>
  </si>
  <si>
    <t xml:space="preserve">Ивановка поселок</t>
  </si>
  <si>
    <t xml:space="preserve">ул. Лесная, д. 2А</t>
  </si>
  <si>
    <t xml:space="preserve">Ивашиха деревня</t>
  </si>
  <si>
    <t xml:space="preserve">ул. Гагарина, д. 56</t>
  </si>
  <si>
    <t xml:space="preserve">Иннокентьевка село</t>
  </si>
  <si>
    <t xml:space="preserve">Кутурчин поселок</t>
  </si>
  <si>
    <t xml:space="preserve">Стойба село</t>
  </si>
  <si>
    <t xml:space="preserve">ул. Советская, д. 5</t>
  </si>
  <si>
    <t xml:space="preserve">Хайдак деревня</t>
  </si>
  <si>
    <t xml:space="preserve">ул. Центральная, д. 56</t>
  </si>
  <si>
    <t xml:space="preserve">Пировский муниципальный округ</t>
  </si>
  <si>
    <t xml:space="preserve">Алтат село</t>
  </si>
  <si>
    <t xml:space="preserve">ул. Советская, д. 20</t>
  </si>
  <si>
    <t>73-880</t>
  </si>
  <si>
    <t xml:space="preserve">Бельское село</t>
  </si>
  <si>
    <t xml:space="preserve">ул. Дзержинского, д. 16</t>
  </si>
  <si>
    <t xml:space="preserve">Бушуй село</t>
  </si>
  <si>
    <t xml:space="preserve">ул. Молодежная, д. 7</t>
  </si>
  <si>
    <t xml:space="preserve">Игнатово деревня</t>
  </si>
  <si>
    <t xml:space="preserve">Куренная Ошма деревня</t>
  </si>
  <si>
    <t xml:space="preserve">ул. Солнечная, д. 20</t>
  </si>
  <si>
    <t xml:space="preserve">Новониколаевское деревня</t>
  </si>
  <si>
    <t xml:space="preserve">ул. Бернасовская, д. 1/1</t>
  </si>
  <si>
    <t xml:space="preserve">Новотроицкая деревня</t>
  </si>
  <si>
    <t xml:space="preserve">Петропавловка деревня</t>
  </si>
  <si>
    <t xml:space="preserve">ул. Советская, д. 12</t>
  </si>
  <si>
    <t xml:space="preserve">Филипповка Деревня</t>
  </si>
  <si>
    <t xml:space="preserve">ул. Филиппова, д. 3</t>
  </si>
  <si>
    <t xml:space="preserve">Шагирислам деревня</t>
  </si>
  <si>
    <t xml:space="preserve">ул. Лесная, д. 12</t>
  </si>
  <si>
    <t xml:space="preserve">ул. Советская, д. 37Б</t>
  </si>
  <si>
    <t xml:space="preserve">Воскресенка деревня</t>
  </si>
  <si>
    <t xml:space="preserve">Гмирянка село</t>
  </si>
  <si>
    <t xml:space="preserve">Двуречное село</t>
  </si>
  <si>
    <t xml:space="preserve">ул. Садовая, д. 6</t>
  </si>
  <si>
    <t xml:space="preserve">Загорский поселок</t>
  </si>
  <si>
    <t xml:space="preserve">ул. Школьная, д. 25</t>
  </si>
  <si>
    <t xml:space="preserve">Красногорьевка село</t>
  </si>
  <si>
    <t xml:space="preserve">Низинка деревня</t>
  </si>
  <si>
    <t xml:space="preserve">Рябинки деревня</t>
  </si>
  <si>
    <t xml:space="preserve">Тульское деревня</t>
  </si>
  <si>
    <t xml:space="preserve">Успенка село</t>
  </si>
  <si>
    <t xml:space="preserve">ул. Просвещения, д. 31</t>
  </si>
  <si>
    <t xml:space="preserve">ул. Овражная, д. 1</t>
  </si>
  <si>
    <t xml:space="preserve">ул. Трактовая, д. 7</t>
  </si>
  <si>
    <t>73-967</t>
  </si>
  <si>
    <t xml:space="preserve">Благодатка деревня</t>
  </si>
  <si>
    <t xml:space="preserve">Большой Ильбин село</t>
  </si>
  <si>
    <t xml:space="preserve">ул. Шилова, д. 11</t>
  </si>
  <si>
    <t xml:space="preserve">Калиновка деревня</t>
  </si>
  <si>
    <t xml:space="preserve">ул. Центральная, д. 57</t>
  </si>
  <si>
    <t xml:space="preserve">Тинская деревня</t>
  </si>
  <si>
    <t xml:space="preserve">ул. Ковалева, д. 1</t>
  </si>
  <si>
    <t xml:space="preserve">Тугач поселок</t>
  </si>
  <si>
    <t xml:space="preserve">ул. Антонова, д. 8</t>
  </si>
  <si>
    <t>Нет</t>
  </si>
  <si>
    <t xml:space="preserve">Унер село</t>
  </si>
  <si>
    <t xml:space="preserve">ул. Советская, д. 43а</t>
  </si>
  <si>
    <t xml:space="preserve">Усть-Анжа деревня</t>
  </si>
  <si>
    <t xml:space="preserve">Чарга деревня</t>
  </si>
  <si>
    <t xml:space="preserve">Новоерудинский поселок</t>
  </si>
  <si>
    <t xml:space="preserve">ул. Ленина, д. 15</t>
  </si>
  <si>
    <t>73-927</t>
  </si>
  <si>
    <t xml:space="preserve">Абакшино село</t>
  </si>
  <si>
    <t xml:space="preserve">ул. Центральная, д. 38а</t>
  </si>
  <si>
    <t>73-889</t>
  </si>
  <si>
    <t xml:space="preserve">Большой Балчуг село</t>
  </si>
  <si>
    <t xml:space="preserve">Бузим поселок</t>
  </si>
  <si>
    <t xml:space="preserve">ул. Центральная, д. 4</t>
  </si>
  <si>
    <t xml:space="preserve">Иркутское село</t>
  </si>
  <si>
    <t xml:space="preserve">Ленинка деревня</t>
  </si>
  <si>
    <t xml:space="preserve">Малое Нахвальское село</t>
  </si>
  <si>
    <t xml:space="preserve">ул. Новая, д. 40</t>
  </si>
  <si>
    <t xml:space="preserve">Подпорог деревня</t>
  </si>
  <si>
    <t xml:space="preserve">ул. Надежды, д. 4</t>
  </si>
  <si>
    <t xml:space="preserve">Шестаково деревня</t>
  </si>
  <si>
    <t xml:space="preserve">ул. Зеленая, д. 21</t>
  </si>
  <si>
    <t xml:space="preserve">Шилинка поселок</t>
  </si>
  <si>
    <t xml:space="preserve">ул. Новая, д. 2</t>
  </si>
  <si>
    <t xml:space="preserve">Воронцово поселок</t>
  </si>
  <si>
    <t xml:space="preserve">Жданиха поселок</t>
  </si>
  <si>
    <t xml:space="preserve">ул. 50 Лет Таймыра, д. 5</t>
  </si>
  <si>
    <t>73-981</t>
  </si>
  <si>
    <t xml:space="preserve">Катырык поселок</t>
  </si>
  <si>
    <t xml:space="preserve">ул. Южная, д. 1А</t>
  </si>
  <si>
    <t xml:space="preserve">Кресты поселок</t>
  </si>
  <si>
    <t xml:space="preserve">Новая поселок</t>
  </si>
  <si>
    <t xml:space="preserve">ул. Аксенова, д. 17</t>
  </si>
  <si>
    <t xml:space="preserve">Попигай поселок</t>
  </si>
  <si>
    <t xml:space="preserve">Потапово поселок</t>
  </si>
  <si>
    <t xml:space="preserve">ул. Зеленая, д. 2</t>
  </si>
  <si>
    <t xml:space="preserve">Сындасско поселок</t>
  </si>
  <si>
    <t xml:space="preserve">Хантайское Озеро поселок</t>
  </si>
  <si>
    <t xml:space="preserve">Веселое село</t>
  </si>
  <si>
    <t xml:space="preserve">ул. Советская, д. 40</t>
  </si>
  <si>
    <t>73-965</t>
  </si>
  <si>
    <t>Данилки</t>
  </si>
  <si>
    <t xml:space="preserve">Корсаково деревня</t>
  </si>
  <si>
    <t xml:space="preserve">ул. Гагарина, д. 41</t>
  </si>
  <si>
    <t xml:space="preserve">Тасеевский Район</t>
  </si>
  <si>
    <t xml:space="preserve">Луговая деревня</t>
  </si>
  <si>
    <t xml:space="preserve">ул. Енисейская, д. 4</t>
  </si>
  <si>
    <t xml:space="preserve">Лужки поселок</t>
  </si>
  <si>
    <t xml:space="preserve">ул. Чкалова, д. 1</t>
  </si>
  <si>
    <t xml:space="preserve">Лукашино Деревня</t>
  </si>
  <si>
    <t xml:space="preserve">Скакальная деревня</t>
  </si>
  <si>
    <t xml:space="preserve">ул. Гагарина, д. 40/2</t>
  </si>
  <si>
    <t xml:space="preserve">Струково Деревня</t>
  </si>
  <si>
    <t xml:space="preserve">ул. Раздолинская, д. 10</t>
  </si>
  <si>
    <t xml:space="preserve">Троицк село</t>
  </si>
  <si>
    <t xml:space="preserve">ул. Большевистская, д. 10</t>
  </si>
  <si>
    <t xml:space="preserve">Фаначет село</t>
  </si>
  <si>
    <t xml:space="preserve">ул. Зеленая, д. 43</t>
  </si>
  <si>
    <t xml:space="preserve">Бакланиха Село</t>
  </si>
  <si>
    <t>73-979</t>
  </si>
  <si>
    <t xml:space="preserve">Горошиха деревня</t>
  </si>
  <si>
    <t xml:space="preserve">ул. Северная, д. 11</t>
  </si>
  <si>
    <t xml:space="preserve">Туруханский Район</t>
  </si>
  <si>
    <t xml:space="preserve">Канготово Деревня</t>
  </si>
  <si>
    <t xml:space="preserve">Курейка поселок</t>
  </si>
  <si>
    <t xml:space="preserve">ул. Октябрьская, д. 16</t>
  </si>
  <si>
    <t xml:space="preserve">Мадуйка поселок</t>
  </si>
  <si>
    <t>Администрация</t>
  </si>
  <si>
    <t xml:space="preserve">Сандакчес поселок</t>
  </si>
  <si>
    <t xml:space="preserve">ул. Зеленая, д. 4</t>
  </si>
  <si>
    <t xml:space="preserve">Советская Речка поселок</t>
  </si>
  <si>
    <t xml:space="preserve">Старотуруханск Деревня</t>
  </si>
  <si>
    <t xml:space="preserve">ул. Декабристов, д. 15 «А»</t>
  </si>
  <si>
    <t xml:space="preserve">Сургутиха деревня</t>
  </si>
  <si>
    <t xml:space="preserve">ул. Центральная, д. 14</t>
  </si>
  <si>
    <t xml:space="preserve">Чулково деревня</t>
  </si>
  <si>
    <t xml:space="preserve">Чулковская НОШ</t>
  </si>
  <si>
    <t xml:space="preserve">Тюхтетский муниципальный округ</t>
  </si>
  <si>
    <t xml:space="preserve">Безручейка деревня</t>
  </si>
  <si>
    <t>73-939</t>
  </si>
  <si>
    <t xml:space="preserve">Белогорка деревня</t>
  </si>
  <si>
    <t xml:space="preserve">Васильевка село</t>
  </si>
  <si>
    <t xml:space="preserve">ул. Еланьская, д. 29</t>
  </si>
  <si>
    <t xml:space="preserve">Ларневка деревня</t>
  </si>
  <si>
    <t xml:space="preserve">ул. Верхняя, д. 15</t>
  </si>
  <si>
    <t xml:space="preserve">Никольск деревня</t>
  </si>
  <si>
    <t xml:space="preserve">ул. Лесная, д. 7</t>
  </si>
  <si>
    <t xml:space="preserve">Оскаровка село</t>
  </si>
  <si>
    <t xml:space="preserve">ул. Колхозная, д. 26</t>
  </si>
  <si>
    <t xml:space="preserve">Пасечное деревня</t>
  </si>
  <si>
    <t xml:space="preserve">ул. Чулымская, д. 3</t>
  </si>
  <si>
    <t xml:space="preserve">ул. Заречная, д. 14Б</t>
  </si>
  <si>
    <t xml:space="preserve">Пузаново деревня</t>
  </si>
  <si>
    <t xml:space="preserve">ул. Рабочая, д. 32</t>
  </si>
  <si>
    <t xml:space="preserve">Соловьевка деревня</t>
  </si>
  <si>
    <t xml:space="preserve">ул. Боброва, д. 24</t>
  </si>
  <si>
    <t xml:space="preserve">Усть-Чульск деревня</t>
  </si>
  <si>
    <t xml:space="preserve">ул. Трактовая, д. 8/2</t>
  </si>
  <si>
    <t xml:space="preserve">Черкасск деревня</t>
  </si>
  <si>
    <t xml:space="preserve">ул. Лесная, д. 5</t>
  </si>
  <si>
    <t xml:space="preserve">Чистый Ручей деревня</t>
  </si>
  <si>
    <t xml:space="preserve">ул. Свободы, д. 21</t>
  </si>
  <si>
    <t xml:space="preserve">Андроново деревня</t>
  </si>
  <si>
    <t xml:space="preserve">Баит деревня</t>
  </si>
  <si>
    <t xml:space="preserve">ул. Главная, д. 11</t>
  </si>
  <si>
    <t xml:space="preserve">Березовый Лог деревня</t>
  </si>
  <si>
    <t xml:space="preserve">ул. Первомайская, д. 22</t>
  </si>
  <si>
    <t xml:space="preserve">ул. Главная, д. 34</t>
  </si>
  <si>
    <t xml:space="preserve">Корнилово деревня</t>
  </si>
  <si>
    <t xml:space="preserve">Локшино село</t>
  </si>
  <si>
    <t xml:space="preserve">ул. Центральная, д. 17</t>
  </si>
  <si>
    <t xml:space="preserve">Прилужье поселок</t>
  </si>
  <si>
    <t xml:space="preserve">ул. Новая, д. 3</t>
  </si>
  <si>
    <t xml:space="preserve">Приреченск поселок</t>
  </si>
  <si>
    <t xml:space="preserve">ул. Октябрьская, д. 9</t>
  </si>
  <si>
    <t xml:space="preserve">Сухая Долина поселок</t>
  </si>
  <si>
    <t xml:space="preserve">ул. Российская, д. 18</t>
  </si>
  <si>
    <t xml:space="preserve">Тальники поселок</t>
  </si>
  <si>
    <t xml:space="preserve">Тарханка деревня</t>
  </si>
  <si>
    <t xml:space="preserve">Тургужан деревня</t>
  </si>
  <si>
    <t xml:space="preserve">ул. Школьная, д. 31</t>
  </si>
  <si>
    <t xml:space="preserve">Усть-Изыкчуль деревня</t>
  </si>
  <si>
    <t xml:space="preserve">Учум поселок</t>
  </si>
  <si>
    <t xml:space="preserve">ул. Железнодорожная, д. 7</t>
  </si>
  <si>
    <t xml:space="preserve">Жандат поселок</t>
  </si>
  <si>
    <t xml:space="preserve">ул. Речная, д. 6А</t>
  </si>
  <si>
    <t>73-961</t>
  </si>
  <si>
    <t xml:space="preserve">ул. Советская, д. 26</t>
  </si>
  <si>
    <t xml:space="preserve">ул. Трактовая, д. 60</t>
  </si>
  <si>
    <t xml:space="preserve">Сушиновка село</t>
  </si>
  <si>
    <t xml:space="preserve">ул. Ленина, д. 23</t>
  </si>
  <si>
    <t xml:space="preserve">Шарыповский муниципальный округ</t>
  </si>
  <si>
    <t xml:space="preserve">Базыр деревня</t>
  </si>
  <si>
    <t>73-1029</t>
  </si>
  <si>
    <t xml:space="preserve">Большое Озеро село</t>
  </si>
  <si>
    <t xml:space="preserve">Едет деревня</t>
  </si>
  <si>
    <t xml:space="preserve">ул. Пролетарская, д. 18</t>
  </si>
  <si>
    <t xml:space="preserve">Инголь поселок</t>
  </si>
  <si>
    <t xml:space="preserve">ул. Путейская, д. 28А</t>
  </si>
  <si>
    <t xml:space="preserve">Малое Озеро село</t>
  </si>
  <si>
    <t xml:space="preserve">ул. Советская, д. 100</t>
  </si>
  <si>
    <t xml:space="preserve">Новоалтатка село</t>
  </si>
  <si>
    <t xml:space="preserve">ул. Советская, д. 4</t>
  </si>
  <si>
    <t xml:space="preserve">Новокурск деревня</t>
  </si>
  <si>
    <t xml:space="preserve">ул. Центральная, д. 53</t>
  </si>
  <si>
    <t xml:space="preserve">Скворцово деревня</t>
  </si>
  <si>
    <t xml:space="preserve">ул. Степная, д. 11</t>
  </si>
  <si>
    <t xml:space="preserve">Шушь село</t>
  </si>
  <si>
    <t xml:space="preserve">ул. Административная, д. 1</t>
  </si>
  <si>
    <t xml:space="preserve">Веселые Ключи поселок</t>
  </si>
  <si>
    <t xml:space="preserve">ул. Комсомольская, д. 6</t>
  </si>
  <si>
    <t> 73-951</t>
  </si>
  <si>
    <t xml:space="preserve">Лыткино деревня</t>
  </si>
  <si>
    <t xml:space="preserve">Нижняя Коя деревня</t>
  </si>
  <si>
    <t xml:space="preserve">Синий Камень поселок</t>
  </si>
  <si>
    <t xml:space="preserve">ул. Набережная, д. 1</t>
  </si>
  <si>
    <t xml:space="preserve">Кислокан поселок</t>
  </si>
  <si>
    <t xml:space="preserve">ул. Чапогира, д. 13</t>
  </si>
  <si>
    <t xml:space="preserve">Эвенкийский Район</t>
  </si>
  <si>
    <t xml:space="preserve">Кузьмовка поселок</t>
  </si>
  <si>
    <t>да </t>
  </si>
  <si>
    <t xml:space="preserve">Куюмба поселок</t>
  </si>
  <si>
    <t xml:space="preserve">ул. Солнечная, д. 19</t>
  </si>
  <si>
    <t xml:space="preserve">Мирюга село</t>
  </si>
  <si>
    <t xml:space="preserve">ул. Лесная</t>
  </si>
  <si>
    <t xml:space="preserve">Муторай поселок</t>
  </si>
  <si>
    <t xml:space="preserve">ул. Таежная, д. 4</t>
  </si>
  <si>
    <t xml:space="preserve">Нидым поселок</t>
  </si>
  <si>
    <t xml:space="preserve">ул. 70 лет Октября, д. 8</t>
  </si>
  <si>
    <t xml:space="preserve">Оскоба поселок</t>
  </si>
  <si>
    <t xml:space="preserve">Ошарово поселок</t>
  </si>
  <si>
    <t xml:space="preserve">Полигус поселок</t>
  </si>
  <si>
    <t xml:space="preserve">Стрелка-Чуня поселок</t>
  </si>
  <si>
    <t xml:space="preserve">Суломай поселок</t>
  </si>
  <si>
    <t xml:space="preserve">ул. Близневского, д. 7</t>
  </si>
  <si>
    <t xml:space="preserve">Тутончаны поселок</t>
  </si>
  <si>
    <t xml:space="preserve">Учами поселок</t>
  </si>
  <si>
    <t xml:space="preserve">Чемдальск поселок</t>
  </si>
  <si>
    <t xml:space="preserve">Чиринда поселок</t>
  </si>
  <si>
    <t xml:space="preserve">ул. Заполярная, д. 7</t>
  </si>
  <si>
    <t xml:space="preserve">Юкта поселок</t>
  </si>
  <si>
    <t xml:space="preserve">Вместе ПРТС</t>
  </si>
  <si>
    <t>интернет</t>
  </si>
  <si>
    <t>итого</t>
  </si>
  <si>
    <t>н.п.</t>
  </si>
  <si>
    <t>числ.</t>
  </si>
  <si>
    <t xml:space="preserve">н.п.  ПРТС</t>
  </si>
  <si>
    <t>числ.*</t>
  </si>
  <si>
    <t>млн</t>
  </si>
  <si>
    <t xml:space="preserve">числ. *</t>
  </si>
  <si>
    <t xml:space="preserve">Усть-Авам (и там и там)</t>
  </si>
  <si>
    <t>Итого:</t>
  </si>
  <si>
    <t xml:space="preserve">* - численность по 2020 году</t>
  </si>
  <si>
    <t xml:space="preserve">без Усть-Авам</t>
  </si>
  <si>
    <t xml:space="preserve">Инфа на 2023 год (перепись 2020)</t>
  </si>
  <si>
    <t>год</t>
  </si>
  <si>
    <t xml:space="preserve">количество н.п. свыше 100</t>
  </si>
  <si>
    <t xml:space="preserve">количество н.п. свыше 100, обеспеченых ПРТС (3G/4G)</t>
  </si>
  <si>
    <t xml:space="preserve">доля н.п.,  обеспеченных ПРТС </t>
  </si>
  <si>
    <t>84.49%</t>
  </si>
  <si>
    <t>85.74%</t>
  </si>
  <si>
    <t>88.68%</t>
  </si>
  <si>
    <t>ФИАС</t>
  </si>
  <si>
    <t>широта</t>
  </si>
  <si>
    <t>долгота</t>
  </si>
  <si>
    <t>УУС</t>
  </si>
  <si>
    <t>Интернет</t>
  </si>
  <si>
    <t>УС-СЗО</t>
  </si>
  <si>
    <t xml:space="preserve">УЦН 1.0</t>
  </si>
  <si>
    <t xml:space="preserve">Абанский сельсовет</t>
  </si>
  <si>
    <t xml:space="preserve">Абан п.</t>
  </si>
  <si>
    <t>ca0b067b-b512-4722-83e2-21a75b933a3b</t>
  </si>
  <si>
    <t>56.6773409</t>
  </si>
  <si>
    <t>96.079096</t>
  </si>
  <si>
    <t xml:space="preserve">Билайн(4G Хорошее)</t>
  </si>
  <si>
    <t xml:space="preserve">Мегафон(4G Хорошее)</t>
  </si>
  <si>
    <t xml:space="preserve">МТС(4G Хорошее)</t>
  </si>
  <si>
    <t xml:space="preserve">Теле2(4G Хорошее)</t>
  </si>
  <si>
    <t xml:space="preserve">Никольский сельсовет</t>
  </si>
  <si>
    <t>56bdee97-6667-453a-aa95-20091fac9de1</t>
  </si>
  <si>
    <t>56.733595</t>
  </si>
  <si>
    <t>96.013833</t>
  </si>
  <si>
    <t xml:space="preserve">Мегафон(3G Хорошее)</t>
  </si>
  <si>
    <t xml:space="preserve">МТС(2G Низкое)</t>
  </si>
  <si>
    <t xml:space="preserve">Теле2(2G Низкое)</t>
  </si>
  <si>
    <t xml:space="preserve">Апано-Ключинский сельсовет</t>
  </si>
  <si>
    <t>d787db27-3853-4fc4-b1b0-b5b7baa187b3</t>
  </si>
  <si>
    <t>56.8600439</t>
  </si>
  <si>
    <t>96.2194983</t>
  </si>
  <si>
    <t xml:space="preserve">Теле2(3G Хорошее)</t>
  </si>
  <si>
    <t xml:space="preserve">Белая Таежка д.</t>
  </si>
  <si>
    <t>6037f482-07ab-4450-814b-c27c9b03c04f</t>
  </si>
  <si>
    <t>56.909687</t>
  </si>
  <si>
    <t>96.2219227</t>
  </si>
  <si>
    <t xml:space="preserve">Мегафон(2G Низкое)</t>
  </si>
  <si>
    <t xml:space="preserve">Белоглинная д.</t>
  </si>
  <si>
    <t>0466e0f0-9c55-48fe-a304-3917136f9a82</t>
  </si>
  <si>
    <t>56.6261586</t>
  </si>
  <si>
    <t>96.1675953</t>
  </si>
  <si>
    <t>788a7676-e0e6-40f1-8201-20720184926b</t>
  </si>
  <si>
    <t>56.606415</t>
  </si>
  <si>
    <t>95.641304</t>
  </si>
  <si>
    <t xml:space="preserve">МТС(3G Хорошее)</t>
  </si>
  <si>
    <t>25811a3f-8eb4-44da-940d-d9b17cf6ef85</t>
  </si>
  <si>
    <t>57.164036</t>
  </si>
  <si>
    <t>96.4968776</t>
  </si>
  <si>
    <t>04bc0832-f51b-40c0-aca1-9b30db97aa2a</t>
  </si>
  <si>
    <t>57.174194</t>
  </si>
  <si>
    <t>96.889893</t>
  </si>
  <si>
    <t xml:space="preserve">Билайн(2G Низкое)</t>
  </si>
  <si>
    <t xml:space="preserve">МТС(2G Хорошее)</t>
  </si>
  <si>
    <t xml:space="preserve">Борки д.</t>
  </si>
  <si>
    <t>81a7082c-2c65-4b9d-812e-00e5cc28b825</t>
  </si>
  <si>
    <t>56.6504588</t>
  </si>
  <si>
    <t>96.2848621</t>
  </si>
  <si>
    <t xml:space="preserve">Покровский сельсовет</t>
  </si>
  <si>
    <t>e653ff71-1a6b-463e-bfb4-cb11605b4f60</t>
  </si>
  <si>
    <t>56.9793421</t>
  </si>
  <si>
    <t>95.7020826</t>
  </si>
  <si>
    <t xml:space="preserve">Вознесенский сельсовет</t>
  </si>
  <si>
    <t>a738afa5-fc9d-4279-b823-00182cd64cdb</t>
  </si>
  <si>
    <t>56.9391968</t>
  </si>
  <si>
    <t>97.0734643</t>
  </si>
  <si>
    <t xml:space="preserve">Воробьевка д.</t>
  </si>
  <si>
    <t>b61ddf60-bd0b-4c22-b13c-212951a8fc49</t>
  </si>
  <si>
    <t>56.7228977</t>
  </si>
  <si>
    <t>96.0258837</t>
  </si>
  <si>
    <t>e126af5c-5ef1-4e6c-a53c-8a846c386527</t>
  </si>
  <si>
    <t>56.950988</t>
  </si>
  <si>
    <t>95.81986</t>
  </si>
  <si>
    <t xml:space="preserve">Мегафон(2G Хорошее)</t>
  </si>
  <si>
    <t>637066cb-0adb-4881-bd39-5ef49dcd1978</t>
  </si>
  <si>
    <t>56.711506</t>
  </si>
  <si>
    <t>96.2906792</t>
  </si>
  <si>
    <t>БШПД</t>
  </si>
  <si>
    <t>dc58f4d0-61ff-4b36-bff7-fee592aea0ad</t>
  </si>
  <si>
    <t>56.7324358</t>
  </si>
  <si>
    <t>96.1120382</t>
  </si>
  <si>
    <t xml:space="preserve">Городок п.</t>
  </si>
  <si>
    <t>126caaf4-6d51-4efc-8b2d-1801062970fe</t>
  </si>
  <si>
    <t>56.946344</t>
  </si>
  <si>
    <t>96.083488</t>
  </si>
  <si>
    <t xml:space="preserve">Устьянский сельсовет</t>
  </si>
  <si>
    <t>b1e7d2ce-d0b4-4aa5-bf06-5f18a764c714</t>
  </si>
  <si>
    <t>56.5747938</t>
  </si>
  <si>
    <t>96.0602513</t>
  </si>
  <si>
    <t xml:space="preserve">Долгомостовский сельсовет</t>
  </si>
  <si>
    <t xml:space="preserve">Долгий Мост с.</t>
  </si>
  <si>
    <t>bdfa7479-4222-4936-a150-15b7b25c0ce6</t>
  </si>
  <si>
    <t>56.7493339</t>
  </si>
  <si>
    <t>96.8115647</t>
  </si>
  <si>
    <t xml:space="preserve">Билайн(2G Хорошее)</t>
  </si>
  <si>
    <t xml:space="preserve">Заозерновский сельсовет</t>
  </si>
  <si>
    <t>2fddbb85-0c17-4f30-8af1-61714ccc2454</t>
  </si>
  <si>
    <t>56.6846996</t>
  </si>
  <si>
    <t>95.8999427</t>
  </si>
  <si>
    <t xml:space="preserve">Билайн(3G Низкое)</t>
  </si>
  <si>
    <t xml:space="preserve">Ермаковка д.</t>
  </si>
  <si>
    <t>ffce53f3-0ac9-46c8-948b-d18f90f27b32</t>
  </si>
  <si>
    <t>56.8089673</t>
  </si>
  <si>
    <t>96.440167</t>
  </si>
  <si>
    <t xml:space="preserve">Туровский сельсовет</t>
  </si>
  <si>
    <t>fe3754c4-c177-455c-a296-bf7d8a7b8bec</t>
  </si>
  <si>
    <t>56.6725991</t>
  </si>
  <si>
    <t>96.370739</t>
  </si>
  <si>
    <t>25c56825-adc2-4a60-aa58-d59661c51d41</t>
  </si>
  <si>
    <t>56.7099146</t>
  </si>
  <si>
    <t>95.8251561</t>
  </si>
  <si>
    <t>3ecc52e8-b7f4-4049-b40e-9773f75e9100</t>
  </si>
  <si>
    <t>56.7850983</t>
  </si>
  <si>
    <t>96.1662115</t>
  </si>
  <si>
    <t>1816f3bd-a026-4cf8-baa3-e039a76aba0d</t>
  </si>
  <si>
    <t>56.882722</t>
  </si>
  <si>
    <t>96.217697</t>
  </si>
  <si>
    <t>1a684efa-370f-4399-8b4a-c231b948f67e</t>
  </si>
  <si>
    <t>56.7168045</t>
  </si>
  <si>
    <t>96.2071638</t>
  </si>
  <si>
    <t>c199a228-a9ef-4c6a-ac84-47d5d9c49cc3</t>
  </si>
  <si>
    <t>56.5417333</t>
  </si>
  <si>
    <t>96.1033557</t>
  </si>
  <si>
    <t xml:space="preserve">Теле2(4G Низкое)</t>
  </si>
  <si>
    <t xml:space="preserve">Самойловский сельсовет</t>
  </si>
  <si>
    <t xml:space="preserve">Кунгул д.</t>
  </si>
  <si>
    <t>a0c9a2d3-6738-4bbf-a724-447cc0a2c622</t>
  </si>
  <si>
    <t>56.8178442</t>
  </si>
  <si>
    <t>95.8752381</t>
  </si>
  <si>
    <t>d0550101-8e46-43d5-93be-eebc97445f62</t>
  </si>
  <si>
    <t>56.8202028</t>
  </si>
  <si>
    <t>96.7931843</t>
  </si>
  <si>
    <t xml:space="preserve">Покатеевский сельсовет</t>
  </si>
  <si>
    <t xml:space="preserve">Лапино д.</t>
  </si>
  <si>
    <t>19e5e9f2-9e08-4f6f-89d9-f6ae8d9f427a</t>
  </si>
  <si>
    <t>56.9565709</t>
  </si>
  <si>
    <t>97.6073225</t>
  </si>
  <si>
    <t>b650f173-f6b3-4669-85ac-7bc426c8d395</t>
  </si>
  <si>
    <t>56.9215956</t>
  </si>
  <si>
    <t>95.8138919</t>
  </si>
  <si>
    <t>5d519a2d-4cbb-4cd6-afbd-3cc3a4a29fce</t>
  </si>
  <si>
    <t>56.9748319</t>
  </si>
  <si>
    <t>96.4961722</t>
  </si>
  <si>
    <t>9d9c864f-511c-4417-83cb-ff6ea74767a1</t>
  </si>
  <si>
    <t>56.5600097</t>
  </si>
  <si>
    <t>95.7802967</t>
  </si>
  <si>
    <t>b65f5b4c-eff5-4c81-a656-0e978d6ea7aa</t>
  </si>
  <si>
    <t>56.7687324</t>
  </si>
  <si>
    <t>95.95199</t>
  </si>
  <si>
    <t xml:space="preserve">Новогеоргиевка д.</t>
  </si>
  <si>
    <t>1fcc5fba-4c1a-46d3-8d0a-9a40c8d36226</t>
  </si>
  <si>
    <t>56.7747758</t>
  </si>
  <si>
    <t>96.1682109</t>
  </si>
  <si>
    <t xml:space="preserve">Новокиевлянка д.</t>
  </si>
  <si>
    <t>92b5023c-ade5-4f27-9e69-c5e36ffc1833</t>
  </si>
  <si>
    <t>56.5629929</t>
  </si>
  <si>
    <t>96.2065482</t>
  </si>
  <si>
    <t>13452985-3cd2-4f3e-b181-47b484433cda</t>
  </si>
  <si>
    <t>56.7673272</t>
  </si>
  <si>
    <t>96.3237093</t>
  </si>
  <si>
    <t>e0c53e4f-283e-45a3-aa87-1c2c8ac380b5</t>
  </si>
  <si>
    <t>56.6078633</t>
  </si>
  <si>
    <t>95.7188576</t>
  </si>
  <si>
    <t xml:space="preserve">Огурцы д.</t>
  </si>
  <si>
    <t>0b951bfe-4172-41fd-8b2f-806dbd24f803</t>
  </si>
  <si>
    <t>56.5343182</t>
  </si>
  <si>
    <t>95.9004675</t>
  </si>
  <si>
    <t xml:space="preserve">Озерный п.</t>
  </si>
  <si>
    <t>4d3f1be0-f823-4def-a174-36b59d5b8824</t>
  </si>
  <si>
    <t>57.0552953</t>
  </si>
  <si>
    <t>96.409842</t>
  </si>
  <si>
    <t>6a9a8cfb-c10e-4cf9-aa43-10f6fc36b775</t>
  </si>
  <si>
    <t>56.6165933</t>
  </si>
  <si>
    <t>96.2182628</t>
  </si>
  <si>
    <t>4736676b-b659-4a32-a7c2-628caab8c947</t>
  </si>
  <si>
    <t>57.1767022</t>
  </si>
  <si>
    <t>96.8893256</t>
  </si>
  <si>
    <t>f360b80b-8df7-45eb-82d5-7b60f2edb870</t>
  </si>
  <si>
    <t>57.2881086</t>
  </si>
  <si>
    <t>96.5905517</t>
  </si>
  <si>
    <t xml:space="preserve">Мегафон(4G Низкое)</t>
  </si>
  <si>
    <t>de504c5a-2f1b-4c37-aa79-094202fc4e58</t>
  </si>
  <si>
    <t>56.9911844</t>
  </si>
  <si>
    <t>97.4113951</t>
  </si>
  <si>
    <t>343088a0-513d-40e8-8b74-0eb07204a12c</t>
  </si>
  <si>
    <t>56.90665</t>
  </si>
  <si>
    <t>95.7785978</t>
  </si>
  <si>
    <t xml:space="preserve">Почет п.</t>
  </si>
  <si>
    <t>9634b6a6-7027-4ece-9024-293f32a55754</t>
  </si>
  <si>
    <t>57.198723</t>
  </si>
  <si>
    <t>96.4183879</t>
  </si>
  <si>
    <t xml:space="preserve">Пушкино д.</t>
  </si>
  <si>
    <t>b8145aae-50fc-4299-b612-d1c73b4f2965</t>
  </si>
  <si>
    <t>56.7112635</t>
  </si>
  <si>
    <t>96.528741</t>
  </si>
  <si>
    <t>e286a423-f279-4d7e-8144-c11e88e804dd</t>
  </si>
  <si>
    <t>56.8340898</t>
  </si>
  <si>
    <t>95.8970674</t>
  </si>
  <si>
    <t xml:space="preserve">Сенное д.</t>
  </si>
  <si>
    <t>9a266274-9ae2-4e96-9d7f-20cd36d9c6ca</t>
  </si>
  <si>
    <t>56.6149102</t>
  </si>
  <si>
    <t>96.3282446</t>
  </si>
  <si>
    <t xml:space="preserve">Сосновый п.</t>
  </si>
  <si>
    <t>c906f7aa-0ddb-4100-9f6b-89a834dd1401</t>
  </si>
  <si>
    <t>56.9708531</t>
  </si>
  <si>
    <t>96.3398604</t>
  </si>
  <si>
    <t xml:space="preserve">Средние Мангареки д.</t>
  </si>
  <si>
    <t>ea296ba8-95f5-457c-9c49-130eeb6fe377</t>
  </si>
  <si>
    <t>56.7259449</t>
  </si>
  <si>
    <t>95.8737249</t>
  </si>
  <si>
    <t>cfa263ab-c47d-429e-9a4a-54eca4ce3082</t>
  </si>
  <si>
    <t>56.6690956</t>
  </si>
  <si>
    <t>95.8771091</t>
  </si>
  <si>
    <t xml:space="preserve">Суздалево д.</t>
  </si>
  <si>
    <t>0ba29326-025f-471f-98a2-2369395fcef1</t>
  </si>
  <si>
    <t>56.840661</t>
  </si>
  <si>
    <t>95.9295216</t>
  </si>
  <si>
    <t xml:space="preserve">Теплый Ключ п.</t>
  </si>
  <si>
    <t>17371d93-b6a6-4a09-af3e-dcc531f8d846</t>
  </si>
  <si>
    <t>56.8624329</t>
  </si>
  <si>
    <t>96.4092104</t>
  </si>
  <si>
    <t xml:space="preserve">Троицк д.</t>
  </si>
  <si>
    <t>a7bdd17a-dc5f-4382-91e0-92bba07527f0</t>
  </si>
  <si>
    <t>56.7433393</t>
  </si>
  <si>
    <t>95.8409139</t>
  </si>
  <si>
    <t xml:space="preserve">Тулень д.</t>
  </si>
  <si>
    <t>533cc5aa-7ff5-423e-82df-53b9cf80ab72</t>
  </si>
  <si>
    <t>57.3886703</t>
  </si>
  <si>
    <t>96.2680016</t>
  </si>
  <si>
    <t>a289e77a-fcde-4299-9173-34e69e840aed</t>
  </si>
  <si>
    <t>56.6530569</t>
  </si>
  <si>
    <t>96.4083116</t>
  </si>
  <si>
    <t xml:space="preserve">Теле2(2G Хорошее)</t>
  </si>
  <si>
    <t>8735061e-cbd1-4305-8e71-17f9d8f67386</t>
  </si>
  <si>
    <t>56.5857643</t>
  </si>
  <si>
    <t>95.9203251</t>
  </si>
  <si>
    <t xml:space="preserve">Усть-Панакачет п.</t>
  </si>
  <si>
    <t>87ba8296-179a-4223-84d4-0aff73b3d142</t>
  </si>
  <si>
    <t>56.8861363</t>
  </si>
  <si>
    <t>97.3788025</t>
  </si>
  <si>
    <t xml:space="preserve">Устьянск с.</t>
  </si>
  <si>
    <t>4c5b2012-3ba3-4c25-b6c0-41f0d9daed20</t>
  </si>
  <si>
    <t>56.5241709</t>
  </si>
  <si>
    <t>96.0171379</t>
  </si>
  <si>
    <t xml:space="preserve">Билайн(3G Хорошее)</t>
  </si>
  <si>
    <t>69a0720d-94a8-4499-83e5-62ecde49e8bf</t>
  </si>
  <si>
    <t>57.0917316</t>
  </si>
  <si>
    <t>97.1226168</t>
  </si>
  <si>
    <t>5ebc0615-1998-417e-b572-7a5ed970491f</t>
  </si>
  <si>
    <t>57.0097299</t>
  </si>
  <si>
    <t>97.4301056</t>
  </si>
  <si>
    <t>068d8d35-28a2-485b-b19f-e98dfa6cd9c8</t>
  </si>
  <si>
    <t>57.389152</t>
  </si>
  <si>
    <t>95.995669</t>
  </si>
  <si>
    <t>ae011068-0a51-4c01-bac5-c642a6a29d44</t>
  </si>
  <si>
    <t>57.376863</t>
  </si>
  <si>
    <t>95.954868</t>
  </si>
  <si>
    <t xml:space="preserve">Ачинск го</t>
  </si>
  <si>
    <t xml:space="preserve">Ачинск г.</t>
  </si>
  <si>
    <t>c3689d32-dea5-49c8-b69b-b8d2daa1d36b</t>
  </si>
  <si>
    <t>56.2360841</t>
  </si>
  <si>
    <t>90.4903153</t>
  </si>
  <si>
    <t xml:space="preserve">Мазульский гп.</t>
  </si>
  <si>
    <t>a400e8eb-c4b2-4986-b2f8-281ab9c30ee9</t>
  </si>
  <si>
    <t>56.2062443</t>
  </si>
  <si>
    <t>90.345742</t>
  </si>
  <si>
    <t xml:space="preserve">Ястребовский сельсовет</t>
  </si>
  <si>
    <t xml:space="preserve">Барабановка д.</t>
  </si>
  <si>
    <t>aa2cbeb7-69d9-4866-a52e-8cde788f5025</t>
  </si>
  <si>
    <t>56.1184154</t>
  </si>
  <si>
    <t>90.7395807</t>
  </si>
  <si>
    <t xml:space="preserve">Белоярский сельсовет</t>
  </si>
  <si>
    <t>066b0a0a-c21d-4159-9b24-267261f3526f</t>
  </si>
  <si>
    <t>56.298517</t>
  </si>
  <si>
    <t>90.274604</t>
  </si>
  <si>
    <t xml:space="preserve">Теле2(3G Низкое)</t>
  </si>
  <si>
    <t xml:space="preserve">Белый Яр с.</t>
  </si>
  <si>
    <t>e134fe8f-15c8-4c07-ab59-77e1650b9139</t>
  </si>
  <si>
    <t>56.288686</t>
  </si>
  <si>
    <t>90.317993</t>
  </si>
  <si>
    <t>4094ef4b-914b-4602-a5e7-0423c1232ea7</t>
  </si>
  <si>
    <t>56.2414852</t>
  </si>
  <si>
    <t>90.6780512</t>
  </si>
  <si>
    <t xml:space="preserve">Большая Салырь с.</t>
  </si>
  <si>
    <t>4ce42ad9-5fdb-4b24-8569-33a44c70c45e</t>
  </si>
  <si>
    <t>56.3127923</t>
  </si>
  <si>
    <t>90.5252594</t>
  </si>
  <si>
    <t xml:space="preserve">Тарутинский сельсовет</t>
  </si>
  <si>
    <t xml:space="preserve">Боровка д.</t>
  </si>
  <si>
    <t>f744c042-13c2-4de0-a25d-2d5f24880e5b</t>
  </si>
  <si>
    <t>56.3227791</t>
  </si>
  <si>
    <t>90.9129347</t>
  </si>
  <si>
    <t xml:space="preserve">Борцы д.</t>
  </si>
  <si>
    <t>82384f67-dcfd-4231-a17a-c20ac07ae606</t>
  </si>
  <si>
    <t>56.3916334</t>
  </si>
  <si>
    <t>90.2403528</t>
  </si>
  <si>
    <t xml:space="preserve">Горный сельсовет</t>
  </si>
  <si>
    <t xml:space="preserve">Горный п.</t>
  </si>
  <si>
    <t>39bd62e8-4330-47ba-906f-1facdea3d058</t>
  </si>
  <si>
    <t>56.2428086</t>
  </si>
  <si>
    <t>90.55204</t>
  </si>
  <si>
    <t xml:space="preserve">Грибной п.</t>
  </si>
  <si>
    <t>15faf08c-78b6-4b92-8a56-2ff70f2c4cab</t>
  </si>
  <si>
    <t>56.3252425</t>
  </si>
  <si>
    <t>90.6943657</t>
  </si>
  <si>
    <t xml:space="preserve">Ключинский сельсовет</t>
  </si>
  <si>
    <t xml:space="preserve">Заворки с.</t>
  </si>
  <si>
    <t>8669dc6f-2473-449d-b978-16bd032db534</t>
  </si>
  <si>
    <t>56.1186678</t>
  </si>
  <si>
    <t>90.3299145</t>
  </si>
  <si>
    <t xml:space="preserve">Зеленцы д.</t>
  </si>
  <si>
    <t>c7700918-486b-4dab-abce-0eb6e8056b1d</t>
  </si>
  <si>
    <t>56.456226</t>
  </si>
  <si>
    <t>90.0628913</t>
  </si>
  <si>
    <t>11080f73-4477-4f9b-abef-bfbdc12099ca</t>
  </si>
  <si>
    <t>56.2713569</t>
  </si>
  <si>
    <t>90.259428</t>
  </si>
  <si>
    <t>fd667a85-fb1c-4dea-8ee7-d3b23a8c42e2</t>
  </si>
  <si>
    <t>56.446658</t>
  </si>
  <si>
    <t>90.151014</t>
  </si>
  <si>
    <t>18853099-050a-4371-a9d0-c4ad2fc3aece</t>
  </si>
  <si>
    <t>56.3447636</t>
  </si>
  <si>
    <t>90.4848296</t>
  </si>
  <si>
    <t>3a29a51f-ea41-4b92-95ab-eba99056bb2c</t>
  </si>
  <si>
    <t>56.2961766</t>
  </si>
  <si>
    <t>90.6405635</t>
  </si>
  <si>
    <t>30d1fbe6-0e72-40d9-a0c6-5e336bf7f672</t>
  </si>
  <si>
    <t>56.165809</t>
  </si>
  <si>
    <t>90.429321</t>
  </si>
  <si>
    <t>872ceea2-205f-4606-aac3-792663bf4f4d</t>
  </si>
  <si>
    <t>56.2176714</t>
  </si>
  <si>
    <t>90.5515161</t>
  </si>
  <si>
    <t xml:space="preserve">Ключи п.</t>
  </si>
  <si>
    <t>9a3f6823-dc9b-4fc8-b270-c736e8ce5c38</t>
  </si>
  <si>
    <t>56.163599</t>
  </si>
  <si>
    <t>90.491718</t>
  </si>
  <si>
    <t xml:space="preserve">Козловка д.</t>
  </si>
  <si>
    <t>fb837d21-45ca-422e-9f47-039372277f1d</t>
  </si>
  <si>
    <t>56.3791943</t>
  </si>
  <si>
    <t>90.8255924</t>
  </si>
  <si>
    <t xml:space="preserve">Крещенка д.</t>
  </si>
  <si>
    <t>4bb42b0b-0975-4690-92ef-20b3c5c52fcd</t>
  </si>
  <si>
    <t>56.431361</t>
  </si>
  <si>
    <t>90.1889326</t>
  </si>
  <si>
    <t xml:space="preserve">Курбатово д.</t>
  </si>
  <si>
    <t>1d2ccdad-21d7-46a6-87a3-b75b4ef68b58</t>
  </si>
  <si>
    <t>56.3310375</t>
  </si>
  <si>
    <t>90.4140324</t>
  </si>
  <si>
    <t xml:space="preserve">Ладановка д.</t>
  </si>
  <si>
    <t>c6959747-598e-4a12-b68a-1db430005315</t>
  </si>
  <si>
    <t>56.063465</t>
  </si>
  <si>
    <t>90.6301444</t>
  </si>
  <si>
    <t xml:space="preserve">Лапшихинский сельсовет</t>
  </si>
  <si>
    <t>8dbc19cd-cd3b-4a9b-9367-1d36719e5fe7</t>
  </si>
  <si>
    <t>56.4567916</t>
  </si>
  <si>
    <t>90.7654556</t>
  </si>
  <si>
    <t xml:space="preserve">Малая Покровка д.</t>
  </si>
  <si>
    <t>ab0f0935-e131-4693-adb5-6c835e7c35d4</t>
  </si>
  <si>
    <t>56.1879991</t>
  </si>
  <si>
    <t>90.6912143</t>
  </si>
  <si>
    <t xml:space="preserve">Малиновка п.</t>
  </si>
  <si>
    <t>204b772a-07e4-4d93-8e05-377cdb65bc42</t>
  </si>
  <si>
    <t>56.2790173</t>
  </si>
  <si>
    <t>90.5774882</t>
  </si>
  <si>
    <t>3f7026dc-4567-4ffb-b080-fdf5c32a69ce</t>
  </si>
  <si>
    <t>56.1225348</t>
  </si>
  <si>
    <t>90.4330853</t>
  </si>
  <si>
    <t>40bf7179-3dc7-496d-a9c8-25b9fc9c46fa</t>
  </si>
  <si>
    <t>56.407915</t>
  </si>
  <si>
    <t>90.412217</t>
  </si>
  <si>
    <t>cadf098f-ab2b-4951-9d4c-c3d7bdcd96a1</t>
  </si>
  <si>
    <t>56.283505</t>
  </si>
  <si>
    <t>90.437038</t>
  </si>
  <si>
    <t xml:space="preserve">Новая Ильинка д.</t>
  </si>
  <si>
    <t>a91c4109-6bf1-4db0-b92c-529f7d5728fe</t>
  </si>
  <si>
    <t>56.0734527</t>
  </si>
  <si>
    <t>90.7163049</t>
  </si>
  <si>
    <t xml:space="preserve">Ольховка с.</t>
  </si>
  <si>
    <t>cf3256a2-9f72-4933-8513-ec1a79bc8d84</t>
  </si>
  <si>
    <t>56.4042416</t>
  </si>
  <si>
    <t>90.9598793</t>
  </si>
  <si>
    <t>b8c92d07-aab0-4087-8b86-ae98fd7a7290</t>
  </si>
  <si>
    <t>56.2427902</t>
  </si>
  <si>
    <t>90.6259242</t>
  </si>
  <si>
    <t xml:space="preserve">Плотбище д.</t>
  </si>
  <si>
    <t>540cc34c-909d-4a75-b54c-3f52c48f2408</t>
  </si>
  <si>
    <t>56.0413137</t>
  </si>
  <si>
    <t>90.8391381</t>
  </si>
  <si>
    <t xml:space="preserve">Покровка п.</t>
  </si>
  <si>
    <t>0aaf8b47-e9da-4aed-bede-ce317ecf6751</t>
  </si>
  <si>
    <t>56.315386</t>
  </si>
  <si>
    <t>90.773565</t>
  </si>
  <si>
    <t>2a85b366-aff5-4730-ae7d-9c8224526fc8</t>
  </si>
  <si>
    <t>56.293357</t>
  </si>
  <si>
    <t>90.768732</t>
  </si>
  <si>
    <t>a662ad2f-c0d8-4804-a66f-d0a826fdb877</t>
  </si>
  <si>
    <t>56.3559212</t>
  </si>
  <si>
    <t>90.5738628</t>
  </si>
  <si>
    <t xml:space="preserve">Причулымский п.</t>
  </si>
  <si>
    <t>e79ec17f-f35d-40d9-8e84-bcfbea9caccf</t>
  </si>
  <si>
    <t>56.3893196</t>
  </si>
  <si>
    <t>90.4314261</t>
  </si>
  <si>
    <t xml:space="preserve">Саросека д.</t>
  </si>
  <si>
    <t>444fb844-4b82-4534-8d61-240f05e209a3</t>
  </si>
  <si>
    <t>56.3120444</t>
  </si>
  <si>
    <t>90.6122213</t>
  </si>
  <si>
    <t xml:space="preserve">Слабцовка д.</t>
  </si>
  <si>
    <t>30fbd255-0a53-4b6b-9313-85215a98b444</t>
  </si>
  <si>
    <t>56.4586661</t>
  </si>
  <si>
    <t>90.0800628</t>
  </si>
  <si>
    <t>88edcf41-422f-492d-9cb1-bd373b42ddad</t>
  </si>
  <si>
    <t>56.3074926</t>
  </si>
  <si>
    <t>90.4510971</t>
  </si>
  <si>
    <t xml:space="preserve">Тарутино п.</t>
  </si>
  <si>
    <t>f4975843-2d6d-4eab-ba7a-3995e164239c</t>
  </si>
  <si>
    <t>56.2942181</t>
  </si>
  <si>
    <t>90.8502893</t>
  </si>
  <si>
    <t xml:space="preserve">Тимонино д.</t>
  </si>
  <si>
    <t>6b1c66c7-0266-4d3e-9ac0-ecd77fa90695</t>
  </si>
  <si>
    <t>56.400419</t>
  </si>
  <si>
    <t>90.746831</t>
  </si>
  <si>
    <t xml:space="preserve">Тимонино п.</t>
  </si>
  <si>
    <t>f9ebaab0-0420-47ad-84cd-0ad56e25c015</t>
  </si>
  <si>
    <t>56.366625</t>
  </si>
  <si>
    <t>90.654691</t>
  </si>
  <si>
    <t xml:space="preserve">Тулат п.</t>
  </si>
  <si>
    <t>8b264a58-73f7-4f5c-8811-171aacf62738</t>
  </si>
  <si>
    <t>56.4945919</t>
  </si>
  <si>
    <t>90.8581054</t>
  </si>
  <si>
    <t xml:space="preserve">Улуй п.</t>
  </si>
  <si>
    <t>46fe6a90-1e43-4c5e-80a8-69e3738a774a</t>
  </si>
  <si>
    <t>56.1454664</t>
  </si>
  <si>
    <t>90.4078584</t>
  </si>
  <si>
    <t xml:space="preserve">Чулымка п.</t>
  </si>
  <si>
    <t>340d43b1-c51a-441b-8326-29d0c92d1efc</t>
  </si>
  <si>
    <t>56.0757651</t>
  </si>
  <si>
    <t>90.3367904</t>
  </si>
  <si>
    <t xml:space="preserve">Ястребово с.</t>
  </si>
  <si>
    <t>8dc385e1-3d01-410a-9cd7-9cc597a24deb</t>
  </si>
  <si>
    <t>56.1339777</t>
  </si>
  <si>
    <t>90.6805779</t>
  </si>
  <si>
    <t xml:space="preserve">пгт Балахта</t>
  </si>
  <si>
    <t xml:space="preserve">Балахта пгт.</t>
  </si>
  <si>
    <t>30cb8cd9-c405-4e21-9775-3e38b1dea7fc</t>
  </si>
  <si>
    <t>55.3831015</t>
  </si>
  <si>
    <t>91.624371</t>
  </si>
  <si>
    <t xml:space="preserve">Грузенский сельсовет</t>
  </si>
  <si>
    <t xml:space="preserve">Балдаштык д.</t>
  </si>
  <si>
    <t>2801bce2-7ee3-483b-98ec-fff6b2a7d1b5</t>
  </si>
  <si>
    <t>55.4006269</t>
  </si>
  <si>
    <t>90.9866553</t>
  </si>
  <si>
    <t>595afc71-d3a0-4f7a-a3d2-f0a4240f360e</t>
  </si>
  <si>
    <t>55.2826306</t>
  </si>
  <si>
    <t>91.5052928</t>
  </si>
  <si>
    <t xml:space="preserve">Черемушкинский сельсовет</t>
  </si>
  <si>
    <t xml:space="preserve">Березовая д.</t>
  </si>
  <si>
    <t>88ac35c4-5f50-425a-a998-5c7a7107ac42</t>
  </si>
  <si>
    <t>54.9610507</t>
  </si>
  <si>
    <t>92.1556467</t>
  </si>
  <si>
    <t xml:space="preserve">Большесырский сельсовет</t>
  </si>
  <si>
    <t xml:space="preserve">Большие Сыры с.</t>
  </si>
  <si>
    <t>4f2ae98c-5805-4b39-8576-79118285f9bf</t>
  </si>
  <si>
    <t>55.5198865</t>
  </si>
  <si>
    <t>91.5426717</t>
  </si>
  <si>
    <t xml:space="preserve">Виленка д.</t>
  </si>
  <si>
    <t>30afa904-f02f-436f-8135-e5b5f6e08257</t>
  </si>
  <si>
    <t>55.6013507</t>
  </si>
  <si>
    <t>91.570134</t>
  </si>
  <si>
    <t xml:space="preserve">Вольный п.</t>
  </si>
  <si>
    <t>330bfa10-0a1f-471b-b90d-e980a5fe8c11</t>
  </si>
  <si>
    <t>55.2708992</t>
  </si>
  <si>
    <t>91.0384019</t>
  </si>
  <si>
    <t xml:space="preserve">Еловский сельсовет</t>
  </si>
  <si>
    <t xml:space="preserve">Гладкий Мыс д.</t>
  </si>
  <si>
    <t>fe94de40-132c-497b-b159-fe90fc62e123</t>
  </si>
  <si>
    <t>55.4841819</t>
  </si>
  <si>
    <t>91.2729614</t>
  </si>
  <si>
    <t>a561d88b-f105-4f5c-bce6-5199b572ac24</t>
  </si>
  <si>
    <t>55.4769788</t>
  </si>
  <si>
    <t>90.9610218</t>
  </si>
  <si>
    <t xml:space="preserve">Приморский сельсовет</t>
  </si>
  <si>
    <t>32496b32-d253-408e-8757-034bbec674aa</t>
  </si>
  <si>
    <t>55.2252997</t>
  </si>
  <si>
    <t>91.9666018</t>
  </si>
  <si>
    <t>9e77f251-d843-487b-95a9-4dc842dbe7f5</t>
  </si>
  <si>
    <t>55.5208675</t>
  </si>
  <si>
    <t>91.4625386</t>
  </si>
  <si>
    <t xml:space="preserve">Ижульское с.</t>
  </si>
  <si>
    <t>5296c683-81dd-41bf-b81d-2a8e0ba6fa95</t>
  </si>
  <si>
    <t>55.2028738</t>
  </si>
  <si>
    <t>91.6880973</t>
  </si>
  <si>
    <t>56762708-dc26-4bd7-8a91-bcb02eab38ae</t>
  </si>
  <si>
    <t>55.2130606</t>
  </si>
  <si>
    <t>91.0968906</t>
  </si>
  <si>
    <t xml:space="preserve">Ровненский сельсовет</t>
  </si>
  <si>
    <t xml:space="preserve">Кизылка д.</t>
  </si>
  <si>
    <t>e0d00181-81d0-4dfd-9e67-f2e871902482</t>
  </si>
  <si>
    <t>55.591598</t>
  </si>
  <si>
    <t>91.094284</t>
  </si>
  <si>
    <t xml:space="preserve">Тюльковский сельсовет</t>
  </si>
  <si>
    <t>f8b4bdcd-efef-4b38-a7d7-b7dacc1237de</t>
  </si>
  <si>
    <t>55.3552453</t>
  </si>
  <si>
    <t>91.1530709</t>
  </si>
  <si>
    <t xml:space="preserve">Кожановский сельсовет</t>
  </si>
  <si>
    <t xml:space="preserve">Кожаны с.</t>
  </si>
  <si>
    <t>4f599126-24ff-44e0-a589-ec69806847e4</t>
  </si>
  <si>
    <t>55.3589047</t>
  </si>
  <si>
    <t>91.0934085</t>
  </si>
  <si>
    <t xml:space="preserve">Красная д.</t>
  </si>
  <si>
    <t>c3eeb3c1-b2ef-464a-b79e-85d21d17ce7e</t>
  </si>
  <si>
    <t>55.306821</t>
  </si>
  <si>
    <t>91.6907467</t>
  </si>
  <si>
    <t xml:space="preserve">Мегафон(3G Низкое)</t>
  </si>
  <si>
    <t xml:space="preserve">Красный Ключ д.</t>
  </si>
  <si>
    <t>7b4a3f19-4759-4a41-9c15-6f77529bee40</t>
  </si>
  <si>
    <t>55.4395289</t>
  </si>
  <si>
    <t>91.9556655</t>
  </si>
  <si>
    <t>31eb211b-b7c9-437f-be1d-02a1bb55dd20</t>
  </si>
  <si>
    <t>55.3590267</t>
  </si>
  <si>
    <t>91.0396725</t>
  </si>
  <si>
    <t xml:space="preserve">Курбатово с.</t>
  </si>
  <si>
    <t>18f944e4-5337-45da-bdea-9ec38b1539ac</t>
  </si>
  <si>
    <t>55.575116</t>
  </si>
  <si>
    <t>91.1526032</t>
  </si>
  <si>
    <t xml:space="preserve">Куртюл д.</t>
  </si>
  <si>
    <t>318516ee-10ae-4b51-8b59-d500f56cb8ea</t>
  </si>
  <si>
    <t>55.0377901</t>
  </si>
  <si>
    <t>92.5194996</t>
  </si>
  <si>
    <t xml:space="preserve">Кызыкчуль д.</t>
  </si>
  <si>
    <t>a462719b-bfd2-476d-b728-6d985ac0f7c4</t>
  </si>
  <si>
    <t>55.5231073</t>
  </si>
  <si>
    <t>90.9074464</t>
  </si>
  <si>
    <t>8d1ed645-adb8-4160-bcb5-34bff8bfa592</t>
  </si>
  <si>
    <t>55.3245263</t>
  </si>
  <si>
    <t>91.7348614</t>
  </si>
  <si>
    <t xml:space="preserve">Малые Сыры д.</t>
  </si>
  <si>
    <t>95541aa1-e0f5-4ff7-b9f4-d08da61fdbc6</t>
  </si>
  <si>
    <t>55.4988052</t>
  </si>
  <si>
    <t>91.5658636</t>
  </si>
  <si>
    <t>234ea99a-3003-4d8f-8688-388bec09e11b</t>
  </si>
  <si>
    <t>55.3230656</t>
  </si>
  <si>
    <t>91.4483124</t>
  </si>
  <si>
    <t xml:space="preserve">МТС(3G Низкое)</t>
  </si>
  <si>
    <t>39da6405-b3e6-4baf-b332-d47b73b4d5fb</t>
  </si>
  <si>
    <t>55.2624557</t>
  </si>
  <si>
    <t>90.8324911</t>
  </si>
  <si>
    <t xml:space="preserve">Новотроицк д.</t>
  </si>
  <si>
    <t>91fba1f2-31af-477e-95a0-f3477225db41</t>
  </si>
  <si>
    <t>55.350258</t>
  </si>
  <si>
    <t>90.872574</t>
  </si>
  <si>
    <t xml:space="preserve">Огоньки д.</t>
  </si>
  <si>
    <t>aff8b202-8bae-4d21-8231-e7ed29bfda6f</t>
  </si>
  <si>
    <t>55.4674471</t>
  </si>
  <si>
    <t>91.8525783</t>
  </si>
  <si>
    <t>afc9685a-6957-4764-a21a-57f2ab7a86f5</t>
  </si>
  <si>
    <t>55.3536202</t>
  </si>
  <si>
    <t>91.8726138</t>
  </si>
  <si>
    <t xml:space="preserve">Перово д.</t>
  </si>
  <si>
    <t>e2f2fa30-ebf1-4750-b76e-f46d85c47a52</t>
  </si>
  <si>
    <t>55.29842</t>
  </si>
  <si>
    <t>91.9737475</t>
  </si>
  <si>
    <t>e4026a9d-7c8c-4bed-98a5-fb9909d6f150</t>
  </si>
  <si>
    <t>55.385164</t>
  </si>
  <si>
    <t>90.710671</t>
  </si>
  <si>
    <t xml:space="preserve">Приморск п.</t>
  </si>
  <si>
    <t>1936ec92-6c46-4bc5-97cd-be8688b04b3b</t>
  </si>
  <si>
    <t>55.2042197</t>
  </si>
  <si>
    <t>91.8883534</t>
  </si>
  <si>
    <t xml:space="preserve">Ровное с.</t>
  </si>
  <si>
    <t>0b93af89-fcbf-4b63-8218-316a39aebdd9</t>
  </si>
  <si>
    <t>55.511998</t>
  </si>
  <si>
    <t>91.1200164</t>
  </si>
  <si>
    <t xml:space="preserve">Смоленка д.</t>
  </si>
  <si>
    <t>8367d660-bc75-4e49-81e4-37df08ace52e</t>
  </si>
  <si>
    <t>55.236197</t>
  </si>
  <si>
    <t>92.347435</t>
  </si>
  <si>
    <t>3be1930d-ed6c-45fc-a3f9-0a6f94d9e2be</t>
  </si>
  <si>
    <t>55.345637</t>
  </si>
  <si>
    <t>91.5257282</t>
  </si>
  <si>
    <t>74229654-946d-4733-89ac-0b45185d8110</t>
  </si>
  <si>
    <t>55.4509791</t>
  </si>
  <si>
    <t>91.1645466</t>
  </si>
  <si>
    <t xml:space="preserve">Трясучая д.</t>
  </si>
  <si>
    <t>45181ece-f0f2-4154-8a73-0af90aebdef5</t>
  </si>
  <si>
    <t>55.5621298</t>
  </si>
  <si>
    <t>91.370661</t>
  </si>
  <si>
    <t xml:space="preserve">Тукай д.</t>
  </si>
  <si>
    <t>c7b8b5af-b9b7-40b6-b077-6dac07d2895e</t>
  </si>
  <si>
    <t>55.39393</t>
  </si>
  <si>
    <t>90.796714</t>
  </si>
  <si>
    <t xml:space="preserve">Тюльково с.</t>
  </si>
  <si>
    <t>6de15b36-3b4f-4abb-be83-858ff98b456b</t>
  </si>
  <si>
    <t>55.3591295</t>
  </si>
  <si>
    <t>91.2506354</t>
  </si>
  <si>
    <t xml:space="preserve">Тюлюпта д.</t>
  </si>
  <si>
    <t>5955f64c-8e33-4291-bf23-55036e87566c</t>
  </si>
  <si>
    <t>55.0969965</t>
  </si>
  <si>
    <t>92.65454</t>
  </si>
  <si>
    <t>bec20575-8bca-443a-9595-d042d3d36b31</t>
  </si>
  <si>
    <t>55.382758</t>
  </si>
  <si>
    <t>91.3385802</t>
  </si>
  <si>
    <t xml:space="preserve">Холодный Ключ д.</t>
  </si>
  <si>
    <t>f41160c3-9b32-46fc-bde4-f4e37a9a1bf1</t>
  </si>
  <si>
    <t>55.5019373</t>
  </si>
  <si>
    <t>91.0430781</t>
  </si>
  <si>
    <t>74da49a0-7749-4b48-bc5a-da544aedd71e</t>
  </si>
  <si>
    <t>55.1773796</t>
  </si>
  <si>
    <t>92.1856944</t>
  </si>
  <si>
    <t xml:space="preserve">Чистое Поле п.</t>
  </si>
  <si>
    <t>53285749-7f35-47d7-8823-a535c2bcc49f</t>
  </si>
  <si>
    <t>55.2464377</t>
  </si>
  <si>
    <t>91.1835723</t>
  </si>
  <si>
    <t>e358349b-3b0c-4ed2-99c1-beeec4e78845</t>
  </si>
  <si>
    <t>55.4541613</t>
  </si>
  <si>
    <t>91.359933</t>
  </si>
  <si>
    <t>1c90a769-8f8e-4bcd-9a3a-2c30ecd429d7</t>
  </si>
  <si>
    <t>55.355309</t>
  </si>
  <si>
    <t>92.0889697</t>
  </si>
  <si>
    <t>2fc7d731-9fe9-4847-945f-f7ab0659492a</t>
  </si>
  <si>
    <t>55.1902985</t>
  </si>
  <si>
    <t>91.0553626</t>
  </si>
  <si>
    <t xml:space="preserve">Ямская д.</t>
  </si>
  <si>
    <t>a26387c3-a434-4aa4-8732-a246955568fc</t>
  </si>
  <si>
    <t>55.2332042</t>
  </si>
  <si>
    <t>91.6415637</t>
  </si>
  <si>
    <t xml:space="preserve">Бархатовский сельсовет</t>
  </si>
  <si>
    <t xml:space="preserve">Бархатово с.</t>
  </si>
  <si>
    <t>0c62a061-ab50-4be1-8b4e-e88bd00d5093</t>
  </si>
  <si>
    <t>56.0448888</t>
  </si>
  <si>
    <t>93.3589504</t>
  </si>
  <si>
    <t xml:space="preserve">пгт Березовка</t>
  </si>
  <si>
    <t xml:space="preserve">Березовка пгт.</t>
  </si>
  <si>
    <t>ea12a3a9-70e7-4fb4-8b85-8b2f260c9211</t>
  </si>
  <si>
    <t>56.0222333</t>
  </si>
  <si>
    <t>93.1201063</t>
  </si>
  <si>
    <t xml:space="preserve">Березовский п.</t>
  </si>
  <si>
    <t>4c23be47-d3e6-4790-a189-05e8af7ac743</t>
  </si>
  <si>
    <t>55.8044069</t>
  </si>
  <si>
    <t>93.2850755</t>
  </si>
  <si>
    <t>b77fab70-f6ed-44c4-9101-bc7f90f337e9</t>
  </si>
  <si>
    <t>55.6913638</t>
  </si>
  <si>
    <t>93.0014446</t>
  </si>
  <si>
    <t xml:space="preserve">Брод п.</t>
  </si>
  <si>
    <t>658dd3bf-fd4b-463a-ba85-d53558a684f1</t>
  </si>
  <si>
    <t>55.6636229</t>
  </si>
  <si>
    <t>93.0698405</t>
  </si>
  <si>
    <t>2bc9b5d8-4e8a-487d-8952-0aecda8a75f5</t>
  </si>
  <si>
    <t>55.6931532</t>
  </si>
  <si>
    <t>93.3872268</t>
  </si>
  <si>
    <t>c5952ac7-8a5c-442f-b09b-4a6cd2f7b78d</t>
  </si>
  <si>
    <t>56.0027464</t>
  </si>
  <si>
    <t>93.2657971</t>
  </si>
  <si>
    <t xml:space="preserve">Есаульский сельсовет</t>
  </si>
  <si>
    <t>895c67c7-704c-4556-ab70-605c8a256a7f</t>
  </si>
  <si>
    <t>56.1075322</t>
  </si>
  <si>
    <t>93.1806118</t>
  </si>
  <si>
    <t xml:space="preserve">Ермолаевский Затон п.</t>
  </si>
  <si>
    <t>f529a147-e2b9-48c8-b5ad-9b8a70d8d2d1</t>
  </si>
  <si>
    <t>56.1426918</t>
  </si>
  <si>
    <t>93.1435651</t>
  </si>
  <si>
    <t>cd33d9ad-9070-40d1-9af9-16e3cf2ad445</t>
  </si>
  <si>
    <t>55.7163128</t>
  </si>
  <si>
    <t>93.0451972</t>
  </si>
  <si>
    <t xml:space="preserve">Есаулово с.</t>
  </si>
  <si>
    <t>f9e13faa-8b3f-4041-97a0-9b34e4dd4f77</t>
  </si>
  <si>
    <t>56.1408115</t>
  </si>
  <si>
    <t>93.2699892</t>
  </si>
  <si>
    <t xml:space="preserve">Жистык п.</t>
  </si>
  <si>
    <t>bf086075-52e1-4931-94e5-c17b35d1fac5</t>
  </si>
  <si>
    <t>55.7131423</t>
  </si>
  <si>
    <t>93.2910279</t>
  </si>
  <si>
    <t xml:space="preserve">Зыковский сельсовет</t>
  </si>
  <si>
    <t xml:space="preserve">Зыково с.</t>
  </si>
  <si>
    <t>8dfeddf6-7f00-4ace-8676-f74db5056c18</t>
  </si>
  <si>
    <t>55.953056</t>
  </si>
  <si>
    <t>93.160556</t>
  </si>
  <si>
    <t>620976bd-ebff-4ea2-8fd0-f7c31a0698d7</t>
  </si>
  <si>
    <t>56.1651714</t>
  </si>
  <si>
    <t>93.8328552</t>
  </si>
  <si>
    <t xml:space="preserve">Киндяково д.</t>
  </si>
  <si>
    <t>ac89e7ac-3172-4657-b5ba-34337229f69b</t>
  </si>
  <si>
    <t>56.066167</t>
  </si>
  <si>
    <t>93.3203667</t>
  </si>
  <si>
    <t xml:space="preserve">Красная Сибирь д.</t>
  </si>
  <si>
    <t>bd40f045-0e40-41b8-bcfd-c97ac20fc919</t>
  </si>
  <si>
    <t>55.9335512</t>
  </si>
  <si>
    <t>93.2727968</t>
  </si>
  <si>
    <t>71619083-03c7-4fec-9974-a0158307faca</t>
  </si>
  <si>
    <t>55.9442034</t>
  </si>
  <si>
    <t>93.0473706</t>
  </si>
  <si>
    <t>3883a6b7-9bfd-4a1b-9c25-fee21bc50357</t>
  </si>
  <si>
    <t>55.9590875</t>
  </si>
  <si>
    <t>93.2558664</t>
  </si>
  <si>
    <t>7216e087-c001-40e8-a2d9-78ef8a360333</t>
  </si>
  <si>
    <t>55.961569</t>
  </si>
  <si>
    <t>93.1330932</t>
  </si>
  <si>
    <t xml:space="preserve">Маганск с.</t>
  </si>
  <si>
    <t>9209591d-44a3-4975-8b32-35d3e6c44d48</t>
  </si>
  <si>
    <t>55.8672735</t>
  </si>
  <si>
    <t>93.2573842</t>
  </si>
  <si>
    <t>6f713c70-469c-4e42-a9d1-064a0456e9f0</t>
  </si>
  <si>
    <t>55.876137</t>
  </si>
  <si>
    <t>93.231162</t>
  </si>
  <si>
    <t xml:space="preserve">Малая Кускунка д.</t>
  </si>
  <si>
    <t>946ca18e-68b1-4a6d-92b6-cdcb24066787</t>
  </si>
  <si>
    <t>55.9634751</t>
  </si>
  <si>
    <t>93.4885807</t>
  </si>
  <si>
    <t>e5ed6dfb-e32f-409e-875c-4d3a7bd8a741</t>
  </si>
  <si>
    <t>55.8843178</t>
  </si>
  <si>
    <t>93.2112361</t>
  </si>
  <si>
    <t>250a05e6-c980-4436-9b49-9c3a49adc18c</t>
  </si>
  <si>
    <t>56.102696</t>
  </si>
  <si>
    <t>93.2854729</t>
  </si>
  <si>
    <t xml:space="preserve">Урман п.</t>
  </si>
  <si>
    <t>83b781c4-0c98-4833-b961-52363b7d526e</t>
  </si>
  <si>
    <t>55.5509225</t>
  </si>
  <si>
    <t>92.9812089</t>
  </si>
  <si>
    <t>1c9dacfd-46da-4540-9b03-021df857c25a</t>
  </si>
  <si>
    <t>56.0456803</t>
  </si>
  <si>
    <t>93.3297153</t>
  </si>
  <si>
    <t>5a70e329-0390-44b5-9265-2aad27a72928</t>
  </si>
  <si>
    <t>57.108409</t>
  </si>
  <si>
    <t>90.227721</t>
  </si>
  <si>
    <t>1a37468c-7db3-47b2-9577-dcb7f5463847</t>
  </si>
  <si>
    <t>57.025546</t>
  </si>
  <si>
    <t>90.674927</t>
  </si>
  <si>
    <t xml:space="preserve">Биктимировка д.</t>
  </si>
  <si>
    <t>6bc701f0-7af4-46f9-a3dc-317260cebf19</t>
  </si>
  <si>
    <t>57.2020039</t>
  </si>
  <si>
    <t>90.2385242</t>
  </si>
  <si>
    <t xml:space="preserve">Бирилюссы д.</t>
  </si>
  <si>
    <t>0f5b1e20-7f31-4a1e-9c59-58ccf4a49570</t>
  </si>
  <si>
    <t>57.1275834</t>
  </si>
  <si>
    <t>90.5536319</t>
  </si>
  <si>
    <t xml:space="preserve">Бор д.</t>
  </si>
  <si>
    <t>36cb1751-8272-4dc0-927c-c475b46302d7</t>
  </si>
  <si>
    <t>57.4888794</t>
  </si>
  <si>
    <t>89.9423595</t>
  </si>
  <si>
    <t xml:space="preserve">Рассветовский сельсовет</t>
  </si>
  <si>
    <t xml:space="preserve">Ганина Гарь п.</t>
  </si>
  <si>
    <t>bbc2f704-7fd4-4207-ab96-d67e5572c05e</t>
  </si>
  <si>
    <t>57.0663048</t>
  </si>
  <si>
    <t>91.4988805</t>
  </si>
  <si>
    <t xml:space="preserve">Дорохта д.</t>
  </si>
  <si>
    <t>6efc95d5-617f-4010-8f02-e9887c73172c</t>
  </si>
  <si>
    <t>57.1454685</t>
  </si>
  <si>
    <t>90.5736002</t>
  </si>
  <si>
    <t xml:space="preserve">Зачулымский сельсовет</t>
  </si>
  <si>
    <t xml:space="preserve">Зачулымка с.</t>
  </si>
  <si>
    <t>fdf8f1c2-6790-4412-92ef-dca3837d7a38</t>
  </si>
  <si>
    <t>56.8900269</t>
  </si>
  <si>
    <t>90.4566846</t>
  </si>
  <si>
    <t xml:space="preserve">Орловский сельсовет</t>
  </si>
  <si>
    <t>a91ddf55-4251-4b9b-97be-266d6b4c9344</t>
  </si>
  <si>
    <t>56.828719</t>
  </si>
  <si>
    <t>90.918652</t>
  </si>
  <si>
    <t xml:space="preserve">Исаковка д.</t>
  </si>
  <si>
    <t>043456e0-c0ab-4b24-9570-948d7c9d41af</t>
  </si>
  <si>
    <t>57.3213872</t>
  </si>
  <si>
    <t>90.5197127</t>
  </si>
  <si>
    <t xml:space="preserve">Кемчуг п.</t>
  </si>
  <si>
    <t>b1757e83-6c8a-4882-9ad6-c7dd71fdaa25</t>
  </si>
  <si>
    <t>57.0229678</t>
  </si>
  <si>
    <t>91.4706116</t>
  </si>
  <si>
    <t xml:space="preserve">Суриковский сельсовет</t>
  </si>
  <si>
    <t xml:space="preserve">Кипрейный п.</t>
  </si>
  <si>
    <t>e6d779ef-172c-48fc-819c-1b8bbf2ce007</t>
  </si>
  <si>
    <t>56.8855163</t>
  </si>
  <si>
    <t>91.3000979</t>
  </si>
  <si>
    <t>123461de-c05a-4377-aa99-b50692c697ee</t>
  </si>
  <si>
    <t>57.1392095</t>
  </si>
  <si>
    <t>90.2042698</t>
  </si>
  <si>
    <t xml:space="preserve">Малокетский сельсовет</t>
  </si>
  <si>
    <t xml:space="preserve">Малая Кеть п.</t>
  </si>
  <si>
    <t>c581526f-f07c-4636-a228-1ff9121cd33e</t>
  </si>
  <si>
    <t>57.3266714</t>
  </si>
  <si>
    <t>91.6632097</t>
  </si>
  <si>
    <t>875f6657-e6d4-4d92-95db-1aa2c74db46e</t>
  </si>
  <si>
    <t>57.1504054</t>
  </si>
  <si>
    <t>90.878448</t>
  </si>
  <si>
    <t xml:space="preserve">Мелецк д.</t>
  </si>
  <si>
    <t>538a56ca-99e9-4ca4-938f-808226cf2c39</t>
  </si>
  <si>
    <t>57.420055</t>
  </si>
  <si>
    <t>90.218361</t>
  </si>
  <si>
    <t xml:space="preserve">Мендельский п.</t>
  </si>
  <si>
    <t>cb357d79-4c51-4a73-ac8f-d492984a372c</t>
  </si>
  <si>
    <t>57.301666</t>
  </si>
  <si>
    <t>91.184219</t>
  </si>
  <si>
    <t xml:space="preserve">Монастырка д.</t>
  </si>
  <si>
    <t>f20c4474-1e94-49dd-ac8c-2fe6c78f431e</t>
  </si>
  <si>
    <t>56.871735</t>
  </si>
  <si>
    <t>90.4599665</t>
  </si>
  <si>
    <t xml:space="preserve">Муслинка д.</t>
  </si>
  <si>
    <t>81ddcd8a-280f-48c5-9e39-a404cfb1958c</t>
  </si>
  <si>
    <t>57.1698216</t>
  </si>
  <si>
    <t>90.235791</t>
  </si>
  <si>
    <t xml:space="preserve">Нижний Тунуй д.</t>
  </si>
  <si>
    <t>ea3cab10-a66c-41d4-8a86-06e9348efafe</t>
  </si>
  <si>
    <t>57.0990943</t>
  </si>
  <si>
    <t>90.3410737</t>
  </si>
  <si>
    <t xml:space="preserve">Нижний Тюхтет д.</t>
  </si>
  <si>
    <t>3c49d25b-7a87-458c-80de-e391b30a9239</t>
  </si>
  <si>
    <t>56.9332418</t>
  </si>
  <si>
    <t>90.4669121</t>
  </si>
  <si>
    <t xml:space="preserve">Никифоровка д.</t>
  </si>
  <si>
    <t>60e18f5e-9482-4248-8965-6da1b4ad8a5d</t>
  </si>
  <si>
    <t>57.0887776</t>
  </si>
  <si>
    <t>91.0970416</t>
  </si>
  <si>
    <t xml:space="preserve">Новобирилюсский сельсовет</t>
  </si>
  <si>
    <t xml:space="preserve">Новобирилюссы с.</t>
  </si>
  <si>
    <t>00c31b9d-e131-48d2-a965-56b5868247eb</t>
  </si>
  <si>
    <t>56.9586226</t>
  </si>
  <si>
    <t>90.6849873</t>
  </si>
  <si>
    <t>457979b5-902e-4f1f-868c-d2b718a23937</t>
  </si>
  <si>
    <t>56.8881527</t>
  </si>
  <si>
    <t>90.9241281</t>
  </si>
  <si>
    <t>2c23b414-cafc-4734-a85d-afbaf6477928</t>
  </si>
  <si>
    <t>56.8752533</t>
  </si>
  <si>
    <t>91.0444721</t>
  </si>
  <si>
    <t xml:space="preserve">Подкаменка д.</t>
  </si>
  <si>
    <t>e47ca354-2800-40dc-8e40-ca2f4f2f8a1e</t>
  </si>
  <si>
    <t>57.3169522</t>
  </si>
  <si>
    <t>90.3768369</t>
  </si>
  <si>
    <t>8d1a7f29-a265-4b3c-92a9-b08b38cdc5d8</t>
  </si>
  <si>
    <t>57.3495467</t>
  </si>
  <si>
    <t>90.5413824</t>
  </si>
  <si>
    <t xml:space="preserve">Промбор д.</t>
  </si>
  <si>
    <t>d4bee33b-da43-4a4b-b574-de47727d9693</t>
  </si>
  <si>
    <t>57.3274621</t>
  </si>
  <si>
    <t>90.4035178</t>
  </si>
  <si>
    <t>5e41e34c-3040-453a-890e-2b49cb3e6a6a</t>
  </si>
  <si>
    <t>57.507711</t>
  </si>
  <si>
    <t>89.91526</t>
  </si>
  <si>
    <t xml:space="preserve">Рассвет п.</t>
  </si>
  <si>
    <t>698c6138-17e3-4720-9618-fd24a9509d71</t>
  </si>
  <si>
    <t>57.0038708</t>
  </si>
  <si>
    <t>91.4778197</t>
  </si>
  <si>
    <t xml:space="preserve">Сахарное д.</t>
  </si>
  <si>
    <t>38eddc11-107e-43ab-be7c-cc312576b69b</t>
  </si>
  <si>
    <t>56.8047658</t>
  </si>
  <si>
    <t>90.2956136</t>
  </si>
  <si>
    <t xml:space="preserve">Сопка д.</t>
  </si>
  <si>
    <t>e18d1237-69b1-4832-b959-ef0cb599dcf6</t>
  </si>
  <si>
    <t>57.4715488</t>
  </si>
  <si>
    <t>90.0644631</t>
  </si>
  <si>
    <t>f4df2468-3908-468d-afb5-21d175521843</t>
  </si>
  <si>
    <t>57.229174</t>
  </si>
  <si>
    <t>90.883986</t>
  </si>
  <si>
    <t xml:space="preserve">Старая Еловка д.</t>
  </si>
  <si>
    <t>d67f8ac6-8cab-4d27-8e1a-a382476d1561</t>
  </si>
  <si>
    <t>56.893307</t>
  </si>
  <si>
    <t>90.6661029</t>
  </si>
  <si>
    <t xml:space="preserve">Суриково с.</t>
  </si>
  <si>
    <t>de6eb0c9-24f1-41d2-9493-5267b38860b6</t>
  </si>
  <si>
    <t>56.9881965</t>
  </si>
  <si>
    <t>91.4020294</t>
  </si>
  <si>
    <t xml:space="preserve">Таачек д.</t>
  </si>
  <si>
    <t>8dc204c5-89cc-4b60-a4b9-4047d2997ecf</t>
  </si>
  <si>
    <t>56.8441913</t>
  </si>
  <si>
    <t>90.3952266</t>
  </si>
  <si>
    <t xml:space="preserve">Уланово д.</t>
  </si>
  <si>
    <t>8684f277-c87b-4a88-bc97-dd65c3284eb9</t>
  </si>
  <si>
    <t>56.9202012</t>
  </si>
  <si>
    <t>91.3457391</t>
  </si>
  <si>
    <t xml:space="preserve">Шпагино-1 д.</t>
  </si>
  <si>
    <t>65f58010-71a1-46d8-9c5e-55fafc7ab608</t>
  </si>
  <si>
    <t>57.2247958</t>
  </si>
  <si>
    <t>90.6485143</t>
  </si>
  <si>
    <t xml:space="preserve">Шпагино-2 д.</t>
  </si>
  <si>
    <t>6acb683e-3b5e-427b-8d46-ce54fc6b4dd5</t>
  </si>
  <si>
    <t>57.2198009</t>
  </si>
  <si>
    <t>90.6593709</t>
  </si>
  <si>
    <t xml:space="preserve">Шуточкино д.</t>
  </si>
  <si>
    <t>726705b9-2728-488a-bc8f-0cc695f064e9</t>
  </si>
  <si>
    <t>56.863124</t>
  </si>
  <si>
    <t>90.651475</t>
  </si>
  <si>
    <t xml:space="preserve">Щелево д.</t>
  </si>
  <si>
    <t>16fa695a-116d-4bf1-bd12-75307cdc901d</t>
  </si>
  <si>
    <t>57.3815367</t>
  </si>
  <si>
    <t>90.254175</t>
  </si>
  <si>
    <t xml:space="preserve">Боготол го</t>
  </si>
  <si>
    <t xml:space="preserve">Боготол г.</t>
  </si>
  <si>
    <t>cb56cf76-4a34-428d-8244-a802414d5fac</t>
  </si>
  <si>
    <t>56.2138488</t>
  </si>
  <si>
    <t>89.5382038</t>
  </si>
  <si>
    <t>2585db88-9e8e-4966-93d7-dc862f28b8a3</t>
  </si>
  <si>
    <t>56.013276</t>
  </si>
  <si>
    <t>89.339359</t>
  </si>
  <si>
    <t xml:space="preserve">Юрьевский сельсовет</t>
  </si>
  <si>
    <t xml:space="preserve">Березовка д.</t>
  </si>
  <si>
    <t>59b1f3b6-6b9b-4c2c-b2c9-829a0435fe81</t>
  </si>
  <si>
    <t>56.387898</t>
  </si>
  <si>
    <t>89.208655</t>
  </si>
  <si>
    <t xml:space="preserve">Боготольский сельсовет</t>
  </si>
  <si>
    <t xml:space="preserve">Боготол с.</t>
  </si>
  <si>
    <t>0c80df51-5a00-4772-99b0-efa0bb808bbc</t>
  </si>
  <si>
    <t>56.1721308</t>
  </si>
  <si>
    <t>89.5845039</t>
  </si>
  <si>
    <t xml:space="preserve">Боготольский Завод д.</t>
  </si>
  <si>
    <t>3e886288-8bfd-4500-a777-e4b767980ed9</t>
  </si>
  <si>
    <t>56.1204146</t>
  </si>
  <si>
    <t>89.5590771</t>
  </si>
  <si>
    <t xml:space="preserve">Большекосульский сельсовет</t>
  </si>
  <si>
    <t xml:space="preserve">Большая Косуль с.</t>
  </si>
  <si>
    <t>3e546618-a1bf-4a35-8603-8608dabf6058</t>
  </si>
  <si>
    <t>56.1320687</t>
  </si>
  <si>
    <t>89.353734</t>
  </si>
  <si>
    <t>9411b289-deea-4a77-a374-f256feb81528</t>
  </si>
  <si>
    <t>56.4190333</t>
  </si>
  <si>
    <t>89.6592547</t>
  </si>
  <si>
    <t xml:space="preserve">Критовский сельсовет</t>
  </si>
  <si>
    <t xml:space="preserve">Вагино п.</t>
  </si>
  <si>
    <t>80b16bef-fa86-45ba-9cc6-7a05dfe105d9</t>
  </si>
  <si>
    <t>56.207999</t>
  </si>
  <si>
    <t>89.775725</t>
  </si>
  <si>
    <t>f4067122-4d87-4d06-a9e5-35623fc15c29</t>
  </si>
  <si>
    <t>56.349001</t>
  </si>
  <si>
    <t>89.805477</t>
  </si>
  <si>
    <t xml:space="preserve">Вишняково-Катеюл д.</t>
  </si>
  <si>
    <t>e2c07dd0-e615-49f3-aff0-2e75372863da</t>
  </si>
  <si>
    <t>56.3050406</t>
  </si>
  <si>
    <t>89.4598966</t>
  </si>
  <si>
    <t>ca70a747-2fb0-496e-a29b-ec5ecb06968d</t>
  </si>
  <si>
    <t>56.1653104</t>
  </si>
  <si>
    <t>89.8487277</t>
  </si>
  <si>
    <t xml:space="preserve">Волынка д.</t>
  </si>
  <si>
    <t>bfa8c3c5-ed2a-4b08-9e0c-2f3a4ee376dd</t>
  </si>
  <si>
    <t>56.369778</t>
  </si>
  <si>
    <t>89.1579468</t>
  </si>
  <si>
    <t>b2c79bb0-588d-4459-af80-40d0b01a6e01</t>
  </si>
  <si>
    <t>56.3926051</t>
  </si>
  <si>
    <t>89.3482264</t>
  </si>
  <si>
    <t xml:space="preserve">Гнетово д.</t>
  </si>
  <si>
    <t>e2926808-9999-4da3-8139-f3e39656c866</t>
  </si>
  <si>
    <t>56.2865982</t>
  </si>
  <si>
    <t>89.8872084</t>
  </si>
  <si>
    <t xml:space="preserve">Дмитриевка д.</t>
  </si>
  <si>
    <t>ce79c5bd-70cc-4835-b5c5-e5aafb1323e2</t>
  </si>
  <si>
    <t>56.3914805</t>
  </si>
  <si>
    <t>89.906088</t>
  </si>
  <si>
    <t>bfd1d934-3a10-4c1e-b993-8b24463c7383</t>
  </si>
  <si>
    <t>56.390046</t>
  </si>
  <si>
    <t>89.911514</t>
  </si>
  <si>
    <t>517559e0-72f1-4adb-8a48-d900a10de7ce</t>
  </si>
  <si>
    <t>56.3640755</t>
  </si>
  <si>
    <t>89.798153</t>
  </si>
  <si>
    <t xml:space="preserve">МТС(только 4G Хорошее)</t>
  </si>
  <si>
    <t>98d0f8b5-3a07-4512-bfb2-e0b9166b4621</t>
  </si>
  <si>
    <t>55.9564192</t>
  </si>
  <si>
    <t>89.2859715</t>
  </si>
  <si>
    <t>4e24236d-df11-4101-b9cd-745e554447c7</t>
  </si>
  <si>
    <t>56.1154381</t>
  </si>
  <si>
    <t>89.2495954</t>
  </si>
  <si>
    <t>717f0c5e-20fd-476a-a642-83e9676b551b</t>
  </si>
  <si>
    <t>56.370767</t>
  </si>
  <si>
    <t>90.046008</t>
  </si>
  <si>
    <t xml:space="preserve">Краснозаводской сельсовет</t>
  </si>
  <si>
    <t>9c07dcc7-cc9d-4bf9-8725-a60d362c8e88</t>
  </si>
  <si>
    <t>56.2492001</t>
  </si>
  <si>
    <t>90.1366717</t>
  </si>
  <si>
    <t xml:space="preserve">Красный Завод с.</t>
  </si>
  <si>
    <t>1c9066e4-e13d-4e9d-b007-1349188cf458</t>
  </si>
  <si>
    <t>56.1832939</t>
  </si>
  <si>
    <t>90.0234973</t>
  </si>
  <si>
    <t xml:space="preserve">Критово с.</t>
  </si>
  <si>
    <t>bd2dc1d5-1340-413f-9e70-b8c7898dd082</t>
  </si>
  <si>
    <t>56.240749</t>
  </si>
  <si>
    <t>90.009941</t>
  </si>
  <si>
    <t>db9368d4-18aa-4168-972a-b0ae3987147a</t>
  </si>
  <si>
    <t>56.303612</t>
  </si>
  <si>
    <t>89.163864</t>
  </si>
  <si>
    <t xml:space="preserve">Лозняки п.</t>
  </si>
  <si>
    <t>57ca4e3f-db4b-4951-b46a-450bbdd77fd6</t>
  </si>
  <si>
    <t>56.2518368</t>
  </si>
  <si>
    <t>89.6201453</t>
  </si>
  <si>
    <t xml:space="preserve">Львовка д.</t>
  </si>
  <si>
    <t>a5db29ee-448e-49e5-91cc-f1d05c9e3543</t>
  </si>
  <si>
    <t>56.2196975</t>
  </si>
  <si>
    <t>89.2969337</t>
  </si>
  <si>
    <t xml:space="preserve">Малая Косуль д.</t>
  </si>
  <si>
    <t>62395ca3-e748-44b8-9889-d28a2403af5c</t>
  </si>
  <si>
    <t>56.0827202</t>
  </si>
  <si>
    <t>89.3389038</t>
  </si>
  <si>
    <t>3860a0ae-f3d2-47b1-9836-f5d647226d6f</t>
  </si>
  <si>
    <t>56.2847646</t>
  </si>
  <si>
    <t>89.6521948</t>
  </si>
  <si>
    <t xml:space="preserve">Михайловка д.</t>
  </si>
  <si>
    <t>7303cd41-27cc-4077-a5d7-9468aa4da0da</t>
  </si>
  <si>
    <t>56.302847</t>
  </si>
  <si>
    <t>89.448442</t>
  </si>
  <si>
    <t xml:space="preserve">Новопетровка д.</t>
  </si>
  <si>
    <t>13ff699c-7a0f-43a4-926b-7185657297cb</t>
  </si>
  <si>
    <t>56.4305117</t>
  </si>
  <si>
    <t>89.7302194</t>
  </si>
  <si>
    <t>eab70a56-7c80-4126-aa84-b4aafc63a550</t>
  </si>
  <si>
    <t>56.1516901</t>
  </si>
  <si>
    <t>89.7753421</t>
  </si>
  <si>
    <t>f0abf106-9183-405c-9bdf-e9f5db59c372</t>
  </si>
  <si>
    <t>56.322735</t>
  </si>
  <si>
    <t>89.7484142</t>
  </si>
  <si>
    <t xml:space="preserve">Птицетоварной фермы п.</t>
  </si>
  <si>
    <t>024c4b0c-9254-4629-9c66-c1d79b3e41d8</t>
  </si>
  <si>
    <t>56.1897777</t>
  </si>
  <si>
    <t>89.8077747</t>
  </si>
  <si>
    <t xml:space="preserve">Разгуляевка д.</t>
  </si>
  <si>
    <t>6433fae5-526a-427d-b8e2-4da83e5a8b87</t>
  </si>
  <si>
    <t>56.270135</t>
  </si>
  <si>
    <t>89.8457167</t>
  </si>
  <si>
    <t xml:space="preserve">Тузлуковка д.</t>
  </si>
  <si>
    <t>8ca1a0ac-eea0-4b55-8187-9d02eea73925</t>
  </si>
  <si>
    <t>56.2030478</t>
  </si>
  <si>
    <t>89.1994504</t>
  </si>
  <si>
    <t>b821cdcd-8ef5-48a9-84f4-f0d19303c2ff</t>
  </si>
  <si>
    <t>56.3513656</t>
  </si>
  <si>
    <t>89.6191778</t>
  </si>
  <si>
    <t xml:space="preserve">Шулдат д.</t>
  </si>
  <si>
    <t>633557bb-8846-4cc7-8f2f-381349475e7b</t>
  </si>
  <si>
    <t>56.383633</t>
  </si>
  <si>
    <t>89.596421</t>
  </si>
  <si>
    <t xml:space="preserve">Шулдат п.</t>
  </si>
  <si>
    <t>7cf86296-6138-4eb5-98c5-23c64605600b</t>
  </si>
  <si>
    <t>56.233819</t>
  </si>
  <si>
    <t>89.65129</t>
  </si>
  <si>
    <t xml:space="preserve">Юрьевка с.</t>
  </si>
  <si>
    <t>65abcae7-1e88-412b-b9c8-2bb94753e291</t>
  </si>
  <si>
    <t>56.3162399</t>
  </si>
  <si>
    <t>89.3209149</t>
  </si>
  <si>
    <t xml:space="preserve">Ангарский сельсовет</t>
  </si>
  <si>
    <t xml:space="preserve">Ангарский п.</t>
  </si>
  <si>
    <t>7659cd69-9cad-45f8-b70b-8e248729b419</t>
  </si>
  <si>
    <t>58.4362681</t>
  </si>
  <si>
    <t>97.1503587</t>
  </si>
  <si>
    <t xml:space="preserve">Артюгинский сельсовет</t>
  </si>
  <si>
    <t xml:space="preserve">Артюгино п.</t>
  </si>
  <si>
    <t>bc5f9abe-798b-4e91-99b2-8c3a54bf2d38</t>
  </si>
  <si>
    <t>58.502346</t>
  </si>
  <si>
    <t>96.7331747</t>
  </si>
  <si>
    <t xml:space="preserve">Бедоба д.</t>
  </si>
  <si>
    <t>eb3cc0a8-56ba-4967-823f-05fbe10e8bd0</t>
  </si>
  <si>
    <t>58.8058161</t>
  </si>
  <si>
    <t>97.2104184</t>
  </si>
  <si>
    <t>320eb6a9-3355-4c06-87b2-29a9b86818cb</t>
  </si>
  <si>
    <t>58.8653049</t>
  </si>
  <si>
    <t>97.195648</t>
  </si>
  <si>
    <t xml:space="preserve">Богучанский сельсовет</t>
  </si>
  <si>
    <t xml:space="preserve">Богучаны с.</t>
  </si>
  <si>
    <t>54c2e8bc-cadf-4581-94bb-fdb8d082c0ed</t>
  </si>
  <si>
    <t>58.3776603</t>
  </si>
  <si>
    <t>97.4548174</t>
  </si>
  <si>
    <t xml:space="preserve">Говорковский сельсовет</t>
  </si>
  <si>
    <t xml:space="preserve">Говорково п.</t>
  </si>
  <si>
    <t>cb74a951-71c1-4957-a573-66c9a9296b56</t>
  </si>
  <si>
    <t>58.6295854</t>
  </si>
  <si>
    <t>98.7049546</t>
  </si>
  <si>
    <t xml:space="preserve">Невонский сельсовет</t>
  </si>
  <si>
    <t xml:space="preserve">Гольтявино п.</t>
  </si>
  <si>
    <t>aaa6d7f4-dcee-4997-b94a-24151caca0a3</t>
  </si>
  <si>
    <t>58.4324926</t>
  </si>
  <si>
    <t>98.4360956</t>
  </si>
  <si>
    <t xml:space="preserve">Красногорьевский сельсовет</t>
  </si>
  <si>
    <t xml:space="preserve">Гремучий п.</t>
  </si>
  <si>
    <t>a4982c7d-d28a-42c2-9f9a-3d59b6c84b14</t>
  </si>
  <si>
    <t>58.4047913</t>
  </si>
  <si>
    <t>97.4446888</t>
  </si>
  <si>
    <t xml:space="preserve">межселенная территория </t>
  </si>
  <si>
    <t xml:space="preserve">Заимка д.</t>
  </si>
  <si>
    <t>0f958028-f60d-4e33-b65c-6d819312de2c</t>
  </si>
  <si>
    <t>58.398965</t>
  </si>
  <si>
    <t>98.0546686</t>
  </si>
  <si>
    <t xml:space="preserve">Иркинеево д.</t>
  </si>
  <si>
    <t>68d0e01d-f419-4eba-a7e8-ddc21be53496</t>
  </si>
  <si>
    <t>58.4945653</t>
  </si>
  <si>
    <t>96.8124494</t>
  </si>
  <si>
    <t>560d1cf5-1c9e-436e-83fb-5a231bdb4860</t>
  </si>
  <si>
    <t>58.55336</t>
  </si>
  <si>
    <t>95.857864</t>
  </si>
  <si>
    <t xml:space="preserve">Таежнинский сельсовет</t>
  </si>
  <si>
    <t>0f9195cd-e815-40b4-9398-87bcb4e2ba5e</t>
  </si>
  <si>
    <t>58.0331577</t>
  </si>
  <si>
    <t>97.3946923</t>
  </si>
  <si>
    <t xml:space="preserve">Новохайский сельсовет</t>
  </si>
  <si>
    <t>d01345d5-f0dd-46d8-a2bc-4fc40de41ee6</t>
  </si>
  <si>
    <t>57.8228755</t>
  </si>
  <si>
    <t>97.7858548</t>
  </si>
  <si>
    <t xml:space="preserve">Красногорьевский п.</t>
  </si>
  <si>
    <t>4cb09805-57c1-4781-bfff-415c9219f5f5</t>
  </si>
  <si>
    <t>58.4096796</t>
  </si>
  <si>
    <t>97.5568653</t>
  </si>
  <si>
    <t xml:space="preserve">Октябрьский сельсовет</t>
  </si>
  <si>
    <t>42585a74-6c46-484e-80c9-201e14e164ba</t>
  </si>
  <si>
    <t>57.4495396</t>
  </si>
  <si>
    <t>97.5093127</t>
  </si>
  <si>
    <t xml:space="preserve">Манзенский сельсовет</t>
  </si>
  <si>
    <t xml:space="preserve">Манзя п.</t>
  </si>
  <si>
    <t>16e8b38d-3a07-49c9-a587-047c7477023f</t>
  </si>
  <si>
    <t>58.4915958</t>
  </si>
  <si>
    <t>96.2596585</t>
  </si>
  <si>
    <t xml:space="preserve">Невонка п.</t>
  </si>
  <si>
    <t>3143bdba-47ac-4745-949e-bbde2bea42ee</t>
  </si>
  <si>
    <t>58.4230125</t>
  </si>
  <si>
    <t>98.3233661</t>
  </si>
  <si>
    <t xml:space="preserve">Нижнетерянский сельсовет</t>
  </si>
  <si>
    <t>215fad48-9766-4b27-82b7-e07d0e0c58fb</t>
  </si>
  <si>
    <t>58.5057095</t>
  </si>
  <si>
    <t>96.1457949</t>
  </si>
  <si>
    <t xml:space="preserve">Новохайский п.</t>
  </si>
  <si>
    <t>210ad92d-0d44-486b-98c3-196298ef32ac</t>
  </si>
  <si>
    <t>57.7486026</t>
  </si>
  <si>
    <t>97.4195476</t>
  </si>
  <si>
    <t xml:space="preserve">Октябрьский п.</t>
  </si>
  <si>
    <t>1e61c437-2076-40af-a3f2-0bd947d9d14c</t>
  </si>
  <si>
    <t>57.4446889</t>
  </si>
  <si>
    <t>97.5180524</t>
  </si>
  <si>
    <t xml:space="preserve">Осиновомысский сельсовет</t>
  </si>
  <si>
    <t xml:space="preserve">Осиновый Мыс п.</t>
  </si>
  <si>
    <t>bcf42a13-3e68-4b1a-946f-c2c2d22715bf</t>
  </si>
  <si>
    <t>57.5692369</t>
  </si>
  <si>
    <t>96.909998</t>
  </si>
  <si>
    <t xml:space="preserve">Пинчугский сельсовет</t>
  </si>
  <si>
    <t xml:space="preserve">Пинчуга п.</t>
  </si>
  <si>
    <t>6e650435-6a02-4a32-a312-06fc1defb13a</t>
  </si>
  <si>
    <t>58.3681735</t>
  </si>
  <si>
    <t>96.9561301</t>
  </si>
  <si>
    <t xml:space="preserve">Прилуки д.</t>
  </si>
  <si>
    <t>29abcff9-0b36-437e-805d-e4e025936e0e</t>
  </si>
  <si>
    <t>57.7511609</t>
  </si>
  <si>
    <t>95.7268931</t>
  </si>
  <si>
    <t xml:space="preserve">Таежный п.</t>
  </si>
  <si>
    <t>e9ba8f80-fe67-4098-b63c-bf2547039599</t>
  </si>
  <si>
    <t>58.0737044</t>
  </si>
  <si>
    <t>97.3119176</t>
  </si>
  <si>
    <t xml:space="preserve">Такучетский сельсовет</t>
  </si>
  <si>
    <t xml:space="preserve">Такучет п.</t>
  </si>
  <si>
    <t>82f74e8b-7ec8-4308-bf46-a62a7fc4e074</t>
  </si>
  <si>
    <t>57.6182373</t>
  </si>
  <si>
    <t>96.7007711</t>
  </si>
  <si>
    <t xml:space="preserve">Хребтовский сельсовет</t>
  </si>
  <si>
    <t xml:space="preserve">Хребтовый п.</t>
  </si>
  <si>
    <t>c50d54f5-19b7-47d6-a358-5851edaa559d</t>
  </si>
  <si>
    <t>58.5807944</t>
  </si>
  <si>
    <t>98.6173165</t>
  </si>
  <si>
    <t xml:space="preserve">Чуноярский сельсовет</t>
  </si>
  <si>
    <t xml:space="preserve">Чунояр с.</t>
  </si>
  <si>
    <t>56f164be-7e72-44b6-8619-6d8248fa7952</t>
  </si>
  <si>
    <t>57.4468236</t>
  </si>
  <si>
    <t>97.3265227</t>
  </si>
  <si>
    <t xml:space="preserve">Шиверский сельсовет</t>
  </si>
  <si>
    <t xml:space="preserve">Шиверский п.</t>
  </si>
  <si>
    <t>b457eba1-8519-4524-9f75-959325d85073</t>
  </si>
  <si>
    <t>58.420281</t>
  </si>
  <si>
    <t>97.8099814</t>
  </si>
  <si>
    <t>d3af7b05-f436-423a-9660-44ed6d3d1a46</t>
  </si>
  <si>
    <t>58.3977437</t>
  </si>
  <si>
    <t>97.1090146</t>
  </si>
  <si>
    <t>1ba86ede-d4f4-4352-a849-d74922848f6e</t>
  </si>
  <si>
    <t>57.0091286</t>
  </si>
  <si>
    <t>92.9835796</t>
  </si>
  <si>
    <t xml:space="preserve">Бартатский сельсовет</t>
  </si>
  <si>
    <t xml:space="preserve">Бартат с.</t>
  </si>
  <si>
    <t>6295dd5d-0cff-4a18-9063-aca6aceded87</t>
  </si>
  <si>
    <t>56.7182655</t>
  </si>
  <si>
    <t>93.1384797</t>
  </si>
  <si>
    <t xml:space="preserve">Юксеевский сельсовет</t>
  </si>
  <si>
    <t xml:space="preserve">Береговая-Подъемная д.</t>
  </si>
  <si>
    <t>cef7c7f3-2d08-4f05-89d5-08ee1e6a03e4</t>
  </si>
  <si>
    <t>56.9135619</t>
  </si>
  <si>
    <t>93.3768458</t>
  </si>
  <si>
    <t xml:space="preserve">пгт Большая Мурта</t>
  </si>
  <si>
    <t xml:space="preserve">Большая Мурта пгт.</t>
  </si>
  <si>
    <t>3ccd1623-9fe8-4710-b41d-2c3ba12d855d</t>
  </si>
  <si>
    <t>56.9047152</t>
  </si>
  <si>
    <t>93.164223</t>
  </si>
  <si>
    <t>ccae4a03-9ef1-43b1-bf08-a10dff8728eb</t>
  </si>
  <si>
    <t>57.0503667</t>
  </si>
  <si>
    <t>93.1278357</t>
  </si>
  <si>
    <t xml:space="preserve">Бузуново д.</t>
  </si>
  <si>
    <t>1a1ee1dc-3e7d-41e1-a917-44717bac137b</t>
  </si>
  <si>
    <t>56.69871</t>
  </si>
  <si>
    <t>93.323397</t>
  </si>
  <si>
    <t xml:space="preserve">Верх-Казанский сельсовет</t>
  </si>
  <si>
    <t>3daf39f9-b883-4795-9da5-b80067f88f2d</t>
  </si>
  <si>
    <t>57.051125</t>
  </si>
  <si>
    <t>92.7973095</t>
  </si>
  <si>
    <t xml:space="preserve">Верх-Подъемная д.</t>
  </si>
  <si>
    <t>e0b4f085-c310-4a6f-9162-8ebbb681bf84</t>
  </si>
  <si>
    <t>56.7819974</t>
  </si>
  <si>
    <t>93.1053106</t>
  </si>
  <si>
    <t xml:space="preserve">Межовский сельсовет</t>
  </si>
  <si>
    <t>bf0755f1-baeb-41f3-8101-adbd42947131</t>
  </si>
  <si>
    <t>56.8300756</t>
  </si>
  <si>
    <t>93.0349253</t>
  </si>
  <si>
    <t>f8b693ae-3d1f-4472-82d0-8932d372145c</t>
  </si>
  <si>
    <t>56.7532925</t>
  </si>
  <si>
    <t>93.2660377</t>
  </si>
  <si>
    <t xml:space="preserve">Ентаульский сельсовет</t>
  </si>
  <si>
    <t xml:space="preserve">Ентауль с.</t>
  </si>
  <si>
    <t>32ac56e3-bd57-4512-ab38-b4208356d4cc</t>
  </si>
  <si>
    <t>56.9069849</t>
  </si>
  <si>
    <t>92.8020848</t>
  </si>
  <si>
    <t>1f5535ed-bc54-4657-9f57-52c57b4061e0</t>
  </si>
  <si>
    <t>57.0285926</t>
  </si>
  <si>
    <t>92.8278519</t>
  </si>
  <si>
    <t xml:space="preserve">Предивинский сельсовет</t>
  </si>
  <si>
    <t xml:space="preserve">Козьмо-Демьяновка с.</t>
  </si>
  <si>
    <t>42662b9e-2611-46bc-a592-86e34950ff5e</t>
  </si>
  <si>
    <t>57.1383246</t>
  </si>
  <si>
    <t>93.571841</t>
  </si>
  <si>
    <t>75559220-64aa-4524-a2f6-47671a464699</t>
  </si>
  <si>
    <t>56.9008631</t>
  </si>
  <si>
    <t>93.2986447</t>
  </si>
  <si>
    <t>a526ea84-40cb-47c3-86a0-6cc5724a35dc</t>
  </si>
  <si>
    <t>56.9252772</t>
  </si>
  <si>
    <t>92.7866951</t>
  </si>
  <si>
    <t>29032552-6427-479b-a005-83b6dde05a34</t>
  </si>
  <si>
    <t>56.7969504</t>
  </si>
  <si>
    <t>93.0114659</t>
  </si>
  <si>
    <t xml:space="preserve">Раздольненский сельсовет</t>
  </si>
  <si>
    <t>2dfb8ea0-8d6e-480c-ae43-a5dd1b5a2dc0</t>
  </si>
  <si>
    <t>57.3046807</t>
  </si>
  <si>
    <t>93.2997307</t>
  </si>
  <si>
    <t xml:space="preserve">Малороссийка д.</t>
  </si>
  <si>
    <t>ee4bef3f-a3a7-4470-a4b6-44c884a3549e</t>
  </si>
  <si>
    <t>57.1600324</t>
  </si>
  <si>
    <t>93.1567004</t>
  </si>
  <si>
    <t>c3abd875-3983-4c2f-bd5e-e997545197fd</t>
  </si>
  <si>
    <t>56.9512877</t>
  </si>
  <si>
    <t>93.1169484</t>
  </si>
  <si>
    <t>9766c034-7bc3-4e01-b9ae-6e2367e0a8c2</t>
  </si>
  <si>
    <t>56.7494517</t>
  </si>
  <si>
    <t>92.9695663</t>
  </si>
  <si>
    <t xml:space="preserve">Минск д.</t>
  </si>
  <si>
    <t>8947fc16-87c5-497b-8ae7-c914203226c0</t>
  </si>
  <si>
    <t>57.0982785</t>
  </si>
  <si>
    <t>93.3346703</t>
  </si>
  <si>
    <t>1cd2e5dc-4854-4a5a-a50d-7cefac91e47f</t>
  </si>
  <si>
    <t>56.896312</t>
  </si>
  <si>
    <t>92.925901</t>
  </si>
  <si>
    <t>28b1bf67-3cfa-4867-8f89-5f8cfad66f12</t>
  </si>
  <si>
    <t>56.7611726</t>
  </si>
  <si>
    <t>92.7492754</t>
  </si>
  <si>
    <t>cfcde162-0809-4aa2-93f8-131946286608</t>
  </si>
  <si>
    <t>57.1886617</t>
  </si>
  <si>
    <t>93.3060617</t>
  </si>
  <si>
    <t>22572a8d-80fa-49af-bf08-5419ffb5c90c</t>
  </si>
  <si>
    <t>57.2633495</t>
  </si>
  <si>
    <t>93.1897808</t>
  </si>
  <si>
    <t>4d821082-8003-4166-9b7f-233adeb5183e</t>
  </si>
  <si>
    <t>56.8448906</t>
  </si>
  <si>
    <t>93.3260186</t>
  </si>
  <si>
    <t>b6efabaf-4dc5-4091-8e63-85797aba9f9f</t>
  </si>
  <si>
    <t>57.159038</t>
  </si>
  <si>
    <t>93.455835</t>
  </si>
  <si>
    <t xml:space="preserve">Предивинск п.</t>
  </si>
  <si>
    <t>314afeac-085b-499d-a0d3-a75b5349bf1b</t>
  </si>
  <si>
    <t>57.0595183</t>
  </si>
  <si>
    <t>93.4381095</t>
  </si>
  <si>
    <t xml:space="preserve">Пристань д.</t>
  </si>
  <si>
    <t>0187fb18-82b9-4b48-9d0f-b2c2c7a9c106</t>
  </si>
  <si>
    <t>57.0554585</t>
  </si>
  <si>
    <t>93.4318628</t>
  </si>
  <si>
    <t>41aa8f55-a35a-4892-a581-550c2c1d8ce8</t>
  </si>
  <si>
    <t>57.2367177</t>
  </si>
  <si>
    <t>93.1392904</t>
  </si>
  <si>
    <t>c151a9ce-cc2b-4201-bbbc-7bc1e527fea7</t>
  </si>
  <si>
    <t>57.0546673</t>
  </si>
  <si>
    <t>93.3171522</t>
  </si>
  <si>
    <t xml:space="preserve">Таловка с.</t>
  </si>
  <si>
    <t>9eec2ccb-1ae0-4cf0-ba07-8b9b4b1ac081</t>
  </si>
  <si>
    <t>57.158279</t>
  </si>
  <si>
    <t>93.161751</t>
  </si>
  <si>
    <t>c2379f25-7664-4ae4-9a1d-05fe3a8391f8</t>
  </si>
  <si>
    <t>56.8089144</t>
  </si>
  <si>
    <t>93.1535672</t>
  </si>
  <si>
    <t xml:space="preserve">Троицкое д.</t>
  </si>
  <si>
    <t>35700e20-e5a8-44f0-8a8d-ac69f9c6d693</t>
  </si>
  <si>
    <t>57.076222</t>
  </si>
  <si>
    <t>93.581043</t>
  </si>
  <si>
    <t xml:space="preserve">Хмелево д.</t>
  </si>
  <si>
    <t>007e5ea4-bb2c-4e9b-8433-1a8c216d8b5e</t>
  </si>
  <si>
    <t>56.8162869</t>
  </si>
  <si>
    <t>92.8924196</t>
  </si>
  <si>
    <t xml:space="preserve">Черняевка д.</t>
  </si>
  <si>
    <t>5b7ed93e-c844-4ebb-97e1-2e77d942b1a3</t>
  </si>
  <si>
    <t>57.2374143</t>
  </si>
  <si>
    <t>93.0969448</t>
  </si>
  <si>
    <t>5d8f9ad3-43af-49b3-894e-fd0257be9a13</t>
  </si>
  <si>
    <t>56.8520152</t>
  </si>
  <si>
    <t>93.4397639</t>
  </si>
  <si>
    <t xml:space="preserve">Язаевка п.</t>
  </si>
  <si>
    <t>5b8a0f13-1402-459e-800a-ae61c26e45ed</t>
  </si>
  <si>
    <t>57.321375</t>
  </si>
  <si>
    <t>93.2965734</t>
  </si>
  <si>
    <t>5e99866a-212e-4049-9128-198a8ad93e15</t>
  </si>
  <si>
    <t>56.532042</t>
  </si>
  <si>
    <t>90.777975</t>
  </si>
  <si>
    <t xml:space="preserve">Новоникольский сельсовет</t>
  </si>
  <si>
    <t xml:space="preserve">Баженовка д.</t>
  </si>
  <si>
    <t>3dd5d0b6-1ba7-40bc-8568-a96c677ce309</t>
  </si>
  <si>
    <t>56.6767503</t>
  </si>
  <si>
    <t>90.7054784</t>
  </si>
  <si>
    <t xml:space="preserve">Кытатский сельсовет</t>
  </si>
  <si>
    <t xml:space="preserve">Беловка д.</t>
  </si>
  <si>
    <t>7f1687dc-bfb9-47a3-a4c8-11d1726b45c2</t>
  </si>
  <si>
    <t>56.7890427</t>
  </si>
  <si>
    <t>91.1385422</t>
  </si>
  <si>
    <t>26ace999-4aa5-42cb-a071-958ce63c39fa</t>
  </si>
  <si>
    <t>56.792168</t>
  </si>
  <si>
    <t>90.676308</t>
  </si>
  <si>
    <t>98b3dc62-eee0-4ac3-9a34-9c819672b260</t>
  </si>
  <si>
    <t>56.6175057</t>
  </si>
  <si>
    <t>90.8163544</t>
  </si>
  <si>
    <t xml:space="preserve">Богатое д.</t>
  </si>
  <si>
    <t>51ae9419-eb91-4a42-bb4e-44da4e52224c</t>
  </si>
  <si>
    <t>56.5552401</t>
  </si>
  <si>
    <t>90.1581703</t>
  </si>
  <si>
    <t xml:space="preserve">Большеулуйский сельсовет</t>
  </si>
  <si>
    <t xml:space="preserve">Большой Улуй с.</t>
  </si>
  <si>
    <t>d1d2aeb4-3f6e-4ed4-b07f-d912de1517d6</t>
  </si>
  <si>
    <t>56.6556633</t>
  </si>
  <si>
    <t>90.5768452</t>
  </si>
  <si>
    <t>2ecd337b-eabc-4a99-b3fa-8bfd66fae061</t>
  </si>
  <si>
    <t>56.5627771</t>
  </si>
  <si>
    <t>90.2600907</t>
  </si>
  <si>
    <t>e346fe08-f691-4dfa-9772-ef650597cd1a</t>
  </si>
  <si>
    <t>56.7962982</t>
  </si>
  <si>
    <t>90.8436041</t>
  </si>
  <si>
    <t xml:space="preserve">Изыкчуль п.</t>
  </si>
  <si>
    <t>40983c2e-4937-480b-939d-04a7efbd567c</t>
  </si>
  <si>
    <t>56.544272</t>
  </si>
  <si>
    <t>90.933806</t>
  </si>
  <si>
    <t xml:space="preserve">Ишимка д.</t>
  </si>
  <si>
    <t>c95e2d15-e02d-41ac-87a2-e4740a34f7da</t>
  </si>
  <si>
    <t>56.7731896</t>
  </si>
  <si>
    <t>90.5048926</t>
  </si>
  <si>
    <t xml:space="preserve">Карабановка д.</t>
  </si>
  <si>
    <t>f198619f-4172-4f32-b940-10cee65b1ffd</t>
  </si>
  <si>
    <t>56.7467888</t>
  </si>
  <si>
    <t>90.4291216</t>
  </si>
  <si>
    <t xml:space="preserve">Климовка д.</t>
  </si>
  <si>
    <t>4f614feb-01b1-48ac-a0f9-85dcf6613bcb</t>
  </si>
  <si>
    <t>56.6556921</t>
  </si>
  <si>
    <t>90.4879003</t>
  </si>
  <si>
    <t xml:space="preserve">Краевая д.</t>
  </si>
  <si>
    <t>4c45d019-893c-4774-bc26-755f0c4d14bf</t>
  </si>
  <si>
    <t>56.5534971</t>
  </si>
  <si>
    <t>90.3318367</t>
  </si>
  <si>
    <t xml:space="preserve">Красная Заря д.</t>
  </si>
  <si>
    <t>cf9dc343-0aee-451a-ad36-049ed14f1926</t>
  </si>
  <si>
    <t>56.483954</t>
  </si>
  <si>
    <t>90.290487</t>
  </si>
  <si>
    <t xml:space="preserve">Красновка д.</t>
  </si>
  <si>
    <t>a693f63f-5442-4cfd-9934-35d3a11de12a</t>
  </si>
  <si>
    <t>56.427025</t>
  </si>
  <si>
    <t>90.42765</t>
  </si>
  <si>
    <t xml:space="preserve">Красный Луг д.</t>
  </si>
  <si>
    <t>40834033-8caa-4ead-add1-9d6ac64a7eb3</t>
  </si>
  <si>
    <t>56.7062737</t>
  </si>
  <si>
    <t>90.6304149</t>
  </si>
  <si>
    <t xml:space="preserve">Кумыры д.</t>
  </si>
  <si>
    <t>05aea115-f095-4130-8f8e-5c6ab70b5022</t>
  </si>
  <si>
    <t>56.7472681</t>
  </si>
  <si>
    <t>90.6444291</t>
  </si>
  <si>
    <t>ef054d23-8d42-4eca-b1eb-024e3311de52</t>
  </si>
  <si>
    <t>56.806724</t>
  </si>
  <si>
    <t>91.201106</t>
  </si>
  <si>
    <t>e25a6998-73ff-4247-8961-d9576236778b</t>
  </si>
  <si>
    <t>56.4906525</t>
  </si>
  <si>
    <t>90.6399572</t>
  </si>
  <si>
    <t>a8706896-14bc-44f6-8204-0690b13cb58e</t>
  </si>
  <si>
    <t>56.6654594</t>
  </si>
  <si>
    <t>90.7756239</t>
  </si>
  <si>
    <t xml:space="preserve">Новоселы д.</t>
  </si>
  <si>
    <t>c0ae5c67-fa0a-4732-addc-e23731eb0a89</t>
  </si>
  <si>
    <t>56.8215703</t>
  </si>
  <si>
    <t>90.6732997</t>
  </si>
  <si>
    <t xml:space="preserve">Секретарка д.</t>
  </si>
  <si>
    <t>afc4db5a-24b1-4066-913e-24a8e8df164f</t>
  </si>
  <si>
    <t>56.462416</t>
  </si>
  <si>
    <t>90.461391</t>
  </si>
  <si>
    <t>bb19793f-d126-4689-9a44-a1a83a4caa1a</t>
  </si>
  <si>
    <t>56.5082458</t>
  </si>
  <si>
    <t>90.4625303</t>
  </si>
  <si>
    <t>982b9de2-d6c4-4553-b910-5bb9d039fc55</t>
  </si>
  <si>
    <t>56.6206894</t>
  </si>
  <si>
    <t>90.5564272</t>
  </si>
  <si>
    <t>034fdf1a-4952-4965-bdc6-8fb746a518cc</t>
  </si>
  <si>
    <t>56.5750007</t>
  </si>
  <si>
    <t>90.5024385</t>
  </si>
  <si>
    <t xml:space="preserve">Счастливое д.</t>
  </si>
  <si>
    <t>7eb77d86-f3fd-4692-b37c-ce4c8b75c7d4</t>
  </si>
  <si>
    <t>56.5384713</t>
  </si>
  <si>
    <t>90.1156399</t>
  </si>
  <si>
    <t>6f854c97-824a-420c-8502-42d1bb03779a</t>
  </si>
  <si>
    <t>56.6241719</t>
  </si>
  <si>
    <t>91.0075267</t>
  </si>
  <si>
    <t xml:space="preserve">Тихий Ручей п.</t>
  </si>
  <si>
    <t>8c40aab8-36ba-4c64-97e9-19ff1f2cee59</t>
  </si>
  <si>
    <t>56.6286324</t>
  </si>
  <si>
    <t>90.5829559</t>
  </si>
  <si>
    <t>37672546-da99-4263-ae1b-9bd8bfa9da5a</t>
  </si>
  <si>
    <t>56.7582714</t>
  </si>
  <si>
    <t>90.9078235</t>
  </si>
  <si>
    <t xml:space="preserve">Турецк д.</t>
  </si>
  <si>
    <t>34b4ed5b-0248-4e03-9ec6-be778f98720d</t>
  </si>
  <si>
    <t>56.5758541</t>
  </si>
  <si>
    <t>90.6902667</t>
  </si>
  <si>
    <t>fab2922d-8128-406b-8287-17c9793c3124</t>
  </si>
  <si>
    <t>56.6802845</t>
  </si>
  <si>
    <t>90.3753645</t>
  </si>
  <si>
    <t xml:space="preserve">Черемшанка д.</t>
  </si>
  <si>
    <t>b7b91ea3-48e5-4de9-8a82-c57d18707231</t>
  </si>
  <si>
    <t>56.6474477</t>
  </si>
  <si>
    <t>90.8986087</t>
  </si>
  <si>
    <t xml:space="preserve">Шарыповка д.</t>
  </si>
  <si>
    <t>7fe4a815-e665-4eb2-9cfc-65a3d6c1ffab</t>
  </si>
  <si>
    <t>56.8005918</t>
  </si>
  <si>
    <t>91.2176449</t>
  </si>
  <si>
    <t xml:space="preserve">Бородино го</t>
  </si>
  <si>
    <t xml:space="preserve">Бородино г.</t>
  </si>
  <si>
    <t>78d7587f-ef26-48dc-81c6-d3ff445c9c8b</t>
  </si>
  <si>
    <t>55.878772</t>
  </si>
  <si>
    <t>94.949291</t>
  </si>
  <si>
    <t xml:space="preserve">Александро-Ершинский сельсовет</t>
  </si>
  <si>
    <t>269b7761-0fa5-45e9-8911-f837a111b7c4</t>
  </si>
  <si>
    <t>56.6284596</t>
  </si>
  <si>
    <t>95.2686791</t>
  </si>
  <si>
    <t xml:space="preserve">Асанск д.</t>
  </si>
  <si>
    <t>fe2f5278-e491-4db8-8193-dbdb132661a1</t>
  </si>
  <si>
    <t>57.0410346</t>
  </si>
  <si>
    <t>95.5638334</t>
  </si>
  <si>
    <t xml:space="preserve">Курайский сельсовет</t>
  </si>
  <si>
    <t>d3960f17-ac7c-475a-80f5-723a84d0e0cd</t>
  </si>
  <si>
    <t>56.6852011</t>
  </si>
  <si>
    <t>95.5415133</t>
  </si>
  <si>
    <t xml:space="preserve">Шеломковский сельсовет</t>
  </si>
  <si>
    <t xml:space="preserve">Батов д.</t>
  </si>
  <si>
    <t>607af5ac-ec51-40db-8443-beb09cbef7e8</t>
  </si>
  <si>
    <t>56.8361881</t>
  </si>
  <si>
    <t>94.5894518</t>
  </si>
  <si>
    <t xml:space="preserve">Большая Степь д.</t>
  </si>
  <si>
    <t>94ddc999-c1d1-4482-bb66-c49ae97e5fe7</t>
  </si>
  <si>
    <t>56.8837201</t>
  </si>
  <si>
    <t>94.7870575</t>
  </si>
  <si>
    <t xml:space="preserve">Денисовский сельсовет</t>
  </si>
  <si>
    <t>ee3ef897-0dbe-4c4a-b3c8-cbeeb9a85f17</t>
  </si>
  <si>
    <t>56.970603</t>
  </si>
  <si>
    <t>94.958591</t>
  </si>
  <si>
    <t xml:space="preserve">Верхний Танай д.</t>
  </si>
  <si>
    <t>9abec064-df65-43fc-a0c5-c37990714101</t>
  </si>
  <si>
    <t>56.7223381</t>
  </si>
  <si>
    <t>95.4336356</t>
  </si>
  <si>
    <t>dfb3f0fa-8ca1-4a70-9f34-0f188fb5f9b4</t>
  </si>
  <si>
    <t>56.6576238</t>
  </si>
  <si>
    <t>95.0573486</t>
  </si>
  <si>
    <t xml:space="preserve">Денисово с.</t>
  </si>
  <si>
    <t>ddfc352f-6f90-4b5c-8555-16eeebb4ef9e</t>
  </si>
  <si>
    <t>56.8526211</t>
  </si>
  <si>
    <t>95.0922153</t>
  </si>
  <si>
    <t xml:space="preserve">Дзержинское с.</t>
  </si>
  <si>
    <t>1ebe43ee-35d6-49d1-9733-4d97a09e1432</t>
  </si>
  <si>
    <t>56.8289524</t>
  </si>
  <si>
    <t>95.2216022</t>
  </si>
  <si>
    <t>8e8c7b88-4248-42eb-b971-bff7b4793d00</t>
  </si>
  <si>
    <t>56.9503569</t>
  </si>
  <si>
    <t>94.737837</t>
  </si>
  <si>
    <t xml:space="preserve">Кедровка д.</t>
  </si>
  <si>
    <t>71e8a6f8-4252-4e96-ab51-5ad8c94f3df2</t>
  </si>
  <si>
    <t>56.8597346</t>
  </si>
  <si>
    <t>95.3105219</t>
  </si>
  <si>
    <t>45cf0439-659f-4146-9501-c8ca9362fc29</t>
  </si>
  <si>
    <t>57.0178098</t>
  </si>
  <si>
    <t>95.105952</t>
  </si>
  <si>
    <t xml:space="preserve">Кондратьево д.</t>
  </si>
  <si>
    <t>0931ec2d-1dd7-45eb-b247-ba2eacd82391</t>
  </si>
  <si>
    <t>56.8500243</t>
  </si>
  <si>
    <t>94.9995626</t>
  </si>
  <si>
    <t>a59ccc0b-fbcd-4eb3-b367-d2c659660d61</t>
  </si>
  <si>
    <t>56.6864379</t>
  </si>
  <si>
    <t>95.4897874</t>
  </si>
  <si>
    <t xml:space="preserve">Курыш п.</t>
  </si>
  <si>
    <t>0f05eaa7-ec88-43e6-a0b6-3a3b0c5ce1eb</t>
  </si>
  <si>
    <t>56.609072</t>
  </si>
  <si>
    <t>94.9711066</t>
  </si>
  <si>
    <t xml:space="preserve">Макарово д.</t>
  </si>
  <si>
    <t>f316b2dd-904b-4646-a3d3-9071114c4cc2</t>
  </si>
  <si>
    <t>56.818059</t>
  </si>
  <si>
    <t>94.8996286</t>
  </si>
  <si>
    <t xml:space="preserve">Михайловский сельсовет</t>
  </si>
  <si>
    <t>15973731-33d8-4ea0-872d-06fe971fa5fd</t>
  </si>
  <si>
    <t>56.691825</t>
  </si>
  <si>
    <t>95.137482</t>
  </si>
  <si>
    <t xml:space="preserve">Мокрый Ельник д.</t>
  </si>
  <si>
    <t>ee8f0584-ad6d-4a9b-9f4a-693e76728f6b</t>
  </si>
  <si>
    <t>56.7142679</t>
  </si>
  <si>
    <t>95.3106606</t>
  </si>
  <si>
    <t>875c9038-d426-4691-bef1-fee590f5dc4b</t>
  </si>
  <si>
    <t>56.7533885</t>
  </si>
  <si>
    <t>95.3589018</t>
  </si>
  <si>
    <t>e47b5a6a-60be-4b93-8915-1324653bf695</t>
  </si>
  <si>
    <t>56.619631</t>
  </si>
  <si>
    <t>95.370666</t>
  </si>
  <si>
    <t xml:space="preserve">Новый п.</t>
  </si>
  <si>
    <t>392e18ef-9359-41af-9ea3-da6d48db3f26</t>
  </si>
  <si>
    <t>56.731862</t>
  </si>
  <si>
    <t>94.785674</t>
  </si>
  <si>
    <t>b87abf00-da17-41ce-840d-de6a9d1c219f</t>
  </si>
  <si>
    <t>56.922443</t>
  </si>
  <si>
    <t>95.499474</t>
  </si>
  <si>
    <t>50fda3cc-1c5c-49c8-8aa5-82f931bfe2ed</t>
  </si>
  <si>
    <t>56.5965362</t>
  </si>
  <si>
    <t>95.4864966</t>
  </si>
  <si>
    <t>Спутник,</t>
  </si>
  <si>
    <t xml:space="preserve">Плитная д.</t>
  </si>
  <si>
    <t>5530b6b2-6476-42c1-838a-286cd14f073f</t>
  </si>
  <si>
    <t>56.7437473</t>
  </si>
  <si>
    <t>95.5548826</t>
  </si>
  <si>
    <t>f42f2b8e-b0ba-4364-a9bd-a43c5ba7df64</t>
  </si>
  <si>
    <t>56.839085</t>
  </si>
  <si>
    <t>95.416732</t>
  </si>
  <si>
    <t>541a3a40-91d6-4809-b035-744b9f59d158</t>
  </si>
  <si>
    <t>56.8054299</t>
  </si>
  <si>
    <t>95.4903946</t>
  </si>
  <si>
    <t>4610e5a0-517d-4262-95ed-6452c3eb0c9b</t>
  </si>
  <si>
    <t>56.9418374</t>
  </si>
  <si>
    <t>95.117416</t>
  </si>
  <si>
    <t xml:space="preserve">Улюколь д.</t>
  </si>
  <si>
    <t>40cf820d-0be5-4fd5-a596-44430d4536da</t>
  </si>
  <si>
    <t>56.7065772</t>
  </si>
  <si>
    <t>94.9240804</t>
  </si>
  <si>
    <t>90ae474e-f11a-4167-a13f-fb9d48c96eb7</t>
  </si>
  <si>
    <t>56.7783679</t>
  </si>
  <si>
    <t>95.3183255</t>
  </si>
  <si>
    <t xml:space="preserve">Харьковка д.</t>
  </si>
  <si>
    <t>fe2a5f33-808c-40eb-9c36-de17963cbc9a</t>
  </si>
  <si>
    <t>56.9528498</t>
  </si>
  <si>
    <t>95.3431698</t>
  </si>
  <si>
    <t xml:space="preserve">Чемурай д.</t>
  </si>
  <si>
    <t>1c7edec6-6916-4aa7-bc9e-ed74abf9e76b</t>
  </si>
  <si>
    <t>56.9087466</t>
  </si>
  <si>
    <t>95.3434341</t>
  </si>
  <si>
    <t xml:space="preserve">Чурюково д.</t>
  </si>
  <si>
    <t>24cd89b1-6d21-4e82-a570-e5c51f4c4c41</t>
  </si>
  <si>
    <t>56.630722</t>
  </si>
  <si>
    <t>95.0617943</t>
  </si>
  <si>
    <t>f59caeba-4fd8-48de-9504-e4cf241e39c7</t>
  </si>
  <si>
    <t>56.8004201</t>
  </si>
  <si>
    <t>94.864461</t>
  </si>
  <si>
    <t xml:space="preserve">Дивногорск го</t>
  </si>
  <si>
    <t>1510cfd0-5fa3-442b-8852-a89f00f138bd</t>
  </si>
  <si>
    <t>55.738399</t>
  </si>
  <si>
    <t>92.421578</t>
  </si>
  <si>
    <t>a33b7063-010a-4fec-8f23-57d87c3aafed</t>
  </si>
  <si>
    <t>55.922731</t>
  </si>
  <si>
    <t>91.971621</t>
  </si>
  <si>
    <t xml:space="preserve">Дивногорск г.</t>
  </si>
  <si>
    <t>76cc6918-6b7c-42b4-80da-4635d97d0da1</t>
  </si>
  <si>
    <t>55.957726</t>
  </si>
  <si>
    <t>92.380148</t>
  </si>
  <si>
    <t>28e0bd06-325e-4594-8989-7e82e666d9a9</t>
  </si>
  <si>
    <t>55.938974</t>
  </si>
  <si>
    <t>92.4778047</t>
  </si>
  <si>
    <t xml:space="preserve">Овсянка с.</t>
  </si>
  <si>
    <t>3b9d373d-c5e4-494c-b559-e714b0376f4e</t>
  </si>
  <si>
    <t>55.9607707</t>
  </si>
  <si>
    <t>92.5638162</t>
  </si>
  <si>
    <t>ec6f1471-47b2-4551-9da3-584e8a42b10d</t>
  </si>
  <si>
    <t>55.955283</t>
  </si>
  <si>
    <t>92.5930535</t>
  </si>
  <si>
    <t xml:space="preserve">Усть-Мана п.</t>
  </si>
  <si>
    <t>cf2b2039-d469-4d5c-acd3-72ade149513b</t>
  </si>
  <si>
    <t>55.9466325</t>
  </si>
  <si>
    <t>92.4363761</t>
  </si>
  <si>
    <t xml:space="preserve">Хмельники п.</t>
  </si>
  <si>
    <t>476774e6-04ba-4522-8b6d-a5afa01732ae</t>
  </si>
  <si>
    <t>55.916305</t>
  </si>
  <si>
    <t>92.256926</t>
  </si>
  <si>
    <t xml:space="preserve">сельсовет Памяти 13 Борцов</t>
  </si>
  <si>
    <t>ed5b4376-ef85-4b3b-b061-1ff9d340ec62</t>
  </si>
  <si>
    <t>56.6252839</t>
  </si>
  <si>
    <t>91.9713398</t>
  </si>
  <si>
    <t>48e0b77a-c3d3-450c-a938-1cc72aba05cd</t>
  </si>
  <si>
    <t>56.2330459</t>
  </si>
  <si>
    <t>92.8450875</t>
  </si>
  <si>
    <t xml:space="preserve">Элитовский сельсовет</t>
  </si>
  <si>
    <t xml:space="preserve">Арейское с.</t>
  </si>
  <si>
    <t>e5d5acd9-ca6f-44e7-baa3-9e8aaba078c0</t>
  </si>
  <si>
    <t>56.0869413</t>
  </si>
  <si>
    <t>92.4619531</t>
  </si>
  <si>
    <t xml:space="preserve">Частоостровский сельсовет</t>
  </si>
  <si>
    <t>b9ee88ef-1c43-4c4f-9720-cf7418ea096f</t>
  </si>
  <si>
    <t>56.2869765</t>
  </si>
  <si>
    <t>93.4222099</t>
  </si>
  <si>
    <t xml:space="preserve">Борлок д.</t>
  </si>
  <si>
    <t>66582060-4c15-400d-8a96-0ffd49ba9796</t>
  </si>
  <si>
    <t>56.3471935</t>
  </si>
  <si>
    <t>92.6152268</t>
  </si>
  <si>
    <t>77d9fb95-5e6a-4738-87ba-254189bc8aba</t>
  </si>
  <si>
    <t>56.0439204</t>
  </si>
  <si>
    <t>92.6533503</t>
  </si>
  <si>
    <t xml:space="preserve">Тальский сельсовет</t>
  </si>
  <si>
    <t xml:space="preserve">Булановка д.</t>
  </si>
  <si>
    <t>b763ef3c-eb80-4f51-b804-ba9b737d1e0d</t>
  </si>
  <si>
    <t>56.479018</t>
  </si>
  <si>
    <t>92.823888</t>
  </si>
  <si>
    <t xml:space="preserve">пгт Емельяново</t>
  </si>
  <si>
    <t xml:space="preserve">Веселая Гора п.</t>
  </si>
  <si>
    <t>44b86979-be6f-4b0b-a267-aa9bf74af2b9</t>
  </si>
  <si>
    <t>56.1877437</t>
  </si>
  <si>
    <t>92.6673349</t>
  </si>
  <si>
    <t xml:space="preserve">Вечерницы д.</t>
  </si>
  <si>
    <t>8ba2c2df-73f3-4631-afdd-766d551639ed</t>
  </si>
  <si>
    <t>56.3271977</t>
  </si>
  <si>
    <t>92.5337152</t>
  </si>
  <si>
    <t xml:space="preserve">Зеледеевский сельсовет</t>
  </si>
  <si>
    <t xml:space="preserve">Водораздел п.</t>
  </si>
  <si>
    <t>734bb2b6-9411-42b1-92fc-cf484c92b3d7</t>
  </si>
  <si>
    <t>56.1033705</t>
  </si>
  <si>
    <t>92.1007443</t>
  </si>
  <si>
    <t>17699b28-9224-4df8-9af6-eef189451b28</t>
  </si>
  <si>
    <t>56.6442913</t>
  </si>
  <si>
    <t>92.6495061</t>
  </si>
  <si>
    <t xml:space="preserve">Гладкое д.</t>
  </si>
  <si>
    <t>b1f868fa-4204-4e15-aece-670cbd9c9b87</t>
  </si>
  <si>
    <t>56.3574758</t>
  </si>
  <si>
    <t>92.4365556</t>
  </si>
  <si>
    <t xml:space="preserve">Устюгский сельсовет</t>
  </si>
  <si>
    <t>902e22a2-8d9b-4bd0-a819-11ebf561af41</t>
  </si>
  <si>
    <t>56.3673731</t>
  </si>
  <si>
    <t>92.7341524</t>
  </si>
  <si>
    <t xml:space="preserve">Солонцовский сельсовет</t>
  </si>
  <si>
    <t xml:space="preserve">Дрокино с.</t>
  </si>
  <si>
    <t>20cb9bfe-52d1-4078-813c-848ba55af3e3</t>
  </si>
  <si>
    <t>56.1019247</t>
  </si>
  <si>
    <t>92.7445799</t>
  </si>
  <si>
    <t xml:space="preserve">Еловое с.</t>
  </si>
  <si>
    <t>5c1ca37b-9a0b-43e9-ad8d-0b5c87bd1cb8</t>
  </si>
  <si>
    <t>56.1368355</t>
  </si>
  <si>
    <t>92.5482111</t>
  </si>
  <si>
    <t xml:space="preserve">Емельяново пгт.</t>
  </si>
  <si>
    <t>878d58f0-36fa-4ef7-adac-f00add63887f</t>
  </si>
  <si>
    <t>56.1666917</t>
  </si>
  <si>
    <t>92.6851982</t>
  </si>
  <si>
    <t>90a8c26c-f4d9-49d2-9336-f1d104d239bb</t>
  </si>
  <si>
    <t>56.1800792</t>
  </si>
  <si>
    <t>92.8695479</t>
  </si>
  <si>
    <t>04804faf-51a8-4b6d-8bd5-600162775d52</t>
  </si>
  <si>
    <t>56.0733068</t>
  </si>
  <si>
    <t>91.9780838</t>
  </si>
  <si>
    <t xml:space="preserve">Известковый п.</t>
  </si>
  <si>
    <t>f8e76186-cc24-4bfe-bad1-7edbb1a9481f</t>
  </si>
  <si>
    <t>56.0960919</t>
  </si>
  <si>
    <t>92.1950108</t>
  </si>
  <si>
    <t xml:space="preserve">Мининский сельсовет</t>
  </si>
  <si>
    <t>e67dc16b-35dd-4a0d-a3f8-a4aba024ef44</t>
  </si>
  <si>
    <t>56.1158902</t>
  </si>
  <si>
    <t>92.2991626</t>
  </si>
  <si>
    <t xml:space="preserve">Билайн(4G Низкое)</t>
  </si>
  <si>
    <t>4bbd40a9-aee2-4ce9-b8b7-091e2c5fbf35</t>
  </si>
  <si>
    <t>56.1019462</t>
  </si>
  <si>
    <t>92.2221901</t>
  </si>
  <si>
    <t xml:space="preserve">Кедровый пгт.</t>
  </si>
  <si>
    <t>af5a5735-c2ee-47d7-a203-1352f8c17ff8</t>
  </si>
  <si>
    <t>56.2317236</t>
  </si>
  <si>
    <t>92.3307073</t>
  </si>
  <si>
    <t xml:space="preserve">Красное Знамя д.</t>
  </si>
  <si>
    <t>2bd23656-b1e9-476c-b560-5033dc7c54c5</t>
  </si>
  <si>
    <t>56.4452304</t>
  </si>
  <si>
    <t>92.6631052</t>
  </si>
  <si>
    <t>2d9c07d9-8ff1-4be3-8946-524f2c9c0a35</t>
  </si>
  <si>
    <t>56.2851152</t>
  </si>
  <si>
    <t>93.065666</t>
  </si>
  <si>
    <t>01cb6dda-0c17-45d2-9528-00ccd131afaf</t>
  </si>
  <si>
    <t>56.2414513</t>
  </si>
  <si>
    <t>92.451798</t>
  </si>
  <si>
    <t>b5ed7132-661a-497e-867d-1174eecc008e</t>
  </si>
  <si>
    <t>56.1434314</t>
  </si>
  <si>
    <t>93.1143208</t>
  </si>
  <si>
    <t>222971b1-61f3-4f9c-a316-45ec78dafff5</t>
  </si>
  <si>
    <t>56.2449418</t>
  </si>
  <si>
    <t>93.3765085</t>
  </si>
  <si>
    <t xml:space="preserve">Логовой п.</t>
  </si>
  <si>
    <t>647e488c-0fe2-4f19-b0c7-1d715070df44</t>
  </si>
  <si>
    <t>56.1252366</t>
  </si>
  <si>
    <t>92.7633808</t>
  </si>
  <si>
    <t xml:space="preserve">Малая Еловая д.</t>
  </si>
  <si>
    <t>e13e9e9e-e6d5-4ba7-8456-122775cc9d0e</t>
  </si>
  <si>
    <t>56.1260763</t>
  </si>
  <si>
    <t>92.3877362</t>
  </si>
  <si>
    <t xml:space="preserve">Малый Кемчуг д.</t>
  </si>
  <si>
    <t>307cae02-e9a1-4681-832c-a8cc86102b27</t>
  </si>
  <si>
    <t>56.2310344</t>
  </si>
  <si>
    <t>92.1470613</t>
  </si>
  <si>
    <t xml:space="preserve">Медведа д.</t>
  </si>
  <si>
    <t>8a6dd5ec-8a9e-48e3-a394-6d2db528d204</t>
  </si>
  <si>
    <t>56.5082511</t>
  </si>
  <si>
    <t>92.4069173</t>
  </si>
  <si>
    <t>f2c77f24-132e-4288-907c-affa94f1914a</t>
  </si>
  <si>
    <t>56.2707265</t>
  </si>
  <si>
    <t>93.137629</t>
  </si>
  <si>
    <t xml:space="preserve">Минино д.</t>
  </si>
  <si>
    <t>b3e138f7-5d3f-4fac-b17f-6ded332dc634</t>
  </si>
  <si>
    <t>56.077006</t>
  </si>
  <si>
    <t>92.695429</t>
  </si>
  <si>
    <t xml:space="preserve">Минино п.</t>
  </si>
  <si>
    <t>500750cc-e762-49cb-b447-c59ce2b5fabf</t>
  </si>
  <si>
    <t>56.047716</t>
  </si>
  <si>
    <t>92.544539</t>
  </si>
  <si>
    <t>e55b02ce-0bf5-4fde-88c6-f4181bc6a0a3</t>
  </si>
  <si>
    <t>56.546614</t>
  </si>
  <si>
    <t>91.943647</t>
  </si>
  <si>
    <t>8231522a-a111-479f-a5fd-06b153e7d601</t>
  </si>
  <si>
    <t>56.2615779</t>
  </si>
  <si>
    <t>92.6126999</t>
  </si>
  <si>
    <t>46a26292-d1bd-492e-af2a-ad6da42a9359</t>
  </si>
  <si>
    <t>56.3752012</t>
  </si>
  <si>
    <t>92.5127038</t>
  </si>
  <si>
    <t xml:space="preserve">Объединение д.</t>
  </si>
  <si>
    <t>c5c5dee9-791a-483f-8e35-efd6a0a9d591</t>
  </si>
  <si>
    <t>56.3040806</t>
  </si>
  <si>
    <t>92.7958725</t>
  </si>
  <si>
    <t xml:space="preserve">Памяти 13 Борцов п.</t>
  </si>
  <si>
    <t>c742d582-44d4-490b-85b3-61555e3cb84c</t>
  </si>
  <si>
    <t>56.2096692</t>
  </si>
  <si>
    <t>92.324538</t>
  </si>
  <si>
    <t>ee03f722-cd0d-43cd-9456-b5b4ecbfc79a</t>
  </si>
  <si>
    <t>56.567944</t>
  </si>
  <si>
    <t>92.582</t>
  </si>
  <si>
    <t xml:space="preserve">Петропавловка д.</t>
  </si>
  <si>
    <t>e7643ab8-fff4-4231-b585-6146da03eeee</t>
  </si>
  <si>
    <t>56.5726474</t>
  </si>
  <si>
    <t>91.9737933</t>
  </si>
  <si>
    <t>c54e72e3-0faa-4640-aaa0-e1b3091bfb00</t>
  </si>
  <si>
    <t>56.3076502</t>
  </si>
  <si>
    <t>92.7614167</t>
  </si>
  <si>
    <t>f0a4771a-69d0-4bf0-8fe6-6998dd2a501e</t>
  </si>
  <si>
    <t>56.3374919</t>
  </si>
  <si>
    <t>92.983288</t>
  </si>
  <si>
    <t xml:space="preserve">Подолка д.</t>
  </si>
  <si>
    <t>5cccc6a5-cb44-45d6-ad32-d0814b5c21f6</t>
  </si>
  <si>
    <t>56.3358546</t>
  </si>
  <si>
    <t>92.4861307</t>
  </si>
  <si>
    <t>a05312c9-11e3-452d-95f8-4ab7f99f3c52</t>
  </si>
  <si>
    <t>56.4886922</t>
  </si>
  <si>
    <t>92.5446728</t>
  </si>
  <si>
    <t>e44e90b4-7d4a-4878-bad6-2d2417ec0dd9</t>
  </si>
  <si>
    <t>56.2278412</t>
  </si>
  <si>
    <t>92.9773564</t>
  </si>
  <si>
    <t>16bd59ad-fb9f-4bf6-89b4-beecdf7afccb</t>
  </si>
  <si>
    <t>56.3036714</t>
  </si>
  <si>
    <t>92.6058957</t>
  </si>
  <si>
    <t xml:space="preserve">Серебряково д.</t>
  </si>
  <si>
    <t>4bc185c7-00f1-42a1-8004-8c01a8e89572</t>
  </si>
  <si>
    <t>56.2146818</t>
  </si>
  <si>
    <t>93.2505761</t>
  </si>
  <si>
    <t>b878c5b6-9d13-48a7-90d6-07e3cb1c8a14</t>
  </si>
  <si>
    <t>56.0780824</t>
  </si>
  <si>
    <t>92.4159359</t>
  </si>
  <si>
    <t xml:space="preserve">МТС(4G Низкое)</t>
  </si>
  <si>
    <t>2bab5c8a-5242-4062-8707-58bf7aacf086</t>
  </si>
  <si>
    <t>56.2620926</t>
  </si>
  <si>
    <t>92.9481666</t>
  </si>
  <si>
    <t xml:space="preserve">Солонцы п.</t>
  </si>
  <si>
    <t>59401103-144b-4fee-9a43-cbb61f23b4ad</t>
  </si>
  <si>
    <t>56.0673326</t>
  </si>
  <si>
    <t>92.8410427</t>
  </si>
  <si>
    <t xml:space="preserve">Старцево д.</t>
  </si>
  <si>
    <t>6fe2191a-9698-414c-af94-f09f60d6bfe8</t>
  </si>
  <si>
    <t>56.1655412</t>
  </si>
  <si>
    <t>92.9822506</t>
  </si>
  <si>
    <t xml:space="preserve">Суханово д.</t>
  </si>
  <si>
    <t>62a0b92f-9ca6-4972-a3eb-e0316e4ebc89</t>
  </si>
  <si>
    <t>56.3487152</t>
  </si>
  <si>
    <t>93.0398532</t>
  </si>
  <si>
    <t>1b29ea68-84f7-4030-9c82-276ff5f29210</t>
  </si>
  <si>
    <t>56.1394667</t>
  </si>
  <si>
    <t>92.9171341</t>
  </si>
  <si>
    <t>c77b9b15-089d-4ce0-ac89-932c869ee93e</t>
  </si>
  <si>
    <t>56.2151279</t>
  </si>
  <si>
    <t>92.440275</t>
  </si>
  <si>
    <t>0b18b934-7358-4ac6-b298-da1b25e84716</t>
  </si>
  <si>
    <t>56.479057</t>
  </si>
  <si>
    <t>92.753418</t>
  </si>
  <si>
    <t xml:space="preserve">Таскино д.</t>
  </si>
  <si>
    <t>628bc4a6-ff48-4ceb-9d24-8ef474e2bc99</t>
  </si>
  <si>
    <t>56.3156471</t>
  </si>
  <si>
    <t>92.9605844</t>
  </si>
  <si>
    <t xml:space="preserve">Творогово д.</t>
  </si>
  <si>
    <t>65916bb8-2ea7-45b5-8ebd-a26472044dc7</t>
  </si>
  <si>
    <t>56.1377325</t>
  </si>
  <si>
    <t>92.7665063</t>
  </si>
  <si>
    <t xml:space="preserve">Тыжновка д.</t>
  </si>
  <si>
    <t>d16fa46f-d29a-4f12-810c-08e2bad2b98c</t>
  </si>
  <si>
    <t>56.4323872</t>
  </si>
  <si>
    <t>92.5406207</t>
  </si>
  <si>
    <t xml:space="preserve">Устюг с.</t>
  </si>
  <si>
    <t>e7d7cc2b-77b0-4af4-92a4-9591443315b0</t>
  </si>
  <si>
    <t>56.3736818</t>
  </si>
  <si>
    <t>92.8427902</t>
  </si>
  <si>
    <t xml:space="preserve">Худоногово д.</t>
  </si>
  <si>
    <t>3112a2c0-e74f-426c-b4e4-83c2b4c743a0</t>
  </si>
  <si>
    <t>56.163566</t>
  </si>
  <si>
    <t>93.2011228</t>
  </si>
  <si>
    <t xml:space="preserve">Частоостровское с.</t>
  </si>
  <si>
    <t>740f04fc-91c6-4976-b80a-de02941fc80e</t>
  </si>
  <si>
    <t>56.1945984</t>
  </si>
  <si>
    <t>93.3325552</t>
  </si>
  <si>
    <t xml:space="preserve">Шуваево с.</t>
  </si>
  <si>
    <t>6fdb961b-8821-4b35-b8bf-f2ca22ea1508</t>
  </si>
  <si>
    <t>56.187846</t>
  </si>
  <si>
    <t>92.8959908</t>
  </si>
  <si>
    <t xml:space="preserve">Элита п.</t>
  </si>
  <si>
    <t>b60a121f-1fe4-4d88-84d1-6a2d0b779d5d</t>
  </si>
  <si>
    <t>56.0854949</t>
  </si>
  <si>
    <t>92.5764923</t>
  </si>
  <si>
    <t xml:space="preserve">Ясная Поляна д.</t>
  </si>
  <si>
    <t>bdfefa1d-093e-4ee7-9329-1f9023c1ddd9</t>
  </si>
  <si>
    <t>56.311022</t>
  </si>
  <si>
    <t>92.660395</t>
  </si>
  <si>
    <t xml:space="preserve">Енисейск го</t>
  </si>
  <si>
    <t xml:space="preserve">Енисейск г.</t>
  </si>
  <si>
    <t>6eb21d40-5098-49bc-8b08-ac1a2805d22b</t>
  </si>
  <si>
    <t>58.4501</t>
  </si>
  <si>
    <t>92.1867687</t>
  </si>
  <si>
    <t xml:space="preserve">Железнодорожный сельсовет</t>
  </si>
  <si>
    <t xml:space="preserve">Абалаково п.</t>
  </si>
  <si>
    <t>293c50b9-01c0-4224-aafa-56385fedb090</t>
  </si>
  <si>
    <t>58.081484</t>
  </si>
  <si>
    <t>92.6365</t>
  </si>
  <si>
    <t xml:space="preserve">Абалаковский сельсовет</t>
  </si>
  <si>
    <t xml:space="preserve">Абалаково с.</t>
  </si>
  <si>
    <t>d231c927-735a-4a3f-9a87-8cce947e2de2</t>
  </si>
  <si>
    <t>58.11135</t>
  </si>
  <si>
    <t>92.716585</t>
  </si>
  <si>
    <t xml:space="preserve">Маковский сельсовет</t>
  </si>
  <si>
    <t>edeacc21-d76f-4657-bf27-e676ab66f093</t>
  </si>
  <si>
    <t>58.5168457</t>
  </si>
  <si>
    <t>88.3925708</t>
  </si>
  <si>
    <t xml:space="preserve">Луговатский сельсовет</t>
  </si>
  <si>
    <t>7defe54e-506b-41b6-b759-c0617cced2b9</t>
  </si>
  <si>
    <t>59.4305828</t>
  </si>
  <si>
    <t>89.2886225</t>
  </si>
  <si>
    <t xml:space="preserve">Анциферово д.</t>
  </si>
  <si>
    <t>bb4a0153-ac3b-4855-a6a8-8f1543793d54</t>
  </si>
  <si>
    <t>58.838165</t>
  </si>
  <si>
    <t>91.747139</t>
  </si>
  <si>
    <t xml:space="preserve">Верхнепашинский сельсовет</t>
  </si>
  <si>
    <t>58395857-704b-4ac6-a01d-fa3a0d83ab56</t>
  </si>
  <si>
    <t>58.337721</t>
  </si>
  <si>
    <t>92.438251</t>
  </si>
  <si>
    <t>7884a553-3953-4fef-8c64-8a5455031d42</t>
  </si>
  <si>
    <t>59.3036512</t>
  </si>
  <si>
    <t>88.999174</t>
  </si>
  <si>
    <t xml:space="preserve">Озерновский сельсовет</t>
  </si>
  <si>
    <t>20cc1760-7196-490f-8c9e-b13f4c2ab040</t>
  </si>
  <si>
    <t>58.4832624</t>
  </si>
  <si>
    <t>92.1035655</t>
  </si>
  <si>
    <t xml:space="preserve">Верхнепашино с.</t>
  </si>
  <si>
    <t>cbb4889e-edce-4910-8fdd-e2d4e2ed476c</t>
  </si>
  <si>
    <t>58.4144659</t>
  </si>
  <si>
    <t>92.2615863</t>
  </si>
  <si>
    <t xml:space="preserve">Ворожейка д.</t>
  </si>
  <si>
    <t>5f427b99-3927-421a-89ff-05ff6223f4ae</t>
  </si>
  <si>
    <t>58.4569067</t>
  </si>
  <si>
    <t>89.4688682</t>
  </si>
  <si>
    <t xml:space="preserve">Высокогорский сельсовет</t>
  </si>
  <si>
    <t xml:space="preserve">Высокогорский п.</t>
  </si>
  <si>
    <t>87aae21c-137c-43b3-a2ba-40a8af55327d</t>
  </si>
  <si>
    <t>58.1697764</t>
  </si>
  <si>
    <t>92.6097263</t>
  </si>
  <si>
    <t xml:space="preserve">Городищенский сельсовет</t>
  </si>
  <si>
    <t>0ed92de5-025d-4c0a-98f0-e74b9ee24f01</t>
  </si>
  <si>
    <t>58.290751</t>
  </si>
  <si>
    <t>92.437083</t>
  </si>
  <si>
    <t>d1a002f9-cb46-43e6-a0f7-2b8f2359e66e</t>
  </si>
  <si>
    <t>58.4129355</t>
  </si>
  <si>
    <t>92.1472904</t>
  </si>
  <si>
    <t xml:space="preserve">Епишинский сельсовет</t>
  </si>
  <si>
    <t>95a3e70d-4db9-4aae-92fd-efc4a2cc91ac</t>
  </si>
  <si>
    <t>58.4861566</t>
  </si>
  <si>
    <t>92.2489363</t>
  </si>
  <si>
    <t xml:space="preserve">Еркалово д.</t>
  </si>
  <si>
    <t>cecc949a-0690-4930-927a-65b46681304f</t>
  </si>
  <si>
    <t>58.5100087</t>
  </si>
  <si>
    <t>92.1274178</t>
  </si>
  <si>
    <t xml:space="preserve">Каменск д.</t>
  </si>
  <si>
    <t>c1ffd571-b302-4b56-824a-7a98437dd480</t>
  </si>
  <si>
    <t>58.3429698</t>
  </si>
  <si>
    <t>92.4669814</t>
  </si>
  <si>
    <t xml:space="preserve">Новокаргинский сельсовет</t>
  </si>
  <si>
    <t>9b90ca37-fcce-4b2b-8526-a43a907ff97e</t>
  </si>
  <si>
    <t>58.0044806</t>
  </si>
  <si>
    <t>92.9744457</t>
  </si>
  <si>
    <t xml:space="preserve">Касово п.</t>
  </si>
  <si>
    <t>7fa15c22-e985-459e-b5e1-91a41c8061b6</t>
  </si>
  <si>
    <t>59.8002596</t>
  </si>
  <si>
    <t>90.1047334</t>
  </si>
  <si>
    <t xml:space="preserve">Новоназимовский сельсовет</t>
  </si>
  <si>
    <t xml:space="preserve">Колмогорово д.</t>
  </si>
  <si>
    <t>fdae1c11-3250-4af4-85d0-343d681f7ace</t>
  </si>
  <si>
    <t>59.2623126</t>
  </si>
  <si>
    <t>91.316443</t>
  </si>
  <si>
    <t xml:space="preserve">Кривлякский сельсовет</t>
  </si>
  <si>
    <t xml:space="preserve">Кривляк п.</t>
  </si>
  <si>
    <t>8ba7ba4b-06fe-4076-8032-d78a24cbb31e</t>
  </si>
  <si>
    <t>60.281139</t>
  </si>
  <si>
    <t>90.022026</t>
  </si>
  <si>
    <t xml:space="preserve">Крутой Лог п.</t>
  </si>
  <si>
    <t>8b74faed-f05b-4fbd-8e6f-578567f8b997</t>
  </si>
  <si>
    <t>58.0424206</t>
  </si>
  <si>
    <t>92.9337742</t>
  </si>
  <si>
    <t xml:space="preserve">Лосиноборское с.</t>
  </si>
  <si>
    <t>9bf02ec8-e406-45f2-9ab4-31c0aa66c763</t>
  </si>
  <si>
    <t>58.4569146</t>
  </si>
  <si>
    <t>89.4707833</t>
  </si>
  <si>
    <t xml:space="preserve">Луговатка с.</t>
  </si>
  <si>
    <t>d0c4c48e-c273-4a9d-a9ee-66b6f5b3ee48</t>
  </si>
  <si>
    <t>59.111946</t>
  </si>
  <si>
    <t>89.2419199</t>
  </si>
  <si>
    <t xml:space="preserve">Майский сельсовет</t>
  </si>
  <si>
    <t>deb2c663-6c0c-4787-b857-b39737ab8d74</t>
  </si>
  <si>
    <t>60.015833</t>
  </si>
  <si>
    <t>89.4175</t>
  </si>
  <si>
    <t>4fdaa6c2-18cd-4738-a6cc-7391f3c91280</t>
  </si>
  <si>
    <t>58.1869831</t>
  </si>
  <si>
    <t>90.8790653</t>
  </si>
  <si>
    <t xml:space="preserve">Малобельский сельсовет</t>
  </si>
  <si>
    <t>4304f76d-0a3e-40fe-8a9d-3bbf39d66fb5</t>
  </si>
  <si>
    <t>58.2305268</t>
  </si>
  <si>
    <t>91.9608834</t>
  </si>
  <si>
    <t xml:space="preserve">Мариловцева д.</t>
  </si>
  <si>
    <t>f06b2764-3233-4e1b-82a7-89d293a6a493</t>
  </si>
  <si>
    <t>58.2635626</t>
  </si>
  <si>
    <t>91.943967</t>
  </si>
  <si>
    <t xml:space="preserve">Подгорновский сельсовет</t>
  </si>
  <si>
    <t xml:space="preserve">Масленниково д.</t>
  </si>
  <si>
    <t>a101fdfa-0103-46c5-90fa-1564a0c5f1a1</t>
  </si>
  <si>
    <t>58.1877397</t>
  </si>
  <si>
    <t>91.8931724</t>
  </si>
  <si>
    <t>ff567ba1-606d-4454-9273-df17f482a481</t>
  </si>
  <si>
    <t>59.508415</t>
  </si>
  <si>
    <t>90.920998</t>
  </si>
  <si>
    <t xml:space="preserve">Ярцевский сельсовет</t>
  </si>
  <si>
    <t xml:space="preserve">Напарино п.</t>
  </si>
  <si>
    <t>9f1e7772-7e85-4ffb-ab91-94d1afbe8409</t>
  </si>
  <si>
    <t>60.1502012</t>
  </si>
  <si>
    <t>90.4678224</t>
  </si>
  <si>
    <t>21175f6f-a5a7-466f-8901-15fe90203838</t>
  </si>
  <si>
    <t>59.915611</t>
  </si>
  <si>
    <t>90.638031</t>
  </si>
  <si>
    <t>545e8c51-5c8e-45f8-8190-c5c49447f4e2</t>
  </si>
  <si>
    <t>60.398777</t>
  </si>
  <si>
    <t>90.080223</t>
  </si>
  <si>
    <t xml:space="preserve">Новокаргино п.</t>
  </si>
  <si>
    <t>2f86b64a-9ed9-4a97-920b-671a23a7580e</t>
  </si>
  <si>
    <t>58.0199931</t>
  </si>
  <si>
    <t>92.9498093</t>
  </si>
  <si>
    <t xml:space="preserve">Новоназимово п.</t>
  </si>
  <si>
    <t>ebaf08fd-cd9e-4839-81b3-17da82d38275</t>
  </si>
  <si>
    <t>59.5708703</t>
  </si>
  <si>
    <t>90.8183914</t>
  </si>
  <si>
    <t>7bcdce61-ce4b-412a-8431-318daf029579</t>
  </si>
  <si>
    <t>59.8337265</t>
  </si>
  <si>
    <t>90.18276</t>
  </si>
  <si>
    <t xml:space="preserve">Озерное с.</t>
  </si>
  <si>
    <t>3a70d9b7-0e33-464c-bf66-b0f363658400</t>
  </si>
  <si>
    <t>58.464725</t>
  </si>
  <si>
    <t>92.0799471</t>
  </si>
  <si>
    <t xml:space="preserve">Паршино д.</t>
  </si>
  <si>
    <t>1a1771e1-c75e-4a1d-9b75-5aec8ce349f7</t>
  </si>
  <si>
    <t>58.6830713</t>
  </si>
  <si>
    <t>92.069225</t>
  </si>
  <si>
    <t xml:space="preserve">Плотбищенский сельсовет</t>
  </si>
  <si>
    <t>615ac9c1-8ef2-4674-878c-d5cf5a16bb7e</t>
  </si>
  <si>
    <t>58.4402965</t>
  </si>
  <si>
    <t>91.9535279</t>
  </si>
  <si>
    <t>e2c201c3-b112-426a-860f-c9a8987fa32c</t>
  </si>
  <si>
    <t>58.6985533</t>
  </si>
  <si>
    <t>92.0541762</t>
  </si>
  <si>
    <t>3a57f27c-eb15-430d-b091-bd852624457b</t>
  </si>
  <si>
    <t>58.1162609</t>
  </si>
  <si>
    <t>91.8883916</t>
  </si>
  <si>
    <t xml:space="preserve">пгт Подтесово</t>
  </si>
  <si>
    <t xml:space="preserve">Подтесово пгт.</t>
  </si>
  <si>
    <t>cd252937-dd02-4189-850e-50e431e0a221</t>
  </si>
  <si>
    <t>58.6049892</t>
  </si>
  <si>
    <t>92.0917584</t>
  </si>
  <si>
    <t xml:space="preserve">Потаповский сельсовет</t>
  </si>
  <si>
    <t>5e14359c-323e-4a06-884b-210497d017ab</t>
  </si>
  <si>
    <t>58.4373985</t>
  </si>
  <si>
    <t>92.3122942</t>
  </si>
  <si>
    <t xml:space="preserve">Прутовая д.</t>
  </si>
  <si>
    <t>a95c99bf-c6d4-4e8a-82d5-9745f0d69601</t>
  </si>
  <si>
    <t>58.3913545</t>
  </si>
  <si>
    <t>92.2729701</t>
  </si>
  <si>
    <t xml:space="preserve">Рудиковка д.</t>
  </si>
  <si>
    <t>7273ed4c-4066-4eba-95a3-85b1ae999380</t>
  </si>
  <si>
    <t>58.195154</t>
  </si>
  <si>
    <t>92.568166</t>
  </si>
  <si>
    <t xml:space="preserve">Савино д.</t>
  </si>
  <si>
    <t>6c249323-5191-4de8-b347-b182bc88ba6b</t>
  </si>
  <si>
    <t>58.014131</t>
  </si>
  <si>
    <t>93.002725</t>
  </si>
  <si>
    <t>b5674a6b-0847-4e0f-bfe7-ebee16766b10</t>
  </si>
  <si>
    <t>59.6642249</t>
  </si>
  <si>
    <t>90.8384908</t>
  </si>
  <si>
    <t xml:space="preserve">Смородинка д.</t>
  </si>
  <si>
    <t>8377a5e4-ccb1-429b-b29f-5eb2fa357e77</t>
  </si>
  <si>
    <t>58.1355499</t>
  </si>
  <si>
    <t>92.8290498</t>
  </si>
  <si>
    <t xml:space="preserve">Сотниково д.</t>
  </si>
  <si>
    <t>dba56730-d208-4eb4-97bf-d014df97b9ea</t>
  </si>
  <si>
    <t>58.0690599</t>
  </si>
  <si>
    <t>92.7606066</t>
  </si>
  <si>
    <t>4a41963c-aafc-49c7-97d5-f2e2534af964</t>
  </si>
  <si>
    <t>58.359706</t>
  </si>
  <si>
    <t>89.014649</t>
  </si>
  <si>
    <t xml:space="preserve">Сымский сельсовет</t>
  </si>
  <si>
    <t>23b4683d-c5d4-4328-8a20-ce3b55686783</t>
  </si>
  <si>
    <t>61.00206428</t>
  </si>
  <si>
    <t>86.35034858</t>
  </si>
  <si>
    <t xml:space="preserve">Чалбышевский сельсовет</t>
  </si>
  <si>
    <t xml:space="preserve">Тархово д.</t>
  </si>
  <si>
    <t>ada28717-aeff-4096-ba85-703cc770ba24</t>
  </si>
  <si>
    <t>57.825605</t>
  </si>
  <si>
    <t>91.453072</t>
  </si>
  <si>
    <t xml:space="preserve">Усть-Кемский сельсовет</t>
  </si>
  <si>
    <t xml:space="preserve">Усть-Кемь п.</t>
  </si>
  <si>
    <t>524e4dab-5a65-42dd-9cbd-85ec9b769435</t>
  </si>
  <si>
    <t>58.5422642</t>
  </si>
  <si>
    <t>92.054777</t>
  </si>
  <si>
    <t xml:space="preserve">Усть-Питский сельсовет</t>
  </si>
  <si>
    <t>7915fcb5-fe6e-49d5-9ed7-e4dd9849bdc1</t>
  </si>
  <si>
    <t>58.980694</t>
  </si>
  <si>
    <t>91.79892</t>
  </si>
  <si>
    <t>d4b7a49b-77b9-4b2e-b356-14be40ef9cd0</t>
  </si>
  <si>
    <t>58.1193833</t>
  </si>
  <si>
    <t>92.9145888</t>
  </si>
  <si>
    <t>79b36349-7754-4121-ac3b-28aa1b8208f7</t>
  </si>
  <si>
    <t>60.0369897</t>
  </si>
  <si>
    <t>90.5736983</t>
  </si>
  <si>
    <t>f233e9bb-cfdc-4dee-a2a6-06230cbe0215</t>
  </si>
  <si>
    <t>58.0550236</t>
  </si>
  <si>
    <t>91.8916067</t>
  </si>
  <si>
    <t xml:space="preserve">Шадрино д.</t>
  </si>
  <si>
    <t>c0688715-8e03-4255-9896-ce0159b36d23</t>
  </si>
  <si>
    <t>58.5611408</t>
  </si>
  <si>
    <t>92.0471895</t>
  </si>
  <si>
    <t xml:space="preserve">Шапкинский сельсовет</t>
  </si>
  <si>
    <t xml:space="preserve">Шапкино п.</t>
  </si>
  <si>
    <t>db8df6bc-792b-4d9a-9e43-d565e507c02c</t>
  </si>
  <si>
    <t>57.895639</t>
  </si>
  <si>
    <t>93.0369721</t>
  </si>
  <si>
    <t xml:space="preserve">Широкий Лог п.</t>
  </si>
  <si>
    <t>3d20ab0e-bae5-4150-9b8c-9aaabf40bc39</t>
  </si>
  <si>
    <t>58.0742487</t>
  </si>
  <si>
    <t>92.9629509</t>
  </si>
  <si>
    <t xml:space="preserve">Шишмарево п.</t>
  </si>
  <si>
    <t>effa4f0d-a004-4050-bb62-fe095e2c4572</t>
  </si>
  <si>
    <t>59.0974828</t>
  </si>
  <si>
    <t>91.6910996</t>
  </si>
  <si>
    <t xml:space="preserve">Южаково д.</t>
  </si>
  <si>
    <t>cf3004ca-4ecd-4636-bb27-3fedaca99bbc</t>
  </si>
  <si>
    <t>58.36199</t>
  </si>
  <si>
    <t>92.424417</t>
  </si>
  <si>
    <t xml:space="preserve">Ялань д.</t>
  </si>
  <si>
    <t>9e5edd6f-6957-413a-bece-d2913a32c32d</t>
  </si>
  <si>
    <t>58.3531567</t>
  </si>
  <si>
    <t>91.8391812</t>
  </si>
  <si>
    <t xml:space="preserve">Ярцево с.</t>
  </si>
  <si>
    <t>3f72b94e-fff9-4a5f-a31d-25dbbbd1765d</t>
  </si>
  <si>
    <t>60.244319</t>
  </si>
  <si>
    <t>90.224322</t>
  </si>
  <si>
    <t xml:space="preserve">Араданский сельсовет</t>
  </si>
  <si>
    <t>916aaddf-471b-4830-a54f-be181441722c</t>
  </si>
  <si>
    <t>52.570613</t>
  </si>
  <si>
    <t>93.4449172</t>
  </si>
  <si>
    <t>6962761e-050e-4c6b-bf2a-466f6a3e70ee</t>
  </si>
  <si>
    <t>53.0393959</t>
  </si>
  <si>
    <t>92.4237967</t>
  </si>
  <si>
    <t xml:space="preserve">Верхнеусинское с.</t>
  </si>
  <si>
    <t>36629d60-0f63-41ba-8deb-64e171cf7707</t>
  </si>
  <si>
    <t>52.2354778</t>
  </si>
  <si>
    <t>93.028492</t>
  </si>
  <si>
    <t xml:space="preserve">Григорьевский сельсовет</t>
  </si>
  <si>
    <t>4463707b-e86a-4927-ba26-db104a847550</t>
  </si>
  <si>
    <t>53.2439255</t>
  </si>
  <si>
    <t>92.810622</t>
  </si>
  <si>
    <t xml:space="preserve">Мигнинский сельсовет</t>
  </si>
  <si>
    <t xml:space="preserve">Вознесенка д.</t>
  </si>
  <si>
    <t>4d2b8a91-d906-494b-b54d-889655417c25</t>
  </si>
  <si>
    <t>53.107125</t>
  </si>
  <si>
    <t>92.068235</t>
  </si>
  <si>
    <t>a8249516-c699-48a3-a986-16c0ef7d0052</t>
  </si>
  <si>
    <t>53.2246301</t>
  </si>
  <si>
    <t>92.8427921</t>
  </si>
  <si>
    <t xml:space="preserve">Ермаковский сельсовет</t>
  </si>
  <si>
    <t xml:space="preserve">Ермаковское с.</t>
  </si>
  <si>
    <t>910ba22a-c5f8-4525-bef3-abffa4edad7c</t>
  </si>
  <si>
    <t>53.2748303</t>
  </si>
  <si>
    <t>92.3980241</t>
  </si>
  <si>
    <t xml:space="preserve">Жеблахтинский сельсовет</t>
  </si>
  <si>
    <t>3aca8e12-bf6d-48ec-813b-92eae6137cf7</t>
  </si>
  <si>
    <t>53.3186367</t>
  </si>
  <si>
    <t>92.1885164</t>
  </si>
  <si>
    <t>a99b29ad-faa6-4ab0-aadd-6f28a5d1d23e</t>
  </si>
  <si>
    <t>53.385138</t>
  </si>
  <si>
    <t>92.192166</t>
  </si>
  <si>
    <t xml:space="preserve">Маралсовхоз п.</t>
  </si>
  <si>
    <t>6d627a20-78b4-494c-ac84-c8ef252d452c</t>
  </si>
  <si>
    <t>52.2366619</t>
  </si>
  <si>
    <t>93.2225794</t>
  </si>
  <si>
    <t xml:space="preserve">Маральский п.</t>
  </si>
  <si>
    <t>e85ee7bd-dba4-4c2a-a7d3-1e7960799cb8</t>
  </si>
  <si>
    <t>52.2161582</t>
  </si>
  <si>
    <t>93.6099653</t>
  </si>
  <si>
    <t xml:space="preserve">Мигна с.</t>
  </si>
  <si>
    <t>b25e2a3c-39e8-42d9-847e-a62d3b59c778</t>
  </si>
  <si>
    <t>53.1308276</t>
  </si>
  <si>
    <t>92.2173696</t>
  </si>
  <si>
    <t>f9d8195b-99d2-4f77-8f4b-bc8c58ad7df2</t>
  </si>
  <si>
    <t>52.2577825</t>
  </si>
  <si>
    <t>93.014155</t>
  </si>
  <si>
    <t xml:space="preserve">Нижнесуэтукский сельсовет</t>
  </si>
  <si>
    <t xml:space="preserve">Нижний Суэтук с.</t>
  </si>
  <si>
    <t>c4a35779-92f9-4d9c-a6f6-baf4b64f5a3b</t>
  </si>
  <si>
    <t>53.340969</t>
  </si>
  <si>
    <t>92.462776</t>
  </si>
  <si>
    <t>6a6581cc-7bac-4a3c-90b0-8da5d49b15e4</t>
  </si>
  <si>
    <t>53.314562</t>
  </si>
  <si>
    <t>92.340047</t>
  </si>
  <si>
    <t>40c9d1a9-a6c5-4310-b333-ca187ed70f87</t>
  </si>
  <si>
    <t>53.236184</t>
  </si>
  <si>
    <t>92.3926091</t>
  </si>
  <si>
    <t xml:space="preserve">Новополтавский сельсовет</t>
  </si>
  <si>
    <t>a0393d5f-766b-460a-8958-2a8bc265f3e2</t>
  </si>
  <si>
    <t>53.3267668</t>
  </si>
  <si>
    <t>92.6225758</t>
  </si>
  <si>
    <t xml:space="preserve">Ойский сельсовет</t>
  </si>
  <si>
    <t xml:space="preserve">Ойский п.</t>
  </si>
  <si>
    <t>3a21c4ff-f1ab-484f-8b1f-5b7fd6b774bc</t>
  </si>
  <si>
    <t>53.2427216</t>
  </si>
  <si>
    <t>92.5010937</t>
  </si>
  <si>
    <t>27d41296-8030-4b92-8310-5ea817a210af</t>
  </si>
  <si>
    <t>53.2680751</t>
  </si>
  <si>
    <t>92.4485522</t>
  </si>
  <si>
    <t xml:space="preserve">Танзыбейский сельсовет</t>
  </si>
  <si>
    <t>918ee208-a7e9-4fa6-b8b4-fd0a441f36a9</t>
  </si>
  <si>
    <t>53.191665</t>
  </si>
  <si>
    <t>92.944559</t>
  </si>
  <si>
    <t>ee3374d4-8aab-46a7-a497-162691899f7f</t>
  </si>
  <si>
    <t>53.1190523</t>
  </si>
  <si>
    <t>92.4414079</t>
  </si>
  <si>
    <t xml:space="preserve">Салбинский сельсовет</t>
  </si>
  <si>
    <t>7d4412f7-30b3-41db-a0b6-6fc1d5e84412</t>
  </si>
  <si>
    <t>53.2396092</t>
  </si>
  <si>
    <t>92.5995011</t>
  </si>
  <si>
    <t xml:space="preserve">Семенниковский сельсовет</t>
  </si>
  <si>
    <t xml:space="preserve">Семенниково с.</t>
  </si>
  <si>
    <t>a517092b-cbf8-4411-9dcb-b9adf88013d7</t>
  </si>
  <si>
    <t>53.1984527</t>
  </si>
  <si>
    <t>92.2366539</t>
  </si>
  <si>
    <t xml:space="preserve">Танзыбей п.</t>
  </si>
  <si>
    <t>9d1cbb41-29f7-437b-8ca3-463c0d340c50</t>
  </si>
  <si>
    <t>53.1331705</t>
  </si>
  <si>
    <t>92.9483042</t>
  </si>
  <si>
    <t xml:space="preserve">Усть-Золотая д.</t>
  </si>
  <si>
    <t>0405431c-1843-41bb-8c7a-3658f6dfe9d5</t>
  </si>
  <si>
    <t>52.0859552</t>
  </si>
  <si>
    <t>92.7204232</t>
  </si>
  <si>
    <t xml:space="preserve">Червизюль п.</t>
  </si>
  <si>
    <t>d671b041-9ba3-4931-a797-5154ed40abe3</t>
  </si>
  <si>
    <t>53.1967871</t>
  </si>
  <si>
    <t>93.1722715</t>
  </si>
  <si>
    <t xml:space="preserve">Черная Речка д.</t>
  </si>
  <si>
    <t>f36e66f6-8689-435d-be23-1ba58ecd5c79</t>
  </si>
  <si>
    <t>53.1459959</t>
  </si>
  <si>
    <t>92.9056992</t>
  </si>
  <si>
    <t xml:space="preserve">Железногорск го</t>
  </si>
  <si>
    <t xml:space="preserve">Додоново п.</t>
  </si>
  <si>
    <t>74c2aebd-52dd-423e-a023-2297a485afb2</t>
  </si>
  <si>
    <t>56.2746935</t>
  </si>
  <si>
    <t>93.4363541</t>
  </si>
  <si>
    <t xml:space="preserve">Железногорск г.</t>
  </si>
  <si>
    <t>e532b3c3-d300-4585-ada6-40e7900c2abf</t>
  </si>
  <si>
    <t>56.2602634</t>
  </si>
  <si>
    <t>93.5356304</t>
  </si>
  <si>
    <t xml:space="preserve">Новый Путь п.</t>
  </si>
  <si>
    <t>2ead2f80-f2ab-4f69-a088-30c4b6116880</t>
  </si>
  <si>
    <t>56.1677931</t>
  </si>
  <si>
    <t>93.4593809</t>
  </si>
  <si>
    <t>caf562f6-3c28-4137-9599-3827379f7a2d</t>
  </si>
  <si>
    <t>56.1237623</t>
  </si>
  <si>
    <t>93.4352157</t>
  </si>
  <si>
    <t xml:space="preserve">Тартат п.</t>
  </si>
  <si>
    <t>41bea9a1-7126-40b8-bd4e-1ee7952cdf7f</t>
  </si>
  <si>
    <t>56.1675421</t>
  </si>
  <si>
    <t>93.3671691</t>
  </si>
  <si>
    <t xml:space="preserve">Железногорск ЗАТО го</t>
  </si>
  <si>
    <t>422bbec5-ec71-4dd3-bf81-0195c26e147d</t>
  </si>
  <si>
    <t>56.326437</t>
  </si>
  <si>
    <t>93.4876283</t>
  </si>
  <si>
    <t xml:space="preserve">Зеленогорск го</t>
  </si>
  <si>
    <t xml:space="preserve">Зеленогорск г.</t>
  </si>
  <si>
    <t>38f208d6-6f29-4d30-b826-b42e8beecc67</t>
  </si>
  <si>
    <t>56.0994416</t>
  </si>
  <si>
    <t>94.5947047</t>
  </si>
  <si>
    <t xml:space="preserve">Отрокский сельсовет</t>
  </si>
  <si>
    <t xml:space="preserve">Адриха д.</t>
  </si>
  <si>
    <t>6908497a-0bb5-4fb9-9a04-21245883266b</t>
  </si>
  <si>
    <t>54.4272198</t>
  </si>
  <si>
    <t>92.4154318</t>
  </si>
  <si>
    <t xml:space="preserve">Большая Идра д.</t>
  </si>
  <si>
    <t>4591e958-4880-401e-8036-bd1315bbf8be</t>
  </si>
  <si>
    <t>54.3557488</t>
  </si>
  <si>
    <t>92.3632182</t>
  </si>
  <si>
    <t xml:space="preserve">Большесалбинский сельсовет</t>
  </si>
  <si>
    <t>570a44a4-de0f-4122-b058-4e52d77d6095</t>
  </si>
  <si>
    <t>54.2433388</t>
  </si>
  <si>
    <t>92.329364</t>
  </si>
  <si>
    <t xml:space="preserve">Большекнышинский сельсовет</t>
  </si>
  <si>
    <t>55b61861-5ca1-407a-8f38-7f72c818119d</t>
  </si>
  <si>
    <t>54.254511</t>
  </si>
  <si>
    <t>92.5696212</t>
  </si>
  <si>
    <t xml:space="preserve">Большетелекский сельсовет</t>
  </si>
  <si>
    <t>76380f51-c593-449f-a890-a5f2908d69a4</t>
  </si>
  <si>
    <t>54.2948121</t>
  </si>
  <si>
    <t>92.0715639</t>
  </si>
  <si>
    <t xml:space="preserve">Большехабыкский сельсовет</t>
  </si>
  <si>
    <t>21362eff-9390-40b2-bdac-edb7b192250b</t>
  </si>
  <si>
    <t>54.4254646</t>
  </si>
  <si>
    <t>91.9429004</t>
  </si>
  <si>
    <t xml:space="preserve">Васильевка д.</t>
  </si>
  <si>
    <t>deda98b6-428d-4bf0-8e07-628721f81e3b</t>
  </si>
  <si>
    <t>54.547261</t>
  </si>
  <si>
    <t>92.336229</t>
  </si>
  <si>
    <t xml:space="preserve">Идринский сельсовет</t>
  </si>
  <si>
    <t xml:space="preserve">Восточный п.</t>
  </si>
  <si>
    <t>cf8a1d32-03f5-4cd1-969b-e9daff6ec885</t>
  </si>
  <si>
    <t>54.362211</t>
  </si>
  <si>
    <t>92.175961</t>
  </si>
  <si>
    <t xml:space="preserve">Добромысловский сельсовет</t>
  </si>
  <si>
    <t>7438c945-053d-4fcb-bf8a-bb6567e729bf</t>
  </si>
  <si>
    <t>54.494897</t>
  </si>
  <si>
    <t>91.8801961</t>
  </si>
  <si>
    <t xml:space="preserve">Екатерининский сельсовет</t>
  </si>
  <si>
    <t>1369f4b9-a23b-4d9c-ab8d-28c08987ec44</t>
  </si>
  <si>
    <t>54.554386</t>
  </si>
  <si>
    <t>92.149654</t>
  </si>
  <si>
    <t xml:space="preserve">Еленинск д.</t>
  </si>
  <si>
    <t>1e1537c1-1427-4b09-bfce-68335bc34638</t>
  </si>
  <si>
    <t>54.5029881</t>
  </si>
  <si>
    <t>92.3748154</t>
  </si>
  <si>
    <t xml:space="preserve">Зезезино д.</t>
  </si>
  <si>
    <t>814a26c0-ae25-4cb8-b39c-168624a27ac1</t>
  </si>
  <si>
    <t>54.5647107</t>
  </si>
  <si>
    <t>92.4410008</t>
  </si>
  <si>
    <t xml:space="preserve">Идринское с.</t>
  </si>
  <si>
    <t>ffc2fe33-203d-4c4e-8e07-bd27f095e932</t>
  </si>
  <si>
    <t>54.3667173</t>
  </si>
  <si>
    <t>92.1024101</t>
  </si>
  <si>
    <t xml:space="preserve">Романовский сельсовет</t>
  </si>
  <si>
    <t xml:space="preserve">Иннокентьевка д.</t>
  </si>
  <si>
    <t>315cb9f8-d47a-4b63-8bcb-9db6632cf955</t>
  </si>
  <si>
    <t>54.6990604</t>
  </si>
  <si>
    <t>91.8667592</t>
  </si>
  <si>
    <t xml:space="preserve">Козино д.</t>
  </si>
  <si>
    <t>1be73130-4ef3-4154-b9cb-c27ee4080e17</t>
  </si>
  <si>
    <t>54.4406195</t>
  </si>
  <si>
    <t>92.6732854</t>
  </si>
  <si>
    <t xml:space="preserve">Колдыбай д.</t>
  </si>
  <si>
    <t>9d688000-2729-487b-9969-70a174da1d91</t>
  </si>
  <si>
    <t>54.5912377</t>
  </si>
  <si>
    <t>91.918734</t>
  </si>
  <si>
    <t xml:space="preserve">Комсомольский п.</t>
  </si>
  <si>
    <t>079708cf-d74f-4b4a-8344-55b68a5e22d5</t>
  </si>
  <si>
    <t>54.289798</t>
  </si>
  <si>
    <t>92.401204</t>
  </si>
  <si>
    <t xml:space="preserve">Королевка д.</t>
  </si>
  <si>
    <t>cb9a10a7-007e-492a-94fb-a2b495d4d824</t>
  </si>
  <si>
    <t>54.7404559</t>
  </si>
  <si>
    <t>92.1457929</t>
  </si>
  <si>
    <t xml:space="preserve">Курежский сельсовет</t>
  </si>
  <si>
    <t>b0ef621f-fc60-4afb-ab95-3c4808c9b4b4</t>
  </si>
  <si>
    <t>54.2096304</t>
  </si>
  <si>
    <t>92.1020428</t>
  </si>
  <si>
    <t xml:space="preserve">Майский п.</t>
  </si>
  <si>
    <t>cca1b7de-1387-4bd4-a959-d4501533cc13</t>
  </si>
  <si>
    <t>54.4849626</t>
  </si>
  <si>
    <t>91.987811</t>
  </si>
  <si>
    <t>a44bc581-d98d-4a08-9bd4-180743c9f18f</t>
  </si>
  <si>
    <t>54.3897023</t>
  </si>
  <si>
    <t>91.9968729</t>
  </si>
  <si>
    <t xml:space="preserve">Малые Кныши с.</t>
  </si>
  <si>
    <t>514fd34f-650b-41ba-aabc-0696e562e9b0</t>
  </si>
  <si>
    <t>54.327915</t>
  </si>
  <si>
    <t>92.619499</t>
  </si>
  <si>
    <t xml:space="preserve">Малый Телек д.</t>
  </si>
  <si>
    <t>050c6e3c-4b8f-4e19-927e-068c8a9aac4a</t>
  </si>
  <si>
    <t>54.3314029</t>
  </si>
  <si>
    <t>91.9458511</t>
  </si>
  <si>
    <t>6a911bcb-16fa-4030-98d4-d7fdf3dcbaf3</t>
  </si>
  <si>
    <t>54.4404925</t>
  </si>
  <si>
    <t>92.0882286</t>
  </si>
  <si>
    <t>55bdadd9-028a-4fcd-ac90-f675a1f12af9</t>
  </si>
  <si>
    <t>54.5599893</t>
  </si>
  <si>
    <t>92.2418784</t>
  </si>
  <si>
    <t>f1641422-392a-47a3-a4f4-18b77252ce2f</t>
  </si>
  <si>
    <t>54.779281</t>
  </si>
  <si>
    <t>91.971917</t>
  </si>
  <si>
    <t>f86ee577-7172-48f7-a49d-ab071a7715d2</t>
  </si>
  <si>
    <t>54.4867221</t>
  </si>
  <si>
    <t>92.2400719</t>
  </si>
  <si>
    <t xml:space="preserve">Новоберезовский сельсовет</t>
  </si>
  <si>
    <t>a8384f85-6d6f-4a03-97d7-c1929f415207</t>
  </si>
  <si>
    <t>54.530343</t>
  </si>
  <si>
    <t>92.0590572</t>
  </si>
  <si>
    <t>f88d18d0-778c-4004-aa98-dd03e6afc6fe</t>
  </si>
  <si>
    <t>54.5456777</t>
  </si>
  <si>
    <t>92.5334868</t>
  </si>
  <si>
    <t>6f5a72b2-e34d-4e5f-a9b4-89978319f8eb</t>
  </si>
  <si>
    <t>54.390703</t>
  </si>
  <si>
    <t>91.866778</t>
  </si>
  <si>
    <t>820e79f2-a4b2-46be-bd68-effd02c04c3c</t>
  </si>
  <si>
    <t>54.4470557</t>
  </si>
  <si>
    <t>92.549472</t>
  </si>
  <si>
    <t>849862a9-879d-4cad-a1a9-b2fd42b2d4ef</t>
  </si>
  <si>
    <t>54.7264992</t>
  </si>
  <si>
    <t>92.0184657</t>
  </si>
  <si>
    <t>e5524ab5-6c9f-4462-a96a-9eb2935dacdd</t>
  </si>
  <si>
    <t>54.395893</t>
  </si>
  <si>
    <t>92.162405</t>
  </si>
  <si>
    <t xml:space="preserve">Средняя Салба д.</t>
  </si>
  <si>
    <t>ba5898a0-1eae-4584-9ffc-9198f4b78460</t>
  </si>
  <si>
    <t>54.1874761</t>
  </si>
  <si>
    <t>92.3064533</t>
  </si>
  <si>
    <t>41ae0cab-decd-43da-b049-f1f7fdebc463</t>
  </si>
  <si>
    <t>54.363722</t>
  </si>
  <si>
    <t>92.261444</t>
  </si>
  <si>
    <t>821d0216-3a63-48e5-8cbe-b2c70f5ffe2b</t>
  </si>
  <si>
    <t>54.6989148</t>
  </si>
  <si>
    <t>91.9630629</t>
  </si>
  <si>
    <t xml:space="preserve">Абакумовка д.</t>
  </si>
  <si>
    <t>ee92fe78-0930-417e-9e3e-94ced0a5842e</t>
  </si>
  <si>
    <t>55.7350995</t>
  </si>
  <si>
    <t>96.2343283</t>
  </si>
  <si>
    <t xml:space="preserve">Агул п.</t>
  </si>
  <si>
    <t>70f3bc4b-a966-4367-b3ac-e5442aa2c0a2</t>
  </si>
  <si>
    <t>55.783287</t>
  </si>
  <si>
    <t>96.1271281</t>
  </si>
  <si>
    <t xml:space="preserve">г. Иланский</t>
  </si>
  <si>
    <t xml:space="preserve">Алгасы д.</t>
  </si>
  <si>
    <t>f0854320-f68d-4b70-abfd-93e6cab263b0</t>
  </si>
  <si>
    <t>56.0803364</t>
  </si>
  <si>
    <t>96.0829204</t>
  </si>
  <si>
    <t xml:space="preserve">Береж п.</t>
  </si>
  <si>
    <t>4530d9c9-eca6-40fd-b6a8-de869ea7306d</t>
  </si>
  <si>
    <t>55.7906216</t>
  </si>
  <si>
    <t>96.0232777</t>
  </si>
  <si>
    <t xml:space="preserve">Соколовский сельсовет</t>
  </si>
  <si>
    <t xml:space="preserve">Богдановка д.</t>
  </si>
  <si>
    <t>328a374b-e58b-4556-88cc-4579fa68e5f9</t>
  </si>
  <si>
    <t>56.4597385</t>
  </si>
  <si>
    <t>95.8948993</t>
  </si>
  <si>
    <t xml:space="preserve">Южно-Александровский сельсовет</t>
  </si>
  <si>
    <t xml:space="preserve">Верх-Атины д.</t>
  </si>
  <si>
    <t>05229502-96b2-43c9-86f2-cf5421f24a3f</t>
  </si>
  <si>
    <t>55.9066938</t>
  </si>
  <si>
    <t>96.2910747</t>
  </si>
  <si>
    <t xml:space="preserve">Гавриловка д.</t>
  </si>
  <si>
    <t>2779044d-49f1-4825-9cf9-193a1f5965ca</t>
  </si>
  <si>
    <t>55.9971199</t>
  </si>
  <si>
    <t>96.1825046</t>
  </si>
  <si>
    <t xml:space="preserve">Гремучая Падь д.</t>
  </si>
  <si>
    <t>ead3d3d3-2eb3-41a5-9926-f33df0d97bd4</t>
  </si>
  <si>
    <t>56.4435732</t>
  </si>
  <si>
    <t>95.7832842</t>
  </si>
  <si>
    <t xml:space="preserve">Далайский сельсовет</t>
  </si>
  <si>
    <t>8f3c1094-bee7-4e68-9c1e-4eab23974ae9</t>
  </si>
  <si>
    <t>56.2936579</t>
  </si>
  <si>
    <t>95.9041092</t>
  </si>
  <si>
    <t xml:space="preserve">Далай-Отрез д.</t>
  </si>
  <si>
    <t>9a854e91-7717-48f2-b875-7e3ff44cff19</t>
  </si>
  <si>
    <t>56.307679</t>
  </si>
  <si>
    <t>96.0565371</t>
  </si>
  <si>
    <t xml:space="preserve">Ельниковский сельсовет</t>
  </si>
  <si>
    <t>5dd9dffa-d5ab-402a-8108-5b34b1934e0a</t>
  </si>
  <si>
    <t>55.7413503</t>
  </si>
  <si>
    <t>96.4173422</t>
  </si>
  <si>
    <t xml:space="preserve">Иланский г.</t>
  </si>
  <si>
    <t>8fa29485-6bce-450c-8c5c-26b8ab682bde</t>
  </si>
  <si>
    <t>56.2367774</t>
  </si>
  <si>
    <t>96.0632906</t>
  </si>
  <si>
    <t xml:space="preserve">Карапсельский сельсовет</t>
  </si>
  <si>
    <t xml:space="preserve">Карапсель с.</t>
  </si>
  <si>
    <t>b704c246-0cb4-4375-804c-d5caef7da3ed</t>
  </si>
  <si>
    <t>56.2161604</t>
  </si>
  <si>
    <t>95.8829378</t>
  </si>
  <si>
    <t xml:space="preserve">Новопокровский сельсовет</t>
  </si>
  <si>
    <t xml:space="preserve">Коха д.</t>
  </si>
  <si>
    <t>167c62c5-e40e-43dd-92c2-5122e5804e5e</t>
  </si>
  <si>
    <t>56.3509024</t>
  </si>
  <si>
    <t>96.3423003</t>
  </si>
  <si>
    <t xml:space="preserve">Новогородский сельсовет</t>
  </si>
  <si>
    <t xml:space="preserve">Краснинка д.</t>
  </si>
  <si>
    <t>2b5f2862-b81c-4bb9-9a87-60d15737437e</t>
  </si>
  <si>
    <t>56.4069368</t>
  </si>
  <si>
    <t>96.0648497</t>
  </si>
  <si>
    <t>76356d33-7ed9-4d39-9286-b93dc5bc6df8</t>
  </si>
  <si>
    <t>56.2903537</t>
  </si>
  <si>
    <t>96.0163126</t>
  </si>
  <si>
    <t xml:space="preserve">Курыш-Поповичи д.</t>
  </si>
  <si>
    <t>7f4d27ed-f68f-4157-8c88-a6ec0806275b</t>
  </si>
  <si>
    <t>56.3428731</t>
  </si>
  <si>
    <t>95.7602379</t>
  </si>
  <si>
    <t>11063316-accf-4477-9530-6a2f0890f56f</t>
  </si>
  <si>
    <t>55.9425896</t>
  </si>
  <si>
    <t>95.9343068</t>
  </si>
  <si>
    <t xml:space="preserve">Лобачевка д.</t>
  </si>
  <si>
    <t>3444f798-264c-4ccb-8387-2b4695827fbf</t>
  </si>
  <si>
    <t>55.8307096</t>
  </si>
  <si>
    <t>96.3562123</t>
  </si>
  <si>
    <t xml:space="preserve">Ловать д.</t>
  </si>
  <si>
    <t>c13b798e-65ea-4c3a-848d-7882680c9b47</t>
  </si>
  <si>
    <t>56.2455971</t>
  </si>
  <si>
    <t>95.8385018</t>
  </si>
  <si>
    <t xml:space="preserve">Милехино д.</t>
  </si>
  <si>
    <t>be3f47d5-4171-4408-87ff-c4d2d3244dcc</t>
  </si>
  <si>
    <t>56.2276612</t>
  </si>
  <si>
    <t>96.0367347</t>
  </si>
  <si>
    <t>1a617e59-2da0-4772-9eb9-03c2a8720553</t>
  </si>
  <si>
    <t>56.3715063</t>
  </si>
  <si>
    <t>95.9922474</t>
  </si>
  <si>
    <t>76ac18d0-9333-484d-ad9c-861c7c26e280</t>
  </si>
  <si>
    <t>56.4636995</t>
  </si>
  <si>
    <t>96.160227</t>
  </si>
  <si>
    <t xml:space="preserve">Новониколаевка с.</t>
  </si>
  <si>
    <t>e22d619d-8f68-4f31-a777-7e8156a77cf4</t>
  </si>
  <si>
    <t>55.7873591</t>
  </si>
  <si>
    <t>96.1870654</t>
  </si>
  <si>
    <t>db6b46b0-b662-43a1-8b03-79850efe2e56</t>
  </si>
  <si>
    <t>56.3835288</t>
  </si>
  <si>
    <t>96.239168</t>
  </si>
  <si>
    <t>cf389d8d-28e8-44a2-a227-2e29828e79ea</t>
  </si>
  <si>
    <t>56.3563417</t>
  </si>
  <si>
    <t>96.1157333</t>
  </si>
  <si>
    <t xml:space="preserve">Новосеменовка д.</t>
  </si>
  <si>
    <t>d313dc4a-50ea-444a-8d18-8175ac7b4ad0</t>
  </si>
  <si>
    <t>56.407334</t>
  </si>
  <si>
    <t>95.9480594</t>
  </si>
  <si>
    <t>b781a786-8c5a-416e-b1ce-cf7282152578</t>
  </si>
  <si>
    <t>55.7519276</t>
  </si>
  <si>
    <t>95.8865965</t>
  </si>
  <si>
    <t>2342b6cd-577b-4f2e-88ab-e6f685081223</t>
  </si>
  <si>
    <t>55.7123209</t>
  </si>
  <si>
    <t>96.2912754</t>
  </si>
  <si>
    <t>88b42a45-0894-401b-b585-9da61b254f8f</t>
  </si>
  <si>
    <t>56.4274791</t>
  </si>
  <si>
    <t>95.9015382</t>
  </si>
  <si>
    <t>4b7b97ab-5223-4c6d-8f74-c956cef46eec</t>
  </si>
  <si>
    <t>56.2244836</t>
  </si>
  <si>
    <t>96.296927</t>
  </si>
  <si>
    <t xml:space="preserve">Тамала д.</t>
  </si>
  <si>
    <t>89fb7293-e57b-45a1-9ec6-1d0006cf797d</t>
  </si>
  <si>
    <t>56.2936189</t>
  </si>
  <si>
    <t>96.1776781</t>
  </si>
  <si>
    <t>10c33a39-85bd-4878-be20-6eaf9906c83d</t>
  </si>
  <si>
    <t>56.430159</t>
  </si>
  <si>
    <t>96.1635635</t>
  </si>
  <si>
    <t xml:space="preserve">Теплые Ключи п.</t>
  </si>
  <si>
    <t>e49f4f85-2f4c-4729-a7e8-95f11e91f0cf</t>
  </si>
  <si>
    <t>56.2778659</t>
  </si>
  <si>
    <t>95.9483089</t>
  </si>
  <si>
    <t>8680ff42-1bca-4c79-9dfb-5b5319b23d4e</t>
  </si>
  <si>
    <t>55.956019</t>
  </si>
  <si>
    <t>96.179615</t>
  </si>
  <si>
    <t xml:space="preserve">Тумиха п.</t>
  </si>
  <si>
    <t>22580e48-2ef6-4053-8220-6d28a7df5441</t>
  </si>
  <si>
    <t>55.7600365</t>
  </si>
  <si>
    <t>96.4930577</t>
  </si>
  <si>
    <t>d89839aa-57b5-4752-afb9-6c2dbd1772e3</t>
  </si>
  <si>
    <t>55.7829803</t>
  </si>
  <si>
    <t>96.5992473</t>
  </si>
  <si>
    <t xml:space="preserve">Черниговка д.</t>
  </si>
  <si>
    <t>9863c024-e204-462e-8939-95ca6c0e274c</t>
  </si>
  <si>
    <t>56.3097746</t>
  </si>
  <si>
    <t>96.0280008</t>
  </si>
  <si>
    <t xml:space="preserve">Шумиха д.</t>
  </si>
  <si>
    <t>34ad7ce6-3b44-4d5f-94f1-3ebb57dc0d00</t>
  </si>
  <si>
    <t>55.8646229</t>
  </si>
  <si>
    <t>95.878387</t>
  </si>
  <si>
    <t xml:space="preserve">Южно-Александровка с.</t>
  </si>
  <si>
    <t>23a72ca3-a589-4d61-b230-aa3eb26ebcc3</t>
  </si>
  <si>
    <t>55.8550969</t>
  </si>
  <si>
    <t>96.1723411</t>
  </si>
  <si>
    <t xml:space="preserve">Благовещенский сельсовет</t>
  </si>
  <si>
    <t>7455ee90-250c-4e79-b339-052bd7bd09ed</t>
  </si>
  <si>
    <t>55.5015527</t>
  </si>
  <si>
    <t>95.889148</t>
  </si>
  <si>
    <t>3d241b5b-4cc3-41cb-87d8-dba56874708b</t>
  </si>
  <si>
    <t>55.56584</t>
  </si>
  <si>
    <t>95.380242</t>
  </si>
  <si>
    <t>d8cb07aa-43d6-473c-86f1-00d3d31eafb6</t>
  </si>
  <si>
    <t>55.5068811</t>
  </si>
  <si>
    <t>95.4204975</t>
  </si>
  <si>
    <t>4a72b379-f799-442f-b158-d092f117eacf</t>
  </si>
  <si>
    <t>55.446902</t>
  </si>
  <si>
    <t>95.545272</t>
  </si>
  <si>
    <t>ccee62bf-9e3f-49e6-9655-2f4becac7a72</t>
  </si>
  <si>
    <t>55.4412054</t>
  </si>
  <si>
    <t>95.8070536</t>
  </si>
  <si>
    <t>feb4d6cc-b45e-4303-a9d4-a5a94e5f57fb</t>
  </si>
  <si>
    <t>55.3823339</t>
  </si>
  <si>
    <t>95.7746631</t>
  </si>
  <si>
    <t xml:space="preserve">Успенский сельсовет</t>
  </si>
  <si>
    <t xml:space="preserve">Буинка д.</t>
  </si>
  <si>
    <t>d1c07155-8061-48c1-ab65-9504fc711237</t>
  </si>
  <si>
    <t>55.3061014</t>
  </si>
  <si>
    <t>95.4950767</t>
  </si>
  <si>
    <t>de50ce23-9a58-4ac7-aa9c-73ec6b72f72f</t>
  </si>
  <si>
    <t>55.6342082</t>
  </si>
  <si>
    <t>95.7692542</t>
  </si>
  <si>
    <t>4d69a832-b304-4124-9fd5-96ac538d59dc</t>
  </si>
  <si>
    <t>55.487106</t>
  </si>
  <si>
    <t>95.728456</t>
  </si>
  <si>
    <t xml:space="preserve">Верхнеуринский сельсовет</t>
  </si>
  <si>
    <t>7243c96f-6e27-4dbc-9b95-26c687d0e3b6</t>
  </si>
  <si>
    <t>55.6725214</t>
  </si>
  <si>
    <t>95.0759443</t>
  </si>
  <si>
    <t xml:space="preserve">Мельничный сельсовет</t>
  </si>
  <si>
    <t xml:space="preserve">Галушка д.</t>
  </si>
  <si>
    <t>2a52c146-02a9-42cd-bd1f-b26cb69f67d2</t>
  </si>
  <si>
    <t>55.5621906</t>
  </si>
  <si>
    <t>95.6650641</t>
  </si>
  <si>
    <t>32328e8a-8144-48ed-83ea-5facd993bd0c</t>
  </si>
  <si>
    <t>55.5893909</t>
  </si>
  <si>
    <t>95.0930898</t>
  </si>
  <si>
    <t xml:space="preserve">Зеленая Слобода д.</t>
  </si>
  <si>
    <t>f71138cd-b52c-48b0-9768-3b64c4e84256</t>
  </si>
  <si>
    <t>55.4436815</t>
  </si>
  <si>
    <t>95.5900549</t>
  </si>
  <si>
    <t>61809dc8-bb85-472a-9f3d-3aa4cf695e1c</t>
  </si>
  <si>
    <t>55.44828</t>
  </si>
  <si>
    <t>95.227789</t>
  </si>
  <si>
    <t xml:space="preserve">Изумрудновский сельсовет</t>
  </si>
  <si>
    <t xml:space="preserve">Изумрудный п.</t>
  </si>
  <si>
    <t>d1f5da9a-e442-4a04-8fb8-9e93a5242938</t>
  </si>
  <si>
    <t>55.6535648</t>
  </si>
  <si>
    <t>95.4214053</t>
  </si>
  <si>
    <t xml:space="preserve">Ильино-Посадское д.</t>
  </si>
  <si>
    <t>38f8311f-16b9-48e7-a070-25b9b53e9720</t>
  </si>
  <si>
    <t>55.4522799</t>
  </si>
  <si>
    <t>95.8515834</t>
  </si>
  <si>
    <t xml:space="preserve">Ирбейский сельсовет</t>
  </si>
  <si>
    <t xml:space="preserve">Ирбейское с.</t>
  </si>
  <si>
    <t>c30b0a91-221e-436d-bbdb-4b5ad7759783</t>
  </si>
  <si>
    <t>55.6389229</t>
  </si>
  <si>
    <t>95.4561509</t>
  </si>
  <si>
    <t xml:space="preserve">Усть-Ярульский сельсовет</t>
  </si>
  <si>
    <t>16b8eb64-31b3-468e-9344-21cec77eb6d6</t>
  </si>
  <si>
    <t>55.840796</t>
  </si>
  <si>
    <t>95.239171</t>
  </si>
  <si>
    <t xml:space="preserve">Козыла д.</t>
  </si>
  <si>
    <t>949b88de-99ff-4d37-bd81-14471cafeebb</t>
  </si>
  <si>
    <t>55.578135</t>
  </si>
  <si>
    <t>95.3808708</t>
  </si>
  <si>
    <t>efaba29e-99c1-4e41-aba5-0b92ba3c73fe</t>
  </si>
  <si>
    <t>55.6710882</t>
  </si>
  <si>
    <t>95.6121354</t>
  </si>
  <si>
    <t xml:space="preserve">Чухломинский сельсовет</t>
  </si>
  <si>
    <t xml:space="preserve">Латынцево д.</t>
  </si>
  <si>
    <t>b08f6460-35eb-4bf1-9cb2-379e0cf770ef</t>
  </si>
  <si>
    <t>55.7253477</t>
  </si>
  <si>
    <t>95.3563279</t>
  </si>
  <si>
    <t>ece36246-9701-439f-b153-35446cafefaa</t>
  </si>
  <si>
    <t>55.6826747</t>
  </si>
  <si>
    <t>95.6554848</t>
  </si>
  <si>
    <t>6284028e-cc26-405f-8103-ed0ffeb2a820</t>
  </si>
  <si>
    <t>55.6379964</t>
  </si>
  <si>
    <t>95.3798909</t>
  </si>
  <si>
    <t>30b9f39d-36d9-4143-8113-58d7b21846bc</t>
  </si>
  <si>
    <t>55.6062214</t>
  </si>
  <si>
    <t>95.5923793</t>
  </si>
  <si>
    <t xml:space="preserve">Минушка д.</t>
  </si>
  <si>
    <t>b5b55a7c-6b04-48ae-ba9c-ce5d90c6eb19</t>
  </si>
  <si>
    <t>55.3990218</t>
  </si>
  <si>
    <t>95.8903928</t>
  </si>
  <si>
    <t>5c4c4db8-8627-490c-823b-3be2a4123fe6</t>
  </si>
  <si>
    <t>55.698868</t>
  </si>
  <si>
    <t>95.153292</t>
  </si>
  <si>
    <t xml:space="preserve">Юдинский сельсовет</t>
  </si>
  <si>
    <t>9053ea61-44a3-406a-ae67-dd8b65cae97e</t>
  </si>
  <si>
    <t>55.6761236</t>
  </si>
  <si>
    <t>95.4306885</t>
  </si>
  <si>
    <t>525f0a01-cb20-4e75-8142-b6249895d5db</t>
  </si>
  <si>
    <t>55.434538</t>
  </si>
  <si>
    <t>95.202421</t>
  </si>
  <si>
    <t>420d2569-a67c-4be3-9c5d-8a220e8a784c</t>
  </si>
  <si>
    <t>55.4777853</t>
  </si>
  <si>
    <t>95.4499493</t>
  </si>
  <si>
    <t>d2185ccb-af4b-447f-ae52-09d99c66830a</t>
  </si>
  <si>
    <t>55.4477469</t>
  </si>
  <si>
    <t>96.0235522</t>
  </si>
  <si>
    <t>a12d0327-68bb-4846-94b3-72f750585bde</t>
  </si>
  <si>
    <t>55.4570431</t>
  </si>
  <si>
    <t>95.3269563</t>
  </si>
  <si>
    <t>f6cc8170-c5c9-4e68-82be-91e7d536ac62</t>
  </si>
  <si>
    <t>55.6104116</t>
  </si>
  <si>
    <t>95.3505084</t>
  </si>
  <si>
    <t>c7e3a4fe-e764-4d6f-81a4-22e485a11c4f</t>
  </si>
  <si>
    <t>55.6799824</t>
  </si>
  <si>
    <t>95.7433879</t>
  </si>
  <si>
    <t>35c9df21-e72c-4643-b4e9-2e7d08f44637</t>
  </si>
  <si>
    <t>55.7998577</t>
  </si>
  <si>
    <t>95.3412955</t>
  </si>
  <si>
    <t xml:space="preserve">Усть-Каначульский сельсовет</t>
  </si>
  <si>
    <t xml:space="preserve">Ракитовка д.</t>
  </si>
  <si>
    <t>b046a32f-bd50-4fc6-a579-462c6716870b</t>
  </si>
  <si>
    <t>55.8204262</t>
  </si>
  <si>
    <t>95.3811756</t>
  </si>
  <si>
    <t xml:space="preserve">Рождественка д.</t>
  </si>
  <si>
    <t>99736f90-9314-4a37-9163-5a9789819b37</t>
  </si>
  <si>
    <t>55.3634706</t>
  </si>
  <si>
    <t>95.6737144</t>
  </si>
  <si>
    <t xml:space="preserve">Сергеевка д.</t>
  </si>
  <si>
    <t>ded9dc51-e8da-4055-84d2-1271bce043bc</t>
  </si>
  <si>
    <t>55.4799147</t>
  </si>
  <si>
    <t>95.3861837</t>
  </si>
  <si>
    <t xml:space="preserve">Серединка д.</t>
  </si>
  <si>
    <t>6851e5b6-bfe0-4826-8679-a3d54ade4c87</t>
  </si>
  <si>
    <t>55.3789045</t>
  </si>
  <si>
    <t>95.609983</t>
  </si>
  <si>
    <t xml:space="preserve">Степановский сельсовет</t>
  </si>
  <si>
    <t>2e52d3f9-29a9-4d28-82ec-d0d7c2249902</t>
  </si>
  <si>
    <t>55.1745487</t>
  </si>
  <si>
    <t>95.7706935</t>
  </si>
  <si>
    <t>ae4329f2-6305-4893-a46a-90547c3ccb0f</t>
  </si>
  <si>
    <t>55.5471997</t>
  </si>
  <si>
    <t>95.8142306</t>
  </si>
  <si>
    <t>5b585d10-a518-4062-9bf9-0f3d2389ccef</t>
  </si>
  <si>
    <t>55.4071924</t>
  </si>
  <si>
    <t>95.6587803</t>
  </si>
  <si>
    <t xml:space="preserve">Тумаковский сельсовет</t>
  </si>
  <si>
    <t>14a9043a-47a2-4a91-b8cb-91f4c94eb6d6</t>
  </si>
  <si>
    <t>55.792016</t>
  </si>
  <si>
    <t>95.5683709</t>
  </si>
  <si>
    <t>fa557ee2-b2f4-4f5c-bd22-58001059db75</t>
  </si>
  <si>
    <t>55.289731</t>
  </si>
  <si>
    <t>95.367459</t>
  </si>
  <si>
    <t xml:space="preserve">Усть-Каначуль с.</t>
  </si>
  <si>
    <t>f9fb85f1-7684-4f94-b3c0-b003bbbe7c6a</t>
  </si>
  <si>
    <t>55.8647354</t>
  </si>
  <si>
    <t>95.4203314</t>
  </si>
  <si>
    <t xml:space="preserve">Усть-Яруль с.</t>
  </si>
  <si>
    <t>ab89c8bc-c045-47e9-a7f8-5d1235736fe4</t>
  </si>
  <si>
    <t>55.8031643</t>
  </si>
  <si>
    <t>95.2809127</t>
  </si>
  <si>
    <t>d7f06f41-8aae-44fc-b981-99736cd07c5d</t>
  </si>
  <si>
    <t>55.7208695</t>
  </si>
  <si>
    <t>95.6730365</t>
  </si>
  <si>
    <t>1041fe27-889b-4db4-91a0-4638551788d4</t>
  </si>
  <si>
    <t>55.797045</t>
  </si>
  <si>
    <t>95.4686304</t>
  </si>
  <si>
    <t xml:space="preserve">Юдино с.</t>
  </si>
  <si>
    <t>5aaa8c1a-75d6-4e93-bc61-d380714f599b</t>
  </si>
  <si>
    <t>55.6721627</t>
  </si>
  <si>
    <t>95.5039322</t>
  </si>
  <si>
    <t>334ffaa7-c43c-46f8-a4c7-35cd8fb4a1f0</t>
  </si>
  <si>
    <t>57.373222</t>
  </si>
  <si>
    <t>93.695274</t>
  </si>
  <si>
    <t xml:space="preserve">Рождественский сельсовет</t>
  </si>
  <si>
    <t xml:space="preserve">Березняки д.</t>
  </si>
  <si>
    <t>4e49145f-683b-4b25-9896-2e1bcc75f30e</t>
  </si>
  <si>
    <t>57.5575789</t>
  </si>
  <si>
    <t>93.1932706</t>
  </si>
  <si>
    <t xml:space="preserve">Пятковский сельсовет</t>
  </si>
  <si>
    <t xml:space="preserve">Бобровка д.</t>
  </si>
  <si>
    <t>edd26eb8-30fc-4e0d-b885-25870ef6e0d7</t>
  </si>
  <si>
    <t>57.318916</t>
  </si>
  <si>
    <t>93.150642</t>
  </si>
  <si>
    <t xml:space="preserve">Водорезово д.</t>
  </si>
  <si>
    <t>de76378b-f967-4a69-aa89-9e08c766c4fa</t>
  </si>
  <si>
    <t>57.5891422</t>
  </si>
  <si>
    <t>93.2339228</t>
  </si>
  <si>
    <t xml:space="preserve">Вороковский сельсовет</t>
  </si>
  <si>
    <t>ff7c14f4-4506-43eb-bd6f-e41efadeddad</t>
  </si>
  <si>
    <t>57.5975792</t>
  </si>
  <si>
    <t>92.8538012</t>
  </si>
  <si>
    <t xml:space="preserve">Казачинский сельсовет</t>
  </si>
  <si>
    <t xml:space="preserve">Гавань д.</t>
  </si>
  <si>
    <t>321dc660-1457-45d2-a8f8-5d61ea6452f5</t>
  </si>
  <si>
    <t>57.7547058</t>
  </si>
  <si>
    <t>93.2568826</t>
  </si>
  <si>
    <t xml:space="preserve">Галанинский сельсовет</t>
  </si>
  <si>
    <t xml:space="preserve">Галанино с.</t>
  </si>
  <si>
    <t>6fa26247-e593-447d-bbb1-4847325dbcab</t>
  </si>
  <si>
    <t>57.6216318</t>
  </si>
  <si>
    <t>93.2660863</t>
  </si>
  <si>
    <t xml:space="preserve">Гамурино д.</t>
  </si>
  <si>
    <t>ab8068b9-48b2-4f9c-8884-2bcf073d4017</t>
  </si>
  <si>
    <t>57.4010504</t>
  </si>
  <si>
    <t>92.6630202</t>
  </si>
  <si>
    <t xml:space="preserve">Дементьевка д.</t>
  </si>
  <si>
    <t>28b0b74e-ac51-4e28-b93d-3bb32480f910</t>
  </si>
  <si>
    <t>57.6191607</t>
  </si>
  <si>
    <t>93.6176057</t>
  </si>
  <si>
    <t xml:space="preserve">Дудовский сельсовет</t>
  </si>
  <si>
    <t>38392b78-33ee-42f0-aad3-2de05a4b200b</t>
  </si>
  <si>
    <t>57.4576638</t>
  </si>
  <si>
    <t>93.0819677</t>
  </si>
  <si>
    <t xml:space="preserve">Захаровский сельсовет</t>
  </si>
  <si>
    <t xml:space="preserve">Захаровка с.</t>
  </si>
  <si>
    <t>a0b6cde4-a934-4555-8494-8535338df868</t>
  </si>
  <si>
    <t>57.8016537</t>
  </si>
  <si>
    <t>93.3016054</t>
  </si>
  <si>
    <t xml:space="preserve">Золотой Ключ д.</t>
  </si>
  <si>
    <t>b5d32b1c-2146-4c6b-a8d9-dd29aa62428c</t>
  </si>
  <si>
    <t>57.3644057</t>
  </si>
  <si>
    <t>93.6223056</t>
  </si>
  <si>
    <t xml:space="preserve">Зырянка д.</t>
  </si>
  <si>
    <t>4fbcf298-398a-42e3-8fee-f09021d49920</t>
  </si>
  <si>
    <t>57.7317531</t>
  </si>
  <si>
    <t>93.2454767</t>
  </si>
  <si>
    <t>715ea513-f6a9-4aee-aa05-55d0ec56e9e7</t>
  </si>
  <si>
    <t>57.3437117</t>
  </si>
  <si>
    <t>93.7730357</t>
  </si>
  <si>
    <t xml:space="preserve">Казачинское с.</t>
  </si>
  <si>
    <t>69e82e92-ee10-4b02-84a0-83eee2d3891f</t>
  </si>
  <si>
    <t>57.6951501</t>
  </si>
  <si>
    <t>93.2753818</t>
  </si>
  <si>
    <t xml:space="preserve">Кемское д.</t>
  </si>
  <si>
    <t>f1a7a3b7-c6ab-4717-a943-f2a6f917dab5</t>
  </si>
  <si>
    <t>57.3884505</t>
  </si>
  <si>
    <t>92.89773</t>
  </si>
  <si>
    <t>23a23233-aa41-4e46-acd5-4df9c093a6d9</t>
  </si>
  <si>
    <t>57.7433143</t>
  </si>
  <si>
    <t>93.2513095</t>
  </si>
  <si>
    <t>8dc0f7ce-9fb4-40ba-a250-c59e60290072</t>
  </si>
  <si>
    <t>57.5290139</t>
  </si>
  <si>
    <t>92.8472204</t>
  </si>
  <si>
    <t xml:space="preserve">Межталовка д.</t>
  </si>
  <si>
    <t>85838ef2-7dab-4ef1-8b78-57f4555f680e</t>
  </si>
  <si>
    <t>57.32383</t>
  </si>
  <si>
    <t>93.799155</t>
  </si>
  <si>
    <t xml:space="preserve">Мокрушинское с.</t>
  </si>
  <si>
    <t>066cd2de-2e35-4e74-87d4-1c9c0e99adec</t>
  </si>
  <si>
    <t>57.5171087</t>
  </si>
  <si>
    <t>93.1969689</t>
  </si>
  <si>
    <t xml:space="preserve">Момотовский сельсовет</t>
  </si>
  <si>
    <t xml:space="preserve">Момотово с.</t>
  </si>
  <si>
    <t>80370d12-47c3-4a9e-9c77-2d80d7a94fc1</t>
  </si>
  <si>
    <t>57.6315297</t>
  </si>
  <si>
    <t>93.3216598</t>
  </si>
  <si>
    <t>f4b9debe-fe97-4a24-9f46-2b21ca3d100d</t>
  </si>
  <si>
    <t>57.6012772</t>
  </si>
  <si>
    <t>93.5732406</t>
  </si>
  <si>
    <t>3450df29-ed65-4c17-a0e6-9184b2cc8bba</t>
  </si>
  <si>
    <t>57.3814597</t>
  </si>
  <si>
    <t>92.71091</t>
  </si>
  <si>
    <t>e191fc94-7505-4215-8ee9-d2a68aee70b9</t>
  </si>
  <si>
    <t>57.5515986</t>
  </si>
  <si>
    <t>93.3423904</t>
  </si>
  <si>
    <t xml:space="preserve">Подпорожье д.</t>
  </si>
  <si>
    <t>92d8136a-50c6-4a1d-b8ff-fb89df46aa86</t>
  </si>
  <si>
    <t>57.5288708</t>
  </si>
  <si>
    <t>93.3041705</t>
  </si>
  <si>
    <t xml:space="preserve">Порог д.</t>
  </si>
  <si>
    <t>bf1773e9-7045-4d43-9038-7e467d982449</t>
  </si>
  <si>
    <t>57.4540543</t>
  </si>
  <si>
    <t>93.2676736</t>
  </si>
  <si>
    <t xml:space="preserve">Пятково с.</t>
  </si>
  <si>
    <t>16e00b73-46cb-4b52-b76c-9901d35646af</t>
  </si>
  <si>
    <t>57.4117455</t>
  </si>
  <si>
    <t>93.1926616</t>
  </si>
  <si>
    <t>d1417ff9-ea44-47f2-b98a-d02805180600</t>
  </si>
  <si>
    <t>57.6191061</t>
  </si>
  <si>
    <t>93.1418342</t>
  </si>
  <si>
    <t xml:space="preserve">Самково д.</t>
  </si>
  <si>
    <t>95afab3b-1305-4afc-acd6-ac567e005960</t>
  </si>
  <si>
    <t>57.6029507</t>
  </si>
  <si>
    <t>93.289403</t>
  </si>
  <si>
    <t xml:space="preserve">Средняя Шилка д.</t>
  </si>
  <si>
    <t>a0c3910a-7059-44e2-b740-639b68f3ad79</t>
  </si>
  <si>
    <t>57.3521608</t>
  </si>
  <si>
    <t>93.8095908</t>
  </si>
  <si>
    <t xml:space="preserve">Талажанский сельсовет</t>
  </si>
  <si>
    <t>d56a0a14-e577-4422-bac7-5d5608504587</t>
  </si>
  <si>
    <t>57.5165442</t>
  </si>
  <si>
    <t>92.7710892</t>
  </si>
  <si>
    <t xml:space="preserve">Томиловка д.</t>
  </si>
  <si>
    <t>f207f17c-dd5e-4f92-8e8c-57e9330700f1</t>
  </si>
  <si>
    <t>57.5449813</t>
  </si>
  <si>
    <t>92.8614573</t>
  </si>
  <si>
    <t xml:space="preserve">Билайн(2G )</t>
  </si>
  <si>
    <t>Теле2(2G)</t>
  </si>
  <si>
    <t>dc08e3f9-05c5-4f68-a9d3-594a0de19d2d</t>
  </si>
  <si>
    <t>57.5770644</t>
  </si>
  <si>
    <t>93.2072736</t>
  </si>
  <si>
    <t xml:space="preserve">Чистополка д.</t>
  </si>
  <si>
    <t>e42b3b4f-8c8c-4d96-800e-9398e0111012</t>
  </si>
  <si>
    <t>57.4812858</t>
  </si>
  <si>
    <t>93.5567327</t>
  </si>
  <si>
    <t xml:space="preserve">Чумница д.</t>
  </si>
  <si>
    <t>6842eaab-ae24-47e4-be95-8b7bf52e60c7</t>
  </si>
  <si>
    <t>57.6343433</t>
  </si>
  <si>
    <t>92.7943019</t>
  </si>
  <si>
    <t xml:space="preserve">Широково д.</t>
  </si>
  <si>
    <t>4f4b5575-2273-44d4-be90-4af559af6a0a</t>
  </si>
  <si>
    <t>57.5788366</t>
  </si>
  <si>
    <t>93.6392281</t>
  </si>
  <si>
    <t xml:space="preserve">Щелкановка д.</t>
  </si>
  <si>
    <t>f8491b0b-bf6c-4909-ab56-d4d7db57be55</t>
  </si>
  <si>
    <t>57.4964397</t>
  </si>
  <si>
    <t>92.6522768</t>
  </si>
  <si>
    <t xml:space="preserve">Канск го</t>
  </si>
  <si>
    <t xml:space="preserve">Канск г.</t>
  </si>
  <si>
    <t>75917770-c4cb-44d8-afcc-8a6d395c3bc2</t>
  </si>
  <si>
    <t>56.216823</t>
  </si>
  <si>
    <t>95.7197991</t>
  </si>
  <si>
    <t xml:space="preserve">Алега д.</t>
  </si>
  <si>
    <t>0321e2b8-cdfe-4990-9458-6cd092d058c5</t>
  </si>
  <si>
    <t>56.4261458</t>
  </si>
  <si>
    <t>95.0837271</t>
  </si>
  <si>
    <t xml:space="preserve">Алешино д.</t>
  </si>
  <si>
    <t>bbff9d01-4a56-4a76-af45-5ee36e606c24</t>
  </si>
  <si>
    <t>56.2605207</t>
  </si>
  <si>
    <t>95.0628161</t>
  </si>
  <si>
    <t>750e5e0d-b172-4d7d-983e-5f64a34e9279</t>
  </si>
  <si>
    <t>55.904211</t>
  </si>
  <si>
    <t>95.840153</t>
  </si>
  <si>
    <t xml:space="preserve">Анцирский сельсовет</t>
  </si>
  <si>
    <t xml:space="preserve">Анцирь с.</t>
  </si>
  <si>
    <t>788f3624-c2b6-43d5-a960-c4e541708933</t>
  </si>
  <si>
    <t>56.251454</t>
  </si>
  <si>
    <t>95.5360269</t>
  </si>
  <si>
    <t>d632a53e-c2f5-4468-9792-f0018306e9c3</t>
  </si>
  <si>
    <t>56.3553865</t>
  </si>
  <si>
    <t>95.7248921</t>
  </si>
  <si>
    <t>2584bee8-8feb-4818-bb0b-85be37032a6b</t>
  </si>
  <si>
    <t>56.5423275</t>
  </si>
  <si>
    <t>95.5515613</t>
  </si>
  <si>
    <t xml:space="preserve">Астафьевский сельсовет</t>
  </si>
  <si>
    <t xml:space="preserve">Астафьевка с.</t>
  </si>
  <si>
    <t>f82a4222-c767-42fa-bfd7-1336e593b9b5</t>
  </si>
  <si>
    <t>56.3951886</t>
  </si>
  <si>
    <t>95.4729905</t>
  </si>
  <si>
    <t>c6d6d92d-d72b-452a-b499-e402e7fd4712</t>
  </si>
  <si>
    <t>56.1070906</t>
  </si>
  <si>
    <t>95.8203957</t>
  </si>
  <si>
    <t xml:space="preserve">Белоярск д.</t>
  </si>
  <si>
    <t>557583a0-6ce3-4729-8a4b-9cecc581a79b</t>
  </si>
  <si>
    <t>56.2567066</t>
  </si>
  <si>
    <t>95.4094214</t>
  </si>
  <si>
    <t xml:space="preserve">Филимоновский сельсовет</t>
  </si>
  <si>
    <t>8332c961-9d6a-4931-ad07-62019cb36c3b</t>
  </si>
  <si>
    <t>56.2326626</t>
  </si>
  <si>
    <t>95.6340624</t>
  </si>
  <si>
    <t xml:space="preserve">Большеуринский сельсовет</t>
  </si>
  <si>
    <t xml:space="preserve">Большая Уря с.</t>
  </si>
  <si>
    <t>dda3fe19-dd5f-4266-93a3-7417cde90dd3</t>
  </si>
  <si>
    <t>56.024834</t>
  </si>
  <si>
    <t>95.487831</t>
  </si>
  <si>
    <t>66fe50e6-019e-4338-9b86-574cb8d276dd</t>
  </si>
  <si>
    <t>56.1152479</t>
  </si>
  <si>
    <t>95.3301733</t>
  </si>
  <si>
    <t xml:space="preserve">Бражное с.</t>
  </si>
  <si>
    <t>bf6f0306-be20-462e-9db5-e5b5416dbbf9</t>
  </si>
  <si>
    <t>56.065464</t>
  </si>
  <si>
    <t>95.867614</t>
  </si>
  <si>
    <t xml:space="preserve">Верх-Амонашенский сельсовет</t>
  </si>
  <si>
    <t xml:space="preserve">Верх-Амонаш с.</t>
  </si>
  <si>
    <t>789525c1-49e2-45cf-bbc8-8d6d0b5e565d</t>
  </si>
  <si>
    <t>55.903948</t>
  </si>
  <si>
    <t>95.630737</t>
  </si>
  <si>
    <t xml:space="preserve">Георгиевский сельсовет</t>
  </si>
  <si>
    <t xml:space="preserve">Георгиевка с.</t>
  </si>
  <si>
    <t>369f02b1-96db-40f0-b4d6-5f8d5bf421ca</t>
  </si>
  <si>
    <t>56.511061</t>
  </si>
  <si>
    <t>95.4001926</t>
  </si>
  <si>
    <t xml:space="preserve">Дорожный п.</t>
  </si>
  <si>
    <t>6209bcbe-aeb6-49f6-8fed-95707d4e06c1</t>
  </si>
  <si>
    <t>56.04758</t>
  </si>
  <si>
    <t>95.579514</t>
  </si>
  <si>
    <t xml:space="preserve">Залесный п.</t>
  </si>
  <si>
    <t>df8c19dd-e62e-4637-b4c5-c08bbd424672</t>
  </si>
  <si>
    <t>56.4969139</t>
  </si>
  <si>
    <t>94.965245</t>
  </si>
  <si>
    <t xml:space="preserve">Зеленая Дубрава п.</t>
  </si>
  <si>
    <t>e382080a-d6cd-4525-b6f2-c3284bc44746</t>
  </si>
  <si>
    <t>55.912956</t>
  </si>
  <si>
    <t>95.5285141</t>
  </si>
  <si>
    <t xml:space="preserve">Чечеульский сельсовет</t>
  </si>
  <si>
    <t>734746aa-81eb-4e7a-8ed6-d4d1d19cf900</t>
  </si>
  <si>
    <t>56.163332</t>
  </si>
  <si>
    <t>95.770488</t>
  </si>
  <si>
    <t>1264462a-7ac7-4efe-aebe-dac6c72030b3</t>
  </si>
  <si>
    <t>56.546133</t>
  </si>
  <si>
    <t>95.383243</t>
  </si>
  <si>
    <t xml:space="preserve">Ивантай д.</t>
  </si>
  <si>
    <t>90d6720d-7164-4853-8448-5d904f4f167a</t>
  </si>
  <si>
    <t>56.5283583</t>
  </si>
  <si>
    <t>95.124638</t>
  </si>
  <si>
    <t>057b0efc-f3f9-472b-bcae-0ddf0f8e4f99</t>
  </si>
  <si>
    <t>56.2463985</t>
  </si>
  <si>
    <t>95.5938643</t>
  </si>
  <si>
    <t>85d6ba67-d940-4830-9575-a307718d2f1d</t>
  </si>
  <si>
    <t>56.186656</t>
  </si>
  <si>
    <t>95.037304</t>
  </si>
  <si>
    <t xml:space="preserve">Комаровский п.</t>
  </si>
  <si>
    <t>1d2b3977-e5e4-4d22-ae0e-1c41306b2f1d</t>
  </si>
  <si>
    <t>56.3694514</t>
  </si>
  <si>
    <t>94.9946077</t>
  </si>
  <si>
    <t>810dde7d-4f5a-4165-9084-5d839cbaefe5</t>
  </si>
  <si>
    <t>56.1784786</t>
  </si>
  <si>
    <t>95.5663509</t>
  </si>
  <si>
    <t xml:space="preserve">Красный Курыш с.</t>
  </si>
  <si>
    <t>bcfe152c-8632-4b27-b0d4-33f2ae68100b</t>
  </si>
  <si>
    <t>56.2137998</t>
  </si>
  <si>
    <t>95.0495964</t>
  </si>
  <si>
    <t xml:space="preserve">Красный Маяк п.</t>
  </si>
  <si>
    <t>8a4b2b54-3b40-4061-a8b3-3752287b194d</t>
  </si>
  <si>
    <t>56.2043325</t>
  </si>
  <si>
    <t>95.4378136</t>
  </si>
  <si>
    <t>4645a23d-497d-4680-bde9-f8d290fe81d7</t>
  </si>
  <si>
    <t>56.3385202</t>
  </si>
  <si>
    <t>95.4137697</t>
  </si>
  <si>
    <t>3060ea05-182f-4d57-b4cc-8039bfcbe99a</t>
  </si>
  <si>
    <t>56.1668213</t>
  </si>
  <si>
    <t>95.4787164</t>
  </si>
  <si>
    <t>55b09345-2002-45d3-9a94-f515430b592f</t>
  </si>
  <si>
    <t>56.236118</t>
  </si>
  <si>
    <t>95.588812</t>
  </si>
  <si>
    <t>c7ffa51a-9054-436c-bc2d-70581720ee9c</t>
  </si>
  <si>
    <t>56.4570985</t>
  </si>
  <si>
    <t>95.4177493</t>
  </si>
  <si>
    <t xml:space="preserve">Любава д.</t>
  </si>
  <si>
    <t>1d713289-f011-462a-8cd0-cc542c305509</t>
  </si>
  <si>
    <t>56.3819866</t>
  </si>
  <si>
    <t>95.1000354</t>
  </si>
  <si>
    <t>114cf534-a3c0-46fc-8561-78682accb645</t>
  </si>
  <si>
    <t>56.1165241</t>
  </si>
  <si>
    <t>95.4292842</t>
  </si>
  <si>
    <t xml:space="preserve">Малые Пруды п.</t>
  </si>
  <si>
    <t>4aa45978-5b84-4cd2-86ab-c7438106e6cd</t>
  </si>
  <si>
    <t>56.104141</t>
  </si>
  <si>
    <t>95.5963261</t>
  </si>
  <si>
    <t>b0fbb50a-8bc9-496f-a2d8-09048747df41</t>
  </si>
  <si>
    <t>56.572662</t>
  </si>
  <si>
    <t>95.150687</t>
  </si>
  <si>
    <t xml:space="preserve">Михайловка(Георгиевского с/с) д.</t>
  </si>
  <si>
    <t>9db56a85-993d-4810-89cd-ffa22cbeef2f</t>
  </si>
  <si>
    <t>56.57278</t>
  </si>
  <si>
    <t>95.15806</t>
  </si>
  <si>
    <t>100b41f4-932d-4e55-8ae5-2ba8fd98fb85</t>
  </si>
  <si>
    <t>56.4209266</t>
  </si>
  <si>
    <t>95.1927595</t>
  </si>
  <si>
    <t>320b1d56-147c-4517-a5ca-8ab7c7942f61</t>
  </si>
  <si>
    <t>56.486251</t>
  </si>
  <si>
    <t>95.103085</t>
  </si>
  <si>
    <t>52962333-b57a-407a-a3f6-d44aaad64b62</t>
  </si>
  <si>
    <t>56.1844201</t>
  </si>
  <si>
    <t>95.783729</t>
  </si>
  <si>
    <t>dd5e155a-f373-4203-a05e-a20ac2ea637c</t>
  </si>
  <si>
    <t>55.8658449</t>
  </si>
  <si>
    <t>95.619294</t>
  </si>
  <si>
    <t>9c2f83a0-77ba-420c-8ecf-12199efaef20</t>
  </si>
  <si>
    <t>56.2299201</t>
  </si>
  <si>
    <t>95.1928444</t>
  </si>
  <si>
    <t xml:space="preserve">Петрушки д.</t>
  </si>
  <si>
    <t>b53280c9-26ff-46c3-8b4f-c9b945b723b7</t>
  </si>
  <si>
    <t>56.1300965</t>
  </si>
  <si>
    <t>95.2294302</t>
  </si>
  <si>
    <t>8f480a41-1937-4121-8d97-13820fbd6f70</t>
  </si>
  <si>
    <t>56.2439301</t>
  </si>
  <si>
    <t>95.5631695</t>
  </si>
  <si>
    <t xml:space="preserve">Подъянда д.</t>
  </si>
  <si>
    <t>ed58544e-0db8-4949-8a09-0b5424ff0fc7</t>
  </si>
  <si>
    <t>55.7934417</t>
  </si>
  <si>
    <t>95.7906738</t>
  </si>
  <si>
    <t>6d212bdb-5556-4137-acc3-81eb4a8a11a8</t>
  </si>
  <si>
    <t>56.2107994</t>
  </si>
  <si>
    <t>95.4974012</t>
  </si>
  <si>
    <t>4da34573-4b9c-421c-a7af-08fb63ad7d7b</t>
  </si>
  <si>
    <t>56.50401</t>
  </si>
  <si>
    <t>95.6145131</t>
  </si>
  <si>
    <t xml:space="preserve">Северо-Александровка д.</t>
  </si>
  <si>
    <t>b3dce886-2a64-4d88-8a8c-59f1aadac5b6</t>
  </si>
  <si>
    <t>56.5302637</t>
  </si>
  <si>
    <t>95.2389153</t>
  </si>
  <si>
    <t xml:space="preserve">Сотниково с.</t>
  </si>
  <si>
    <t>627d3173-a447-4ee6-99cc-e76e10bcd10a</t>
  </si>
  <si>
    <t>56.346128</t>
  </si>
  <si>
    <t>95.5429708</t>
  </si>
  <si>
    <t>54213b2c-4464-47e8-8df7-185b7cd3fb6a</t>
  </si>
  <si>
    <t>55.9556043</t>
  </si>
  <si>
    <t>95.7334277</t>
  </si>
  <si>
    <t>94d959ac-ac86-4e13-b1dc-c0606d5dab19</t>
  </si>
  <si>
    <t>56.2010215</t>
  </si>
  <si>
    <t>95.3694209</t>
  </si>
  <si>
    <t xml:space="preserve">Сухо-Ерша д.</t>
  </si>
  <si>
    <t>b76a38fd-ef1a-414e-8798-41b597cd7495</t>
  </si>
  <si>
    <t>56.582082</t>
  </si>
  <si>
    <t>95.303203</t>
  </si>
  <si>
    <t xml:space="preserve">Тагаши д.</t>
  </si>
  <si>
    <t>4c670c49-dd70-4b91-83bc-201538a478dd</t>
  </si>
  <si>
    <t>56.5144212</t>
  </si>
  <si>
    <t>95.6848613</t>
  </si>
  <si>
    <t xml:space="preserve">Таеженский сельсовет</t>
  </si>
  <si>
    <t xml:space="preserve">Таежное с.</t>
  </si>
  <si>
    <t>33b7cf94-655e-40e7-a454-434d51003430</t>
  </si>
  <si>
    <t>56.2622815</t>
  </si>
  <si>
    <t>94.9762524</t>
  </si>
  <si>
    <t>08828793-4922-486b-8480-ccd4cb2f3b4c</t>
  </si>
  <si>
    <t>56.4409804</t>
  </si>
  <si>
    <t>95.5008181</t>
  </si>
  <si>
    <t>16f790b0-6c59-4799-9ce6-47e20e176b67</t>
  </si>
  <si>
    <t>55.8568345</t>
  </si>
  <si>
    <t>95.8367852</t>
  </si>
  <si>
    <t>1a7901fe-0a33-4ef1-90b2-67d15a7be46d</t>
  </si>
  <si>
    <t>56.2127882</t>
  </si>
  <si>
    <t>95.2089696</t>
  </si>
  <si>
    <t xml:space="preserve">Урькинский п.</t>
  </si>
  <si>
    <t>a303d590-1b74-4af4-8f5f-82d27fda506e</t>
  </si>
  <si>
    <t>56.0586174</t>
  </si>
  <si>
    <t>95.4815148</t>
  </si>
  <si>
    <t xml:space="preserve">Филимоново с.</t>
  </si>
  <si>
    <t>9efcdbbb-b636-448e-93d0-0169f611442b</t>
  </si>
  <si>
    <t>56.2086482</t>
  </si>
  <si>
    <t>95.4511119</t>
  </si>
  <si>
    <t>65d46fa6-0c2c-4120-a089-db1536e8323e</t>
  </si>
  <si>
    <t>56.3371584</t>
  </si>
  <si>
    <t>95.2001461</t>
  </si>
  <si>
    <t xml:space="preserve">Чечеул с.</t>
  </si>
  <si>
    <t>6d44ccff-8357-4280-8053-8993c8858f67</t>
  </si>
  <si>
    <t>56.1355173</t>
  </si>
  <si>
    <t>95.7213593</t>
  </si>
  <si>
    <t>b123ec94-9b51-4559-ad24-272c524eba6b</t>
  </si>
  <si>
    <t>56.2933832</t>
  </si>
  <si>
    <t>95.685481</t>
  </si>
  <si>
    <t xml:space="preserve">Верхнекужебарский сельсовет</t>
  </si>
  <si>
    <t>750620e3-8e54-4fd3-8422-c3e61076f3ad</t>
  </si>
  <si>
    <t>53.4412887</t>
  </si>
  <si>
    <t>93.2027715</t>
  </si>
  <si>
    <t xml:space="preserve">Верхние Куряты д.</t>
  </si>
  <si>
    <t>05dbdf59-887f-4df7-8a9a-bd7c28723d39</t>
  </si>
  <si>
    <t>53.7317264</t>
  </si>
  <si>
    <t>93.1943872</t>
  </si>
  <si>
    <t xml:space="preserve">Верхний Кужебар с.</t>
  </si>
  <si>
    <t>e4f578a9-6510-48b5-b461-a68e3c250b10</t>
  </si>
  <si>
    <t>53.366569</t>
  </si>
  <si>
    <t>93.239006</t>
  </si>
  <si>
    <t>084ebcd5-366f-4e74-8b17-1c7e1a408779</t>
  </si>
  <si>
    <t>53.4603682</t>
  </si>
  <si>
    <t>92.5317744</t>
  </si>
  <si>
    <t xml:space="preserve">Моторский сельсовет</t>
  </si>
  <si>
    <t xml:space="preserve">Верхняя Буланка д.</t>
  </si>
  <si>
    <t>960005fa-1260-4383-9912-1fb275f1fcf0</t>
  </si>
  <si>
    <t>53.3765707</t>
  </si>
  <si>
    <t>92.778363</t>
  </si>
  <si>
    <t xml:space="preserve">Каратузский сельсовет</t>
  </si>
  <si>
    <t xml:space="preserve">Каратузское с.</t>
  </si>
  <si>
    <t>5ee37552-f433-4584-a06f-ff31867112ba</t>
  </si>
  <si>
    <t>53.6049572</t>
  </si>
  <si>
    <t>92.8725162</t>
  </si>
  <si>
    <t xml:space="preserve">Качульский сельсовет</t>
  </si>
  <si>
    <t>147a703b-03d8-4ef1-8f96-1f03a3e79db1</t>
  </si>
  <si>
    <t>53.7599789</t>
  </si>
  <si>
    <t>92.9106849</t>
  </si>
  <si>
    <t xml:space="preserve">Лебедевский сельсовет</t>
  </si>
  <si>
    <t>9191e3d6-700b-454c-bd5c-1b8e3515d893</t>
  </si>
  <si>
    <t>53.6071036</t>
  </si>
  <si>
    <t>92.6934777</t>
  </si>
  <si>
    <t xml:space="preserve">Куркино д.</t>
  </si>
  <si>
    <t>d3139805-4a81-41af-9404-bb50565c5996</t>
  </si>
  <si>
    <t>53.4923255</t>
  </si>
  <si>
    <t>92.6653716</t>
  </si>
  <si>
    <t>f79eee9b-3a73-46aa-89e0-a08878bdd4aa</t>
  </si>
  <si>
    <t>53.5907037</t>
  </si>
  <si>
    <t>92.7585492</t>
  </si>
  <si>
    <t xml:space="preserve">Таятский сельсовет</t>
  </si>
  <si>
    <t>9964e8a0-141d-4330-b227-ef464fa76d33</t>
  </si>
  <si>
    <t>53.5112884</t>
  </si>
  <si>
    <t>93.5449794</t>
  </si>
  <si>
    <t xml:space="preserve">Моторское с.</t>
  </si>
  <si>
    <t>5b4d0de4-51d2-47fc-80b9-a833042455e7</t>
  </si>
  <si>
    <t>53.4012178</t>
  </si>
  <si>
    <t>92.9477859</t>
  </si>
  <si>
    <t>4769177e-bc4c-4833-a779-1a5e4c4237fb</t>
  </si>
  <si>
    <t>53.783739</t>
  </si>
  <si>
    <t>93.191059</t>
  </si>
  <si>
    <t xml:space="preserve">Нижнекужебарский сельсовет</t>
  </si>
  <si>
    <t>71befca4-cf91-4a9b-a713-debd49961f2f</t>
  </si>
  <si>
    <t>53.535324</t>
  </si>
  <si>
    <t>93.0862111</t>
  </si>
  <si>
    <t xml:space="preserve">Нижняя Буланка д.</t>
  </si>
  <si>
    <t>abe55b59-c561-4c27-aec1-e3a1b70e242c</t>
  </si>
  <si>
    <t>53.350486</t>
  </si>
  <si>
    <t>92.7088879</t>
  </si>
  <si>
    <t xml:space="preserve">Сагайский сельсовет</t>
  </si>
  <si>
    <t>6c644269-a11c-4073-b042-95c24b8ecd25</t>
  </si>
  <si>
    <t>53.6462381</t>
  </si>
  <si>
    <t>92.7883481</t>
  </si>
  <si>
    <t xml:space="preserve">Средний Кужебар д.</t>
  </si>
  <si>
    <t>c522ec37-f14d-4205-a679-ea022db39016</t>
  </si>
  <si>
    <t>53.4842006</t>
  </si>
  <si>
    <t>92.9695634</t>
  </si>
  <si>
    <t xml:space="preserve">Старокопский сельсовет</t>
  </si>
  <si>
    <t>4e6e47f5-65e7-4720-9b75-4c256c6eb3ae</t>
  </si>
  <si>
    <t>53.6544403</t>
  </si>
  <si>
    <t>92.8856626</t>
  </si>
  <si>
    <t xml:space="preserve">Старомолино д.</t>
  </si>
  <si>
    <t>6ee89b6a-d0ab-45fa-9118-11a77e5f5c84</t>
  </si>
  <si>
    <t>53.5624052</t>
  </si>
  <si>
    <t>92.5697811</t>
  </si>
  <si>
    <t xml:space="preserve">Амыльский сельсовет</t>
  </si>
  <si>
    <t xml:space="preserve">Таловка д.</t>
  </si>
  <si>
    <t>1ce23930-b076-4891-b28f-ff5cd0807103</t>
  </si>
  <si>
    <t>53.3600809</t>
  </si>
  <si>
    <t>92.9997267</t>
  </si>
  <si>
    <t xml:space="preserve">Таскинский сельсовет</t>
  </si>
  <si>
    <t xml:space="preserve">Таскино с.</t>
  </si>
  <si>
    <t>09d4645d-27cf-4748-82ae-3862c2348099</t>
  </si>
  <si>
    <t>53.7130196</t>
  </si>
  <si>
    <t>92.5914774</t>
  </si>
  <si>
    <t>d261c981-84a1-4ca9-ae50-137bca7d3f24</t>
  </si>
  <si>
    <t>53.7716093</t>
  </si>
  <si>
    <t>93.492778</t>
  </si>
  <si>
    <t xml:space="preserve">Уджейский сельсовет</t>
  </si>
  <si>
    <t>34091b57-f539-4bfa-a415-09c2e0c248e3</t>
  </si>
  <si>
    <t>53.7379226</t>
  </si>
  <si>
    <t>92.8111179</t>
  </si>
  <si>
    <t xml:space="preserve">Черемушка с.</t>
  </si>
  <si>
    <t>4cd21a0d-27cb-4499-92bd-5adc1d258132</t>
  </si>
  <si>
    <t>53.531445</t>
  </si>
  <si>
    <t>92.725357</t>
  </si>
  <si>
    <t>e1ba21fd-4a59-469e-8ec4-07bc2ffc6f65</t>
  </si>
  <si>
    <t>53.2711113</t>
  </si>
  <si>
    <t>92.8298882</t>
  </si>
  <si>
    <t xml:space="preserve">Чубчиково д.</t>
  </si>
  <si>
    <t>738f7792-c171-4c2d-a3af-ff3936b48cb0</t>
  </si>
  <si>
    <t>53.5394675</t>
  </si>
  <si>
    <t>92.6442599</t>
  </si>
  <si>
    <t>b791bd77-b068-4180-a9e5-1a728598ae5d</t>
  </si>
  <si>
    <t>53.5255326</t>
  </si>
  <si>
    <t>92.7669327</t>
  </si>
  <si>
    <t>ba613b4a-b814-4956-ac21-af8a91b84f63</t>
  </si>
  <si>
    <t>53.3539684</t>
  </si>
  <si>
    <t>93.119825</t>
  </si>
  <si>
    <t xml:space="preserve">межсел.тер. Межселенная территория Кежемского муниципального района, включающая д Аксеново, п Болтурино, п Таежный</t>
  </si>
  <si>
    <t>ad1a0194-d3b4-4d15-83f9-bb856ecda3be</t>
  </si>
  <si>
    <t>58.9314396</t>
  </si>
  <si>
    <t>101.5964004</t>
  </si>
  <si>
    <t xml:space="preserve">Бидея д.</t>
  </si>
  <si>
    <t>e5786b92-5e0d-4e6e-b7f1-0aeef92a0fb0</t>
  </si>
  <si>
    <t>57.9171671</t>
  </si>
  <si>
    <t>99.1967068</t>
  </si>
  <si>
    <t xml:space="preserve">Болтурино п.</t>
  </si>
  <si>
    <t>4e78889a-1c37-4a1e-b92a-163fdc9d58a9</t>
  </si>
  <si>
    <t>58.326057</t>
  </si>
  <si>
    <t>100.0180589</t>
  </si>
  <si>
    <t xml:space="preserve">Заледеевский сельсовет</t>
  </si>
  <si>
    <t xml:space="preserve">Заледеево с.</t>
  </si>
  <si>
    <t>36beb07d-ddca-4077-80a0-3fc5c2bf725c</t>
  </si>
  <si>
    <t>58.6670204</t>
  </si>
  <si>
    <t>98.8158883</t>
  </si>
  <si>
    <t xml:space="preserve">Имбинский сельсовет</t>
  </si>
  <si>
    <t>9770f2a8-361e-4108-88d2-db35f251248f</t>
  </si>
  <si>
    <t>58.0837819</t>
  </si>
  <si>
    <t>99.6364746</t>
  </si>
  <si>
    <t>4d883b01-2ba4-4c5e-91f7-e174f7e6d2ee</t>
  </si>
  <si>
    <t>58.0963178</t>
  </si>
  <si>
    <t>98.9932053</t>
  </si>
  <si>
    <t>edd334f6-f7b4-4967-964f-06b9d294e364</t>
  </si>
  <si>
    <t>58.639534</t>
  </si>
  <si>
    <t>98.743922</t>
  </si>
  <si>
    <t xml:space="preserve">г.п. город Кодинск</t>
  </si>
  <si>
    <t xml:space="preserve">Кодинск г.</t>
  </si>
  <si>
    <t>a97aba0e-9624-4e6c-8296-4e5fa103ddf0</t>
  </si>
  <si>
    <t>58.6076727</t>
  </si>
  <si>
    <t>99.1779092</t>
  </si>
  <si>
    <t>64c17c77-9abe-4e55-ac2c-5b25a5d2b7ec</t>
  </si>
  <si>
    <t>58.6177</t>
  </si>
  <si>
    <t>100.6296284</t>
  </si>
  <si>
    <t>74a95c0e-6ecd-4495-990f-847a0207e23f</t>
  </si>
  <si>
    <t>58.6711986</t>
  </si>
  <si>
    <t>98.937493</t>
  </si>
  <si>
    <t xml:space="preserve">Тагарский сельсовет</t>
  </si>
  <si>
    <t xml:space="preserve">Тагара д.</t>
  </si>
  <si>
    <t>03217395-663e-4f96-89b8-c1329f39c58a</t>
  </si>
  <si>
    <t>58.727325</t>
  </si>
  <si>
    <t>99.0163129</t>
  </si>
  <si>
    <t>d3caf554-01ca-4063-90fb-356c88297a67</t>
  </si>
  <si>
    <t>58.6617595</t>
  </si>
  <si>
    <t>100.4817558</t>
  </si>
  <si>
    <t xml:space="preserve">Чадобец д.</t>
  </si>
  <si>
    <t>b18883de-2541-442c-89eb-b55f76cd9f0d</t>
  </si>
  <si>
    <t>58.6600958</t>
  </si>
  <si>
    <t>98.8590275</t>
  </si>
  <si>
    <t xml:space="preserve">Яркинский сельсовет</t>
  </si>
  <si>
    <t>92e20c74-228e-451b-8483-bb3e02edc9a2</t>
  </si>
  <si>
    <t>59.1314071</t>
  </si>
  <si>
    <t>99.3992571</t>
  </si>
  <si>
    <t xml:space="preserve">Шадринский сельсовет</t>
  </si>
  <si>
    <t xml:space="preserve">Аммала д.</t>
  </si>
  <si>
    <t>d0ae9176-b89b-49f8-a68a-fd2ce879d94b</t>
  </si>
  <si>
    <t>55.7939701</t>
  </si>
  <si>
    <t>91.0951877</t>
  </si>
  <si>
    <t xml:space="preserve">Жуковский сельсовет</t>
  </si>
  <si>
    <t xml:space="preserve">Бадаложная п.</t>
  </si>
  <si>
    <t>2dcdf4d3-066c-4695-8926-9278ad92903f</t>
  </si>
  <si>
    <t>56.0770812</t>
  </si>
  <si>
    <t>91.8699504</t>
  </si>
  <si>
    <t xml:space="preserve">Балахтонский сельсовет</t>
  </si>
  <si>
    <t>c93db017-aafb-45fb-b052-1c02396a7a7a</t>
  </si>
  <si>
    <t>55.9826269</t>
  </si>
  <si>
    <t>91.2325419</t>
  </si>
  <si>
    <t xml:space="preserve">Большой Кемчуг д.</t>
  </si>
  <si>
    <t>89a927e6-6e39-4c20-b2eb-a60b38e8eb8c</t>
  </si>
  <si>
    <t>56.2193418</t>
  </si>
  <si>
    <t>91.5493053</t>
  </si>
  <si>
    <t xml:space="preserve">Глушково д.</t>
  </si>
  <si>
    <t>1acb2f57-f779-4437-bafc-b344f6e477d3</t>
  </si>
  <si>
    <t>56.0431815</t>
  </si>
  <si>
    <t>91.1297713</t>
  </si>
  <si>
    <t>5565a0ee-ddef-4074-8000-ecd585ceef1f</t>
  </si>
  <si>
    <t>56.073471</t>
  </si>
  <si>
    <t>91.696999</t>
  </si>
  <si>
    <t xml:space="preserve">Загайново д.</t>
  </si>
  <si>
    <t>35ce2f1f-ac49-4968-aac1-e881bdea068f</t>
  </si>
  <si>
    <t>55.8570839</t>
  </si>
  <si>
    <t>91.2913187</t>
  </si>
  <si>
    <t xml:space="preserve">Заречный п.</t>
  </si>
  <si>
    <t>05d1c504-d985-4eb6-80b8-98897426ad5e</t>
  </si>
  <si>
    <t>56.0422521</t>
  </si>
  <si>
    <t>91.7237421</t>
  </si>
  <si>
    <t xml:space="preserve">г.п. поселок Козулька</t>
  </si>
  <si>
    <t>c8f925f8-87c1-4d24-8a09-8f766bad69dd</t>
  </si>
  <si>
    <t>56.2798338</t>
  </si>
  <si>
    <t>91.5443305</t>
  </si>
  <si>
    <t xml:space="preserve">Козулька пгт.</t>
  </si>
  <si>
    <t>cfb02c70-8d38-4daa-ac3c-7260321db98f</t>
  </si>
  <si>
    <t>56.1637846</t>
  </si>
  <si>
    <t>91.3902477</t>
  </si>
  <si>
    <t>4052dd08-68e6-427b-9f68-79003c2aeb81</t>
  </si>
  <si>
    <t>56.1327992</t>
  </si>
  <si>
    <t>91.6295008</t>
  </si>
  <si>
    <t>0a1f9192-a6d6-4beb-a13d-eca77d174bd7</t>
  </si>
  <si>
    <t>55.9839965</t>
  </si>
  <si>
    <t>91.0462809</t>
  </si>
  <si>
    <t>d6efedc0-ab6c-46b2-9e9d-55f0ca2c44e0</t>
  </si>
  <si>
    <t>56.1577865</t>
  </si>
  <si>
    <t>91.4132706</t>
  </si>
  <si>
    <t xml:space="preserve">Новочернореченский сельсовет</t>
  </si>
  <si>
    <t xml:space="preserve">Левоямное д.</t>
  </si>
  <si>
    <t>2af7df7b-687e-46d3-a8d4-5495bbaaecf4</t>
  </si>
  <si>
    <t>56.3206702</t>
  </si>
  <si>
    <t>91.2371952</t>
  </si>
  <si>
    <t>03b1874b-2f8b-4aa7-8007-74bf1c635939</t>
  </si>
  <si>
    <t>56.145745</t>
  </si>
  <si>
    <t>91.372229</t>
  </si>
  <si>
    <t xml:space="preserve">Малиногорка п.</t>
  </si>
  <si>
    <t>5472396c-e482-4450-91ae-cc18a4d04fc9</t>
  </si>
  <si>
    <t>56.188072</t>
  </si>
  <si>
    <t>91.278705</t>
  </si>
  <si>
    <t xml:space="preserve">Малые Ручьи п.</t>
  </si>
  <si>
    <t>c52289bf-adc0-4af2-af28-6936ae218ad1</t>
  </si>
  <si>
    <t>56.0562078</t>
  </si>
  <si>
    <t>91.6720293</t>
  </si>
  <si>
    <t xml:space="preserve">Малый Кайдат п.</t>
  </si>
  <si>
    <t>3f0bf2ef-99f8-4877-9f02-145feb71091c</t>
  </si>
  <si>
    <t>55.9723785</t>
  </si>
  <si>
    <t>91.5544533</t>
  </si>
  <si>
    <t xml:space="preserve">Мальфино д.</t>
  </si>
  <si>
    <t>568ece53-cbfa-4627-98d3-798bde2fae10</t>
  </si>
  <si>
    <t>56.0696198</t>
  </si>
  <si>
    <t>91.2811738</t>
  </si>
  <si>
    <t xml:space="preserve">Можарский п.</t>
  </si>
  <si>
    <t>20477ad8-e433-40c5-b037-86858f356823</t>
  </si>
  <si>
    <t>56.189452</t>
  </si>
  <si>
    <t>91.2936476</t>
  </si>
  <si>
    <t xml:space="preserve">Ничково д.</t>
  </si>
  <si>
    <t>3150147f-59a2-4ac3-8ada-5d1cc1499cda</t>
  </si>
  <si>
    <t>56.0706191</t>
  </si>
  <si>
    <t>91.2136213</t>
  </si>
  <si>
    <t xml:space="preserve">Новая Дорога д.</t>
  </si>
  <si>
    <t>501f2ef5-de01-48f3-8330-dc44b589546a</t>
  </si>
  <si>
    <t>56.1512955</t>
  </si>
  <si>
    <t>91.3052604</t>
  </si>
  <si>
    <t xml:space="preserve">Новосибирский п.</t>
  </si>
  <si>
    <t>8d0f36c4-d448-4e20-beaa-f6b5d9740baa</t>
  </si>
  <si>
    <t>56.082415</t>
  </si>
  <si>
    <t>91.6933166</t>
  </si>
  <si>
    <t xml:space="preserve">Новочернореченский пгт.</t>
  </si>
  <si>
    <t>3724758d-4d1c-47cd-8870-52824b52126f</t>
  </si>
  <si>
    <t>56.2714088</t>
  </si>
  <si>
    <t>91.0890644</t>
  </si>
  <si>
    <t xml:space="preserve">Постойка д.</t>
  </si>
  <si>
    <t>bd801cb6-6300-476d-a85c-b403c815c143</t>
  </si>
  <si>
    <t>56.2362036</t>
  </si>
  <si>
    <t>91.1180251</t>
  </si>
  <si>
    <t xml:space="preserve">Предгорье д.</t>
  </si>
  <si>
    <t>96fd9992-6a24-4c6a-8ee4-feb22ff8e6c9</t>
  </si>
  <si>
    <t>56.2434331</t>
  </si>
  <si>
    <t>91.1672537</t>
  </si>
  <si>
    <t xml:space="preserve">Сергино п.</t>
  </si>
  <si>
    <t>7067e718-e9b5-45bd-9ead-420747a268dc</t>
  </si>
  <si>
    <t>56.0726254</t>
  </si>
  <si>
    <t>91.7699274</t>
  </si>
  <si>
    <t xml:space="preserve">Соболевка п.</t>
  </si>
  <si>
    <t>edf1547b-9226-48c8-9875-2d7832bf6d9a</t>
  </si>
  <si>
    <t>56.1490199</t>
  </si>
  <si>
    <t>91.2553919</t>
  </si>
  <si>
    <t xml:space="preserve">Старая Козулька д.</t>
  </si>
  <si>
    <t>3eea6961-ad8b-4da6-8d6a-0376761d2b1a</t>
  </si>
  <si>
    <t>56.208201</t>
  </si>
  <si>
    <t>91.3365824</t>
  </si>
  <si>
    <t xml:space="preserve">Старая Черная д.</t>
  </si>
  <si>
    <t>33739a1c-4ebc-410d-847a-39fd55c9ed63</t>
  </si>
  <si>
    <t>56.2796531</t>
  </si>
  <si>
    <t>91.0211165</t>
  </si>
  <si>
    <t xml:space="preserve">Тайга п.</t>
  </si>
  <si>
    <t>b93fdcd3-d779-4283-9106-2c662b08d754</t>
  </si>
  <si>
    <t>56.2150815</t>
  </si>
  <si>
    <t>91.4690275</t>
  </si>
  <si>
    <t>97392de4-9c9e-4ce3-a6b6-0e5b749ec8a6</t>
  </si>
  <si>
    <t>55.8766507</t>
  </si>
  <si>
    <t>91.1029791</t>
  </si>
  <si>
    <t xml:space="preserve">Шарловка д.</t>
  </si>
  <si>
    <t>6bdca5e4-3d82-411a-96b5-bc2c832e35b9</t>
  </si>
  <si>
    <t>56.1146623</t>
  </si>
  <si>
    <t>91.4616897</t>
  </si>
  <si>
    <t xml:space="preserve">Шушково п.</t>
  </si>
  <si>
    <t>746f85c6-073e-49b5-a564-237000769b1f</t>
  </si>
  <si>
    <t>56.1992869</t>
  </si>
  <si>
    <t>91.254217</t>
  </si>
  <si>
    <t xml:space="preserve">Алгаштык д.</t>
  </si>
  <si>
    <t>56fd42e9-0743-4f64-826d-8d16da84ac0b</t>
  </si>
  <si>
    <t>54.6540385</t>
  </si>
  <si>
    <t>91.6083313</t>
  </si>
  <si>
    <t>6ee6b9d8-7116-4ae9-b2aa-40f31b0acd64</t>
  </si>
  <si>
    <t>54.628413</t>
  </si>
  <si>
    <t>91.776543</t>
  </si>
  <si>
    <t xml:space="preserve">Беллык с.</t>
  </si>
  <si>
    <t>6de798a2-1e1f-4950-a8b0-3661970b40fd</t>
  </si>
  <si>
    <t>54.5499857</t>
  </si>
  <si>
    <t>91.3426867</t>
  </si>
  <si>
    <t>467e8647-d693-4d53-8fc6-75a0cddc6eec</t>
  </si>
  <si>
    <t>54.3884405</t>
  </si>
  <si>
    <t>91.6743985</t>
  </si>
  <si>
    <t>93080ff1-042e-4bbd-b817-f1e86eb6fabf</t>
  </si>
  <si>
    <t>54.0938052</t>
  </si>
  <si>
    <t>91.6596552</t>
  </si>
  <si>
    <t>1ff472d2-3a5b-4ae3-bbf8-540a1cf2c08f</t>
  </si>
  <si>
    <t>54.1338386</t>
  </si>
  <si>
    <t>92.1070857</t>
  </si>
  <si>
    <t>e3538f0d-a52d-42fc-8a1f-9913da65f51e</t>
  </si>
  <si>
    <t>54.0203554</t>
  </si>
  <si>
    <t>92.1300464</t>
  </si>
  <si>
    <t>e107d600-8d04-40e0-8276-ada7f4fe4680</t>
  </si>
  <si>
    <t>54.0739733</t>
  </si>
  <si>
    <t>91.8521001</t>
  </si>
  <si>
    <t xml:space="preserve">Кара-Беллык д.</t>
  </si>
  <si>
    <t>e481ee2a-29ba-43c7-bc07-6ab39f1734cd</t>
  </si>
  <si>
    <t>54.5894867</t>
  </si>
  <si>
    <t>91.615473</t>
  </si>
  <si>
    <t>d4d5ce6e-3706-4874-a5cc-5836bbd92589</t>
  </si>
  <si>
    <t>54.175914</t>
  </si>
  <si>
    <t>92.034368</t>
  </si>
  <si>
    <t xml:space="preserve">Кортуз с.</t>
  </si>
  <si>
    <t>5083d5f6-a2dc-4df4-ae06-25e1cb97a50f</t>
  </si>
  <si>
    <t>54.4948039</t>
  </si>
  <si>
    <t>91.7012092</t>
  </si>
  <si>
    <t xml:space="preserve">Краснотуранский сельсовет</t>
  </si>
  <si>
    <t xml:space="preserve">Краснотуранск с.</t>
  </si>
  <si>
    <t>9e6be42e-c179-4ba1-b5d7-600ac01a9dd4</t>
  </si>
  <si>
    <t>54.3174649</t>
  </si>
  <si>
    <t>91.5646523</t>
  </si>
  <si>
    <t xml:space="preserve">Лебяженский сельсовет</t>
  </si>
  <si>
    <t xml:space="preserve">Лебяжье с.</t>
  </si>
  <si>
    <t>df27924c-5f91-4901-a2f8-d3a2d34d203a</t>
  </si>
  <si>
    <t>54.1879483</t>
  </si>
  <si>
    <t>91.5775843</t>
  </si>
  <si>
    <t xml:space="preserve">Листвягово д.</t>
  </si>
  <si>
    <t>5275dd80-c96f-42db-b896-f7f48df68f37</t>
  </si>
  <si>
    <t>53.979628</t>
  </si>
  <si>
    <t>91.646096</t>
  </si>
  <si>
    <t xml:space="preserve">Саянский сельсовет</t>
  </si>
  <si>
    <t>ea9a668f-4c99-417f-81de-e7435d50852d</t>
  </si>
  <si>
    <t>54.1712349</t>
  </si>
  <si>
    <t>91.7744052</t>
  </si>
  <si>
    <t>08088b52-149e-4474-81ed-7f0b2764d46d</t>
  </si>
  <si>
    <t>54.296173</t>
  </si>
  <si>
    <t>91.894267</t>
  </si>
  <si>
    <t xml:space="preserve">Новосыдинский сельсовет</t>
  </si>
  <si>
    <t>640a8cff-bee4-4a20-816e-a2c70bac3036</t>
  </si>
  <si>
    <t>54.3944264</t>
  </si>
  <si>
    <t>91.4201622</t>
  </si>
  <si>
    <t>ab82b5f2-2330-4e42-a8a1-02584dc9afbd</t>
  </si>
  <si>
    <t>54.058718</t>
  </si>
  <si>
    <t>92.0377798</t>
  </si>
  <si>
    <t>37996e7e-cdd2-4dd1-98c5-16254663cbad</t>
  </si>
  <si>
    <t>54.6795513</t>
  </si>
  <si>
    <t>91.6997149</t>
  </si>
  <si>
    <t xml:space="preserve">Сарушка д.</t>
  </si>
  <si>
    <t>94c9c82d-4e80-4e91-a8a9-f7dfb2a47947</t>
  </si>
  <si>
    <t>54.4990511</t>
  </si>
  <si>
    <t>91.5450718</t>
  </si>
  <si>
    <t xml:space="preserve">Саянск с.</t>
  </si>
  <si>
    <t>e4334a8f-7131-4ca5-8688-6b4e17a24bab</t>
  </si>
  <si>
    <t>54.1491581</t>
  </si>
  <si>
    <t>91.8814442</t>
  </si>
  <si>
    <t>0d505db8-a3cd-4c93-bb0c-d057a65d5ad3</t>
  </si>
  <si>
    <t>54.2482418</t>
  </si>
  <si>
    <t>91.9357033</t>
  </si>
  <si>
    <t xml:space="preserve">Тубинск с.</t>
  </si>
  <si>
    <t>3158b96d-c3b3-4114-89ca-7ea7907cdb62</t>
  </si>
  <si>
    <t>54.076621</t>
  </si>
  <si>
    <t>92.0392253</t>
  </si>
  <si>
    <t>ad63cb04-ea1a-470b-a316-e1ba588d81fb</t>
  </si>
  <si>
    <t>54.4366733</t>
  </si>
  <si>
    <t>91.6231774</t>
  </si>
  <si>
    <t xml:space="preserve">Уяр д.</t>
  </si>
  <si>
    <t>9adb0c80-f9ce-4c68-ad0b-02917bfa5a53</t>
  </si>
  <si>
    <t>54.6203598</t>
  </si>
  <si>
    <t>91.3621705</t>
  </si>
  <si>
    <t xml:space="preserve">Красноярск го</t>
  </si>
  <si>
    <t xml:space="preserve">Красноярск г.</t>
  </si>
  <si>
    <t>9b968c73-f4d4-4012-8da8-3dacd4d4c1bd</t>
  </si>
  <si>
    <t>56.0126925</t>
  </si>
  <si>
    <t>92.9224171</t>
  </si>
  <si>
    <t xml:space="preserve">Песчанка д.</t>
  </si>
  <si>
    <t>3454a6f8-85b5-4d73-bd8a-a6d3a66fb4af</t>
  </si>
  <si>
    <t>56.0828185</t>
  </si>
  <si>
    <t>93.0816088</t>
  </si>
  <si>
    <t>cfe0dbe1-255b-460c-8226-b7e7797d271f</t>
  </si>
  <si>
    <t>54.049246</t>
  </si>
  <si>
    <t>92.229374</t>
  </si>
  <si>
    <t xml:space="preserve">Курский сельсовет</t>
  </si>
  <si>
    <t xml:space="preserve">Андреев Ключ п.</t>
  </si>
  <si>
    <t>2d8ffbf4-653f-4de2-8c88-e922724f99e7</t>
  </si>
  <si>
    <t>54.0632982</t>
  </si>
  <si>
    <t>93.1533402</t>
  </si>
  <si>
    <t xml:space="preserve">г.п. город Артемовск</t>
  </si>
  <si>
    <t xml:space="preserve">Артемовск г.</t>
  </si>
  <si>
    <t>d0d7a2fa-5bdc-4944-8047-75e80e4e883c</t>
  </si>
  <si>
    <t>54.3444213</t>
  </si>
  <si>
    <t>93.4379334</t>
  </si>
  <si>
    <t xml:space="preserve">Марининский сельсовет</t>
  </si>
  <si>
    <t>dfa9393b-e46e-4ef2-9a7c-b5516ff2cd7e</t>
  </si>
  <si>
    <t>54.010834</t>
  </si>
  <si>
    <t>92.562359</t>
  </si>
  <si>
    <t xml:space="preserve">Муринский сельсовет</t>
  </si>
  <si>
    <t>ac189d3f-678b-4680-9b19-2de62fd9de70</t>
  </si>
  <si>
    <t>53.8399736</t>
  </si>
  <si>
    <t>92.6676385</t>
  </si>
  <si>
    <t xml:space="preserve">Березовское с.</t>
  </si>
  <si>
    <t>d6556541-aa7e-4564-a52c-c3603de03e74</t>
  </si>
  <si>
    <t>53.932989</t>
  </si>
  <si>
    <t>92.8068435</t>
  </si>
  <si>
    <t xml:space="preserve">г.п. поселок Большая Ирба</t>
  </si>
  <si>
    <t xml:space="preserve">Большая Ирба пгт.</t>
  </si>
  <si>
    <t>d635205a-1392-4e26-97c2-b05b9b5d8a24</t>
  </si>
  <si>
    <t>54.081331</t>
  </si>
  <si>
    <t>92.936789</t>
  </si>
  <si>
    <t xml:space="preserve">Брагинский сельсовет</t>
  </si>
  <si>
    <t>e700da22-85dc-4e0c-aa1f-27060e4d8f38</t>
  </si>
  <si>
    <t>54.1146671</t>
  </si>
  <si>
    <t>92.6003625</t>
  </si>
  <si>
    <t xml:space="preserve">Рощинский сельсовет</t>
  </si>
  <si>
    <t>e7b746fd-c300-43c9-a4f3-97da8876e553</t>
  </si>
  <si>
    <t>53.8118375</t>
  </si>
  <si>
    <t>92.871662</t>
  </si>
  <si>
    <t xml:space="preserve">Можарский сельсовет</t>
  </si>
  <si>
    <t xml:space="preserve">Верхнемишкино п.</t>
  </si>
  <si>
    <t>c7e8b8ac-9025-4fbf-be42-c1bec5a33941</t>
  </si>
  <si>
    <t>54.0233204</t>
  </si>
  <si>
    <t>93.2413165</t>
  </si>
  <si>
    <t xml:space="preserve">Кордовский сельсовет</t>
  </si>
  <si>
    <t xml:space="preserve">Верхняя Мульга д.</t>
  </si>
  <si>
    <t>93c04505-ad10-48bb-826e-50d6f072f1af</t>
  </si>
  <si>
    <t>54.1599594</t>
  </si>
  <si>
    <t>93.2621445</t>
  </si>
  <si>
    <t xml:space="preserve">Черемшанский сельсовет</t>
  </si>
  <si>
    <t>f1b921d2-ed05-4029-ab38-0159a3b5a711</t>
  </si>
  <si>
    <t>53.8427546</t>
  </si>
  <si>
    <t>93.7688747</t>
  </si>
  <si>
    <t>a59b6325-b670-4315-93d4-5ef7aaa4bdf1</t>
  </si>
  <si>
    <t>54.0920248</t>
  </si>
  <si>
    <t>92.4447123</t>
  </si>
  <si>
    <t xml:space="preserve">Джебь п.</t>
  </si>
  <si>
    <t>3bcc1b78-831f-428e-997c-ce8a715c0b74</t>
  </si>
  <si>
    <t>54.4867445</t>
  </si>
  <si>
    <t>93.4339679</t>
  </si>
  <si>
    <t xml:space="preserve">Джотка д.</t>
  </si>
  <si>
    <t>56d5fd2e-e1a0-443f-9c37-18b7eacab08e</t>
  </si>
  <si>
    <t>54.697812</t>
  </si>
  <si>
    <t>93.514334</t>
  </si>
  <si>
    <t xml:space="preserve">Джотка п.</t>
  </si>
  <si>
    <t>0a966018-9af9-4af0-bae1-d6d31be17040</t>
  </si>
  <si>
    <t>54.671753</t>
  </si>
  <si>
    <t>93.353041</t>
  </si>
  <si>
    <t>8b0b59e1-71ce-4bb3-aff8-2ddf24afd653</t>
  </si>
  <si>
    <t>53.7715644</t>
  </si>
  <si>
    <t>93.9020649</t>
  </si>
  <si>
    <t xml:space="preserve">Имисский сельсовет</t>
  </si>
  <si>
    <t>e2f479c4-1610-4fa0-97b3-dda9b82082f8</t>
  </si>
  <si>
    <t>53.8671315</t>
  </si>
  <si>
    <t>93.1070219</t>
  </si>
  <si>
    <t>95f02518-06de-43d6-9433-bb3b57683dcf</t>
  </si>
  <si>
    <t>54.1622996</t>
  </si>
  <si>
    <t>93.2512894</t>
  </si>
  <si>
    <t xml:space="preserve">Загорье п.</t>
  </si>
  <si>
    <t>a308673f-4e71-4e42-950e-aab1d8396306</t>
  </si>
  <si>
    <t>54.1089153</t>
  </si>
  <si>
    <t>92.5343618</t>
  </si>
  <si>
    <t>43cfb0d8-22c0-41e8-8f2a-137a0a1f109e</t>
  </si>
  <si>
    <t>54.0546875</t>
  </si>
  <si>
    <t>92.3871413</t>
  </si>
  <si>
    <t>527bedaa-b8c9-4549-8300-01f4e3799c17</t>
  </si>
  <si>
    <t>53.902491</t>
  </si>
  <si>
    <t>92.150098</t>
  </si>
  <si>
    <t xml:space="preserve">Имисское с.</t>
  </si>
  <si>
    <t>bdbcaaef-8725-4f12-97f4-9ca1620d3fb1</t>
  </si>
  <si>
    <t>53.9025486</t>
  </si>
  <si>
    <t>93.1568036</t>
  </si>
  <si>
    <t xml:space="preserve">Ирба п.</t>
  </si>
  <si>
    <t>7f8747b2-9f0e-46df-8f05-a9db6a6e5ac7</t>
  </si>
  <si>
    <t>53.974722</t>
  </si>
  <si>
    <t>92.906667</t>
  </si>
  <si>
    <t xml:space="preserve">Казыр п.</t>
  </si>
  <si>
    <t>d3f6af38-a286-4ffb-b924-3191f994a4fc</t>
  </si>
  <si>
    <t>53.6884494</t>
  </si>
  <si>
    <t>94.2017329</t>
  </si>
  <si>
    <t xml:space="preserve">Каспа п.</t>
  </si>
  <si>
    <t>52c0492f-13d8-4e79-8faf-1a46c73e9672</t>
  </si>
  <si>
    <t>54.2270206</t>
  </si>
  <si>
    <t>93.293831</t>
  </si>
  <si>
    <t xml:space="preserve">Кордово с.</t>
  </si>
  <si>
    <t>e110b0bf-ab26-48eb-9912-4410e1f699bc</t>
  </si>
  <si>
    <t>54.0906723</t>
  </si>
  <si>
    <t>93.2769133</t>
  </si>
  <si>
    <t xml:space="preserve">Кочергинский сельсовет</t>
  </si>
  <si>
    <t xml:space="preserve">Кочергино с.</t>
  </si>
  <si>
    <t>304e8df0-c733-4491-8cee-fe31bc6a1641</t>
  </si>
  <si>
    <t>53.8156494</t>
  </si>
  <si>
    <t>92.4876043</t>
  </si>
  <si>
    <t xml:space="preserve">г.п. поселок Кошурниково</t>
  </si>
  <si>
    <t xml:space="preserve">Кошурниково пгт.</t>
  </si>
  <si>
    <t>6ffb35a8-fbff-4df7-aeab-f513ef2ee85a</t>
  </si>
  <si>
    <t>54.166667</t>
  </si>
  <si>
    <t>93.3</t>
  </si>
  <si>
    <t xml:space="preserve">г.п. поселок Краснокаменск</t>
  </si>
  <si>
    <t xml:space="preserve">Краснокаменск пгт.</t>
  </si>
  <si>
    <t>5aee8978-c44b-4d38-8cb7-08c92dd26a7b</t>
  </si>
  <si>
    <t>54.339823</t>
  </si>
  <si>
    <t>93.2544776</t>
  </si>
  <si>
    <t>6bb8ec6e-d8a4-490d-a468-447c4d191363</t>
  </si>
  <si>
    <t>54.0701008</t>
  </si>
  <si>
    <t>93.1013102</t>
  </si>
  <si>
    <t xml:space="preserve">г.п. поселок Курагино</t>
  </si>
  <si>
    <t xml:space="preserve">Курагино пгт.</t>
  </si>
  <si>
    <t>55ef712a-fc0c-4087-b30b-4bb3d056cdb1</t>
  </si>
  <si>
    <t>53.8872158</t>
  </si>
  <si>
    <t>92.6780315</t>
  </si>
  <si>
    <t>bf3567b8-a7a0-4893-83ee-00d3aa44fe37</t>
  </si>
  <si>
    <t>53.9819737</t>
  </si>
  <si>
    <t>92.3284278</t>
  </si>
  <si>
    <t>285b5dc7-fe88-46c0-8c70-8ef2f0dafdd6</t>
  </si>
  <si>
    <t>53.9782591</t>
  </si>
  <si>
    <t>92.9061642</t>
  </si>
  <si>
    <t xml:space="preserve">Билайн(2 Хорошее)</t>
  </si>
  <si>
    <t xml:space="preserve">Маринино с.</t>
  </si>
  <si>
    <t>1ebcca32-7377-4b1a-ae99-6cb35c4ad7d3</t>
  </si>
  <si>
    <t>54.0174647</t>
  </si>
  <si>
    <t>92.5902465</t>
  </si>
  <si>
    <t xml:space="preserve">Можарка с.</t>
  </si>
  <si>
    <t>adf21725-99f0-4809-9d38-cd4057d617f4</t>
  </si>
  <si>
    <t>53.9616323</t>
  </si>
  <si>
    <t>93.3371765</t>
  </si>
  <si>
    <t>8eff531a-873e-4f94-af2d-cafed18e8914</t>
  </si>
  <si>
    <t>53.837151</t>
  </si>
  <si>
    <t>92.599114</t>
  </si>
  <si>
    <t xml:space="preserve">Нижняя Быстрая с.</t>
  </si>
  <si>
    <t>56bdb360-5efd-4671-a086-ffb1dd30d526</t>
  </si>
  <si>
    <t>54.2189325</t>
  </si>
  <si>
    <t>92.8177677</t>
  </si>
  <si>
    <t xml:space="preserve">Нижняя Мульга д.</t>
  </si>
  <si>
    <t>2ec7446d-47ca-43d6-8a8f-17b87d17e16d</t>
  </si>
  <si>
    <t>54.1384805</t>
  </si>
  <si>
    <t>93.2617066</t>
  </si>
  <si>
    <t>8d5acbe7-0883-4eaf-bcaf-0233de60c2ae</t>
  </si>
  <si>
    <t>54.069746</t>
  </si>
  <si>
    <t>93.101001</t>
  </si>
  <si>
    <t xml:space="preserve">Новая Шушь п.</t>
  </si>
  <si>
    <t>0f2f1359-d57d-4241-b0ba-c8c2457d99cb</t>
  </si>
  <si>
    <t>54.1523762</t>
  </si>
  <si>
    <t>92.5426434</t>
  </si>
  <si>
    <t>e1d336a1-96cb-4e9e-b9e3-c4ca9aa85d95</t>
  </si>
  <si>
    <t>54.1251789</t>
  </si>
  <si>
    <t>92.2766457</t>
  </si>
  <si>
    <t>418ad55a-79ee-4ec4-8fd8-a10d9f3e9c56</t>
  </si>
  <si>
    <t>53.8645147</t>
  </si>
  <si>
    <t>92.570303</t>
  </si>
  <si>
    <t>b78a80b7-d36a-4f32-af5b-527bdc02f4da</t>
  </si>
  <si>
    <t>53.899207</t>
  </si>
  <si>
    <t>93.6585828</t>
  </si>
  <si>
    <t xml:space="preserve">Пионерск п.</t>
  </si>
  <si>
    <t>792da95b-886d-4579-add9-4851bda1acac</t>
  </si>
  <si>
    <t>54.3168677</t>
  </si>
  <si>
    <t>93.2689966</t>
  </si>
  <si>
    <t>68ea821f-7221-4d44-8df2-82e0e78d4f5d</t>
  </si>
  <si>
    <t>53.8516192</t>
  </si>
  <si>
    <t>92.8556579</t>
  </si>
  <si>
    <t xml:space="preserve">Пойловский сельсовет</t>
  </si>
  <si>
    <t xml:space="preserve">Пойлово с.</t>
  </si>
  <si>
    <t>d4e4e6a5-a59f-445c-b2f1-952249814831</t>
  </si>
  <si>
    <t>53.8441457</t>
  </si>
  <si>
    <t>92.4559571</t>
  </si>
  <si>
    <t>342ec1b6-43f4-4817-89e8-af89477b2af1</t>
  </si>
  <si>
    <t>54.1229927</t>
  </si>
  <si>
    <t>92.777294</t>
  </si>
  <si>
    <t>6dbb40d0-ed6b-4ae6-b97d-46cd2f946119</t>
  </si>
  <si>
    <t>53.9987862</t>
  </si>
  <si>
    <t>92.4749714</t>
  </si>
  <si>
    <t xml:space="preserve">Рощинский п.</t>
  </si>
  <si>
    <t>d3e55630-497b-42de-96d1-88d9576afca5</t>
  </si>
  <si>
    <t>53.8798501</t>
  </si>
  <si>
    <t>92.7820286</t>
  </si>
  <si>
    <t xml:space="preserve">Сисим п.</t>
  </si>
  <si>
    <t>b7ff7b90-09e9-4935-b607-411a99ae3d2b</t>
  </si>
  <si>
    <t>54.646584</t>
  </si>
  <si>
    <t>93.396637</t>
  </si>
  <si>
    <t xml:space="preserve">Студеный п.</t>
  </si>
  <si>
    <t>6a2e95fa-9605-439c-a430-97e22ee609e1</t>
  </si>
  <si>
    <t>53.9433679</t>
  </si>
  <si>
    <t>92.7101764</t>
  </si>
  <si>
    <t xml:space="preserve">Тагасук п.</t>
  </si>
  <si>
    <t>91eece3e-897b-4b53-9e36-aa6ce7bbca86</t>
  </si>
  <si>
    <t>53.9684259</t>
  </si>
  <si>
    <t>94.0372474</t>
  </si>
  <si>
    <t>17572410-c842-4646-b6de-1bb4816ab7c8</t>
  </si>
  <si>
    <t>54.1883174</t>
  </si>
  <si>
    <t>92.6006388</t>
  </si>
  <si>
    <t xml:space="preserve">Тартазяк п.</t>
  </si>
  <si>
    <t>6d148995-d9cf-4513-90e9-559f35dae5c9</t>
  </si>
  <si>
    <t>54.1270605</t>
  </si>
  <si>
    <t>93.2552026</t>
  </si>
  <si>
    <t xml:space="preserve">Тиберкуль п.</t>
  </si>
  <si>
    <t>c8c7038c-c18b-463d-90d6-84bddc709090</t>
  </si>
  <si>
    <t>53.9073424</t>
  </si>
  <si>
    <t>94.0316411</t>
  </si>
  <si>
    <t xml:space="preserve">Туба п.</t>
  </si>
  <si>
    <t>436bb8fc-1984-4023-8122-e211b403fb71</t>
  </si>
  <si>
    <t>53.8225355</t>
  </si>
  <si>
    <t>92.5638419</t>
  </si>
  <si>
    <t xml:space="preserve">Тюхтят с.</t>
  </si>
  <si>
    <t>46850ec6-a61f-4ea8-b835-6f0cc59e62e5</t>
  </si>
  <si>
    <t>53.9236051</t>
  </si>
  <si>
    <t>93.5251117</t>
  </si>
  <si>
    <t>be0d756f-cddf-4282-addc-c866667fa61a</t>
  </si>
  <si>
    <t>54.0395738</t>
  </si>
  <si>
    <t>92.8186988</t>
  </si>
  <si>
    <t xml:space="preserve">Усть-Каспа п.</t>
  </si>
  <si>
    <t>366c571d-4c03-401d-bc8c-4aa8c8b921ea</t>
  </si>
  <si>
    <t>54.1921501</t>
  </si>
  <si>
    <t>93.2956097</t>
  </si>
  <si>
    <t xml:space="preserve">Усть-Шушь п.</t>
  </si>
  <si>
    <t>05ee44f3-3cb0-43cd-aa17-265142f45527</t>
  </si>
  <si>
    <t>53.9052988</t>
  </si>
  <si>
    <t>92.2476393</t>
  </si>
  <si>
    <t xml:space="preserve">Черемшанка с.</t>
  </si>
  <si>
    <t>24a4830c-d019-464e-9968-be0fa26bc34f</t>
  </si>
  <si>
    <t>53.8808042</t>
  </si>
  <si>
    <t>93.7262154</t>
  </si>
  <si>
    <t xml:space="preserve">Чибижекский сельсовет</t>
  </si>
  <si>
    <t>f72a0754-91be-41a2-bc58-68ee04b11127</t>
  </si>
  <si>
    <t>54.3999729</t>
  </si>
  <si>
    <t>93.6405059</t>
  </si>
  <si>
    <t xml:space="preserve">Шалоболино с.</t>
  </si>
  <si>
    <t>6978df45-7a51-4155-9250-a54ef6fbdae2</t>
  </si>
  <si>
    <t>53.9385814</t>
  </si>
  <si>
    <t>92.2854532</t>
  </si>
  <si>
    <t xml:space="preserve">Щетинкино с.</t>
  </si>
  <si>
    <t>973a1af8-54d5-4e9e-abb5-f03bb51eda32</t>
  </si>
  <si>
    <t>54.571857</t>
  </si>
  <si>
    <t>93.436837</t>
  </si>
  <si>
    <t xml:space="preserve">Лесосибирск го</t>
  </si>
  <si>
    <t xml:space="preserve">Лесосибирск г.</t>
  </si>
  <si>
    <t>2ddd48d6-e95b-4972-a34e-8586ed507763</t>
  </si>
  <si>
    <t>58.221733</t>
  </si>
  <si>
    <t>92.503666</t>
  </si>
  <si>
    <t xml:space="preserve">Стрелка гп.</t>
  </si>
  <si>
    <t>29c75b6d-1bd5-446b-b6f2-d5a46f5cd483</t>
  </si>
  <si>
    <t>58.0784</t>
  </si>
  <si>
    <t>93.024554</t>
  </si>
  <si>
    <t xml:space="preserve">Усть-Ангарск п.</t>
  </si>
  <si>
    <t>1f313f28-7e48-45e3-b523-a8a96f91e73d</t>
  </si>
  <si>
    <t>58.0991493</t>
  </si>
  <si>
    <t>93.0640426</t>
  </si>
  <si>
    <t>50f42240-898d-43d1-9671-20853b85776d</t>
  </si>
  <si>
    <t>55.124403</t>
  </si>
  <si>
    <t>93.3998282</t>
  </si>
  <si>
    <t xml:space="preserve">Шалинский сельсовет</t>
  </si>
  <si>
    <t xml:space="preserve">Белогорка д.</t>
  </si>
  <si>
    <t>a8f44cc3-fec9-45bf-bfcb-2a09522e3062</t>
  </si>
  <si>
    <t>55.7142518</t>
  </si>
  <si>
    <t>93.9172193</t>
  </si>
  <si>
    <t xml:space="preserve">Унгутский сельсовет</t>
  </si>
  <si>
    <t>d077088d-db3c-4a89-9785-0e3a08a07da0</t>
  </si>
  <si>
    <t>55.4237723</t>
  </si>
  <si>
    <t>93.416926</t>
  </si>
  <si>
    <t xml:space="preserve">Верхнешалинское д.</t>
  </si>
  <si>
    <t>0a986049-a396-437f-a754-1d97955ab6f5</t>
  </si>
  <si>
    <t>55.6869748</t>
  </si>
  <si>
    <t>93.5447066</t>
  </si>
  <si>
    <t>d95e50ac-8a05-47ba-8812-956dc5cec7de</t>
  </si>
  <si>
    <t>55.6758808</t>
  </si>
  <si>
    <t>93.7883903</t>
  </si>
  <si>
    <t xml:space="preserve">Первоманский сельсовет</t>
  </si>
  <si>
    <t>f9cf315b-cf2e-42c8-860a-000c8855f3c9</t>
  </si>
  <si>
    <t>55.8938733</t>
  </si>
  <si>
    <t>93.5966398</t>
  </si>
  <si>
    <t xml:space="preserve">Выезжелогский сельсовет</t>
  </si>
  <si>
    <t>c188d914-4e97-4d44-b1c3-93634e204029</t>
  </si>
  <si>
    <t>54.9764633</t>
  </si>
  <si>
    <t>93.9255905</t>
  </si>
  <si>
    <t xml:space="preserve">Кияйский сельсовет</t>
  </si>
  <si>
    <t xml:space="preserve">Голубевка д.</t>
  </si>
  <si>
    <t>d5c2e979-03cc-4119-94fa-578dd4efb29a</t>
  </si>
  <si>
    <t>55.3977843</t>
  </si>
  <si>
    <t>93.8710356</t>
  </si>
  <si>
    <t xml:space="preserve">Жайма д.</t>
  </si>
  <si>
    <t>f395e3d9-1927-4ab4-b6f7-019c06bed400</t>
  </si>
  <si>
    <t>54.848271</t>
  </si>
  <si>
    <t>93.680333</t>
  </si>
  <si>
    <t xml:space="preserve">Жайма п.</t>
  </si>
  <si>
    <t>a221e00c-6ad9-4fd1-8796-7a856c9509af</t>
  </si>
  <si>
    <t>54.838758</t>
  </si>
  <si>
    <t>93.67391</t>
  </si>
  <si>
    <t>ad1879a5-a63e-4761-84b8-3f239ebc7bc8</t>
  </si>
  <si>
    <t>55.400522</t>
  </si>
  <si>
    <t>93.295486</t>
  </si>
  <si>
    <t xml:space="preserve">Камарчагский сельсовет</t>
  </si>
  <si>
    <t xml:space="preserve">Камарчага п.</t>
  </si>
  <si>
    <t>25e57d70-0238-43e4-92f4-973a7b63ed58</t>
  </si>
  <si>
    <t>55.8120623</t>
  </si>
  <si>
    <t>93.67877</t>
  </si>
  <si>
    <t xml:space="preserve">Кирза д.</t>
  </si>
  <si>
    <t>59f2af3a-5d88-4d62-aaf5-7cda3e3c4d68</t>
  </si>
  <si>
    <t>55.1109949</t>
  </si>
  <si>
    <t>93.7958453</t>
  </si>
  <si>
    <t>137ebb39-6022-4bac-95dc-2212a63eb6f3</t>
  </si>
  <si>
    <t>55.5194505</t>
  </si>
  <si>
    <t>93.7716735</t>
  </si>
  <si>
    <t>a6baf680-876b-4177-a3d2-82b48e38c27d</t>
  </si>
  <si>
    <t>55.1623228</t>
  </si>
  <si>
    <t>93.5119065</t>
  </si>
  <si>
    <t>5c5ed10f-ca38-4f97-9a6b-b3bb596d57bc</t>
  </si>
  <si>
    <t>55.650151</t>
  </si>
  <si>
    <t>93.6160427</t>
  </si>
  <si>
    <t>88ec2436-188d-4d3a-b6ce-bc73361f6774</t>
  </si>
  <si>
    <t>55.9468927</t>
  </si>
  <si>
    <t>93.5946533</t>
  </si>
  <si>
    <t xml:space="preserve">Каменский сельсовет</t>
  </si>
  <si>
    <t>f0dbf13a-16af-4ca0-8a1c-1d3c6b0ebe6d</t>
  </si>
  <si>
    <t>55.7996583</t>
  </si>
  <si>
    <t>93.7209355</t>
  </si>
  <si>
    <t xml:space="preserve">Малый Унгут п.</t>
  </si>
  <si>
    <t>8aae5eee-fea8-48d1-9774-5d95dae9b19b</t>
  </si>
  <si>
    <t>55.4441726</t>
  </si>
  <si>
    <t>93.355775</t>
  </si>
  <si>
    <t xml:space="preserve">Нарвинский сельсовет</t>
  </si>
  <si>
    <t xml:space="preserve">Нарва с.</t>
  </si>
  <si>
    <t>7862742e-9ca3-4203-ad38-0f54c688177e</t>
  </si>
  <si>
    <t>55.4053983</t>
  </si>
  <si>
    <t>93.645615</t>
  </si>
  <si>
    <t xml:space="preserve">Нижняя Есауловка с.</t>
  </si>
  <si>
    <t>2ae81dd8-3a2c-4a12-a8f9-a82532f7fcc2</t>
  </si>
  <si>
    <t>55.7865736</t>
  </si>
  <si>
    <t>93.7163636</t>
  </si>
  <si>
    <t xml:space="preserve">Новоалексеевка д.</t>
  </si>
  <si>
    <t>6525eed6-9765-4465-8721-4956ab1c993e</t>
  </si>
  <si>
    <t>55.4953685</t>
  </si>
  <si>
    <t>93.6037055</t>
  </si>
  <si>
    <t xml:space="preserve">Нововасильевка д.</t>
  </si>
  <si>
    <t>8ecb6a55-7ac7-48ef-81df-1238aacc1afa</t>
  </si>
  <si>
    <t>55.2573526</t>
  </si>
  <si>
    <t>93.524375</t>
  </si>
  <si>
    <t>729c7796-7c3c-4e10-84ca-beed6548889e</t>
  </si>
  <si>
    <t>55.623854</t>
  </si>
  <si>
    <t>94.002236</t>
  </si>
  <si>
    <t xml:space="preserve">Новомихайловка д.</t>
  </si>
  <si>
    <t>ae37eab2-d1b2-4303-a2f7-7b50573bd67f</t>
  </si>
  <si>
    <t>55.5644489</t>
  </si>
  <si>
    <t>93.775314</t>
  </si>
  <si>
    <t>b6a8c88e-2113-4c66-a5a9-92254a948343</t>
  </si>
  <si>
    <t>55.78417</t>
  </si>
  <si>
    <t>93.6101049</t>
  </si>
  <si>
    <t xml:space="preserve">Новосельск д.</t>
  </si>
  <si>
    <t>3f5f104f-c128-4786-a256-cfa23e9726d9</t>
  </si>
  <si>
    <t>55.8225517</t>
  </si>
  <si>
    <t>93.485723</t>
  </si>
  <si>
    <t xml:space="preserve">Орешенский сельсовет</t>
  </si>
  <si>
    <t>86f5d7d6-f7b1-4eb2-8ab5-94bd2f179533</t>
  </si>
  <si>
    <t>55.2937769</t>
  </si>
  <si>
    <t>93.6735127</t>
  </si>
  <si>
    <t xml:space="preserve">Островки д.</t>
  </si>
  <si>
    <t>1f082523-8b9e-4d00-b9b1-03b8f8086849</t>
  </si>
  <si>
    <t>55.5342113</t>
  </si>
  <si>
    <t>93.8658722</t>
  </si>
  <si>
    <t xml:space="preserve">Первоманск п.</t>
  </si>
  <si>
    <t>47beae84-4839-4018-b809-4c343a88ab2c</t>
  </si>
  <si>
    <t>55.8520613</t>
  </si>
  <si>
    <t>93.6211621</t>
  </si>
  <si>
    <t xml:space="preserve">Пимия п.</t>
  </si>
  <si>
    <t>2be9b89b-1114-4225-82c2-f9fbc7c84f12</t>
  </si>
  <si>
    <t>55.3611392</t>
  </si>
  <si>
    <t>93.6431854</t>
  </si>
  <si>
    <t>bb0d30c2-2df4-4259-a44d-86375354b6f7</t>
  </si>
  <si>
    <t>55.5875157</t>
  </si>
  <si>
    <t>93.9469068</t>
  </si>
  <si>
    <t xml:space="preserve">Правый д.</t>
  </si>
  <si>
    <t>ccabf379-3a27-4276-aa54-bef7cb0f00e8</t>
  </si>
  <si>
    <t>55.8575923</t>
  </si>
  <si>
    <t>93.4775413</t>
  </si>
  <si>
    <t>f7b649d0-5168-44df-8773-6cfce119e2e1</t>
  </si>
  <si>
    <t>55.8593419</t>
  </si>
  <si>
    <t>93.6692918</t>
  </si>
  <si>
    <t xml:space="preserve">Самарка д.</t>
  </si>
  <si>
    <t>b9a56bf5-4514-4d75-a315-c63f81cbbcde</t>
  </si>
  <si>
    <t>55.8838981</t>
  </si>
  <si>
    <t>93.433499</t>
  </si>
  <si>
    <t>54448dc2-71ee-4448-9f16-3609f7d59b17</t>
  </si>
  <si>
    <t>55.9281993</t>
  </si>
  <si>
    <t>93.7996596</t>
  </si>
  <si>
    <t>ae1e00fa-5b04-4e6d-a3c6-608fd6785a6e</t>
  </si>
  <si>
    <t>55.8808921</t>
  </si>
  <si>
    <t>93.39114</t>
  </si>
  <si>
    <t>1aa2df67-f38c-4110-9578-eb530acf9f57</t>
  </si>
  <si>
    <t>55.635691</t>
  </si>
  <si>
    <t>93.774701</t>
  </si>
  <si>
    <t xml:space="preserve">Спирино п.</t>
  </si>
  <si>
    <t>4cfec150-fe07-4072-8107-808e284e5eb1</t>
  </si>
  <si>
    <t>55.0992815</t>
  </si>
  <si>
    <t>93.4947792</t>
  </si>
  <si>
    <t>09f52725-8870-431c-b705-e99bf9cd82a6</t>
  </si>
  <si>
    <t>55.205549</t>
  </si>
  <si>
    <t>93.7545595</t>
  </si>
  <si>
    <t xml:space="preserve">Сугристое д.</t>
  </si>
  <si>
    <t>2d4827e9-2ff4-40b0-bfeb-5dbea3a0ede3</t>
  </si>
  <si>
    <t>55.57591</t>
  </si>
  <si>
    <t>93.8532731</t>
  </si>
  <si>
    <t>812943d6-b035-406d-8158-1485c148c5e4</t>
  </si>
  <si>
    <t>55.8750381</t>
  </si>
  <si>
    <t>93.7608562</t>
  </si>
  <si>
    <t xml:space="preserve">Тингино д.</t>
  </si>
  <si>
    <t>64f47157-c8f3-4c4b-819e-8fdc1cd31ee5</t>
  </si>
  <si>
    <t>55.8893531</t>
  </si>
  <si>
    <t>93.8276422</t>
  </si>
  <si>
    <t xml:space="preserve">Шалинское с.</t>
  </si>
  <si>
    <t>cebe520f-81de-42f3-abee-576d0c6ffbb9</t>
  </si>
  <si>
    <t>55.7146518</t>
  </si>
  <si>
    <t>93.7482814</t>
  </si>
  <si>
    <t xml:space="preserve">Ягодный п.</t>
  </si>
  <si>
    <t>9491360c-fd67-417c-9b9e-4bf9c8bedcf6</t>
  </si>
  <si>
    <t>55.7652607</t>
  </si>
  <si>
    <t>93.8326922</t>
  </si>
  <si>
    <t xml:space="preserve">Минусинск го</t>
  </si>
  <si>
    <t xml:space="preserve">Зеленый Бор гп.</t>
  </si>
  <si>
    <t>fa77aa2d-2aca-4337-8deb-91e932e24154</t>
  </si>
  <si>
    <t>53.6190563</t>
  </si>
  <si>
    <t>91.6333192</t>
  </si>
  <si>
    <t xml:space="preserve">Минусинск г.</t>
  </si>
  <si>
    <t>5cfaf0c0-8f59-4321-9a5b-4b1c51b3779f</t>
  </si>
  <si>
    <t>53.6978211</t>
  </si>
  <si>
    <t>91.6963172</t>
  </si>
  <si>
    <t xml:space="preserve">Тесинский сельсовет</t>
  </si>
  <si>
    <t xml:space="preserve">Большая Иня с.</t>
  </si>
  <si>
    <t>9d7875a3-3083-465e-a6c9-b4bc383ef31b</t>
  </si>
  <si>
    <t>53.7637925</t>
  </si>
  <si>
    <t>92.1117526</t>
  </si>
  <si>
    <t xml:space="preserve">Большеничкинский сельсовет</t>
  </si>
  <si>
    <t xml:space="preserve">Большая Ничка с.</t>
  </si>
  <si>
    <t>94bff9fc-b714-411f-8f7f-27a41f70839f</t>
  </si>
  <si>
    <t>53.6673902</t>
  </si>
  <si>
    <t>92.1377179</t>
  </si>
  <si>
    <t xml:space="preserve">Быстрая д.</t>
  </si>
  <si>
    <t>aa8329dd-e47e-4d50-8700-ad93753f0371</t>
  </si>
  <si>
    <t>53.7249722</t>
  </si>
  <si>
    <t>91.5947792</t>
  </si>
  <si>
    <t>0c941c96-a98b-49d8-8358-6d55fc24b27d</t>
  </si>
  <si>
    <t>53.497373</t>
  </si>
  <si>
    <t>92.15776</t>
  </si>
  <si>
    <t>3e5f2bfd-b1a9-440c-9d07-c8f1401846ba</t>
  </si>
  <si>
    <t>53.5740368</t>
  </si>
  <si>
    <t>92.1320776</t>
  </si>
  <si>
    <t xml:space="preserve">Городокский сельсовет</t>
  </si>
  <si>
    <t xml:space="preserve">Городок с.</t>
  </si>
  <si>
    <t>82e9fbbf-f817-448d-b95f-3456185d57c0</t>
  </si>
  <si>
    <t>53.926199</t>
  </si>
  <si>
    <t>91.79718</t>
  </si>
  <si>
    <t xml:space="preserve">Шошинский сельсовет</t>
  </si>
  <si>
    <t xml:space="preserve">Жерлык п.</t>
  </si>
  <si>
    <t>d18e362c-9e81-4837-9c1d-0e0fff9ea7d5</t>
  </si>
  <si>
    <t>53.772498</t>
  </si>
  <si>
    <t>92.340316</t>
  </si>
  <si>
    <t xml:space="preserve">Жерлыкский сельсовет</t>
  </si>
  <si>
    <t xml:space="preserve">Жерлык с.</t>
  </si>
  <si>
    <t>3f892ee5-4bbb-4869-8086-28d7255df137</t>
  </si>
  <si>
    <t>53.757111</t>
  </si>
  <si>
    <t>92.443173</t>
  </si>
  <si>
    <t xml:space="preserve">Знаменка с.</t>
  </si>
  <si>
    <t>618816b9-80e4-4fe9-9789-84c064bd358b</t>
  </si>
  <si>
    <t>53.5311984</t>
  </si>
  <si>
    <t>91.9090702</t>
  </si>
  <si>
    <t xml:space="preserve">им Крупской п.</t>
  </si>
  <si>
    <t>9ae1485b-8877-492c-afe4-a2c8c28712fa</t>
  </si>
  <si>
    <t>53.6945418</t>
  </si>
  <si>
    <t>91.9563993</t>
  </si>
  <si>
    <t xml:space="preserve">Кавказский сельсовет</t>
  </si>
  <si>
    <t xml:space="preserve">Кавказское с.</t>
  </si>
  <si>
    <t>34c43480-78a2-4674-9238-b24160b47d94</t>
  </si>
  <si>
    <t>53.9678302</t>
  </si>
  <si>
    <t>91.9362012</t>
  </si>
  <si>
    <t>b1f485bd-b73d-4509-8e85-ad0f62a0a238</t>
  </si>
  <si>
    <t>53.7735177</t>
  </si>
  <si>
    <t>92.337702</t>
  </si>
  <si>
    <t xml:space="preserve">Комарково д.</t>
  </si>
  <si>
    <t>6957c876-d348-4d34-a98e-424dcf6fe51d</t>
  </si>
  <si>
    <t>53.7731497</t>
  </si>
  <si>
    <t>91.4870213</t>
  </si>
  <si>
    <t xml:space="preserve">Коныгино д.</t>
  </si>
  <si>
    <t>0c2c4f89-7dc6-48d7-af1c-be5d1ad34866</t>
  </si>
  <si>
    <t>53.6927223</t>
  </si>
  <si>
    <t>92.0650163</t>
  </si>
  <si>
    <t xml:space="preserve">Лугавский сельсовет</t>
  </si>
  <si>
    <t xml:space="preserve">Кривинское с.</t>
  </si>
  <si>
    <t>0d9f6507-123a-48d6-8df1-11212b5ea4d1</t>
  </si>
  <si>
    <t>53.5605876</t>
  </si>
  <si>
    <t>91.6556399</t>
  </si>
  <si>
    <t>4abee710-3bf3-49fa-b29b-10a5f4061947</t>
  </si>
  <si>
    <t>53.5921009</t>
  </si>
  <si>
    <t>91.9244893</t>
  </si>
  <si>
    <t xml:space="preserve">Кызыкульский п.</t>
  </si>
  <si>
    <t>293f0481-c86c-4fd7-92cd-a91f4e2dee6c</t>
  </si>
  <si>
    <t>53.7229958</t>
  </si>
  <si>
    <t>92.1743242</t>
  </si>
  <si>
    <t xml:space="preserve">Лугавское с.</t>
  </si>
  <si>
    <t>4edbdf4a-909b-4fde-a524-b60c4dc02310</t>
  </si>
  <si>
    <t>53.5214168</t>
  </si>
  <si>
    <t>91.7925542</t>
  </si>
  <si>
    <t xml:space="preserve">Майское Утро д.</t>
  </si>
  <si>
    <t>3bb0fb16-5959-4f1d-b40b-0cc3a29ffb47</t>
  </si>
  <si>
    <t>53.6968743</t>
  </si>
  <si>
    <t>92.3462793</t>
  </si>
  <si>
    <t>59ce0c07-ea64-4ce4-ad11-1cb469ef1434</t>
  </si>
  <si>
    <t>53.8092908</t>
  </si>
  <si>
    <t>92.2231297</t>
  </si>
  <si>
    <t xml:space="preserve">Малая Минуса с.</t>
  </si>
  <si>
    <t>fe726a51-e115-45db-bfd7-2bd07f070206</t>
  </si>
  <si>
    <t>53.7238629</t>
  </si>
  <si>
    <t>91.7935484</t>
  </si>
  <si>
    <t>dedb8c5f-33e3-4e60-b597-c8a58daa8eb0</t>
  </si>
  <si>
    <t>53.6285994</t>
  </si>
  <si>
    <t>92.0328998</t>
  </si>
  <si>
    <t xml:space="preserve">Малый Кызыкуль д.</t>
  </si>
  <si>
    <t>6a325a98-47ac-4c96-9953-afbb4b01f405</t>
  </si>
  <si>
    <t>53.7702845</t>
  </si>
  <si>
    <t>92.2220284</t>
  </si>
  <si>
    <t>7ef1952b-6a70-49c9-866c-c2a7dbfcd904</t>
  </si>
  <si>
    <t>53.93473</t>
  </si>
  <si>
    <t>91.6718675</t>
  </si>
  <si>
    <t>c558ff23-143a-4c15-8907-3a8312967a17</t>
  </si>
  <si>
    <t>53.87195</t>
  </si>
  <si>
    <t>91.790486</t>
  </si>
  <si>
    <t>fce1fc4c-9c93-4ccd-a2a3-900c9c34b1a8</t>
  </si>
  <si>
    <t>53.6302148</t>
  </si>
  <si>
    <t>91.7338204</t>
  </si>
  <si>
    <t xml:space="preserve">Селиванихинский сельсовет</t>
  </si>
  <si>
    <t>e4d196d0-2fc5-4ade-a616-b8ac7dfcabd8</t>
  </si>
  <si>
    <t>53.6730336</t>
  </si>
  <si>
    <t>91.6759581</t>
  </si>
  <si>
    <t>f266bb18-da34-44fb-bba1-0f3850463020</t>
  </si>
  <si>
    <t>53.5497359</t>
  </si>
  <si>
    <t>92.0312826</t>
  </si>
  <si>
    <t xml:space="preserve">Прихолмский сельсовет</t>
  </si>
  <si>
    <t>634a9e1c-cddb-4e44-af39-be0ab043d6c5</t>
  </si>
  <si>
    <t>53.9010799</t>
  </si>
  <si>
    <t>92.0056863</t>
  </si>
  <si>
    <t xml:space="preserve">Прихолмье п.</t>
  </si>
  <si>
    <t>0d7b18e4-317a-4f83-a29b-632fb86e58bd</t>
  </si>
  <si>
    <t>53.7962354</t>
  </si>
  <si>
    <t>92.0803084</t>
  </si>
  <si>
    <t xml:space="preserve">Селиваниха с.</t>
  </si>
  <si>
    <t>9220c11a-0baa-45f6-8665-15ec53c1703a</t>
  </si>
  <si>
    <t>53.6876436</t>
  </si>
  <si>
    <t>91.6091395</t>
  </si>
  <si>
    <t>87d2a8fd-81dd-427c-a703-b97e253f83c1</t>
  </si>
  <si>
    <t>53.6593233</t>
  </si>
  <si>
    <t>91.848355</t>
  </si>
  <si>
    <t>d522bff1-2441-474e-8e6a-d5ba4c45abee</t>
  </si>
  <si>
    <t>53.7851918</t>
  </si>
  <si>
    <t>91.7745331</t>
  </si>
  <si>
    <t>4058e409-a83a-40c4-af2b-a7aa27a92a42</t>
  </si>
  <si>
    <t>53.608403</t>
  </si>
  <si>
    <t>91.8998094</t>
  </si>
  <si>
    <t xml:space="preserve">Тагарский п.</t>
  </si>
  <si>
    <t>f0a144d3-1290-4972-a0d3-fc5e2a31ca4a</t>
  </si>
  <si>
    <t>53.6419222</t>
  </si>
  <si>
    <t>91.8067125</t>
  </si>
  <si>
    <t xml:space="preserve">Тесь с.</t>
  </si>
  <si>
    <t>e56325cd-75b5-417f-8be9-a4d6a0524232</t>
  </si>
  <si>
    <t>53.8664426</t>
  </si>
  <si>
    <t>92.1803761</t>
  </si>
  <si>
    <t xml:space="preserve">Тигрицкий сельсовет</t>
  </si>
  <si>
    <t xml:space="preserve">Тигрицкое с.</t>
  </si>
  <si>
    <t>715ddb6b-5b34-463d-aa07-2f0b74876c10</t>
  </si>
  <si>
    <t>53.5946736</t>
  </si>
  <si>
    <t>92.4179093</t>
  </si>
  <si>
    <t>0b2df4e0-1520-4645-afc4-2f16f98f5e4d</t>
  </si>
  <si>
    <t>53.6648948</t>
  </si>
  <si>
    <t>91.6521531</t>
  </si>
  <si>
    <t xml:space="preserve">Шошино с.</t>
  </si>
  <si>
    <t>a411ed96-04ae-4c66-b7f3-07921977cc79</t>
  </si>
  <si>
    <t>53.8183425</t>
  </si>
  <si>
    <t>92.439038</t>
  </si>
  <si>
    <t xml:space="preserve">Рыбинский сельсовет</t>
  </si>
  <si>
    <t>2bbcf60d-87f2-4820-a1f2-f1ee6a896ba6</t>
  </si>
  <si>
    <t>58.169654</t>
  </si>
  <si>
    <t>94.5169921</t>
  </si>
  <si>
    <t xml:space="preserve">Первомайский сельсовет</t>
  </si>
  <si>
    <t xml:space="preserve">Кандаки д.</t>
  </si>
  <si>
    <t>7efa1b3f-e13c-47d6-8037-7d7a78bd7ca0</t>
  </si>
  <si>
    <t>58.0065846</t>
  </si>
  <si>
    <t>94.080305</t>
  </si>
  <si>
    <t xml:space="preserve">Южно-Енисейский сельсовет</t>
  </si>
  <si>
    <t xml:space="preserve">Кировский п.</t>
  </si>
  <si>
    <t>61c78c12-a337-47e3-9108-a0a2acde0f6b</t>
  </si>
  <si>
    <t>58.4724076</t>
  </si>
  <si>
    <t>94.8145366</t>
  </si>
  <si>
    <t>260d4a1c-93b6-46a7-b588-c48a216df52c</t>
  </si>
  <si>
    <t>57.739231</t>
  </si>
  <si>
    <t>94.8763029</t>
  </si>
  <si>
    <t xml:space="preserve">Кулаковский сельсовет</t>
  </si>
  <si>
    <t xml:space="preserve">Кулаково п.</t>
  </si>
  <si>
    <t>f62fcf1c-a424-465a-9875-6d93df41838e</t>
  </si>
  <si>
    <t>58.0904579</t>
  </si>
  <si>
    <t>93.7494112</t>
  </si>
  <si>
    <t xml:space="preserve">Машуковский сельсовет</t>
  </si>
  <si>
    <t>47f7885a-e2c2-4cd6-bf3c-6806da3f2e95</t>
  </si>
  <si>
    <t>57.790618</t>
  </si>
  <si>
    <t>94.426609</t>
  </si>
  <si>
    <t xml:space="preserve">пгт Мотыгино</t>
  </si>
  <si>
    <t xml:space="preserve">Мотыгино пгт.</t>
  </si>
  <si>
    <t>f1de20e9-5017-4186-9a14-217d098f879b</t>
  </si>
  <si>
    <t>58.1839487</t>
  </si>
  <si>
    <t>94.6874652</t>
  </si>
  <si>
    <t xml:space="preserve">Никольск п.</t>
  </si>
  <si>
    <t>6865d0de-fbcc-4008-98cb-660a5f91132a</t>
  </si>
  <si>
    <t>57.8814427</t>
  </si>
  <si>
    <t>94.251049</t>
  </si>
  <si>
    <t xml:space="preserve">Новоангарский сельсовет</t>
  </si>
  <si>
    <t xml:space="preserve">Новоангарск п.</t>
  </si>
  <si>
    <t>17bf3a7c-3e76-4718-b3ee-eb4811a76923</t>
  </si>
  <si>
    <t>58.1299561</t>
  </si>
  <si>
    <t>93.4870412</t>
  </si>
  <si>
    <t xml:space="preserve">Орджоникидзевский сельсовет</t>
  </si>
  <si>
    <t xml:space="preserve">Орджоникидзе п.</t>
  </si>
  <si>
    <t>f4cbe490-3c5f-42d9-9fc9-c5372645791e</t>
  </si>
  <si>
    <t>58.4560682</t>
  </si>
  <si>
    <t>95.4629125</t>
  </si>
  <si>
    <t xml:space="preserve">Пашино п.</t>
  </si>
  <si>
    <t>8a61fd7d-e982-4317-b9aa-2caaa91a0395</t>
  </si>
  <si>
    <t>58.1278828</t>
  </si>
  <si>
    <t>94.6179691</t>
  </si>
  <si>
    <t xml:space="preserve">Первомайск п.</t>
  </si>
  <si>
    <t>a5e43f29-b1a7-4a29-b034-dd41c1cc2f7c</t>
  </si>
  <si>
    <t>58.0166321</t>
  </si>
  <si>
    <t>94.0938938</t>
  </si>
  <si>
    <t xml:space="preserve">пгт Раздолинск</t>
  </si>
  <si>
    <t xml:space="preserve">Раздолинск пгт.</t>
  </si>
  <si>
    <t>dd3478ac-331b-46b4-9e54-e9abfe1346ec</t>
  </si>
  <si>
    <t>58.4151215</t>
  </si>
  <si>
    <t>94.6222448</t>
  </si>
  <si>
    <t xml:space="preserve">Решающий п.</t>
  </si>
  <si>
    <t>ae7167ac-eaee-4f13-9d5b-eb82959c3468</t>
  </si>
  <si>
    <t>58.1978173</t>
  </si>
  <si>
    <t>94.7723376</t>
  </si>
  <si>
    <t>5d226bc0-29eb-45a6-a9f3-ef91e7ea3832</t>
  </si>
  <si>
    <t>58.094471</t>
  </si>
  <si>
    <t>94.532196</t>
  </si>
  <si>
    <t>a96f9be0-cdf9-4159-847f-1ca0d28aa6d1</t>
  </si>
  <si>
    <t>57.9851101</t>
  </si>
  <si>
    <t>94.1934112</t>
  </si>
  <si>
    <t xml:space="preserve">Татарка п.</t>
  </si>
  <si>
    <t>b269bd06-8768-4b36-b3cc-27e0c97b898a</t>
  </si>
  <si>
    <t>58.1891998</t>
  </si>
  <si>
    <t>93.350241</t>
  </si>
  <si>
    <t xml:space="preserve">Устье п.</t>
  </si>
  <si>
    <t>254a9bf3-9ead-419d-bbcd-5f545aa88948</t>
  </si>
  <si>
    <t>57.777146</t>
  </si>
  <si>
    <t>94.61718</t>
  </si>
  <si>
    <t xml:space="preserve">Чистяки п.</t>
  </si>
  <si>
    <t>0069b644-75e9-48cd-a645-4dd422c10e92</t>
  </si>
  <si>
    <t>57.9134108</t>
  </si>
  <si>
    <t>94.2095769</t>
  </si>
  <si>
    <t>74a635eb-ebc1-4d4a-b696-e9df20499157</t>
  </si>
  <si>
    <t>58.784027</t>
  </si>
  <si>
    <t>94.662003</t>
  </si>
  <si>
    <t xml:space="preserve">Назарово го</t>
  </si>
  <si>
    <t xml:space="preserve">Назарово г.</t>
  </si>
  <si>
    <t>ab0a1754-5ba1-48bb-8960-475c7fbc9feb</t>
  </si>
  <si>
    <t>56.0131955</t>
  </si>
  <si>
    <t>90.402565</t>
  </si>
  <si>
    <t xml:space="preserve">Дороховский сельсовет</t>
  </si>
  <si>
    <t>04ea9f17-2447-4853-a7bd-0c0bd73f3576</t>
  </si>
  <si>
    <t>56.061918</t>
  </si>
  <si>
    <t>90.0615277</t>
  </si>
  <si>
    <t xml:space="preserve">Гляденский сельсовет</t>
  </si>
  <si>
    <t>86541173-92c0-4f58-9795-59312f2cc92d</t>
  </si>
  <si>
    <t>55.8154289</t>
  </si>
  <si>
    <t>90.1486516</t>
  </si>
  <si>
    <t xml:space="preserve">Красносопкинский сельсовет</t>
  </si>
  <si>
    <t>fd304243-fd85-48f3-ab22-700e0b0dab6d</t>
  </si>
  <si>
    <t>55.723018</t>
  </si>
  <si>
    <t>89.8475758</t>
  </si>
  <si>
    <t xml:space="preserve">Березовая Роща п.</t>
  </si>
  <si>
    <t>7b640985-9415-4395-ba66-7121765b3e93</t>
  </si>
  <si>
    <t>55.7271825</t>
  </si>
  <si>
    <t>89.8458367</t>
  </si>
  <si>
    <t>414c8b6f-94f7-4f52-b696-ca13ead15ad2</t>
  </si>
  <si>
    <t>55.6793688</t>
  </si>
  <si>
    <t>90.0367235</t>
  </si>
  <si>
    <t xml:space="preserve">Краснополянский сельсовет</t>
  </si>
  <si>
    <t>4c95d8da-25c4-42f5-9743-a13600aa634f</t>
  </si>
  <si>
    <t>56.000182</t>
  </si>
  <si>
    <t>90.6719085</t>
  </si>
  <si>
    <t>2d0f550e-1e81-4b2b-905d-d2e8c105d1ab</t>
  </si>
  <si>
    <t>55.9057741</t>
  </si>
  <si>
    <t>90.1975235</t>
  </si>
  <si>
    <t>f009d074-617b-452f-871f-822bd4defe43</t>
  </si>
  <si>
    <t>55.6863292</t>
  </si>
  <si>
    <t>90.2863858</t>
  </si>
  <si>
    <t>f680a854-ae0f-4fa1-9718-a697f27bb110</t>
  </si>
  <si>
    <t>56.062087</t>
  </si>
  <si>
    <t>90.248446</t>
  </si>
  <si>
    <t>8e443993-d391-461e-892f-4269a3c9dfea</t>
  </si>
  <si>
    <t>56.016451</t>
  </si>
  <si>
    <t>90.530705</t>
  </si>
  <si>
    <t xml:space="preserve">Глядень д.</t>
  </si>
  <si>
    <t>02912b9f-8d80-43df-8c44-0dfcd8fc884b</t>
  </si>
  <si>
    <t>55.719749</t>
  </si>
  <si>
    <t>90.088105</t>
  </si>
  <si>
    <t xml:space="preserve">Глядень п.</t>
  </si>
  <si>
    <t>9d98dd10-9432-4e64-90e6-369265fd87e1</t>
  </si>
  <si>
    <t>55.776426</t>
  </si>
  <si>
    <t>90.141339</t>
  </si>
  <si>
    <t xml:space="preserve">Голубки п.</t>
  </si>
  <si>
    <t>4295cc26-e13a-4201-98b0-619beecb82d3</t>
  </si>
  <si>
    <t>55.7875603</t>
  </si>
  <si>
    <t>90.1966483</t>
  </si>
  <si>
    <t xml:space="preserve">Дорохово с.</t>
  </si>
  <si>
    <t>e911375d-35aa-482a-8d49-4deafee4c8b8</t>
  </si>
  <si>
    <t>56.0365263</t>
  </si>
  <si>
    <t>90.2801783</t>
  </si>
  <si>
    <t>d96a8117-0486-4356-b9a1-4e858d32b207</t>
  </si>
  <si>
    <t>55.9372449</t>
  </si>
  <si>
    <t>90.0362182</t>
  </si>
  <si>
    <t>0e42acff-ab7d-491d-b4c2-baa2fbe41de7</t>
  </si>
  <si>
    <t>55.6674784</t>
  </si>
  <si>
    <t>90.4412191</t>
  </si>
  <si>
    <t xml:space="preserve">Зарянка п.</t>
  </si>
  <si>
    <t>6415c6cf-fa66-443b-9725-89c8301f682a</t>
  </si>
  <si>
    <t>55.8947867</t>
  </si>
  <si>
    <t>90.0559724</t>
  </si>
  <si>
    <t xml:space="preserve">Павловский сельсовет</t>
  </si>
  <si>
    <t xml:space="preserve">Захаринка д.</t>
  </si>
  <si>
    <t>0aad400b-0e73-45f6-9b6c-6c0292d7b3c2</t>
  </si>
  <si>
    <t>56.022999</t>
  </si>
  <si>
    <t>89.8597489</t>
  </si>
  <si>
    <t xml:space="preserve">Зеленая Горка п.</t>
  </si>
  <si>
    <t>4208e109-5cdb-4614-b9d3-4eec4a49eb4e</t>
  </si>
  <si>
    <t>55.8933952</t>
  </si>
  <si>
    <t>89.9440306</t>
  </si>
  <si>
    <t>25b7049f-1c33-4360-8ed1-9b03c0fbaeb8</t>
  </si>
  <si>
    <t>55.8818087</t>
  </si>
  <si>
    <t>90.5358961</t>
  </si>
  <si>
    <t xml:space="preserve">Сахаптинский сельсовет</t>
  </si>
  <si>
    <t xml:space="preserve">Канаш д.</t>
  </si>
  <si>
    <t>b5098081-418e-480d-bb07-a622e86d192e</t>
  </si>
  <si>
    <t>55.7033228</t>
  </si>
  <si>
    <t>90.7735079</t>
  </si>
  <si>
    <t>3cf3f3cd-270b-45ef-bea3-ec44c2f17d3a</t>
  </si>
  <si>
    <t>55.77377</t>
  </si>
  <si>
    <t>89.8893661</t>
  </si>
  <si>
    <t>d7a7a671-f5ad-4808-9ece-c28f9fb6616b</t>
  </si>
  <si>
    <t>55.7974376</t>
  </si>
  <si>
    <t>90.0471848</t>
  </si>
  <si>
    <t>8735c707-9f89-45e8-8569-aaabb9187830</t>
  </si>
  <si>
    <t>55.7873888</t>
  </si>
  <si>
    <t>90.2844579</t>
  </si>
  <si>
    <t>64a47d7d-d21a-483c-9520-4c12f4a68326</t>
  </si>
  <si>
    <t>56.076423</t>
  </si>
  <si>
    <t>90.472036</t>
  </si>
  <si>
    <t xml:space="preserve">Красная Поляна с.</t>
  </si>
  <si>
    <t>8c3b25df-47bd-4e70-ad37-d6db2967a257</t>
  </si>
  <si>
    <t>55.9493851</t>
  </si>
  <si>
    <t>90.6645167</t>
  </si>
  <si>
    <t xml:space="preserve">Красная Сопка п.</t>
  </si>
  <si>
    <t>9b0fc6d2-1aa0-4008-be6d-6ed6d3562cb8</t>
  </si>
  <si>
    <t>55.7001938</t>
  </si>
  <si>
    <t>90.0367522</t>
  </si>
  <si>
    <t>0ffa8696-00a1-4333-8734-e734daaf895e</t>
  </si>
  <si>
    <t>55.6218785</t>
  </si>
  <si>
    <t>90.3838244</t>
  </si>
  <si>
    <t xml:space="preserve">Куличка д.</t>
  </si>
  <si>
    <t>caf798c8-e3f0-4e6d-9d9d-657f43d69645</t>
  </si>
  <si>
    <t>55.987625</t>
  </si>
  <si>
    <t>89.656498</t>
  </si>
  <si>
    <t>4ec81651-61b5-4cc5-b7ac-6ecd3b8ddbdc</t>
  </si>
  <si>
    <t>55.9191802</t>
  </si>
  <si>
    <t>90.7134652</t>
  </si>
  <si>
    <t xml:space="preserve">Малая Сосновка д.</t>
  </si>
  <si>
    <t>0d1dacca-be0b-4b63-b629-184eb81e53c5</t>
  </si>
  <si>
    <t>55.953898</t>
  </si>
  <si>
    <t>90.8880507</t>
  </si>
  <si>
    <t>3af9da17-7695-4bf3-b6c3-88776232e965</t>
  </si>
  <si>
    <t>55.73366</t>
  </si>
  <si>
    <t>90.794873</t>
  </si>
  <si>
    <t>92e4612c-8910-4469-99b0-adfec83d22ad</t>
  </si>
  <si>
    <t>55.6883716</t>
  </si>
  <si>
    <t>90.4881482</t>
  </si>
  <si>
    <t>c2cdd5bc-05e5-4dfb-95ed-802309b7a7f0</t>
  </si>
  <si>
    <t>55.6335717</t>
  </si>
  <si>
    <t>90.5851585</t>
  </si>
  <si>
    <t>185c07ed-08d9-45b1-ad73-d139f2bf913e</t>
  </si>
  <si>
    <t>55.9153475</t>
  </si>
  <si>
    <t>90.2840973</t>
  </si>
  <si>
    <t>14fb141a-8e4b-4a6c-9dfb-e44224915cdd</t>
  </si>
  <si>
    <t>55.677902</t>
  </si>
  <si>
    <t>89.840805</t>
  </si>
  <si>
    <t>902c8b44-e715-4ca9-aeda-d743deb47b9b</t>
  </si>
  <si>
    <t>55.5896923</t>
  </si>
  <si>
    <t>90.6336817</t>
  </si>
  <si>
    <t xml:space="preserve">Новониколаевка д.</t>
  </si>
  <si>
    <t>03aea365-493e-45d9-8c85-26df2d9c4701</t>
  </si>
  <si>
    <t>55.8759411</t>
  </si>
  <si>
    <t>89.8639439</t>
  </si>
  <si>
    <t xml:space="preserve">Павловка с.</t>
  </si>
  <si>
    <t>edeebf00-4f81-461d-ba4d-312d8904ee87</t>
  </si>
  <si>
    <t>55.965374</t>
  </si>
  <si>
    <t>89.8312909</t>
  </si>
  <si>
    <t>5c8d9fd2-0dc2-4f87-a8c9-9d0b1f786fba</t>
  </si>
  <si>
    <t>55.849347</t>
  </si>
  <si>
    <t>90.060042</t>
  </si>
  <si>
    <t xml:space="preserve">Подсосенский сельсовет</t>
  </si>
  <si>
    <t xml:space="preserve">Подсосное с.</t>
  </si>
  <si>
    <t>b51aab4a-8f61-4f81-a399-3d0532b80955</t>
  </si>
  <si>
    <t>55.8386072</t>
  </si>
  <si>
    <t>90.9964183</t>
  </si>
  <si>
    <t>25a4acdf-8730-4c8f-a510-c2769bc8b531</t>
  </si>
  <si>
    <t>55.6388467</t>
  </si>
  <si>
    <t>90.262319</t>
  </si>
  <si>
    <t xml:space="preserve">Преображенский п.</t>
  </si>
  <si>
    <t>8a12a17a-6213-48ce-afc0-c89391c5fec2</t>
  </si>
  <si>
    <t>55.9316472</t>
  </si>
  <si>
    <t>90.4247724</t>
  </si>
  <si>
    <t>62bd2bbc-13e4-4c1e-b513-8b6abe93ae78</t>
  </si>
  <si>
    <t>55.835993</t>
  </si>
  <si>
    <t>90.049334</t>
  </si>
  <si>
    <t xml:space="preserve">Сахапта с.</t>
  </si>
  <si>
    <t>77c2631d-c32c-493e-aab4-d42883d6cce3</t>
  </si>
  <si>
    <t>55.7614304</t>
  </si>
  <si>
    <t>90.6962431</t>
  </si>
  <si>
    <t>c1f18137-5af1-4c52-a8ad-f40045492561</t>
  </si>
  <si>
    <t>55.8938617</t>
  </si>
  <si>
    <t>91.044054</t>
  </si>
  <si>
    <t xml:space="preserve">Сереж п.</t>
  </si>
  <si>
    <t>53227a39-7e1f-429d-b353-878e4565b714</t>
  </si>
  <si>
    <t>55.8586393</t>
  </si>
  <si>
    <t>90.1999772</t>
  </si>
  <si>
    <t>f5727d09-7135-492b-b558-029b809859a8</t>
  </si>
  <si>
    <t>55.7921081</t>
  </si>
  <si>
    <t>90.5366901</t>
  </si>
  <si>
    <t xml:space="preserve">Скоробогатово д.</t>
  </si>
  <si>
    <t>290d7ac0-deed-433d-935c-9d899e0adab1</t>
  </si>
  <si>
    <t>55.7578616</t>
  </si>
  <si>
    <t>90.8745759</t>
  </si>
  <si>
    <t>9996d0ae-a9fe-4e62-ae22-992264e1867d</t>
  </si>
  <si>
    <t>55.9590504</t>
  </si>
  <si>
    <t>90.1784428</t>
  </si>
  <si>
    <t>3d4545c3-b77d-4837-a3aa-311d02fdc613</t>
  </si>
  <si>
    <t>55.7482431</t>
  </si>
  <si>
    <t>90.3735822</t>
  </si>
  <si>
    <t>0c8a3937-bfa0-4a30-a9ba-1d2b708d3689</t>
  </si>
  <si>
    <t>55.8281392</t>
  </si>
  <si>
    <t>90.879686</t>
  </si>
  <si>
    <t xml:space="preserve">Степной п.</t>
  </si>
  <si>
    <t>5cc4485a-0c60-48ac-b180-793aa706880b</t>
  </si>
  <si>
    <t>55.7001524</t>
  </si>
  <si>
    <t>90.427122</t>
  </si>
  <si>
    <t xml:space="preserve">Степноозерка д.</t>
  </si>
  <si>
    <t>d96c345a-a948-4f09-817d-4112d68bd55c</t>
  </si>
  <si>
    <t>55.7393492</t>
  </si>
  <si>
    <t>90.1435093</t>
  </si>
  <si>
    <t xml:space="preserve">Сютик д.</t>
  </si>
  <si>
    <t>526779c1-208e-422c-9a25-a4c03f7fb5fe</t>
  </si>
  <si>
    <t>55.8931866</t>
  </si>
  <si>
    <t>89.7662851</t>
  </si>
  <si>
    <t>6e23398c-f8fb-47c7-85af-9152da78a67f</t>
  </si>
  <si>
    <t>55.7943519</t>
  </si>
  <si>
    <t>90.4040159</t>
  </si>
  <si>
    <t xml:space="preserve">Холма д.</t>
  </si>
  <si>
    <t>450342b5-5316-4b42-a0c7-308f6d1700b0</t>
  </si>
  <si>
    <t>55.7988468</t>
  </si>
  <si>
    <t>90.6525254</t>
  </si>
  <si>
    <t>6f07ffa1-62c6-4809-ad26-d1ae4013e2d9</t>
  </si>
  <si>
    <t>55.8722483</t>
  </si>
  <si>
    <t>90.3236576</t>
  </si>
  <si>
    <t xml:space="preserve">Шипиловка д.</t>
  </si>
  <si>
    <t>a4cb1e22-e0b2-47f1-ab75-eec40d5fc530</t>
  </si>
  <si>
    <t>55.7752057</t>
  </si>
  <si>
    <t>89.970003</t>
  </si>
  <si>
    <t>13b6727b-9f6e-402e-a087-138e14dbe441</t>
  </si>
  <si>
    <t>56.0080227</t>
  </si>
  <si>
    <t>90.7613873</t>
  </si>
  <si>
    <t>85b596a2-4d62-4cb5-8320-1d61a98991c7</t>
  </si>
  <si>
    <t>56.339397</t>
  </si>
  <si>
    <t>97.012185</t>
  </si>
  <si>
    <t>4d629b06-3a98-44b7-876e-3e210124a1a8</t>
  </si>
  <si>
    <t>56.376999</t>
  </si>
  <si>
    <t>96.979836</t>
  </si>
  <si>
    <t xml:space="preserve">Стретенский сельсовет</t>
  </si>
  <si>
    <t xml:space="preserve">Байкалово д.</t>
  </si>
  <si>
    <t>11b8d2d1-14a5-4b73-aad8-88f38451b545</t>
  </si>
  <si>
    <t>56.4557723</t>
  </si>
  <si>
    <t>96.4742541</t>
  </si>
  <si>
    <t xml:space="preserve">Канифольнинский сельсовет</t>
  </si>
  <si>
    <t>6664af7e-1b5d-4125-bcb0-2d77980d6d1c</t>
  </si>
  <si>
    <t>56.2403499</t>
  </si>
  <si>
    <t>97.2360478</t>
  </si>
  <si>
    <t xml:space="preserve">Верх-Тугуша п.</t>
  </si>
  <si>
    <t>3eef924d-3304-4b18-a326-682918df2bbe</t>
  </si>
  <si>
    <t>55.8750114</t>
  </si>
  <si>
    <t>96.6020009</t>
  </si>
  <si>
    <t xml:space="preserve">Верхнеингашский сельсовет</t>
  </si>
  <si>
    <t xml:space="preserve">Верхний Ингаш с.</t>
  </si>
  <si>
    <t>c5cb1370-cf96-47a2-960a-67bf062f9025</t>
  </si>
  <si>
    <t>56.201168</t>
  </si>
  <si>
    <t>96.392334</t>
  </si>
  <si>
    <t xml:space="preserve">Воздвиженка д.</t>
  </si>
  <si>
    <t>aa2ec042-396e-44d0-ae00-31dcdfa335bb</t>
  </si>
  <si>
    <t>56.4816137</t>
  </si>
  <si>
    <t>96.3553228</t>
  </si>
  <si>
    <t xml:space="preserve">Тиличетский сельсовет</t>
  </si>
  <si>
    <t xml:space="preserve">Глинный п.</t>
  </si>
  <si>
    <t>c6e89311-912e-4578-abac-511911f5621f</t>
  </si>
  <si>
    <t>56.781131</t>
  </si>
  <si>
    <t>97.7115941</t>
  </si>
  <si>
    <t xml:space="preserve">Горелый Борок д.</t>
  </si>
  <si>
    <t>44131c83-3fdc-41b6-beb7-cfd46ad2b2eb</t>
  </si>
  <si>
    <t>56.3497906</t>
  </si>
  <si>
    <t>96.5389523</t>
  </si>
  <si>
    <t xml:space="preserve">Тинский сельсовет</t>
  </si>
  <si>
    <t xml:space="preserve">Догадаево п.</t>
  </si>
  <si>
    <t>4305d408-25b2-4590-a719-6d4aaf146bdf</t>
  </si>
  <si>
    <t>56.1445087</t>
  </si>
  <si>
    <t>97.055598</t>
  </si>
  <si>
    <t xml:space="preserve">Егоровка д.</t>
  </si>
  <si>
    <t>7ed1ecd2-1798-44cd-b97e-abfea140c6fb</t>
  </si>
  <si>
    <t>55.875</t>
  </si>
  <si>
    <t>96.516944</t>
  </si>
  <si>
    <t xml:space="preserve">Елизаветка д.</t>
  </si>
  <si>
    <t>537ee1b3-34fa-4634-b595-26724a63a0a8</t>
  </si>
  <si>
    <t>56.1344126</t>
  </si>
  <si>
    <t>97.0543637</t>
  </si>
  <si>
    <t xml:space="preserve">Кучеровский сельсовет</t>
  </si>
  <si>
    <t xml:space="preserve">Зубенкино д.</t>
  </si>
  <si>
    <t>108761f4-ad38-418b-8c71-f259b79075f4</t>
  </si>
  <si>
    <t>56.2799095</t>
  </si>
  <si>
    <t>96.6903139</t>
  </si>
  <si>
    <t>1b834507-0d3b-4854-919f-24131143da9d</t>
  </si>
  <si>
    <t>56.311801</t>
  </si>
  <si>
    <t>96.514356</t>
  </si>
  <si>
    <t>f2cc9a44-419d-424f-ae80-5a6f63161de0</t>
  </si>
  <si>
    <t>56.313868</t>
  </si>
  <si>
    <t>97.233736</t>
  </si>
  <si>
    <t>265c5d9d-9b4f-4efb-9f4c-94eaa8435c4e</t>
  </si>
  <si>
    <t>56.45788</t>
  </si>
  <si>
    <t>96.259226</t>
  </si>
  <si>
    <t xml:space="preserve">Канифольный п.</t>
  </si>
  <si>
    <t>6d0b278d-f321-4291-823d-17e3e4eaad53</t>
  </si>
  <si>
    <t>56.2653153</t>
  </si>
  <si>
    <t>97.3246949</t>
  </si>
  <si>
    <t xml:space="preserve">Касьяновский сельсовет</t>
  </si>
  <si>
    <t>3053ed5c-c4da-4a4c-8c46-153b39cca7e0</t>
  </si>
  <si>
    <t>56.0583107</t>
  </si>
  <si>
    <t>96.3546876</t>
  </si>
  <si>
    <t xml:space="preserve">Поканаевский сельсовет</t>
  </si>
  <si>
    <t>d1cbda10-56e1-4f69-978c-02af7d3b6e09</t>
  </si>
  <si>
    <t>56.54628</t>
  </si>
  <si>
    <t>97.7032018</t>
  </si>
  <si>
    <t xml:space="preserve">Климентьевка д.</t>
  </si>
  <si>
    <t>81b07cf3-05b3-4cce-a923-7430234158f3</t>
  </si>
  <si>
    <t>56.0578856</t>
  </si>
  <si>
    <t>96.5892348</t>
  </si>
  <si>
    <t xml:space="preserve">пгт Нижняя Пойма</t>
  </si>
  <si>
    <t>3f76a357-d840-4164-af7f-162079ef7088</t>
  </si>
  <si>
    <t>56.12118</t>
  </si>
  <si>
    <t>97.373146</t>
  </si>
  <si>
    <t xml:space="preserve">Копейка д.</t>
  </si>
  <si>
    <t>41bc898e-3648-4559-8972-56fd271014bc</t>
  </si>
  <si>
    <t>56.2947782</t>
  </si>
  <si>
    <t>96.3759203</t>
  </si>
  <si>
    <t>3c0942f6-c5f3-4fec-8001-4f8de621e3f6</t>
  </si>
  <si>
    <t>56.0895409</t>
  </si>
  <si>
    <t>97.2476042</t>
  </si>
  <si>
    <t>41e420d4-64ae-459b-950d-96890ad823d0</t>
  </si>
  <si>
    <t>56.311728</t>
  </si>
  <si>
    <t>96.9594911</t>
  </si>
  <si>
    <t xml:space="preserve">Лебяжье п.</t>
  </si>
  <si>
    <t>89b9c78c-f271-43c6-a919-c05b13ef1c29</t>
  </si>
  <si>
    <t>56.3629403</t>
  </si>
  <si>
    <t>97.396488</t>
  </si>
  <si>
    <t xml:space="preserve">Локатуй д.</t>
  </si>
  <si>
    <t>f0aa0214-8f80-4104-8328-88ccf0495108</t>
  </si>
  <si>
    <t>56.0228861</t>
  </si>
  <si>
    <t>96.5037509</t>
  </si>
  <si>
    <t>ef48c4e6-00d4-4868-837d-05b771af40fb</t>
  </si>
  <si>
    <t>56.2625997</t>
  </si>
  <si>
    <t>96.5171398</t>
  </si>
  <si>
    <t>5fca59ba-3cdf-4bdb-a02b-7080ddda80fe</t>
  </si>
  <si>
    <t>56.34477</t>
  </si>
  <si>
    <t>96.636779</t>
  </si>
  <si>
    <t xml:space="preserve">пгт Нижний Ингаш</t>
  </si>
  <si>
    <t xml:space="preserve">Нижний Ингаш пгт.</t>
  </si>
  <si>
    <t>be49b32d-e497-42fd-9226-de82baaa9c96</t>
  </si>
  <si>
    <t>56.2004232</t>
  </si>
  <si>
    <t>96.5388459</t>
  </si>
  <si>
    <t xml:space="preserve">Нижняя Пойма пгт.</t>
  </si>
  <si>
    <t>e2af4fa8-38b2-4787-a327-62a01cedebf7</t>
  </si>
  <si>
    <t>56.162647</t>
  </si>
  <si>
    <t>97.1988537</t>
  </si>
  <si>
    <t>73dc421e-8208-4d76-8b0d-fb458f3ed185</t>
  </si>
  <si>
    <t>56.1782238</t>
  </si>
  <si>
    <t>96.5921307</t>
  </si>
  <si>
    <t>0410a19e-7c51-41c5-ad71-da0a2a9ea07b</t>
  </si>
  <si>
    <t>56.423389</t>
  </si>
  <si>
    <t>96.5774689</t>
  </si>
  <si>
    <t>cef145e4-2943-471c-84b2-c362adb41317</t>
  </si>
  <si>
    <t>56.4393474</t>
  </si>
  <si>
    <t>96.4252221</t>
  </si>
  <si>
    <t xml:space="preserve">Ошарово д.</t>
  </si>
  <si>
    <t>3455c812-d1de-42ff-850f-23871eb647e9</t>
  </si>
  <si>
    <t>56.2768245</t>
  </si>
  <si>
    <t>96.7598656</t>
  </si>
  <si>
    <t>0184a741-913f-46c2-b34b-241abca03653</t>
  </si>
  <si>
    <t>56.085344</t>
  </si>
  <si>
    <t>96.623196</t>
  </si>
  <si>
    <t>5f4378ce-9990-43e9-80c4-730d70fa8be6</t>
  </si>
  <si>
    <t>56.0478455</t>
  </si>
  <si>
    <t>96.5748448</t>
  </si>
  <si>
    <t xml:space="preserve">Поймо-Тины п.</t>
  </si>
  <si>
    <t>e02c5854-a0ed-4800-88b7-f6162bebf78f</t>
  </si>
  <si>
    <t>56.0681978</t>
  </si>
  <si>
    <t>96.7415228</t>
  </si>
  <si>
    <t>093f2de4-b21f-4402-927b-4f1aadfcc034</t>
  </si>
  <si>
    <t>56.546722</t>
  </si>
  <si>
    <t>97.705864</t>
  </si>
  <si>
    <t>eab6498a-10c9-45b0-a25a-60b079a64bd4</t>
  </si>
  <si>
    <t>56.42254</t>
  </si>
  <si>
    <t>96.766828</t>
  </si>
  <si>
    <t xml:space="preserve">Поскотино д.</t>
  </si>
  <si>
    <t>6b1c79a2-46a1-43c9-8992-768b71965933</t>
  </si>
  <si>
    <t>56.473936</t>
  </si>
  <si>
    <t>96.3060674</t>
  </si>
  <si>
    <t xml:space="preserve">Прохладный п.</t>
  </si>
  <si>
    <t>cfe6fa6a-830c-4711-b11f-5a566f742d06</t>
  </si>
  <si>
    <t>56.2475771</t>
  </si>
  <si>
    <t>97.292178</t>
  </si>
  <si>
    <t>64c55823-9f04-40ca-9640-caee34a868cd</t>
  </si>
  <si>
    <t>56.2722046</t>
  </si>
  <si>
    <t>96.7928934</t>
  </si>
  <si>
    <t xml:space="preserve">Романовка д.</t>
  </si>
  <si>
    <t>515b3359-e8c8-4e59-b47b-26729180ae90</t>
  </si>
  <si>
    <t>56.4277782</t>
  </si>
  <si>
    <t>96.6509872</t>
  </si>
  <si>
    <t xml:space="preserve">Рудовка д.</t>
  </si>
  <si>
    <t>7ca6e8cf-481c-473f-85a6-ed1b4c6a23e8</t>
  </si>
  <si>
    <t>56.3283424</t>
  </si>
  <si>
    <t>96.5726617</t>
  </si>
  <si>
    <t>84613f5f-487c-4615-a610-4c210f2a0301</t>
  </si>
  <si>
    <t>56.3742396</t>
  </si>
  <si>
    <t>96.7442342</t>
  </si>
  <si>
    <t xml:space="preserve">Сосновка п.</t>
  </si>
  <si>
    <t>cefedc25-5fb5-4452-99f9-6333d24aa707</t>
  </si>
  <si>
    <t>56.454811</t>
  </si>
  <si>
    <t>97.543646</t>
  </si>
  <si>
    <t>f48b9018-327b-4824-9a04-77dbbadd304f</t>
  </si>
  <si>
    <t>56.1868324</t>
  </si>
  <si>
    <t>96.64727</t>
  </si>
  <si>
    <t>2aaa0a77-b2e3-484a-989f-c7bdfec7c9b5</t>
  </si>
  <si>
    <t>56.4656632</t>
  </si>
  <si>
    <t>96.398885</t>
  </si>
  <si>
    <t xml:space="preserve">Сулемка д.</t>
  </si>
  <si>
    <t>7ddb034d-aa3e-404c-87cc-01e7e734dfba</t>
  </si>
  <si>
    <t>56.165203</t>
  </si>
  <si>
    <t>96.394045</t>
  </si>
  <si>
    <t>707ce02c-da8a-49d8-82cf-bdb0e4a724d3</t>
  </si>
  <si>
    <t>56.204058</t>
  </si>
  <si>
    <t>96.378181</t>
  </si>
  <si>
    <t>99b883b4-c7e8-403f-9edb-3f080ca21ea8</t>
  </si>
  <si>
    <t>56.6784694</t>
  </si>
  <si>
    <t>97.7100126</t>
  </si>
  <si>
    <t xml:space="preserve">Тинской сельсовет</t>
  </si>
  <si>
    <t xml:space="preserve">Тинской п.</t>
  </si>
  <si>
    <t>5004ed78-08b2-423e-9eab-a4d252720ea2</t>
  </si>
  <si>
    <t>56.1468312</t>
  </si>
  <si>
    <t>96.9219213</t>
  </si>
  <si>
    <t xml:space="preserve">Тины с.</t>
  </si>
  <si>
    <t>c579ce46-0d11-47f6-a7fb-f359d0c85015</t>
  </si>
  <si>
    <t>56.1200181</t>
  </si>
  <si>
    <t>96.8812735</t>
  </si>
  <si>
    <t xml:space="preserve">Тугуша д.</t>
  </si>
  <si>
    <t>c57d97b6-9fc0-43f6-88fb-c4efb5ded8a1</t>
  </si>
  <si>
    <t>96.437778</t>
  </si>
  <si>
    <t>b423729c-2752-4e50-8280-97799bfedd3d</t>
  </si>
  <si>
    <t>56.3790512</t>
  </si>
  <si>
    <t>96.8421357</t>
  </si>
  <si>
    <t xml:space="preserve">Фокино д.</t>
  </si>
  <si>
    <t>13a47f48-c6ab-4291-80f6-adb6b73ec4ed</t>
  </si>
  <si>
    <t>56.3325361</t>
  </si>
  <si>
    <t>96.8447534</t>
  </si>
  <si>
    <t xml:space="preserve">Шарбыш п.</t>
  </si>
  <si>
    <t>80ffe3cf-fd5f-490c-9017-b6305db26f60</t>
  </si>
  <si>
    <t>56.1750736</t>
  </si>
  <si>
    <t>96.7347901</t>
  </si>
  <si>
    <t xml:space="preserve">Эстония д.</t>
  </si>
  <si>
    <t>08274724-4e07-494a-8042-f751bb6bf74c</t>
  </si>
  <si>
    <t>56.399394</t>
  </si>
  <si>
    <t>96.4906724</t>
  </si>
  <si>
    <t xml:space="preserve">Южная Тунгуска п.</t>
  </si>
  <si>
    <t>022898e8-873d-494b-8ad3-e59375d74055</t>
  </si>
  <si>
    <t>56.4858743</t>
  </si>
  <si>
    <t>97.4351857</t>
  </si>
  <si>
    <t xml:space="preserve">Толстомысенский сельсовет</t>
  </si>
  <si>
    <t xml:space="preserve">Аешка п.</t>
  </si>
  <si>
    <t>0875a3ba-fcd8-40c1-8f9f-d6bb42b31c5b</t>
  </si>
  <si>
    <t>54.9248965</t>
  </si>
  <si>
    <t>90.8419091</t>
  </si>
  <si>
    <t xml:space="preserve">Анаш п.</t>
  </si>
  <si>
    <t>fb3de68b-2bfc-4497-9cbe-2d1fe213b22a</t>
  </si>
  <si>
    <t>54.8713108</t>
  </si>
  <si>
    <t>91.053902</t>
  </si>
  <si>
    <t xml:space="preserve">Бараитский сельсовет</t>
  </si>
  <si>
    <t>947e53af-7ec7-4daf-b4b0-0abe309d353c</t>
  </si>
  <si>
    <t>55.1593994</t>
  </si>
  <si>
    <t>90.7545531</t>
  </si>
  <si>
    <t>95fc367c-2779-48fe-a172-7707077fba66</t>
  </si>
  <si>
    <t>55.1944769</t>
  </si>
  <si>
    <t>91.2009849</t>
  </si>
  <si>
    <t xml:space="preserve">Бескиш д.</t>
  </si>
  <si>
    <t>c76a8d45-50cb-49f6-996a-3541599070d2</t>
  </si>
  <si>
    <t>54.9042226</t>
  </si>
  <si>
    <t>91.3123998</t>
  </si>
  <si>
    <t>686752f8-c784-4d9a-ae29-0e3eccfaf338</t>
  </si>
  <si>
    <t>55.0915997</t>
  </si>
  <si>
    <t>91.2766786</t>
  </si>
  <si>
    <t xml:space="preserve">Енисей п.</t>
  </si>
  <si>
    <t>df967c5c-fae6-412d-8af1-9a55761b2288</t>
  </si>
  <si>
    <t>55.0376381</t>
  </si>
  <si>
    <t>91.3586283</t>
  </si>
  <si>
    <t xml:space="preserve">Зеленоборск п.</t>
  </si>
  <si>
    <t>661823d2-b839-40d1-a6db-5436638e6964</t>
  </si>
  <si>
    <t>54.9017491</t>
  </si>
  <si>
    <t>90.9921429</t>
  </si>
  <si>
    <t>bbd6128e-2995-4791-a6b2-1164d7848165</t>
  </si>
  <si>
    <t>54.9546161</t>
  </si>
  <si>
    <t>90.5852255</t>
  </si>
  <si>
    <t xml:space="preserve">Камчатка д.</t>
  </si>
  <si>
    <t>74c073f6-a0cf-4303-9208-bdb614aae05e</t>
  </si>
  <si>
    <t>55.1238104</t>
  </si>
  <si>
    <t>90.8676896</t>
  </si>
  <si>
    <t xml:space="preserve">Светлолобовский сельсовет</t>
  </si>
  <si>
    <t xml:space="preserve">Карелино д.</t>
  </si>
  <si>
    <t>bfeea9b9-61cf-4d45-b23c-7d5c66c0a288</t>
  </si>
  <si>
    <t>55.141223</t>
  </si>
  <si>
    <t>90.683032</t>
  </si>
  <si>
    <t>9aa6e928-00bf-498a-a05f-6e68ef19eddd</t>
  </si>
  <si>
    <t>55.0067751</t>
  </si>
  <si>
    <t>91.2147529</t>
  </si>
  <si>
    <t>3209fd99-fbcd-4c91-9198-d28658db6926</t>
  </si>
  <si>
    <t>54.8171769</t>
  </si>
  <si>
    <t>91.1842661</t>
  </si>
  <si>
    <t>44baad28-ca0b-4a6e-9fe8-f169b2e41c69</t>
  </si>
  <si>
    <t>54.902334</t>
  </si>
  <si>
    <t>91.4194329</t>
  </si>
  <si>
    <t xml:space="preserve">Курганы п.</t>
  </si>
  <si>
    <t>ad3b66e3-71dc-4786-88f3-c82db1ba99e3</t>
  </si>
  <si>
    <t>55.1808755</t>
  </si>
  <si>
    <t>91.3152397</t>
  </si>
  <si>
    <t>cbe1d0a7-780b-41db-8827-d27930838b30</t>
  </si>
  <si>
    <t>55.1517094</t>
  </si>
  <si>
    <t>91.5375389</t>
  </si>
  <si>
    <t xml:space="preserve">Легостаевский сельсовет</t>
  </si>
  <si>
    <t>8cee11a6-f5ec-4636-8a1e-398704dd8c20</t>
  </si>
  <si>
    <t>55.1308084</t>
  </si>
  <si>
    <t>91.0321455</t>
  </si>
  <si>
    <t>5b7d6e08-d454-4781-9187-d1248575c1ea</t>
  </si>
  <si>
    <t>55.105362</t>
  </si>
  <si>
    <t>90.768983</t>
  </si>
  <si>
    <t xml:space="preserve">Новоселовский сельсовет</t>
  </si>
  <si>
    <t xml:space="preserve">Новоселово с.</t>
  </si>
  <si>
    <t>f6a3cd2c-d006-452d-b5ca-b0cc656a9a5a</t>
  </si>
  <si>
    <t>55.0123206</t>
  </si>
  <si>
    <t>90.9813873</t>
  </si>
  <si>
    <t xml:space="preserve">Приморский п.</t>
  </si>
  <si>
    <t>fe27dbc5-b06c-42f7-8551-b4e818d1d851</t>
  </si>
  <si>
    <t>54.7516351</t>
  </si>
  <si>
    <t>90.9845379</t>
  </si>
  <si>
    <t xml:space="preserve">Светлолобово с.</t>
  </si>
  <si>
    <t>cc011f0d-c33f-4f6a-bb0c-7eb5be30d8b6</t>
  </si>
  <si>
    <t>55.0956741</t>
  </si>
  <si>
    <t>90.8481164</t>
  </si>
  <si>
    <t xml:space="preserve">Старая д.</t>
  </si>
  <si>
    <t>f1049483-e6ce-4c4c-b063-44d5a129ea64</t>
  </si>
  <si>
    <t>55.1544529</t>
  </si>
  <si>
    <t>91.0505421</t>
  </si>
  <si>
    <t xml:space="preserve">Табажак п.</t>
  </si>
  <si>
    <t>c351f15a-23b6-4ce1-a355-5e7c039e6cbf</t>
  </si>
  <si>
    <t>54.8115904</t>
  </si>
  <si>
    <t>91.0831783</t>
  </si>
  <si>
    <t xml:space="preserve">Тальцы п.</t>
  </si>
  <si>
    <t>79a6a3a7-c67d-4d88-ab33-c593814def73</t>
  </si>
  <si>
    <t>54.8995746</t>
  </si>
  <si>
    <t>91.1603568</t>
  </si>
  <si>
    <t xml:space="preserve">Тесь п.</t>
  </si>
  <si>
    <t>0ed5140c-acb2-4877-ade1-8f0f60d908f7</t>
  </si>
  <si>
    <t>54.7400507</t>
  </si>
  <si>
    <t>91.094608</t>
  </si>
  <si>
    <t>8ecd639b-1217-4022-b1d9-b749f5cd1641</t>
  </si>
  <si>
    <t>54.9684401</t>
  </si>
  <si>
    <t>90.761859</t>
  </si>
  <si>
    <t>57f15bed-e756-4923-886f-c187941c1b08</t>
  </si>
  <si>
    <t>55.1138675</t>
  </si>
  <si>
    <t>90.9957373</t>
  </si>
  <si>
    <t>115f2342-6c54-4039-b542-349d9a4a4612</t>
  </si>
  <si>
    <t>54.9349258</t>
  </si>
  <si>
    <t>91.2722417</t>
  </si>
  <si>
    <t xml:space="preserve">Чесноки п.</t>
  </si>
  <si>
    <t>aab93e5f-43a4-4294-9cb1-697f7296a227</t>
  </si>
  <si>
    <t>55.2048112</t>
  </si>
  <si>
    <t>91.5414447</t>
  </si>
  <si>
    <t xml:space="preserve">Чулым п.</t>
  </si>
  <si>
    <t>2a045812-4074-48d6-8435-fb11d136cafe</t>
  </si>
  <si>
    <t>55.2524747</t>
  </si>
  <si>
    <t>91.3970995</t>
  </si>
  <si>
    <t xml:space="preserve">Норильск го</t>
  </si>
  <si>
    <t xml:space="preserve">Норильск г.</t>
  </si>
  <si>
    <t>d301a980-4a45-4066-9a20-4e783856a562</t>
  </si>
  <si>
    <t>69.35579</t>
  </si>
  <si>
    <t>88.1892938</t>
  </si>
  <si>
    <t xml:space="preserve">Снежногорск гп.</t>
  </si>
  <si>
    <t>cbdf7cfc-9158-441e-b299-ded1d77de38d</t>
  </si>
  <si>
    <t>68.092819</t>
  </si>
  <si>
    <t>87.7913513</t>
  </si>
  <si>
    <t xml:space="preserve">Алдарак д.</t>
  </si>
  <si>
    <t>b000a0fd-b324-4da9-bb41-151f874168fc</t>
  </si>
  <si>
    <t>55.2541079</t>
  </si>
  <si>
    <t>94.4217715</t>
  </si>
  <si>
    <t xml:space="preserve">Аргаза д.</t>
  </si>
  <si>
    <t>b4a04fa8-67c9-41ef-8e5f-bc1a6629e827</t>
  </si>
  <si>
    <t>55.2736892</t>
  </si>
  <si>
    <t>94.2304415</t>
  </si>
  <si>
    <t xml:space="preserve">Асафьевка д.</t>
  </si>
  <si>
    <t>b9bbb143-a6fa-4967-b68f-7e330888de8f</t>
  </si>
  <si>
    <t>55.3870833</t>
  </si>
  <si>
    <t>94.195685</t>
  </si>
  <si>
    <t xml:space="preserve">Богуславский сельсовет</t>
  </si>
  <si>
    <t>695df913-3f8d-401d-b6a7-2d1668d2dc69</t>
  </si>
  <si>
    <t>55.482655</t>
  </si>
  <si>
    <t>94.6321336</t>
  </si>
  <si>
    <t xml:space="preserve">Имбежский сельсовет</t>
  </si>
  <si>
    <t xml:space="preserve">Булатновка д.</t>
  </si>
  <si>
    <t>efbb6291-96b7-4bf0-9fc0-32dfa27fc591</t>
  </si>
  <si>
    <t>55.4354006</t>
  </si>
  <si>
    <t>94.0473715</t>
  </si>
  <si>
    <t xml:space="preserve">Вершино-Рыбное с.</t>
  </si>
  <si>
    <t>bf7e5ef9-73bb-4842-bc73-78ee17f49a8c</t>
  </si>
  <si>
    <t>55.289112</t>
  </si>
  <si>
    <t>94.331192</t>
  </si>
  <si>
    <t xml:space="preserve">Запасной Имбеж п.</t>
  </si>
  <si>
    <t>e7010ff0-ffa9-40da-9e22-d8b17ea554bf</t>
  </si>
  <si>
    <t>55.5621956</t>
  </si>
  <si>
    <t>94.1255034</t>
  </si>
  <si>
    <t>08370c3c-1450-4b10-9df1-552825a31447</t>
  </si>
  <si>
    <t>55.260233</t>
  </si>
  <si>
    <t>94.491234</t>
  </si>
  <si>
    <t xml:space="preserve">Минский сельсовет</t>
  </si>
  <si>
    <t xml:space="preserve">Ивановка п.</t>
  </si>
  <si>
    <t>ac188561-011f-4db1-a756-99faedcdcfe4</t>
  </si>
  <si>
    <t>54.94231</t>
  </si>
  <si>
    <t>94.090477</t>
  </si>
  <si>
    <t xml:space="preserve">Ивашиха д.</t>
  </si>
  <si>
    <t>f40f6e9c-1fc9-4d65-becd-992230bcd3ce</t>
  </si>
  <si>
    <t>55.1827685</t>
  </si>
  <si>
    <t>94.4997228</t>
  </si>
  <si>
    <t xml:space="preserve">им. Кравченко п.</t>
  </si>
  <si>
    <t>0daeb4b5-2532-4e97-aba8-90a71bf198be</t>
  </si>
  <si>
    <t>55.3054808</t>
  </si>
  <si>
    <t>94.2717453</t>
  </si>
  <si>
    <t xml:space="preserve">им. Имени Лукашевича п.</t>
  </si>
  <si>
    <t>ec538d17-cec1-46de-badc-1324f93f1e12</t>
  </si>
  <si>
    <t>55.228659</t>
  </si>
  <si>
    <t>94.160627</t>
  </si>
  <si>
    <t xml:space="preserve">Иннокентьевский сельсовет</t>
  </si>
  <si>
    <t>60dcdf94-69cb-495b-8ef0-29574f2a601c</t>
  </si>
  <si>
    <t>55.4214151</t>
  </si>
  <si>
    <t>94.5446067</t>
  </si>
  <si>
    <t>9c71223f-1a23-4303-b70e-c2fae58786c9</t>
  </si>
  <si>
    <t>55.529675</t>
  </si>
  <si>
    <t>94.627319</t>
  </si>
  <si>
    <t>2f564915-f2d8-4183-b5b3-40d6dea74034</t>
  </si>
  <si>
    <t>55.3399473</t>
  </si>
  <si>
    <t>94.0211909</t>
  </si>
  <si>
    <t>8dcfcc3b-7d2c-4ce5-b2f9-e61fb75eee74</t>
  </si>
  <si>
    <t>55.1324965</t>
  </si>
  <si>
    <t>94.0714532</t>
  </si>
  <si>
    <t xml:space="preserve">Конок п.</t>
  </si>
  <si>
    <t>1d81517b-6684-4768-ae48-3cbbb47a839b</t>
  </si>
  <si>
    <t>55.4515944</t>
  </si>
  <si>
    <t>94.4927433</t>
  </si>
  <si>
    <t xml:space="preserve">Партизанский сельсовет</t>
  </si>
  <si>
    <t xml:space="preserve">Крестьянское д.</t>
  </si>
  <si>
    <t>d4444d74-9c7e-4771-b8f8-df89f08c68cc</t>
  </si>
  <si>
    <t>55.4596882</t>
  </si>
  <si>
    <t>94.3891424</t>
  </si>
  <si>
    <t xml:space="preserve">Кутурчин п.</t>
  </si>
  <si>
    <t>cf4d92d1-22cd-483d-a61b-495d83b12b63</t>
  </si>
  <si>
    <t>54.9357539</t>
  </si>
  <si>
    <t>94.215071</t>
  </si>
  <si>
    <t xml:space="preserve">Малый Имбеж д.</t>
  </si>
  <si>
    <t>05c3fa47-83fb-4063-bf4d-4be4cfd7421d</t>
  </si>
  <si>
    <t>55.535666</t>
  </si>
  <si>
    <t>94.0676081</t>
  </si>
  <si>
    <t xml:space="preserve">Мана п.</t>
  </si>
  <si>
    <t>e869f29b-68e3-4609-bf9b-c548aedab1a5</t>
  </si>
  <si>
    <t>54.955016</t>
  </si>
  <si>
    <t>93.9491932</t>
  </si>
  <si>
    <t>907a82cb-781d-4763-99dd-a060aefe5a83</t>
  </si>
  <si>
    <t>54.9763176</t>
  </si>
  <si>
    <t>94.1381548</t>
  </si>
  <si>
    <t>e586dfa2-7264-4863-a927-0554073c0629</t>
  </si>
  <si>
    <t>55.2855275</t>
  </si>
  <si>
    <t>94.5557222</t>
  </si>
  <si>
    <t>89b827c6-a165-4db1-996c-6cc5f90ae08b</t>
  </si>
  <si>
    <t>55.3920665</t>
  </si>
  <si>
    <t>94.3311206</t>
  </si>
  <si>
    <t xml:space="preserve">Стойбинский сельсовет</t>
  </si>
  <si>
    <t xml:space="preserve">Новоселово д.</t>
  </si>
  <si>
    <t>f48bcc4f-5e6f-419d-a6dc-3b5266c3f785</t>
  </si>
  <si>
    <t>55.4885355</t>
  </si>
  <si>
    <t>94.5679708</t>
  </si>
  <si>
    <t xml:space="preserve">Ной д.</t>
  </si>
  <si>
    <t>e93c0ffd-66fc-4e9a-a70c-0c84e0a2d0c3</t>
  </si>
  <si>
    <t>55.5433647</t>
  </si>
  <si>
    <t>94.2898088</t>
  </si>
  <si>
    <t xml:space="preserve">Партизанское с.</t>
  </si>
  <si>
    <t>f761375f-cec1-4b5c-9f98-328182564ab6</t>
  </si>
  <si>
    <t>55.5039361</t>
  </si>
  <si>
    <t>94.4032885</t>
  </si>
  <si>
    <t>71a81e84-93cf-4b01-beba-e4ddfc163174</t>
  </si>
  <si>
    <t>55.2948121</t>
  </si>
  <si>
    <t>94.2401248</t>
  </si>
  <si>
    <t xml:space="preserve">Стойба с.</t>
  </si>
  <si>
    <t>fed4b023-5317-4687-9adf-e3e8d6f56a47</t>
  </si>
  <si>
    <t>55.495244</t>
  </si>
  <si>
    <t>94.4897818</t>
  </si>
  <si>
    <t>ffa955bf-7395-4b93-b3dc-1837d6ca58be</t>
  </si>
  <si>
    <t>54.9407535</t>
  </si>
  <si>
    <t>94.0059231</t>
  </si>
  <si>
    <t>9fa9fb17-1509-4add-876c-fc0cb1454928</t>
  </si>
  <si>
    <t>55.4720306</t>
  </si>
  <si>
    <t>94.0720189</t>
  </si>
  <si>
    <t xml:space="preserve">Алгайск д.</t>
  </si>
  <si>
    <t>8127e933-cd61-4208-adea-77a62abe3ac4</t>
  </si>
  <si>
    <t>57.2872388</t>
  </si>
  <si>
    <t>92.1039855</t>
  </si>
  <si>
    <t>687136e4-f703-4ded-a8a3-0e10910fb54e</t>
  </si>
  <si>
    <t>57.4938934</t>
  </si>
  <si>
    <t>91.3981297</t>
  </si>
  <si>
    <t xml:space="preserve">Бельское с.</t>
  </si>
  <si>
    <t>90440067-dc9d-44bc-8913-b99d709c6238</t>
  </si>
  <si>
    <t>57.8190126</t>
  </si>
  <si>
    <t>92.1653274</t>
  </si>
  <si>
    <t xml:space="preserve">Большая Кеть п.</t>
  </si>
  <si>
    <t>8074527c-db7e-461d-b323-88c0bbff8717</t>
  </si>
  <si>
    <t>57.6537509</t>
  </si>
  <si>
    <t>91.7524525</t>
  </si>
  <si>
    <t>5f460829-21bf-46fe-84dc-cdc951d1149a</t>
  </si>
  <si>
    <t>57.4670666</t>
  </si>
  <si>
    <t>92.2113771</t>
  </si>
  <si>
    <t xml:space="preserve">Волоковое д.</t>
  </si>
  <si>
    <t>b6dd74cb-9971-465b-8897-1b2f69efc430</t>
  </si>
  <si>
    <t>57.6585376</t>
  </si>
  <si>
    <t>92.4472362</t>
  </si>
  <si>
    <t xml:space="preserve">Долгово д.</t>
  </si>
  <si>
    <t>60104fab-f4bc-4ed3-ba1a-ede001e6ef20</t>
  </si>
  <si>
    <t>57.7326733</t>
  </si>
  <si>
    <t>92.3131944</t>
  </si>
  <si>
    <t xml:space="preserve">Доново д.</t>
  </si>
  <si>
    <t>95fe6bd3-1266-4b56-add1-613d0e1c4620</t>
  </si>
  <si>
    <t>57.5315179</t>
  </si>
  <si>
    <t>92.2287511</t>
  </si>
  <si>
    <t xml:space="preserve">Игнатово д.</t>
  </si>
  <si>
    <t>5687e2ad-375a-4384-8147-c2a220d4ccab</t>
  </si>
  <si>
    <t>57.6176756</t>
  </si>
  <si>
    <t>92.47112</t>
  </si>
  <si>
    <t>fd578677-ab17-4aed-b05f-1e4228ff6d31</t>
  </si>
  <si>
    <t>57.6387181</t>
  </si>
  <si>
    <t>92.0018373</t>
  </si>
  <si>
    <t xml:space="preserve">Кемский п.</t>
  </si>
  <si>
    <t>e62d5b59-88a3-4b83-b6b0-1400b2b0876a</t>
  </si>
  <si>
    <t>57.9589218</t>
  </si>
  <si>
    <t>92.3853235</t>
  </si>
  <si>
    <t xml:space="preserve">Кетский п.</t>
  </si>
  <si>
    <t>d2259841-0c8e-4f37-81e9-5aa71dcdd459</t>
  </si>
  <si>
    <t>57.5831909</t>
  </si>
  <si>
    <t>91.8810107</t>
  </si>
  <si>
    <t>346f9d2d-b984-41d5-977d-7d9f51a4a6e6</t>
  </si>
  <si>
    <t>57.5831818</t>
  </si>
  <si>
    <t>92.4778665</t>
  </si>
  <si>
    <t>fc2d36b2-362c-4fa2-91ec-48aa37f564f4</t>
  </si>
  <si>
    <t>57.6183104</t>
  </si>
  <si>
    <t>91.9703533</t>
  </si>
  <si>
    <t>e473c394-9322-417a-aeca-8e929dc766e7</t>
  </si>
  <si>
    <t>57.562387</t>
  </si>
  <si>
    <t>91.8752457</t>
  </si>
  <si>
    <t xml:space="preserve">Куренная Ошма д.</t>
  </si>
  <si>
    <t>65f809f3-6776-44d4-8628-5447acb404d8</t>
  </si>
  <si>
    <t>57.8233528</t>
  </si>
  <si>
    <t>92.2425011</t>
  </si>
  <si>
    <t>0692cd5a-e77b-4984-b339-6376d7cbde80</t>
  </si>
  <si>
    <t>57.950527</t>
  </si>
  <si>
    <t>92.382614</t>
  </si>
  <si>
    <t>8403b69f-6b01-43ee-9439-26d7d63ed218</t>
  </si>
  <si>
    <t>57.4752691</t>
  </si>
  <si>
    <t>91.9496044</t>
  </si>
  <si>
    <t xml:space="preserve">Новониколаевское д.</t>
  </si>
  <si>
    <t>49447ba6-7d14-4f3d-a8f2-cd512c282f1f</t>
  </si>
  <si>
    <t>57.8708522</t>
  </si>
  <si>
    <t>92.4394264</t>
  </si>
  <si>
    <t xml:space="preserve">Новотроицкая д.</t>
  </si>
  <si>
    <t>4e34c706-a36d-4d0d-999b-608ce5656b00</t>
  </si>
  <si>
    <t>57.6294054</t>
  </si>
  <si>
    <t>92.0524428</t>
  </si>
  <si>
    <t xml:space="preserve">Новый Ислам д.</t>
  </si>
  <si>
    <t>650d76d9-1ba7-444e-889e-39c1661ad8b4</t>
  </si>
  <si>
    <t>57.5363769</t>
  </si>
  <si>
    <t>91.9102247</t>
  </si>
  <si>
    <t xml:space="preserve">Новый Тимершик д.</t>
  </si>
  <si>
    <t>456b9bc4-818f-4d38-8377-50519bf945e9</t>
  </si>
  <si>
    <t>57.5989097</t>
  </si>
  <si>
    <t>92.0761514</t>
  </si>
  <si>
    <t>8e1364e7-d372-4a22-8eb1-8ae2bf9a3e0a</t>
  </si>
  <si>
    <t>57.5936194</t>
  </si>
  <si>
    <t>91.8940796</t>
  </si>
  <si>
    <t>c75bea13-8e4d-4efe-8424-8fbf95c78347</t>
  </si>
  <si>
    <t>57.5640601</t>
  </si>
  <si>
    <t>92.1692714</t>
  </si>
  <si>
    <t xml:space="preserve">Пировский п.</t>
  </si>
  <si>
    <t>9bb617fe-d127-46f5-84a5-637d2824984c</t>
  </si>
  <si>
    <t>57.7795633</t>
  </si>
  <si>
    <t>92.15843</t>
  </si>
  <si>
    <t xml:space="preserve">Пировское с.</t>
  </si>
  <si>
    <t>34f9320b-1da6-4b9c-b853-fe4eeab7c04b</t>
  </si>
  <si>
    <t>57.6127318</t>
  </si>
  <si>
    <t>92.2815103</t>
  </si>
  <si>
    <t xml:space="preserve">Раменское д.</t>
  </si>
  <si>
    <t>1bef08d7-3720-4544-8c75-5be13e3948e5</t>
  </si>
  <si>
    <t>57.5837824</t>
  </si>
  <si>
    <t>92.501345</t>
  </si>
  <si>
    <t xml:space="preserve">Светлицк д.</t>
  </si>
  <si>
    <t>d6545fff-e819-453a-a1be-08938d94686e</t>
  </si>
  <si>
    <t>57.551025</t>
  </si>
  <si>
    <t>92.4743169</t>
  </si>
  <si>
    <t>226280d3-fbd0-4178-96fa-68e16e90d5b6</t>
  </si>
  <si>
    <t>57.7552528</t>
  </si>
  <si>
    <t>92.3003475</t>
  </si>
  <si>
    <t>5c558af9-a3a8-4d2e-af43-3e20bf8ffd65</t>
  </si>
  <si>
    <t>57.7741529</t>
  </si>
  <si>
    <t>92.1740207</t>
  </si>
  <si>
    <t xml:space="preserve">Туруханка д.</t>
  </si>
  <si>
    <t>555e581d-b06b-4a0d-b798-ccb9ae79a1d2</t>
  </si>
  <si>
    <t>57.5884488</t>
  </si>
  <si>
    <t>91.8364365</t>
  </si>
  <si>
    <t xml:space="preserve">Усковское д.</t>
  </si>
  <si>
    <t>756ad1ed-2a2e-4a08-9112-1624ce2e2313</t>
  </si>
  <si>
    <t>57.5665393</t>
  </si>
  <si>
    <t>92.4777085</t>
  </si>
  <si>
    <t xml:space="preserve">Филипповка д.</t>
  </si>
  <si>
    <t>bab87238-63ba-4e6e-9cc9-64d996083c49</t>
  </si>
  <si>
    <t>57.9398194</t>
  </si>
  <si>
    <t>92.3995138</t>
  </si>
  <si>
    <t xml:space="preserve">Холмовая д.</t>
  </si>
  <si>
    <t>58985b47-03a7-4cee-8a17-561f13eb2316</t>
  </si>
  <si>
    <t>57.6499648</t>
  </si>
  <si>
    <t>92.4689345</t>
  </si>
  <si>
    <t>95a0b772-452c-4804-b6df-001a2f6c6697</t>
  </si>
  <si>
    <t>57.4278284</t>
  </si>
  <si>
    <t>91.7090944</t>
  </si>
  <si>
    <t xml:space="preserve">Шагирислам д.</t>
  </si>
  <si>
    <t>5faa19c5-3107-4f43-8bc1-0cc73c21d0cd</t>
  </si>
  <si>
    <t>57.5106685</t>
  </si>
  <si>
    <t>92.344315</t>
  </si>
  <si>
    <t xml:space="preserve">Шумбаш д.</t>
  </si>
  <si>
    <t>c3946ed4-0b13-422f-a6a7-a534ab0afd55</t>
  </si>
  <si>
    <t>57.3718531</t>
  </si>
  <si>
    <t>92.2169798</t>
  </si>
  <si>
    <t>66b74d65-9bbe-402e-a230-8b151040ee00</t>
  </si>
  <si>
    <t>55.993394</t>
  </si>
  <si>
    <t>94.552741</t>
  </si>
  <si>
    <t xml:space="preserve">Большеключинский сельсовет</t>
  </si>
  <si>
    <t xml:space="preserve">Большие Ключи с.</t>
  </si>
  <si>
    <t>bba1a1c5-4be1-42a6-a6fd-1651f4691ee3</t>
  </si>
  <si>
    <t>55.943138</t>
  </si>
  <si>
    <t>95.154526</t>
  </si>
  <si>
    <t xml:space="preserve">Бородинский сельсовет</t>
  </si>
  <si>
    <t xml:space="preserve">Бородино с.</t>
  </si>
  <si>
    <t>890d20e8-90b8-4ade-948c-529fd53fe77a</t>
  </si>
  <si>
    <t>55.8732865</t>
  </si>
  <si>
    <t>94.970091</t>
  </si>
  <si>
    <t>7ff5ef74-4c7d-4b54-ba52-e2584793bf18</t>
  </si>
  <si>
    <t>55.8901579</t>
  </si>
  <si>
    <t>95.111585</t>
  </si>
  <si>
    <t xml:space="preserve">Налобинский сельсовет</t>
  </si>
  <si>
    <t xml:space="preserve">Власть Труда д.</t>
  </si>
  <si>
    <t>a10c5dd7-a7d3-4356-9bf5-8a71309846dd</t>
  </si>
  <si>
    <t>55.88024</t>
  </si>
  <si>
    <t>94.667818</t>
  </si>
  <si>
    <t xml:space="preserve">Новокамалинский сельсовет</t>
  </si>
  <si>
    <t>9475b0ce-9a3b-4288-b5b1-6be9855c9316</t>
  </si>
  <si>
    <t>55.9450138</t>
  </si>
  <si>
    <t>94.973222</t>
  </si>
  <si>
    <t>049ddae5-707c-47ea-a2b6-615d4b0a11e6</t>
  </si>
  <si>
    <t>56.0332692</t>
  </si>
  <si>
    <t>94.6620407</t>
  </si>
  <si>
    <t>684a4828-c1a4-4fc2-8cf3-296c194523f0</t>
  </si>
  <si>
    <t>55.8585494</t>
  </si>
  <si>
    <t>94.7609048</t>
  </si>
  <si>
    <t>5851ab92-c7a2-4edb-9a03-4115f39a21a7</t>
  </si>
  <si>
    <t>56.005498</t>
  </si>
  <si>
    <t>94.8746189</t>
  </si>
  <si>
    <t xml:space="preserve">Двуреченский сельсовет</t>
  </si>
  <si>
    <t xml:space="preserve">Двуречное с.</t>
  </si>
  <si>
    <t>7550ba5a-1c40-4327-8fae-7421dcac8af3</t>
  </si>
  <si>
    <t>55.7050921</t>
  </si>
  <si>
    <t>94.7668831</t>
  </si>
  <si>
    <t xml:space="preserve">Новосолянский сельсовет</t>
  </si>
  <si>
    <t>1118801e-d030-4e5b-b92f-7eb99d11b302</t>
  </si>
  <si>
    <t>55.9663331</t>
  </si>
  <si>
    <t>95.3635753</t>
  </si>
  <si>
    <t xml:space="preserve">Загорский п.</t>
  </si>
  <si>
    <t>373aa45e-672e-42dc-bb4c-fd27ebeb801b</t>
  </si>
  <si>
    <t>56.079562</t>
  </si>
  <si>
    <t>95.1248576</t>
  </si>
  <si>
    <t xml:space="preserve">г Заозерный</t>
  </si>
  <si>
    <t xml:space="preserve">Заозерный г.</t>
  </si>
  <si>
    <t>1f8ea2c9-d6f7-4c30-b76d-2aa81640732e</t>
  </si>
  <si>
    <t>55.9744093</t>
  </si>
  <si>
    <t>94.709505</t>
  </si>
  <si>
    <t>b48a70da-f773-40ea-b54d-234b60879ec3</t>
  </si>
  <si>
    <t>56.04586</t>
  </si>
  <si>
    <t>95.056166</t>
  </si>
  <si>
    <t xml:space="preserve">Илиган п.</t>
  </si>
  <si>
    <t>c6c22f63-60ca-4c81-9e31-1e73c3094e96</t>
  </si>
  <si>
    <t>55.9158108</t>
  </si>
  <si>
    <t>94.6027469</t>
  </si>
  <si>
    <t xml:space="preserve">пгт Ирша</t>
  </si>
  <si>
    <t xml:space="preserve">Ирша пгт.</t>
  </si>
  <si>
    <t>87d03b58-20fe-4b02-8e17-685113843564</t>
  </si>
  <si>
    <t>55.9249508</t>
  </si>
  <si>
    <t>94.7948568</t>
  </si>
  <si>
    <t xml:space="preserve">Искра д.</t>
  </si>
  <si>
    <t>577852f6-5fc5-4212-b741-705dbd6f566c</t>
  </si>
  <si>
    <t>56.070987</t>
  </si>
  <si>
    <t>94.507691</t>
  </si>
  <si>
    <t>ae57fd97-ce73-42b6-828d-19bd58bfd236</t>
  </si>
  <si>
    <t>55.5762512</t>
  </si>
  <si>
    <t>94.8251657</t>
  </si>
  <si>
    <t>067f90f9-e8bf-4da3-8586-bac134b229e9</t>
  </si>
  <si>
    <t>55.7801147</t>
  </si>
  <si>
    <t>94.9125856</t>
  </si>
  <si>
    <t xml:space="preserve">Лощинка д.</t>
  </si>
  <si>
    <t>1bcc57c7-e174-4d95-8fa2-61467294c3f3</t>
  </si>
  <si>
    <t>55.761486</t>
  </si>
  <si>
    <t>95.1630766</t>
  </si>
  <si>
    <t>2f20265a-268b-4a36-9f0e-de9a1ca330c2</t>
  </si>
  <si>
    <t>56.0897116</t>
  </si>
  <si>
    <t>94.9353805</t>
  </si>
  <si>
    <t xml:space="preserve">Михалевка д.</t>
  </si>
  <si>
    <t>14a8b2b6-b3de-4279-9883-d1fab9660bfc</t>
  </si>
  <si>
    <t>55.9496058</t>
  </si>
  <si>
    <t>94.893406</t>
  </si>
  <si>
    <t>d649a265-24f0-4d63-8e66-e8e7a7e3af39</t>
  </si>
  <si>
    <t>55.9044005</t>
  </si>
  <si>
    <t>94.6925891</t>
  </si>
  <si>
    <t xml:space="preserve">Низинка д.</t>
  </si>
  <si>
    <t>01097541-a758-48f5-b404-9e5c84af676d</t>
  </si>
  <si>
    <t>55.8064225</t>
  </si>
  <si>
    <t>95.0201905</t>
  </si>
  <si>
    <t xml:space="preserve">Новинский сельсовет</t>
  </si>
  <si>
    <t xml:space="preserve">Новая д.</t>
  </si>
  <si>
    <t>9e4df109-037c-4c2e-8ff2-4f54ec8a9399</t>
  </si>
  <si>
    <t>55.871471</t>
  </si>
  <si>
    <t>94.799454</t>
  </si>
  <si>
    <t>da880847-f4dd-494d-a5b5-b942792b57af</t>
  </si>
  <si>
    <t>56.0469912</t>
  </si>
  <si>
    <t>94.5184408</t>
  </si>
  <si>
    <t xml:space="preserve">Новая Прилука д.</t>
  </si>
  <si>
    <t>87654009-ee06-466d-bfef-a161017deb24</t>
  </si>
  <si>
    <t>56.0132953</t>
  </si>
  <si>
    <t>94.5042956</t>
  </si>
  <si>
    <t xml:space="preserve">Новая Солянка с.</t>
  </si>
  <si>
    <t>6c7cf1d3-b084-4235-9442-07d3a103f7a3</t>
  </si>
  <si>
    <t>55.997503</t>
  </si>
  <si>
    <t>95.194973</t>
  </si>
  <si>
    <t xml:space="preserve">Новокамала с.</t>
  </si>
  <si>
    <t>8073c267-5404-45ff-b59b-60477b422823</t>
  </si>
  <si>
    <t>55.9713638</t>
  </si>
  <si>
    <t>94.9861538</t>
  </si>
  <si>
    <t xml:space="preserve">Орешники д.</t>
  </si>
  <si>
    <t>1341fc36-fcfd-443b-bccb-cf508d9924e5</t>
  </si>
  <si>
    <t>56.060318</t>
  </si>
  <si>
    <t>95.162931</t>
  </si>
  <si>
    <t xml:space="preserve">Переясловский сельсовет</t>
  </si>
  <si>
    <t xml:space="preserve">Переясловка с.</t>
  </si>
  <si>
    <t>aaebd403-5642-40ff-96e7-2c4c0271d007</t>
  </si>
  <si>
    <t>55.669418</t>
  </si>
  <si>
    <t>94.740913</t>
  </si>
  <si>
    <t>e744c7fa-2eb4-4254-93f5-329f6d4addd4</t>
  </si>
  <si>
    <t>55.7826053</t>
  </si>
  <si>
    <t>94.7966142</t>
  </si>
  <si>
    <t>2d87f7f5-eba3-4da4-a115-df77d7a93d4f</t>
  </si>
  <si>
    <t>56.009351</t>
  </si>
  <si>
    <t>95.152789</t>
  </si>
  <si>
    <t xml:space="preserve">пгт Саянский</t>
  </si>
  <si>
    <t xml:space="preserve">Саянский пгт.</t>
  </si>
  <si>
    <t>98810635-ce6b-4472-9ebc-d453406e2cf7</t>
  </si>
  <si>
    <t>55.5497923</t>
  </si>
  <si>
    <t>94.7059854</t>
  </si>
  <si>
    <t>877fe7fc-faa0-4e04-89f1-9cbe3de1e983</t>
  </si>
  <si>
    <t>55.5964633</t>
  </si>
  <si>
    <t>94.7345455</t>
  </si>
  <si>
    <t>0e056a45-1578-4483-a86c-765d3193a3f1</t>
  </si>
  <si>
    <t>55.7081631</t>
  </si>
  <si>
    <t>94.9444201</t>
  </si>
  <si>
    <t>d71f7f3e-b3a7-424b-8eb0-08502d025a2e</t>
  </si>
  <si>
    <t>56.0473694</t>
  </si>
  <si>
    <t>95.1022979</t>
  </si>
  <si>
    <t xml:space="preserve">Старая Солянка д.</t>
  </si>
  <si>
    <t>201b4217-46d1-4b26-9184-209d7c507c25</t>
  </si>
  <si>
    <t>56.0387374</t>
  </si>
  <si>
    <t>95.2721836</t>
  </si>
  <si>
    <t>9b6243ec-8c96-4e0a-a9d3-c62b4b0056e2</t>
  </si>
  <si>
    <t>55.80744</t>
  </si>
  <si>
    <t>94.604619</t>
  </si>
  <si>
    <t xml:space="preserve">Точильное д.</t>
  </si>
  <si>
    <t>7b3f70f7-1686-4930-a6f6-888f9d00499d</t>
  </si>
  <si>
    <t>55.8695985</t>
  </si>
  <si>
    <t>94.7274484</t>
  </si>
  <si>
    <t xml:space="preserve">Тульское д.</t>
  </si>
  <si>
    <t>9a7dfeb9-90fd-4efd-9d83-2f802904aaae</t>
  </si>
  <si>
    <t>55.8326278</t>
  </si>
  <si>
    <t>95.0270174</t>
  </si>
  <si>
    <t xml:space="preserve">Унерчик п.</t>
  </si>
  <si>
    <t>ac1e1a60-8dc3-4196-be76-43fc461b6c08</t>
  </si>
  <si>
    <t>55.5817949</t>
  </si>
  <si>
    <t>94.9562086</t>
  </si>
  <si>
    <t xml:space="preserve">Уральский сельсовет</t>
  </si>
  <si>
    <t xml:space="preserve">Урал п.</t>
  </si>
  <si>
    <t>552f35d8-5c7e-4c5e-a62e-9b34efe7caa2</t>
  </si>
  <si>
    <t>55.906648</t>
  </si>
  <si>
    <t>94.7518395</t>
  </si>
  <si>
    <t>9877c380-a383-4fbf-a062-92dbece85222</t>
  </si>
  <si>
    <t>55.9278125</t>
  </si>
  <si>
    <t>94.5139978</t>
  </si>
  <si>
    <t xml:space="preserve">Усть-Казачка д.</t>
  </si>
  <si>
    <t>b33f5f22-4872-4a7f-9d33-4df482506c21</t>
  </si>
  <si>
    <t>56.1608793</t>
  </si>
  <si>
    <t>94.899814</t>
  </si>
  <si>
    <t>4455039d-ec57-4a9c-a310-d1eda1c36655</t>
  </si>
  <si>
    <t>55.5394542</t>
  </si>
  <si>
    <t>94.7354924</t>
  </si>
  <si>
    <t>4020d35f-1db8-4536-8ffe-db6870220bb4</t>
  </si>
  <si>
    <t>56.1328426</t>
  </si>
  <si>
    <t>94.9457518</t>
  </si>
  <si>
    <t xml:space="preserve">Чуриново д.</t>
  </si>
  <si>
    <t>b6be9b0f-672a-4202-9920-371b105bc451</t>
  </si>
  <si>
    <t>55.656322</t>
  </si>
  <si>
    <t>94.8749322</t>
  </si>
  <si>
    <t xml:space="preserve">Абалаково д.</t>
  </si>
  <si>
    <t>ce2020e0-38f6-4301-82da-07cbd56a1434</t>
  </si>
  <si>
    <t>55.0694491</t>
  </si>
  <si>
    <t>94.8239931</t>
  </si>
  <si>
    <t xml:space="preserve">Агинский сельсовет</t>
  </si>
  <si>
    <t xml:space="preserve">Агинское с.</t>
  </si>
  <si>
    <t>0df92c87-ad49-4611-a71f-3caedadbe076</t>
  </si>
  <si>
    <t>55.2552487</t>
  </si>
  <si>
    <t>94.8909467</t>
  </si>
  <si>
    <t>cce951fe-0de7-48c0-ae62-16cf6f71a63a</t>
  </si>
  <si>
    <t>55.120413</t>
  </si>
  <si>
    <t>94.755554</t>
  </si>
  <si>
    <t xml:space="preserve">Унерский сельсовет</t>
  </si>
  <si>
    <t>66bbbf44-91e6-451b-8d92-6bdcc2d6f7ea</t>
  </si>
  <si>
    <t>55.4897573</t>
  </si>
  <si>
    <t>94.8256683</t>
  </si>
  <si>
    <t xml:space="preserve">Большеарбайский сельсовет</t>
  </si>
  <si>
    <t>d11c6760-c4f1-458f-8990-48c4dd078a0b</t>
  </si>
  <si>
    <t>55.1827916</t>
  </si>
  <si>
    <t>94.6918382</t>
  </si>
  <si>
    <t xml:space="preserve">Большеильбинский сельсовет</t>
  </si>
  <si>
    <t xml:space="preserve">Большой Ильбин с.</t>
  </si>
  <si>
    <t>8bf1aff6-e97e-4221-8589-a9da3201141a</t>
  </si>
  <si>
    <t>55.1771949</t>
  </si>
  <si>
    <t>94.9369612</t>
  </si>
  <si>
    <t>75408531-9078-442d-9db9-4568124e3597</t>
  </si>
  <si>
    <t>55.0608073</t>
  </si>
  <si>
    <t>94.9446925</t>
  </si>
  <si>
    <t xml:space="preserve">Вятка д.</t>
  </si>
  <si>
    <t>969f3649-a1fd-4298-9e81-7d8ab463f28d</t>
  </si>
  <si>
    <t>55.3470518</t>
  </si>
  <si>
    <t>94.8646152</t>
  </si>
  <si>
    <t>2b8efcec-7a30-45f1-b94c-e9183436082b</t>
  </si>
  <si>
    <t>55.2093996</t>
  </si>
  <si>
    <t>95.081159</t>
  </si>
  <si>
    <t xml:space="preserve">Зеленино д.</t>
  </si>
  <si>
    <t>a2d224bb-c082-401d-93f6-db7e01ca166e</t>
  </si>
  <si>
    <t>55.1806162</t>
  </si>
  <si>
    <t>94.7242667</t>
  </si>
  <si>
    <t>adb4650b-5c14-46fb-a645-92c45ffcd50d</t>
  </si>
  <si>
    <t>55.533073</t>
  </si>
  <si>
    <t>94.851341</t>
  </si>
  <si>
    <t xml:space="preserve">Тугачинский сельсовет</t>
  </si>
  <si>
    <t xml:space="preserve">Кан п.</t>
  </si>
  <si>
    <t>de2019f8-22e2-4351-acc9-bb2ef35bfd48</t>
  </si>
  <si>
    <t>55.160432</t>
  </si>
  <si>
    <t>95.133942</t>
  </si>
  <si>
    <t xml:space="preserve">Орьевский сельсовет</t>
  </si>
  <si>
    <t xml:space="preserve">Кан-Оклер п.</t>
  </si>
  <si>
    <t>6fc7447d-837f-4f71-bf44-1f431dd329c7</t>
  </si>
  <si>
    <t>55.0369736</t>
  </si>
  <si>
    <t>95.1119126</t>
  </si>
  <si>
    <t xml:space="preserve">Капитоново д.</t>
  </si>
  <si>
    <t>33c4503d-ae72-45c2-910e-d935fde871cf</t>
  </si>
  <si>
    <t>55.132968</t>
  </si>
  <si>
    <t>95.267396</t>
  </si>
  <si>
    <t xml:space="preserve">Карлык д.</t>
  </si>
  <si>
    <t>790be447-8392-4292-8e37-1ab17c26ccf8</t>
  </si>
  <si>
    <t>55.1302162</t>
  </si>
  <si>
    <t>94.6744735</t>
  </si>
  <si>
    <t>0d9365e3-233f-4eaf-bf8e-ea60c4be0a1c</t>
  </si>
  <si>
    <t>55.2757387</t>
  </si>
  <si>
    <t>94.6831546</t>
  </si>
  <si>
    <t xml:space="preserve">Льнозавода п.</t>
  </si>
  <si>
    <t>5b02d630-d623-4237-af8c-275338acdbc1</t>
  </si>
  <si>
    <t>55.2866592</t>
  </si>
  <si>
    <t>94.8847809</t>
  </si>
  <si>
    <t>c2c9cbd1-0592-40f4-802a-22369bf88776</t>
  </si>
  <si>
    <t>55.12707</t>
  </si>
  <si>
    <t>94.76645</t>
  </si>
  <si>
    <t xml:space="preserve">Междуречка д.</t>
  </si>
  <si>
    <t>307b9201-469d-4531-8b06-57ea93fe7d5e</t>
  </si>
  <si>
    <t>55.2770174</t>
  </si>
  <si>
    <t>95.0535903</t>
  </si>
  <si>
    <t>caa711fd-053c-4a45-830d-249093a54b68</t>
  </si>
  <si>
    <t>55.5440758</t>
  </si>
  <si>
    <t>94.9866841</t>
  </si>
  <si>
    <t>240a4d8c-6cc4-4a5c-8eb2-4d63a2c3d927</t>
  </si>
  <si>
    <t>55.3190667</t>
  </si>
  <si>
    <t>95.058782</t>
  </si>
  <si>
    <t>991b1363-a051-4281-a7b6-9e51fd7995ef</t>
  </si>
  <si>
    <t>55.2285435</t>
  </si>
  <si>
    <t>94.6351861</t>
  </si>
  <si>
    <t>9daf394e-0eac-44e5-bbfd-6df5d822a653</t>
  </si>
  <si>
    <t>55.0062366</t>
  </si>
  <si>
    <t>95.1119818</t>
  </si>
  <si>
    <t>866b054a-1cfd-4250-accc-dc5aa0b9e2f8</t>
  </si>
  <si>
    <t>55.2424265</t>
  </si>
  <si>
    <t>94.8794313</t>
  </si>
  <si>
    <t xml:space="preserve">Папиково д.</t>
  </si>
  <si>
    <t>6c4d5a2e-127e-4ae9-b17e-ea98458c0195</t>
  </si>
  <si>
    <t>55.3780356</t>
  </si>
  <si>
    <t>94.7821251</t>
  </si>
  <si>
    <t>857b5729-de63-46f8-8a62-59087a9638cd</t>
  </si>
  <si>
    <t>55.1786952</t>
  </si>
  <si>
    <t>94.8582815</t>
  </si>
  <si>
    <t xml:space="preserve">Совхозный п.</t>
  </si>
  <si>
    <t>8b66e1ce-7a8d-47a1-9b33-eef1a3f33530</t>
  </si>
  <si>
    <t>55.5034088</t>
  </si>
  <si>
    <t>94.7696154</t>
  </si>
  <si>
    <t xml:space="preserve">Среднеагинский сельсовет</t>
  </si>
  <si>
    <t>4052ef18-ea38-4a27-8b5c-8ac4b5f88330</t>
  </si>
  <si>
    <t>55.3220502</t>
  </si>
  <si>
    <t>94.7515282</t>
  </si>
  <si>
    <t>d31f6973-8b0a-4648-b3e1-deb6bae61164</t>
  </si>
  <si>
    <t>55.419808</t>
  </si>
  <si>
    <t>95.0372801</t>
  </si>
  <si>
    <t>885592c4-9c67-4e36-a59a-b1f2f4330011</t>
  </si>
  <si>
    <t>55.1362218</t>
  </si>
  <si>
    <t>95.2914297</t>
  </si>
  <si>
    <t xml:space="preserve">Унер с.</t>
  </si>
  <si>
    <t>0ed2ec8a-302f-4825-a178-13c7667ae097</t>
  </si>
  <si>
    <t>55.4447368</t>
  </si>
  <si>
    <t>94.7968393</t>
  </si>
  <si>
    <t xml:space="preserve">Усть-Анжа д.</t>
  </si>
  <si>
    <t>1dba0547-9d45-428c-8a03-74b6c66c4efd</t>
  </si>
  <si>
    <t>55.3505721</t>
  </si>
  <si>
    <t>95.1426104</t>
  </si>
  <si>
    <t xml:space="preserve">Чарга д.</t>
  </si>
  <si>
    <t>f742f4cd-b8e3-4cbd-8a29-a8c4e511f7bf</t>
  </si>
  <si>
    <t>55.3907735</t>
  </si>
  <si>
    <t>95.159589</t>
  </si>
  <si>
    <t xml:space="preserve">Шамы д.</t>
  </si>
  <si>
    <t>106f17c0-96e3-4559-8159-13cae80667e6</t>
  </si>
  <si>
    <t>55.147903</t>
  </si>
  <si>
    <t>95.1940155</t>
  </si>
  <si>
    <t xml:space="preserve">Шудрово д.</t>
  </si>
  <si>
    <t>2991e1ac-7459-4d4c-a5c4-564a857d1c1f</t>
  </si>
  <si>
    <t>55.3307704</t>
  </si>
  <si>
    <t>94.6872042</t>
  </si>
  <si>
    <t>b1692143-51bd-4eac-95f5-e444f78b1c3e</t>
  </si>
  <si>
    <t>59.114334</t>
  </si>
  <si>
    <t>93.457191</t>
  </si>
  <si>
    <t>63b51d44-ae3c-42be-aaa2-080b4e9196f7</t>
  </si>
  <si>
    <t>59.961613</t>
  </si>
  <si>
    <t>93.607697</t>
  </si>
  <si>
    <t xml:space="preserve">Мегафон(3G низкое)</t>
  </si>
  <si>
    <t xml:space="preserve">Вельмо п.</t>
  </si>
  <si>
    <t>384c09d1-e972-4ada-80c3-f540094e194e</t>
  </si>
  <si>
    <t>60.996666</t>
  </si>
  <si>
    <t>93.425529</t>
  </si>
  <si>
    <t xml:space="preserve">Теле2(2G низкое)</t>
  </si>
  <si>
    <t xml:space="preserve">Енашимо п.</t>
  </si>
  <si>
    <t>c659fede-b8cb-4709-ad10-b02ae129270c</t>
  </si>
  <si>
    <t>60.2527658</t>
  </si>
  <si>
    <t>92.972783</t>
  </si>
  <si>
    <t xml:space="preserve">Куромба д.</t>
  </si>
  <si>
    <t>38e4de93-5784-4b14-898e-1f21716b4421</t>
  </si>
  <si>
    <t>61.2259784</t>
  </si>
  <si>
    <t>93.42174448</t>
  </si>
  <si>
    <t>bedb0c20-2461-41d2-8a0d-5a700d2ad483</t>
  </si>
  <si>
    <t>60.166222</t>
  </si>
  <si>
    <t>93.068802</t>
  </si>
  <si>
    <t xml:space="preserve">Новоерудинский п.</t>
  </si>
  <si>
    <t>8d1207af-e255-4b76-a868-7574a535ccd3</t>
  </si>
  <si>
    <t>59.785168</t>
  </si>
  <si>
    <t>93.494141</t>
  </si>
  <si>
    <t xml:space="preserve">Северо-Енисейский гп.</t>
  </si>
  <si>
    <t>6c950a92-09bf-4bd6-884f-d57b94cf7729</t>
  </si>
  <si>
    <t>60.3743682</t>
  </si>
  <si>
    <t>93.0293925</t>
  </si>
  <si>
    <t xml:space="preserve">Тея п.</t>
  </si>
  <si>
    <t>59d472f8-3414-4f89-bb44-23a4c54b6ace</t>
  </si>
  <si>
    <t>60.377472</t>
  </si>
  <si>
    <t>92.651665</t>
  </si>
  <si>
    <t xml:space="preserve">Солнечный ЗАТО го</t>
  </si>
  <si>
    <t xml:space="preserve">ЗАТО Солнечный п.</t>
  </si>
  <si>
    <t>145152c6-d2a1-4de4-bbe3-bf73f70898f1</t>
  </si>
  <si>
    <t>55.2865433</t>
  </si>
  <si>
    <t>89.8192967</t>
  </si>
  <si>
    <t xml:space="preserve">Сосновоборск го</t>
  </si>
  <si>
    <t xml:space="preserve">Сосновоборск г.</t>
  </si>
  <si>
    <t>a139c8ba-831e-4ee5-87a9-1eead6984288</t>
  </si>
  <si>
    <t>56.1225868</t>
  </si>
  <si>
    <t>93.3467751</t>
  </si>
  <si>
    <t>953b838a-6075-4a13-bca1-bc0a71f2842e</t>
  </si>
  <si>
    <t>56.5732526</t>
  </si>
  <si>
    <t>93.6897946</t>
  </si>
  <si>
    <t xml:space="preserve">Атаманово с.</t>
  </si>
  <si>
    <t>d169521c-0481-4ee6-8dc5-ee7d9f96d133</t>
  </si>
  <si>
    <t>56.4047501</t>
  </si>
  <si>
    <t>93.6377978</t>
  </si>
  <si>
    <t xml:space="preserve">Нахвальский сельсовет</t>
  </si>
  <si>
    <t>e83e870d-1336-42d4-834a-4e23cdccab33</t>
  </si>
  <si>
    <t>56.7945594</t>
  </si>
  <si>
    <t>93.5322793</t>
  </si>
  <si>
    <t>65100014-339f-42ee-a2df-bdc52838863d</t>
  </si>
  <si>
    <t>56.3947484</t>
  </si>
  <si>
    <t>93.4482954</t>
  </si>
  <si>
    <t xml:space="preserve">Кононовский сельсовет</t>
  </si>
  <si>
    <t>d712bb6c-b82c-4f79-bdcf-c9e553701c3b</t>
  </si>
  <si>
    <t>56.4544649</t>
  </si>
  <si>
    <t>93.710141</t>
  </si>
  <si>
    <t xml:space="preserve">Борский сельсовет</t>
  </si>
  <si>
    <t xml:space="preserve">Борск п.</t>
  </si>
  <si>
    <t>06f2d6b9-309c-4403-98e1-91154e69e4a7</t>
  </si>
  <si>
    <t>56.4455068</t>
  </si>
  <si>
    <t>92.9160626</t>
  </si>
  <si>
    <t>ef028136-9c41-403a-8810-8cf27e5c03b3</t>
  </si>
  <si>
    <t>56.5137067</t>
  </si>
  <si>
    <t>93.3555222</t>
  </si>
  <si>
    <t xml:space="preserve">Высотино с.</t>
  </si>
  <si>
    <t>9fb70e48-82af-4383-a0a8-acf276eb2cbc</t>
  </si>
  <si>
    <t>56.5515932</t>
  </si>
  <si>
    <t>93.4034389</t>
  </si>
  <si>
    <t xml:space="preserve">Миндерлинский сельсовет</t>
  </si>
  <si>
    <t>eff61ff7-5c61-4b57-9210-205eb37fbcd9</t>
  </si>
  <si>
    <t>56.3774595</t>
  </si>
  <si>
    <t>93.1225995</t>
  </si>
  <si>
    <t>8a508e23-c500-4c44-991c-940050cc462e</t>
  </si>
  <si>
    <t>56.6041222</t>
  </si>
  <si>
    <t>93.7021243</t>
  </si>
  <si>
    <t>9e5ea5ed-80c3-487d-b7c2-d204504a852b</t>
  </si>
  <si>
    <t>56.334198</t>
  </si>
  <si>
    <t>93.2801111</t>
  </si>
  <si>
    <t>849331d3-5c6c-4e80-8934-554fd5b2f670</t>
  </si>
  <si>
    <t>56.6155614</t>
  </si>
  <si>
    <t>93.574928</t>
  </si>
  <si>
    <t xml:space="preserve">Шилинский сельсовет</t>
  </si>
  <si>
    <t>9120fb11-315c-45b2-b4e2-f986bd086ae8</t>
  </si>
  <si>
    <t>56.6206494</t>
  </si>
  <si>
    <t>93.2075555</t>
  </si>
  <si>
    <t xml:space="preserve">Кононово п.</t>
  </si>
  <si>
    <t>895424d9-d5bf-40c2-b2c0-44facb40f2ce</t>
  </si>
  <si>
    <t>56.5075283</t>
  </si>
  <si>
    <t>93.7176225</t>
  </si>
  <si>
    <t xml:space="preserve">Ленинка д.</t>
  </si>
  <si>
    <t>0db7148e-c649-4087-b04e-ec8a68c02b9d</t>
  </si>
  <si>
    <t>56.5992308</t>
  </si>
  <si>
    <t>92.7055466</t>
  </si>
  <si>
    <t>4051bbad-38ac-4e08-aa85-381f30ea2c47</t>
  </si>
  <si>
    <t>56.5008174</t>
  </si>
  <si>
    <t>93.2838564</t>
  </si>
  <si>
    <t>73140a4b-8ac1-4c66-80be-3beded30d810</t>
  </si>
  <si>
    <t>56.7065427</t>
  </si>
  <si>
    <t>93.5618877</t>
  </si>
  <si>
    <t>95f8c29e-cec4-45dd-8949-ae012d879409</t>
  </si>
  <si>
    <t>56.458036</t>
  </si>
  <si>
    <t>93.4901468</t>
  </si>
  <si>
    <t xml:space="preserve">Миндерла с.</t>
  </si>
  <si>
    <t>a9f015f7-84ae-48b5-a8bd-be18892a7940</t>
  </si>
  <si>
    <t>56.4451968</t>
  </si>
  <si>
    <t>92.9880929</t>
  </si>
  <si>
    <t>2b264a28-9665-436d-9851-07667a2266c0</t>
  </si>
  <si>
    <t>56.671917</t>
  </si>
  <si>
    <t>93.579193</t>
  </si>
  <si>
    <t>2b166502-d35a-4509-9b77-531441b97df3</t>
  </si>
  <si>
    <t>56.6605026</t>
  </si>
  <si>
    <t>93.0246187</t>
  </si>
  <si>
    <t>cf4f60e1-0806-4320-b9d4-68d04c895a83</t>
  </si>
  <si>
    <t>56.7463765</t>
  </si>
  <si>
    <t>93.554725</t>
  </si>
  <si>
    <t xml:space="preserve">Подпорог д.</t>
  </si>
  <si>
    <t>0bb2ac23-ef79-472d-bbd7-9053ab91dbe5</t>
  </si>
  <si>
    <t>56.4603085</t>
  </si>
  <si>
    <t>93.8970628</t>
  </si>
  <si>
    <t>bc43bae4-05ea-4657-afb7-5ce2abb6234d</t>
  </si>
  <si>
    <t>56.4236324</t>
  </si>
  <si>
    <t>93.2068213</t>
  </si>
  <si>
    <t xml:space="preserve">Родниковый п.</t>
  </si>
  <si>
    <t>4f7b4e2e-b72e-4499-9d74-93cfe03912ad</t>
  </si>
  <si>
    <t>56.4171228</t>
  </si>
  <si>
    <t>92.990455</t>
  </si>
  <si>
    <t>4318fbb2-5d40-4570-8404-b520f1851891</t>
  </si>
  <si>
    <t>56.5229625</t>
  </si>
  <si>
    <t>93.398806</t>
  </si>
  <si>
    <t xml:space="preserve">Сухобузимское с.</t>
  </si>
  <si>
    <t>5acef914-bae8-4920-b607-1a868c882cab</t>
  </si>
  <si>
    <t>56.495472</t>
  </si>
  <si>
    <t>93.278275</t>
  </si>
  <si>
    <t>2f75a6fe-828c-4c4e-9d7b-9103f9c7529c</t>
  </si>
  <si>
    <t>56.3151717</t>
  </si>
  <si>
    <t>93.2210086</t>
  </si>
  <si>
    <t>d177d1b0-71ed-41ba-811a-3cc05901273f</t>
  </si>
  <si>
    <t>56.4135356</t>
  </si>
  <si>
    <t>93.3763568</t>
  </si>
  <si>
    <t xml:space="preserve">Усть-Кан с.</t>
  </si>
  <si>
    <t>48c09b94-a3e4-4b57-9d33-62220c3e68c2</t>
  </si>
  <si>
    <t>56.512638</t>
  </si>
  <si>
    <t>93.8037582</t>
  </si>
  <si>
    <t>ee5fc96a-a8a6-49f3-b7f1-6044f6b674be</t>
  </si>
  <si>
    <t>56.4703034</t>
  </si>
  <si>
    <t>93.6487269</t>
  </si>
  <si>
    <t xml:space="preserve">Шестаково д.</t>
  </si>
  <si>
    <t>3ffe2793-290d-4c7c-b24c-62dad9709000</t>
  </si>
  <si>
    <t>56.6408232</t>
  </si>
  <si>
    <t>93.0756076</t>
  </si>
  <si>
    <t xml:space="preserve">Шила с.</t>
  </si>
  <si>
    <t>9e1b2779-e889-49b9-9ba3-bc63b6a8ccb3</t>
  </si>
  <si>
    <t>56.5509083</t>
  </si>
  <si>
    <t>93.0511776</t>
  </si>
  <si>
    <t xml:space="preserve">Шилинка п.</t>
  </si>
  <si>
    <t>5bd5acb3-590b-48fa-af00-bc2f168f012c</t>
  </si>
  <si>
    <t>56.5365099</t>
  </si>
  <si>
    <t>92.9205915</t>
  </si>
  <si>
    <t>0250d89b-a7a4-4d9d-afab-54a168163441</t>
  </si>
  <si>
    <t>56.5845576</t>
  </si>
  <si>
    <t>92.8137226</t>
  </si>
  <si>
    <t xml:space="preserve">сельское поселение Караул</t>
  </si>
  <si>
    <t xml:space="preserve">Байкаловск п.</t>
  </si>
  <si>
    <t>01f663a4-d138-4dad-b9b4-6d43286bcbb5</t>
  </si>
  <si>
    <t>70.690971</t>
  </si>
  <si>
    <t>83.655418</t>
  </si>
  <si>
    <t xml:space="preserve">городское поселение Дудинка</t>
  </si>
  <si>
    <t>31b40f4f-024f-496c-9248-b8418435c756</t>
  </si>
  <si>
    <t>70.9773176</t>
  </si>
  <si>
    <t>94.5382758</t>
  </si>
  <si>
    <t>303984fd-abf2-49f6-bba7-bd1b786ece3c</t>
  </si>
  <si>
    <t>71.705528</t>
  </si>
  <si>
    <t>83.556725</t>
  </si>
  <si>
    <t xml:space="preserve">городское поселение Диксон</t>
  </si>
  <si>
    <t>82f89cb6-017d-4098-a906-cfc00773c681</t>
  </si>
  <si>
    <t>73.507735</t>
  </si>
  <si>
    <t>80.5310302</t>
  </si>
  <si>
    <t xml:space="preserve">Дудинка г.</t>
  </si>
  <si>
    <t>80b72eaa-bcf7-4759-b291-09ee5e8b3377</t>
  </si>
  <si>
    <t>69.4065274</t>
  </si>
  <si>
    <t>86.1763817</t>
  </si>
  <si>
    <t xml:space="preserve">сельское поселение Хатанга</t>
  </si>
  <si>
    <t>ab6e36e5-19dd-4dc4-8fbc-2cec7a7dd09e</t>
  </si>
  <si>
    <t>72.165253</t>
  </si>
  <si>
    <t>102.907608</t>
  </si>
  <si>
    <t xml:space="preserve">Казанцево п.</t>
  </si>
  <si>
    <t>c02e0387-29ba-44cc-b999-6e1262daad69</t>
  </si>
  <si>
    <t>69.838611</t>
  </si>
  <si>
    <t>83.772778</t>
  </si>
  <si>
    <t xml:space="preserve">Караул с.</t>
  </si>
  <si>
    <t>18a6b5da-838a-4a7d-bdaa-0da03c0e20c7</t>
  </si>
  <si>
    <t>70.070114</t>
  </si>
  <si>
    <t>83.230835</t>
  </si>
  <si>
    <t xml:space="preserve">Кареповск п.</t>
  </si>
  <si>
    <t>cd0f3180-92ac-4135-a1ba-c9d7ca4dbd96</t>
  </si>
  <si>
    <t>71.4149126</t>
  </si>
  <si>
    <t>83.4041862</t>
  </si>
  <si>
    <t>b0c47cad-3d1a-450b-80c9-330c366b41f8</t>
  </si>
  <si>
    <t>71.281334</t>
  </si>
  <si>
    <t>99.400085</t>
  </si>
  <si>
    <t xml:space="preserve">Каяк п.</t>
  </si>
  <si>
    <t>8fa853cc-6bb9-47d6-8cfe-72a87ccd9566</t>
  </si>
  <si>
    <t>71.528053</t>
  </si>
  <si>
    <t>103.277054</t>
  </si>
  <si>
    <t>c80b3946-c343-4443-9f6b-c7ccc725f84d</t>
  </si>
  <si>
    <t>71.9057459</t>
  </si>
  <si>
    <t>102.162331</t>
  </si>
  <si>
    <t xml:space="preserve">Левинские Пески п.</t>
  </si>
  <si>
    <t>b62774f4-e30b-4be6-8cd9-1d10f0b731a1</t>
  </si>
  <si>
    <t>69.457695</t>
  </si>
  <si>
    <t>85.994247</t>
  </si>
  <si>
    <t xml:space="preserve">Мунгуй п.</t>
  </si>
  <si>
    <t>30cc1804-2ebf-4274-874b-7768bd56620c</t>
  </si>
  <si>
    <t>70.430946</t>
  </si>
  <si>
    <t>83.774002</t>
  </si>
  <si>
    <t>63ad3f1f-0f26-473a-be82-c39f7bea9916</t>
  </si>
  <si>
    <t>71.9164493</t>
  </si>
  <si>
    <t>93.7152397</t>
  </si>
  <si>
    <t>6eafe70a-d2a5-449a-9dd7-2e2a31f0aaea</t>
  </si>
  <si>
    <t>72.824669</t>
  </si>
  <si>
    <t>105.824059</t>
  </si>
  <si>
    <t xml:space="preserve">Носок п.</t>
  </si>
  <si>
    <t>6293ca09-1231-43c1-be68-653311a98d51</t>
  </si>
  <si>
    <t>70.1677244</t>
  </si>
  <si>
    <t>82.3273187</t>
  </si>
  <si>
    <t xml:space="preserve">Поликарповск п.</t>
  </si>
  <si>
    <t>7ea6956c-69f3-4181-9370-6fba9c342dbe</t>
  </si>
  <si>
    <t>70.423164</t>
  </si>
  <si>
    <t>82.666054</t>
  </si>
  <si>
    <t>e02ff730-7b07-4206-bda1-7d339c0d3525</t>
  </si>
  <si>
    <t>71.8893378</t>
  </si>
  <si>
    <t>110.7869896</t>
  </si>
  <si>
    <t>15487704-42d4-4c6d-acdb-4de5751f56ea</t>
  </si>
  <si>
    <t>68.6813124</t>
  </si>
  <si>
    <t>86.2815768</t>
  </si>
  <si>
    <t>4344ca14-66f6-45d4-81dd-381e2b8a821f</t>
  </si>
  <si>
    <t>73.266136</t>
  </si>
  <si>
    <t>108.221275</t>
  </si>
  <si>
    <t xml:space="preserve">Тухард п.</t>
  </si>
  <si>
    <t>9db21f57-c755-45e5-8327-cca7318288cb</t>
  </si>
  <si>
    <t>69.3001294</t>
  </si>
  <si>
    <t>84.3325742</t>
  </si>
  <si>
    <t>791df9bf-31a6-4d2c-8f30-daf6236d9e5f</t>
  </si>
  <si>
    <t>71.1139228</t>
  </si>
  <si>
    <t>92.8214291</t>
  </si>
  <si>
    <t>d7f98a38-66ad-409b-bb60-f6c0f51c9254</t>
  </si>
  <si>
    <t>69.660385</t>
  </si>
  <si>
    <t>84.422752</t>
  </si>
  <si>
    <t>4e39627f-ba84-4d7c-862d-c258c00cfed6</t>
  </si>
  <si>
    <t>68.2199019</t>
  </si>
  <si>
    <t>89.986871</t>
  </si>
  <si>
    <t xml:space="preserve">Хатанга с.</t>
  </si>
  <si>
    <t>ae7b793e-4844-4fe7-9562-5ff9a67de060</t>
  </si>
  <si>
    <t>71.964027</t>
  </si>
  <si>
    <t>102.440613</t>
  </si>
  <si>
    <t>7690f9de-10d2-49fb-817c-f6d3178a0bc1</t>
  </si>
  <si>
    <t>71.557503</t>
  </si>
  <si>
    <t>99.629639</t>
  </si>
  <si>
    <t>217c2c93-f3e4-447c-8973-d0c55bdaebf1</t>
  </si>
  <si>
    <t>57.0591617</t>
  </si>
  <si>
    <t>94.9909147</t>
  </si>
  <si>
    <t xml:space="preserve">Бартанас д.</t>
  </si>
  <si>
    <t>3291d82b-1b01-4a1a-ab07-4a49598fce38</t>
  </si>
  <si>
    <t>57.2580392</t>
  </si>
  <si>
    <t>94.6618031</t>
  </si>
  <si>
    <t xml:space="preserve">Суховский сельсовет</t>
  </si>
  <si>
    <t xml:space="preserve">Бурмакино д.</t>
  </si>
  <si>
    <t>045a9237-0adb-4a05-89f2-af32033ef369</t>
  </si>
  <si>
    <t>57.0126073</t>
  </si>
  <si>
    <t>94.7820627</t>
  </si>
  <si>
    <t xml:space="preserve">Тасеевский сельсовет</t>
  </si>
  <si>
    <t xml:space="preserve">Буровой п.</t>
  </si>
  <si>
    <t>7b1c696c-cd8a-4ddb-93a7-7d16dbfaf27e</t>
  </si>
  <si>
    <t>57.2785337</t>
  </si>
  <si>
    <t>94.812484</t>
  </si>
  <si>
    <t>e5e7d94f-593c-4e91-9cae-186f37e51645</t>
  </si>
  <si>
    <t>57.2218063</t>
  </si>
  <si>
    <t>94.5016656</t>
  </si>
  <si>
    <t xml:space="preserve">Верх-Канарай д.</t>
  </si>
  <si>
    <t>af32c3c1-e04d-4674-834f-5d1909a8bf24</t>
  </si>
  <si>
    <t>56.9859424</t>
  </si>
  <si>
    <t>94.4630606</t>
  </si>
  <si>
    <t xml:space="preserve">Веселовский сельсовет</t>
  </si>
  <si>
    <t>365bedaf-69ec-4fb3-ac66-cd43c844e642</t>
  </si>
  <si>
    <t>57.0827628</t>
  </si>
  <si>
    <t>95.1921619</t>
  </si>
  <si>
    <t xml:space="preserve">Данилки д.</t>
  </si>
  <si>
    <t>284eb9a9-0ce3-4f53-9fa9-e662e52c58c2</t>
  </si>
  <si>
    <t>57.3010016</t>
  </si>
  <si>
    <t>94.5315214</t>
  </si>
  <si>
    <t>7b96872e-c056-4786-b461-3c7dc6dabd74</t>
  </si>
  <si>
    <t>57.0817737</t>
  </si>
  <si>
    <t>94.7358545</t>
  </si>
  <si>
    <t>4a548be0-cf87-47ae-8be8-4ab827ffb463</t>
  </si>
  <si>
    <t>57.0811726</t>
  </si>
  <si>
    <t>94.4038263</t>
  </si>
  <si>
    <t xml:space="preserve">Фаначетский сельсовет</t>
  </si>
  <si>
    <t>396172c6-76f6-473b-bd3f-f5d44f4e11a1</t>
  </si>
  <si>
    <t>57.375012</t>
  </si>
  <si>
    <t>95.8257406</t>
  </si>
  <si>
    <t xml:space="preserve">Троицкий сельсовет</t>
  </si>
  <si>
    <t>6f59ca8b-c8d5-4e7f-a171-2a54b7eda565</t>
  </si>
  <si>
    <t>57.3121967</t>
  </si>
  <si>
    <t>94.7740357</t>
  </si>
  <si>
    <t>3d7e315a-7d02-42be-baf6-f01365c2d2aa</t>
  </si>
  <si>
    <t>57.1279102</t>
  </si>
  <si>
    <t>94.3695591</t>
  </si>
  <si>
    <t xml:space="preserve">Мурма д.</t>
  </si>
  <si>
    <t>bcce56e3-04c3-4ea7-8073-2f86b8125f6f</t>
  </si>
  <si>
    <t>57.2847131</t>
  </si>
  <si>
    <t>94.7989086</t>
  </si>
  <si>
    <t xml:space="preserve">Новобородинка д.</t>
  </si>
  <si>
    <t>2fdd217b-dafa-499c-9f47-bd4125f305a1</t>
  </si>
  <si>
    <t>57.0567976</t>
  </si>
  <si>
    <t>94.8076859</t>
  </si>
  <si>
    <t>514b856d-ae26-4d58-8db5-26d21c8aa10e</t>
  </si>
  <si>
    <t>57.0924944</t>
  </si>
  <si>
    <t>94.5220507</t>
  </si>
  <si>
    <t xml:space="preserve">Скакальная д.</t>
  </si>
  <si>
    <t>8ec37b09-da79-43cd-a2fd-fd529d872e92</t>
  </si>
  <si>
    <t>57.1410238</t>
  </si>
  <si>
    <t>95.0634464</t>
  </si>
  <si>
    <t xml:space="preserve">МТС(2G низкое)</t>
  </si>
  <si>
    <t xml:space="preserve">Струково д.</t>
  </si>
  <si>
    <t>30ff3b3c-abff-4d1a-a45b-c601a9b9ef22</t>
  </si>
  <si>
    <t>56.9892307</t>
  </si>
  <si>
    <t>94.5220243</t>
  </si>
  <si>
    <t xml:space="preserve">Сухово с.</t>
  </si>
  <si>
    <t>4776a37a-9f3c-445e-9ea8-5ad6a753622a</t>
  </si>
  <si>
    <t>57.0612549</t>
  </si>
  <si>
    <t>94.642737</t>
  </si>
  <si>
    <t xml:space="preserve">Тасеево с.</t>
  </si>
  <si>
    <t>7f09bfb3-6d2d-4404-93d4-fb48d182e63e</t>
  </si>
  <si>
    <t>57.212089</t>
  </si>
  <si>
    <t>94.8937377</t>
  </si>
  <si>
    <t>abc62c14-b927-47ad-a3f3-121cce2350f6</t>
  </si>
  <si>
    <t>57.398499</t>
  </si>
  <si>
    <t>94.7643049</t>
  </si>
  <si>
    <t>ac357754-7ae9-46e1-be15-5fc9d083c4d9</t>
  </si>
  <si>
    <t>57.2133758</t>
  </si>
  <si>
    <t>94.5002077</t>
  </si>
  <si>
    <t>5d73e9dc-1c54-4689-ad6a-9f51943dd05f</t>
  </si>
  <si>
    <t>57.3942041</t>
  </si>
  <si>
    <t>95.4977774</t>
  </si>
  <si>
    <t>0420b3a4-fb53-4935-9f1a-709326c1e560</t>
  </si>
  <si>
    <t>57.1405419</t>
  </si>
  <si>
    <t>95.478398</t>
  </si>
  <si>
    <t>8b22c37d-edd9-42f0-b529-f44dd4341fd9</t>
  </si>
  <si>
    <t>57.1302464</t>
  </si>
  <si>
    <t>94.9169844</t>
  </si>
  <si>
    <t xml:space="preserve">Щекатурово д.</t>
  </si>
  <si>
    <t>b7ba994e-b2e5-4d6f-a767-ba1574213dc9</t>
  </si>
  <si>
    <t>57.1905597</t>
  </si>
  <si>
    <t>95.044613</t>
  </si>
  <si>
    <t xml:space="preserve">Ялай п.</t>
  </si>
  <si>
    <t>61e37b6e-6c76-49ea-ac20-b7023581bf68</t>
  </si>
  <si>
    <t>57.1461783</t>
  </si>
  <si>
    <t>94.2384614</t>
  </si>
  <si>
    <t xml:space="preserve">Верхнеимбатский сельсовет</t>
  </si>
  <si>
    <t xml:space="preserve">Алинское п.</t>
  </si>
  <si>
    <t>732d1426-13ea-4d67-b8a4-338e5095355e</t>
  </si>
  <si>
    <t>63.3014357</t>
  </si>
  <si>
    <t>87.5985896</t>
  </si>
  <si>
    <t xml:space="preserve">Ангутиха п.</t>
  </si>
  <si>
    <t>96412124-e004-4fd5-943d-5fe8cc00101c</t>
  </si>
  <si>
    <t>66.121529</t>
  </si>
  <si>
    <t>87.256889</t>
  </si>
  <si>
    <t xml:space="preserve">Бакланиха с.</t>
  </si>
  <si>
    <t>e5b5e316-e1f1-47d8-b6ad-704bb88acbb8</t>
  </si>
  <si>
    <t>64.439667</t>
  </si>
  <si>
    <t>87.557281</t>
  </si>
  <si>
    <t>a83ff256-75fe-447e-b17b-eabd9d876204</t>
  </si>
  <si>
    <t>62.459721</t>
  </si>
  <si>
    <t>89.0297779</t>
  </si>
  <si>
    <t xml:space="preserve">Бор п.</t>
  </si>
  <si>
    <t>e52f2f33-823d-4edd-b137-583c0e7ba526</t>
  </si>
  <si>
    <t>61.5939102</t>
  </si>
  <si>
    <t>90.028025</t>
  </si>
  <si>
    <t>f2323781-ac26-4767-be71-60121d0e5f19</t>
  </si>
  <si>
    <t>64.236305</t>
  </si>
  <si>
    <t>87.600502</t>
  </si>
  <si>
    <t>c795a1ba-21a0-4ed4-8d6b-d77e7a2460ab</t>
  </si>
  <si>
    <t>63.1557196</t>
  </si>
  <si>
    <t>87.9668645</t>
  </si>
  <si>
    <t xml:space="preserve">Вороговский сельсовет</t>
  </si>
  <si>
    <t xml:space="preserve">Ворогово с.</t>
  </si>
  <si>
    <t>a48729cd-916f-4e72-bf92-588eaa16d8ca</t>
  </si>
  <si>
    <t>61.026611</t>
  </si>
  <si>
    <t>89.610107</t>
  </si>
  <si>
    <t>dd2bbcab-862d-43b7-9614-fac5be5e86e5</t>
  </si>
  <si>
    <t>66.387032</t>
  </si>
  <si>
    <t>87.529976</t>
  </si>
  <si>
    <t>b198c2b6-fee7-4b28-8bb2-2a7e67c1d49a</t>
  </si>
  <si>
    <t>60.909916</t>
  </si>
  <si>
    <t>89.371307</t>
  </si>
  <si>
    <t xml:space="preserve">городское поселение Игарка</t>
  </si>
  <si>
    <t xml:space="preserve">Игарка г.</t>
  </si>
  <si>
    <t>59a84d36-af93-4e61-aac4-999431645666</t>
  </si>
  <si>
    <t>66.9585453</t>
  </si>
  <si>
    <t>86.421112</t>
  </si>
  <si>
    <t>39a4ebb5-b1a2-4d96-9530-3ea1b31d10c5</t>
  </si>
  <si>
    <t>61.1152061</t>
  </si>
  <si>
    <t>89.4580257</t>
  </si>
  <si>
    <t>737ad2d5-7890-4e65-86d1-4af4b1402486</t>
  </si>
  <si>
    <t>63.44075</t>
  </si>
  <si>
    <t>87.308807</t>
  </si>
  <si>
    <t>214d4523-20d3-468d-939a-251de9a8253c</t>
  </si>
  <si>
    <t>62.482334</t>
  </si>
  <si>
    <t>86.300194</t>
  </si>
  <si>
    <t xml:space="preserve">Комса д.</t>
  </si>
  <si>
    <t>b88c7b7e-7f08-4aaa-94a6-4a14e352fab9</t>
  </si>
  <si>
    <t>61.8404042</t>
  </si>
  <si>
    <t>89.3332508</t>
  </si>
  <si>
    <t xml:space="preserve">Костино д.</t>
  </si>
  <si>
    <t>702479ad-2461-48de-baf3-f99324d1bd9f</t>
  </si>
  <si>
    <t>65.3278349</t>
  </si>
  <si>
    <t>88.005165</t>
  </si>
  <si>
    <t>dd9f7d1c-e996-4588-860c-c768a5a2a3e6</t>
  </si>
  <si>
    <t>67.08896598</t>
  </si>
  <si>
    <t>89.52535423</t>
  </si>
  <si>
    <t xml:space="preserve">Лебедь д.</t>
  </si>
  <si>
    <t>192d99c2-61ff-48ed-af8e-ca30611e539f</t>
  </si>
  <si>
    <t>62.0892393</t>
  </si>
  <si>
    <t>89.1826824</t>
  </si>
  <si>
    <t>93996204-478b-478b-b263-5d68a70d0e64</t>
  </si>
  <si>
    <t>66.6488664</t>
  </si>
  <si>
    <t>88.4274667</t>
  </si>
  <si>
    <t xml:space="preserve">Мирное д.</t>
  </si>
  <si>
    <t>64e0ddc6-0511-48ec-b3f6-67b76b497c3c</t>
  </si>
  <si>
    <t>62.288502</t>
  </si>
  <si>
    <t>89.040054</t>
  </si>
  <si>
    <t xml:space="preserve">Подкаменная Тунгуска д.</t>
  </si>
  <si>
    <t>4b2383ed-08e9-497a-81d5-1bb5bf5043be</t>
  </si>
  <si>
    <t>61.609528</t>
  </si>
  <si>
    <t>90.129524</t>
  </si>
  <si>
    <t>bbfbdbdf-cd53-434e-a322-2984f8d22938</t>
  </si>
  <si>
    <t>61.2985651</t>
  </si>
  <si>
    <t>88.5028231</t>
  </si>
  <si>
    <t xml:space="preserve">Светлогорский сельсовет</t>
  </si>
  <si>
    <t xml:space="preserve">Светлогорск п.</t>
  </si>
  <si>
    <t>b1cae9e5-33ae-4183-8689-80096f3c5946</t>
  </si>
  <si>
    <t>66.9350841</t>
  </si>
  <si>
    <t>88.3449864</t>
  </si>
  <si>
    <t xml:space="preserve">Туруханский сельсовет</t>
  </si>
  <si>
    <t xml:space="preserve">Селиваниха д.</t>
  </si>
  <si>
    <t>af993283-6271-4d19-b83b-c3809525efa2</t>
  </si>
  <si>
    <t>65.8643689</t>
  </si>
  <si>
    <t>87.87285</t>
  </si>
  <si>
    <t>4145974a-8cc9-40c2-9142-4d53cca7b69f</t>
  </si>
  <si>
    <t>66.822441</t>
  </si>
  <si>
    <t>83.7023619</t>
  </si>
  <si>
    <t>c106074c-6aca-425b-a3e9-f42c7fa228f5</t>
  </si>
  <si>
    <t>65.9149974</t>
  </si>
  <si>
    <t>87.5758469</t>
  </si>
  <si>
    <t xml:space="preserve">Сумароково д.</t>
  </si>
  <si>
    <t>ced2ff64-9c3c-4b80-98c7-e211e0df4da9</t>
  </si>
  <si>
    <t>61.656555</t>
  </si>
  <si>
    <t>89.734726</t>
  </si>
  <si>
    <t>ca85f367-1bcc-45cc-ad10-4eb113f194a5</t>
  </si>
  <si>
    <t>63.850212</t>
  </si>
  <si>
    <t>87.3421884</t>
  </si>
  <si>
    <t xml:space="preserve">Сухая Тунгуска п.</t>
  </si>
  <si>
    <t>8ad263bd-9401-43a9-8934-110b1c1de534</t>
  </si>
  <si>
    <t>65.169357</t>
  </si>
  <si>
    <t>87.942665</t>
  </si>
  <si>
    <t xml:space="preserve">Татарск п.</t>
  </si>
  <si>
    <t>06165c52-e0a6-453e-b8a9-028919a0069c</t>
  </si>
  <si>
    <t>64.726418</t>
  </si>
  <si>
    <t>87.780251</t>
  </si>
  <si>
    <t xml:space="preserve">Туруханск с.</t>
  </si>
  <si>
    <t>c0b10fe6-69e7-4f5b-87d9-540f5c7e2c4a</t>
  </si>
  <si>
    <t>65.79586</t>
  </si>
  <si>
    <t>87.962418</t>
  </si>
  <si>
    <t>dba437bd-1d63-4bd0-bba6-3a0801d15a0d</t>
  </si>
  <si>
    <t>65.7184647</t>
  </si>
  <si>
    <t>86.9789527</t>
  </si>
  <si>
    <t xml:space="preserve">Черноостровск п.</t>
  </si>
  <si>
    <t>4765c837-77e3-4fb5-83b2-bd05a0a60bfb</t>
  </si>
  <si>
    <t>64.6047252</t>
  </si>
  <si>
    <t>87.6340986</t>
  </si>
  <si>
    <t xml:space="preserve">Янов Стас п.</t>
  </si>
  <si>
    <t>70c7fabf-42df-4125-9567-dd91ff78340e</t>
  </si>
  <si>
    <t>65.971306</t>
  </si>
  <si>
    <t>84.324333</t>
  </si>
  <si>
    <t>c56a40e8-b852-4c9d-913d-5f5aa8c139b3</t>
  </si>
  <si>
    <t>56.5121251</t>
  </si>
  <si>
    <t>89.4574227</t>
  </si>
  <si>
    <t xml:space="preserve">Безручейка д.</t>
  </si>
  <si>
    <t>c5174df7-f36d-4a72-a06c-8a34213f2296</t>
  </si>
  <si>
    <t>56.6072169</t>
  </si>
  <si>
    <t>89.4108198</t>
  </si>
  <si>
    <t>7b6727e3-5408-41ae-a5e0-28ad11ca109c</t>
  </si>
  <si>
    <t>56.7114498</t>
  </si>
  <si>
    <t>89.228865</t>
  </si>
  <si>
    <t>50255dd9-16ff-48e4-b54e-fa35fd58aca4</t>
  </si>
  <si>
    <t>56.5258237</t>
  </si>
  <si>
    <t>89.5558168</t>
  </si>
  <si>
    <t>87494f47-761f-4022-9062-8361ed77a56a</t>
  </si>
  <si>
    <t>56.892532</t>
  </si>
  <si>
    <t>89.075106</t>
  </si>
  <si>
    <t>d629e763-3a1b-422a-bd70-48d0feba82ab</t>
  </si>
  <si>
    <t>56.526638</t>
  </si>
  <si>
    <t>88.947861</t>
  </si>
  <si>
    <t>25c01533-20e1-4406-a158-bcfa71a5a75a</t>
  </si>
  <si>
    <t>56.5834577</t>
  </si>
  <si>
    <t>89.2907589</t>
  </si>
  <si>
    <t>7f72ccd6-7b83-4fd7-a386-c4409b1a4c0f</t>
  </si>
  <si>
    <t>56.5685587</t>
  </si>
  <si>
    <t>89.1000454</t>
  </si>
  <si>
    <t>ca2a013a-2dbd-47d0-ad38-6fd42474c234</t>
  </si>
  <si>
    <t>56.822063</t>
  </si>
  <si>
    <t>89.426389</t>
  </si>
  <si>
    <t xml:space="preserve">Куликовка д.</t>
  </si>
  <si>
    <t>23a8ab0b-3eee-4cde-b113-29e150c12732</t>
  </si>
  <si>
    <t>56.5422533</t>
  </si>
  <si>
    <t>89.6558848</t>
  </si>
  <si>
    <t>3311fd4b-7493-4e55-a95b-e19d3fa38ad7</t>
  </si>
  <si>
    <t>56.4434611</t>
  </si>
  <si>
    <t>89.4464146</t>
  </si>
  <si>
    <t>90230c33-7c8e-44e7-838c-d8c1f592d7fb</t>
  </si>
  <si>
    <t>56.5199316</t>
  </si>
  <si>
    <t>89.4812744</t>
  </si>
  <si>
    <t>e33df020-3cc4-476b-916b-de57a0512292</t>
  </si>
  <si>
    <t>56.5993565</t>
  </si>
  <si>
    <t>89.1434097</t>
  </si>
  <si>
    <t xml:space="preserve">Никольск д.</t>
  </si>
  <si>
    <t>4c229d0b-7879-4521-807e-7fef5fa0f896</t>
  </si>
  <si>
    <t>56.544773</t>
  </si>
  <si>
    <t>89.834135</t>
  </si>
  <si>
    <t>c73c9c25-e059-4816-85d2-06c77dceb726</t>
  </si>
  <si>
    <t>56.5359107</t>
  </si>
  <si>
    <t>89.6426607</t>
  </si>
  <si>
    <t xml:space="preserve">Оскаровка с.</t>
  </si>
  <si>
    <t>f6cd6f90-1c8e-4143-847f-b857d90564fc</t>
  </si>
  <si>
    <t>56.9108169</t>
  </si>
  <si>
    <t>89.0955387</t>
  </si>
  <si>
    <t>8cd760e4-3b62-487e-892f-fec042ddee71</t>
  </si>
  <si>
    <t>57.426056</t>
  </si>
  <si>
    <t>89.3124689</t>
  </si>
  <si>
    <t>f3deaa75-d8c7-4d49-b546-62796fd76f2b</t>
  </si>
  <si>
    <t>57.070888</t>
  </si>
  <si>
    <t>88.9531892</t>
  </si>
  <si>
    <t>9102cb5e-8a6b-4093-88cd-b6105b6aff14</t>
  </si>
  <si>
    <t>56.5354963</t>
  </si>
  <si>
    <t>89.2384701</t>
  </si>
  <si>
    <t xml:space="preserve">Пузаново д.</t>
  </si>
  <si>
    <t>3db3ad6c-2446-4c2a-8d4e-9c70be6119f7</t>
  </si>
  <si>
    <t>56.4287918</t>
  </si>
  <si>
    <t>89.311795</t>
  </si>
  <si>
    <t>0b2497dd-5920-4971-835d-25a364a2681b</t>
  </si>
  <si>
    <t>56.4365698</t>
  </si>
  <si>
    <t>89.1544772</t>
  </si>
  <si>
    <t xml:space="preserve">Рубино с.</t>
  </si>
  <si>
    <t>520a4b45-a583-45e5-8058-46dd3fd5f79b</t>
  </si>
  <si>
    <t>57.125111</t>
  </si>
  <si>
    <t>88.750504</t>
  </si>
  <si>
    <t>9e5cbcd0-e2fb-4aac-998a-8fd045a7f334</t>
  </si>
  <si>
    <t>56.574665</t>
  </si>
  <si>
    <t>89.2265995</t>
  </si>
  <si>
    <t>9eec61d1-1062-4882-af9b-09764b2538ed</t>
  </si>
  <si>
    <t>56.984154</t>
  </si>
  <si>
    <t>89.1277</t>
  </si>
  <si>
    <t xml:space="preserve">Тюхтет с.</t>
  </si>
  <si>
    <t>9c8fe429-4e3b-4942-8750-43c9d2b96a73</t>
  </si>
  <si>
    <t>56.532166</t>
  </si>
  <si>
    <t>89.3167499</t>
  </si>
  <si>
    <t xml:space="preserve">Усть-Чульск д.</t>
  </si>
  <si>
    <t>a73c80b4-af95-4161-b187-e99a7dae9932</t>
  </si>
  <si>
    <t>57.258264</t>
  </si>
  <si>
    <t>89.30403</t>
  </si>
  <si>
    <t xml:space="preserve">Хохловка д.</t>
  </si>
  <si>
    <t>c41b76f2-3a22-4905-8473-625267eafc06</t>
  </si>
  <si>
    <t>56.5969585</t>
  </si>
  <si>
    <t>89.3234881</t>
  </si>
  <si>
    <t xml:space="preserve">Черкасск д.</t>
  </si>
  <si>
    <t>d4fd351f-531e-45b7-809d-3453a4cf2382</t>
  </si>
  <si>
    <t>57.111771</t>
  </si>
  <si>
    <t>88.861376</t>
  </si>
  <si>
    <t xml:space="preserve">Чиндат п.</t>
  </si>
  <si>
    <t>5025a134-0b0a-43c5-82d5-fe63a499bc2f</t>
  </si>
  <si>
    <t>57.378819</t>
  </si>
  <si>
    <t>89.299861</t>
  </si>
  <si>
    <t>0aa95fb7-a49a-4353-9c05-5b9f06499e56</t>
  </si>
  <si>
    <t>57.375556</t>
  </si>
  <si>
    <t>89.299722</t>
  </si>
  <si>
    <t xml:space="preserve">Чистый Ручей д.</t>
  </si>
  <si>
    <t>6ef8949b-b3d4-4076-a865-22d430767c9d</t>
  </si>
  <si>
    <t>56.6378166</t>
  </si>
  <si>
    <t>89.5146626</t>
  </si>
  <si>
    <t xml:space="preserve">Крутоярский сельсовет</t>
  </si>
  <si>
    <t>365cc62a-f59b-4431-aa85-3964016e44c9</t>
  </si>
  <si>
    <t>55.621328</t>
  </si>
  <si>
    <t>89.954445</t>
  </si>
  <si>
    <t>f088084e-3b66-4a95-b8fc-029f936c2a6d</t>
  </si>
  <si>
    <t>55.5614575</t>
  </si>
  <si>
    <t>90.0144518</t>
  </si>
  <si>
    <t xml:space="preserve">Приреченский сельсовет</t>
  </si>
  <si>
    <t>2f9fc0f7-246c-47ec-b96c-b1bfb2209e0a</t>
  </si>
  <si>
    <t>55.0816408</t>
  </si>
  <si>
    <t>90.3253278</t>
  </si>
  <si>
    <t xml:space="preserve">Локшинский сельсовет</t>
  </si>
  <si>
    <t>1a84e792-db63-4d90-b91d-301f4e038ced</t>
  </si>
  <si>
    <t>55.3751287</t>
  </si>
  <si>
    <t>89.5686833</t>
  </si>
  <si>
    <t xml:space="preserve">Баит д.</t>
  </si>
  <si>
    <t>550ec325-b9cb-434a-aeb2-0aaff5783cb7</t>
  </si>
  <si>
    <t>55.4239549</t>
  </si>
  <si>
    <t>89.6403171</t>
  </si>
  <si>
    <t>68d61175-8196-4ca3-8674-32e34ba05ee9</t>
  </si>
  <si>
    <t>55.4976035</t>
  </si>
  <si>
    <t>89.8378023</t>
  </si>
  <si>
    <t>058c77c7-6b31-4deb-b995-c1ecd3f76bd8</t>
  </si>
  <si>
    <t>55.1436362</t>
  </si>
  <si>
    <t>90.3496549</t>
  </si>
  <si>
    <t xml:space="preserve">Малоимышский сельсовет</t>
  </si>
  <si>
    <t>1858aecd-253f-43f7-8f2f-1e123aaf08a0</t>
  </si>
  <si>
    <t>55.1592453</t>
  </si>
  <si>
    <t>90.6621023</t>
  </si>
  <si>
    <t>27d62240-80bd-40c3-bd83-66e92db9e1df</t>
  </si>
  <si>
    <t>55.1422174</t>
  </si>
  <si>
    <t>90.6202006</t>
  </si>
  <si>
    <t xml:space="preserve">Васильевский сельсовет</t>
  </si>
  <si>
    <t>b3dcd66e-e54a-4aa5-8a43-5d3d4982c8dc</t>
  </si>
  <si>
    <t>55.428771</t>
  </si>
  <si>
    <t>89.91058</t>
  </si>
  <si>
    <t xml:space="preserve">Ельничная д.</t>
  </si>
  <si>
    <t>237c2944-fddc-45bb-8643-f7bf6553fc7e</t>
  </si>
  <si>
    <t>55.3294053</t>
  </si>
  <si>
    <t>90.4543647</t>
  </si>
  <si>
    <t xml:space="preserve">Златоруновск п.</t>
  </si>
  <si>
    <t>05ce5fd7-54b6-4b94-85ab-78585582f3c1</t>
  </si>
  <si>
    <t>55.1305339</t>
  </si>
  <si>
    <t>89.807282</t>
  </si>
  <si>
    <t>7a1ebcd2-a131-438e-9ecf-96b1291a2c0f</t>
  </si>
  <si>
    <t>55.448528</t>
  </si>
  <si>
    <t>90.0660594</t>
  </si>
  <si>
    <t xml:space="preserve">Ильинский сельсовет</t>
  </si>
  <si>
    <t>2267775a-4dc8-49d8-a499-43d4116d6363</t>
  </si>
  <si>
    <t>55.2894638</t>
  </si>
  <si>
    <t>90.0370341</t>
  </si>
  <si>
    <t xml:space="preserve">Озероучумский сельсовет</t>
  </si>
  <si>
    <t xml:space="preserve">Камышта д.</t>
  </si>
  <si>
    <t>2a67bffe-130b-4250-81ca-c4926566f56d</t>
  </si>
  <si>
    <t>55.052907</t>
  </si>
  <si>
    <t>89.673317</t>
  </si>
  <si>
    <t>e19cf3fe-45ab-4242-9925-0479acee9aff</t>
  </si>
  <si>
    <t>55.560784</t>
  </si>
  <si>
    <t>89.639019</t>
  </si>
  <si>
    <t xml:space="preserve">Косоголь д.</t>
  </si>
  <si>
    <t>4c2b85f9-11f3-469f-b262-037ba9ad622c</t>
  </si>
  <si>
    <t>55.5702145</t>
  </si>
  <si>
    <t>89.7494585</t>
  </si>
  <si>
    <t xml:space="preserve">Красное Озеро д.</t>
  </si>
  <si>
    <t>03d6a2ac-ed49-4132-b582-d285c99f8ea5</t>
  </si>
  <si>
    <t>55.3420987</t>
  </si>
  <si>
    <t>89.6184712</t>
  </si>
  <si>
    <t xml:space="preserve">Крутояр с.</t>
  </si>
  <si>
    <t>118b036b-503f-4ded-b3c2-bff364a2727f</t>
  </si>
  <si>
    <t>55.567665</t>
  </si>
  <si>
    <t>89.994446</t>
  </si>
  <si>
    <t xml:space="preserve">Кулунский сельсовет</t>
  </si>
  <si>
    <t xml:space="preserve">Кулун с.</t>
  </si>
  <si>
    <t>bede394d-38ba-4a2a-8c7d-45773b2fb59c</t>
  </si>
  <si>
    <t>55.3321344</t>
  </si>
  <si>
    <t>89.7855284</t>
  </si>
  <si>
    <t>b9b288d4-1893-4d5d-8a56-6a61b28c08ef</t>
  </si>
  <si>
    <t>55.1270385</t>
  </si>
  <si>
    <t>89.7796043</t>
  </si>
  <si>
    <t>f51c8f30-7736-4524-83ba-7008fa177ff6</t>
  </si>
  <si>
    <t>55.4730856</t>
  </si>
  <si>
    <t>89.6924692</t>
  </si>
  <si>
    <t xml:space="preserve">Лопатка д.</t>
  </si>
  <si>
    <t>06d9ad61-2593-4264-8e82-99319039d898</t>
  </si>
  <si>
    <t>55.3211474</t>
  </si>
  <si>
    <t>90.1670466</t>
  </si>
  <si>
    <t xml:space="preserve">Малый Имыш с.</t>
  </si>
  <si>
    <t>2410cb1d-88b0-4b57-a6f1-1f1f1ef375b5</t>
  </si>
  <si>
    <t>55.2220412</t>
  </si>
  <si>
    <t>90.5228283</t>
  </si>
  <si>
    <t xml:space="preserve">Марьясово п.</t>
  </si>
  <si>
    <t>86cfc358-5e07-477c-81e1-031cff7c4160</t>
  </si>
  <si>
    <t>55.4516033</t>
  </si>
  <si>
    <t>89.8809379</t>
  </si>
  <si>
    <t>119f86bd-e718-4295-83b4-b9c4a3642ab7</t>
  </si>
  <si>
    <t>55.587721</t>
  </si>
  <si>
    <t>89.881931</t>
  </si>
  <si>
    <t xml:space="preserve">Набережная д.</t>
  </si>
  <si>
    <t>9b62ed5f-034b-45dc-a331-8d22f131ab55</t>
  </si>
  <si>
    <t>55.5338703</t>
  </si>
  <si>
    <t>90.2284554</t>
  </si>
  <si>
    <t>87b8a7fd-122e-4574-b56c-833203546661</t>
  </si>
  <si>
    <t>55.2596251</t>
  </si>
  <si>
    <t>90.1826834</t>
  </si>
  <si>
    <t>6f10d796-8d00-42df-811c-207aff8529ed</t>
  </si>
  <si>
    <t>55.5853933</t>
  </si>
  <si>
    <t>90.1437205</t>
  </si>
  <si>
    <t xml:space="preserve">Озеро Учум п.</t>
  </si>
  <si>
    <t>c208c8bb-a5a9-464a-944e-b75f95431e1a</t>
  </si>
  <si>
    <t>55.0779152</t>
  </si>
  <si>
    <t>89.7003241</t>
  </si>
  <si>
    <t xml:space="preserve">Отделение Бригады N2 п.</t>
  </si>
  <si>
    <t>d8e8c6a2-3633-4da3-970a-2178abd6de2d</t>
  </si>
  <si>
    <t>55.516012</t>
  </si>
  <si>
    <t>89.921719</t>
  </si>
  <si>
    <t xml:space="preserve">Парилово д.</t>
  </si>
  <si>
    <t>148c58ea-5d14-47a9-bb6a-44007abc92f2</t>
  </si>
  <si>
    <t>55.1595336</t>
  </si>
  <si>
    <t>90.4464325</t>
  </si>
  <si>
    <t xml:space="preserve">Прилужский сельсовет</t>
  </si>
  <si>
    <t xml:space="preserve">Прилужье п.</t>
  </si>
  <si>
    <t>abf2a4cf-fa4a-4669-a614-6e1ed038acf1</t>
  </si>
  <si>
    <t>55.1697047</t>
  </si>
  <si>
    <t>89.8481888</t>
  </si>
  <si>
    <t xml:space="preserve">Приреченск п.</t>
  </si>
  <si>
    <t>a2ff1718-2e99-48be-a2bd-9912f28ae320</t>
  </si>
  <si>
    <t>55.209754</t>
  </si>
  <si>
    <t>90.2648913</t>
  </si>
  <si>
    <t xml:space="preserve">Светлая д.</t>
  </si>
  <si>
    <t>326f2152-5979-49be-87d1-c3bfb6b0defe</t>
  </si>
  <si>
    <t>55.2435208</t>
  </si>
  <si>
    <t>89.9525217</t>
  </si>
  <si>
    <t>94c7a018-d8a1-4e24-9f80-04a35db1e6d6</t>
  </si>
  <si>
    <t>55.1735841</t>
  </si>
  <si>
    <t>89.7157729</t>
  </si>
  <si>
    <t xml:space="preserve">Солгон с.</t>
  </si>
  <si>
    <t>f3b4c1f0-4260-4937-9901-6a28cb9465f8</t>
  </si>
  <si>
    <t>55.525516</t>
  </si>
  <si>
    <t>90.3832973</t>
  </si>
  <si>
    <t>eec6b422-b923-4fee-b429-288815dd0b73</t>
  </si>
  <si>
    <t>55.388752</t>
  </si>
  <si>
    <t>89.770703</t>
  </si>
  <si>
    <t xml:space="preserve">Старая Кузурба с.</t>
  </si>
  <si>
    <t>d005ba45-b421-4abf-af79-60ae9b27f6e1</t>
  </si>
  <si>
    <t>55.2184901</t>
  </si>
  <si>
    <t>90.3586543</t>
  </si>
  <si>
    <t>9a5e9af3-9dbf-41e5-a1bb-fb04dca506c4</t>
  </si>
  <si>
    <t>55.2333163</t>
  </si>
  <si>
    <t>89.7787304</t>
  </si>
  <si>
    <t xml:space="preserve">Сухореченский п.</t>
  </si>
  <si>
    <t>78c1d294-c6af-42e7-96b2-6d59c7d15e24</t>
  </si>
  <si>
    <t>55.593324</t>
  </si>
  <si>
    <t>90.0791999</t>
  </si>
  <si>
    <t xml:space="preserve">Тальники п.</t>
  </si>
  <si>
    <t>5a093608-5924-4789-ae9e-c7161728c16a</t>
  </si>
  <si>
    <t>55.2781162</t>
  </si>
  <si>
    <t>90.6412126</t>
  </si>
  <si>
    <t>5e0fd928-b474-42db-a171-ac8b52a2a46e</t>
  </si>
  <si>
    <t>55.6021553</t>
  </si>
  <si>
    <t>90.4710375</t>
  </si>
  <si>
    <t>fb826210-ee7f-4620-b2d8-c3da8cd4db32</t>
  </si>
  <si>
    <t>55.4310978</t>
  </si>
  <si>
    <t>90.1872507</t>
  </si>
  <si>
    <t>5e2ffe47-0582-46ef-a344-5cc128c62d46</t>
  </si>
  <si>
    <t>55.1294074</t>
  </si>
  <si>
    <t>90.0020783</t>
  </si>
  <si>
    <t xml:space="preserve">городское поселение Ужур</t>
  </si>
  <si>
    <t xml:space="preserve">Ужур г.</t>
  </si>
  <si>
    <t>2730ee56-f5f7-472d-9e58-04c0b692bb8d</t>
  </si>
  <si>
    <t>55.3189537</t>
  </si>
  <si>
    <t>89.840625</t>
  </si>
  <si>
    <t xml:space="preserve">Усть-Изыкчуль д.</t>
  </si>
  <si>
    <t>bef1cff1-f98c-40e4-a11d-71382163d4cd</t>
  </si>
  <si>
    <t>55.5157005</t>
  </si>
  <si>
    <t>89.9278273</t>
  </si>
  <si>
    <t xml:space="preserve">Учум п.</t>
  </si>
  <si>
    <t>0af89102-57de-4eae-bc0a-00f6b1546fa1</t>
  </si>
  <si>
    <t>55.1523192</t>
  </si>
  <si>
    <t>89.8470139</t>
  </si>
  <si>
    <t>f16cf19f-d244-46e6-ab3a-4d3223bee5fa</t>
  </si>
  <si>
    <t>55.5706146</t>
  </si>
  <si>
    <t>90.2227936</t>
  </si>
  <si>
    <t xml:space="preserve">Черноозерск п.</t>
  </si>
  <si>
    <t>abd6537f-4e88-4ad7-bdce-822b611272ae</t>
  </si>
  <si>
    <t>55.1798387</t>
  </si>
  <si>
    <t>90.20779</t>
  </si>
  <si>
    <t>74cc0d98-f5c6-4e91-95cd-f2541b14bfc4</t>
  </si>
  <si>
    <t>55.5002076</t>
  </si>
  <si>
    <t>90.2592574</t>
  </si>
  <si>
    <t xml:space="preserve">Авдинский сельсовет</t>
  </si>
  <si>
    <t>fa4462f3-d834-4af3-9932-3d8ee9eda124</t>
  </si>
  <si>
    <t>55.7415747</t>
  </si>
  <si>
    <t>94.6226731</t>
  </si>
  <si>
    <t xml:space="preserve">Авдинка п.</t>
  </si>
  <si>
    <t>f42016f5-2d44-4bcc-a031-b447fa6c93e2</t>
  </si>
  <si>
    <t>55.7581551</t>
  </si>
  <si>
    <t>94.6812088</t>
  </si>
  <si>
    <t xml:space="preserve">Балайский сельсовет</t>
  </si>
  <si>
    <t xml:space="preserve">Балай п.</t>
  </si>
  <si>
    <t>90d0ea77-192c-4d56-89d8-1670cb49d2ee</t>
  </si>
  <si>
    <t>55.8688713</t>
  </si>
  <si>
    <t>94.0008173</t>
  </si>
  <si>
    <t xml:space="preserve">Балайский Косогор п.</t>
  </si>
  <si>
    <t>7ac480db-9da0-4c4f-8d7c-2f5d3f442b7b</t>
  </si>
  <si>
    <t>55.8343859</t>
  </si>
  <si>
    <t>94.1171752</t>
  </si>
  <si>
    <t xml:space="preserve">Восточный сельсовет</t>
  </si>
  <si>
    <t>bc59b67b-9764-48fd-b573-d350bb380ff2</t>
  </si>
  <si>
    <t>55.6717144</t>
  </si>
  <si>
    <t>94.5463637</t>
  </si>
  <si>
    <t>9205f2b5-a55b-460e-ba21-d38dd8205500</t>
  </si>
  <si>
    <t>55.627895</t>
  </si>
  <si>
    <t>94.488476</t>
  </si>
  <si>
    <t xml:space="preserve">Громадский сельсовет</t>
  </si>
  <si>
    <t xml:space="preserve">Громадск п.</t>
  </si>
  <si>
    <t>9ea28bee-d5f8-4a29-9a1c-582a50ee39b1</t>
  </si>
  <si>
    <t>55.8974986</t>
  </si>
  <si>
    <t>94.4075779</t>
  </si>
  <si>
    <t xml:space="preserve">Жандат п.</t>
  </si>
  <si>
    <t>6ae820e2-27c1-41ee-9b5e-1df996ea2af7</t>
  </si>
  <si>
    <t>55.8921908</t>
  </si>
  <si>
    <t>93.9366113</t>
  </si>
  <si>
    <t xml:space="preserve">Каменно-Горновка д.</t>
  </si>
  <si>
    <t>b8b6194d-c799-455d-8eb2-a091bcc645c7</t>
  </si>
  <si>
    <t>55.8830282</t>
  </si>
  <si>
    <t>94.1829247</t>
  </si>
  <si>
    <t xml:space="preserve">Керамический п.</t>
  </si>
  <si>
    <t>3efd1185-d564-46f1-913b-b07ecfb36db0</t>
  </si>
  <si>
    <t>55.9764954</t>
  </si>
  <si>
    <t>94.1144864</t>
  </si>
  <si>
    <t xml:space="preserve">Толстихинский сельсовет</t>
  </si>
  <si>
    <t xml:space="preserve">Кузьминка д.</t>
  </si>
  <si>
    <t>9c9958d6-4914-4f3a-bb19-3e69ecc9068c</t>
  </si>
  <si>
    <t>55.7151165</t>
  </si>
  <si>
    <t>94.4438536</t>
  </si>
  <si>
    <t xml:space="preserve">Сушиновский сельсовет</t>
  </si>
  <si>
    <t xml:space="preserve">Луково д.</t>
  </si>
  <si>
    <t>3765fec3-e9df-41e8-ab38-06ed2d669130</t>
  </si>
  <si>
    <t>55.79657</t>
  </si>
  <si>
    <t>94.0712976</t>
  </si>
  <si>
    <t xml:space="preserve">Марьевка д.</t>
  </si>
  <si>
    <t>26824aac-5b35-452c-af8a-a9487840b403</t>
  </si>
  <si>
    <t>55.851379</t>
  </si>
  <si>
    <t>94.147763</t>
  </si>
  <si>
    <t>ca5b1c88-b232-4b11-9c45-2ed0c8e10636</t>
  </si>
  <si>
    <t>55.712837</t>
  </si>
  <si>
    <t>94.385502</t>
  </si>
  <si>
    <t>9537a0fc-c0a1-4b23-9356-0f2fd2b5b878</t>
  </si>
  <si>
    <t>55.899058</t>
  </si>
  <si>
    <t>94.032293</t>
  </si>
  <si>
    <t xml:space="preserve">Новопятницкий сельсовет</t>
  </si>
  <si>
    <t>e88e0f8d-d081-42aa-a58b-30cb9faf8430</t>
  </si>
  <si>
    <t>55.8622082</t>
  </si>
  <si>
    <t>94.5158577</t>
  </si>
  <si>
    <t>9a2433ef-eedc-4c0a-8e63-97b2cdd621c5</t>
  </si>
  <si>
    <t>55.7804784</t>
  </si>
  <si>
    <t>94.1051565</t>
  </si>
  <si>
    <t>87cb5ba6-a54a-46f3-abc5-486df80db993</t>
  </si>
  <si>
    <t>55.6272879</t>
  </si>
  <si>
    <t>94.3722165</t>
  </si>
  <si>
    <t xml:space="preserve">Новопятницкое с.</t>
  </si>
  <si>
    <t>257903e1-341d-4f3b-9afd-127d6c88229a</t>
  </si>
  <si>
    <t>55.8533221</t>
  </si>
  <si>
    <t>94.4920675</t>
  </si>
  <si>
    <t>6c88e55d-9de4-4bf8-844c-1ac98c6895e8</t>
  </si>
  <si>
    <t>55.8658165</t>
  </si>
  <si>
    <t>94.309366</t>
  </si>
  <si>
    <t xml:space="preserve">Пинчино п.</t>
  </si>
  <si>
    <t>669af48b-7f5a-4820-972a-987f5e34719b</t>
  </si>
  <si>
    <t>55.849605</t>
  </si>
  <si>
    <t>93.823336</t>
  </si>
  <si>
    <t>7edcdf79-5f3c-4f16-9fbe-b7bff7f8efdf</t>
  </si>
  <si>
    <t>55.723075</t>
  </si>
  <si>
    <t>94.5495956</t>
  </si>
  <si>
    <t xml:space="preserve">Речка п.</t>
  </si>
  <si>
    <t>3513364e-ea08-44f7-be1a-9e3ac798cec9</t>
  </si>
  <si>
    <t>56.0285242</t>
  </si>
  <si>
    <t>94.0657455</t>
  </si>
  <si>
    <t>405da25f-a348-4277-bf00-e0c1b9c515dc</t>
  </si>
  <si>
    <t>55.8397512</t>
  </si>
  <si>
    <t>93.9426363</t>
  </si>
  <si>
    <t>0b5054d8-bb66-4294-961d-7880886a7a6e</t>
  </si>
  <si>
    <t>55.7000843</t>
  </si>
  <si>
    <t>94.1579186</t>
  </si>
  <si>
    <t>c8299ebf-7ff3-45fe-9fa5-9d5afef1e5dc</t>
  </si>
  <si>
    <t>55.6107127</t>
  </si>
  <si>
    <t>94.1696183</t>
  </si>
  <si>
    <t xml:space="preserve">Сушиновка с.</t>
  </si>
  <si>
    <t>69424fc5-cbae-49e3-a862-2c95e02c1575</t>
  </si>
  <si>
    <t>55.7783345</t>
  </si>
  <si>
    <t>94.209768</t>
  </si>
  <si>
    <t>2d2e6ffa-717c-4f91-9a36-176c54f0e60d</t>
  </si>
  <si>
    <t>55.6854775</t>
  </si>
  <si>
    <t>94.4555048</t>
  </si>
  <si>
    <t xml:space="preserve">Торгинка д.</t>
  </si>
  <si>
    <t>8737dab0-649c-45a5-9d53-6a4c516ecca4</t>
  </si>
  <si>
    <t>55.7888529</t>
  </si>
  <si>
    <t>93.9231704</t>
  </si>
  <si>
    <t xml:space="preserve">городское поселение Уяр</t>
  </si>
  <si>
    <t xml:space="preserve">Уяр г.</t>
  </si>
  <si>
    <t>aab80404-c16d-43b2-92d4-eb06639f37c2</t>
  </si>
  <si>
    <t>55.8089255</t>
  </si>
  <si>
    <t>94.3115464</t>
  </si>
  <si>
    <t xml:space="preserve">Хвойный п.</t>
  </si>
  <si>
    <t>de412fc7-1502-479e-891d-a04ee50b6d84</t>
  </si>
  <si>
    <t>55.9825328</t>
  </si>
  <si>
    <t>93.9347889</t>
  </si>
  <si>
    <t xml:space="preserve">Шарыпово го</t>
  </si>
  <si>
    <t>cd7e1797-4774-4087-98bc-33826d11c549</t>
  </si>
  <si>
    <t>55.4060139</t>
  </si>
  <si>
    <t>88.9077624</t>
  </si>
  <si>
    <t xml:space="preserve">Дубинино гп.</t>
  </si>
  <si>
    <t>a7d858e1-0db2-4caa-93e1-a2306f771063</t>
  </si>
  <si>
    <t>55.6300202</t>
  </si>
  <si>
    <t>89.0827748</t>
  </si>
  <si>
    <t xml:space="preserve">Шарыпово г.</t>
  </si>
  <si>
    <t>e21e9175-86f9-4e24-b129-abdee0f956dc</t>
  </si>
  <si>
    <t>55.5323307</t>
  </si>
  <si>
    <t>89.1835304</t>
  </si>
  <si>
    <t>fb784376-0d0e-4d19-94c0-34dcc21b3a90</t>
  </si>
  <si>
    <t>55.5789581</t>
  </si>
  <si>
    <t>89.4529816</t>
  </si>
  <si>
    <t>ded77102-9477-46dd-a718-5149d5c67a26</t>
  </si>
  <si>
    <t>55.8023993</t>
  </si>
  <si>
    <t>89.7468377</t>
  </si>
  <si>
    <t xml:space="preserve">Базыр д.</t>
  </si>
  <si>
    <t>0897e8de-ab67-4008-8609-952cee3399fa</t>
  </si>
  <si>
    <t>55.37627822</t>
  </si>
  <si>
    <t>88.94573851</t>
  </si>
  <si>
    <t>f8002d3b-77d3-41da-84ae-0831ed8e8e12</t>
  </si>
  <si>
    <t>55.650762</t>
  </si>
  <si>
    <t>89.5418632</t>
  </si>
  <si>
    <t>314c8265-5191-4326-9bee-d4680503f74c</t>
  </si>
  <si>
    <t>55.845306</t>
  </si>
  <si>
    <t>89.580234</t>
  </si>
  <si>
    <t>fb10f8fd-3f11-4762-b115-00d290b48ae8</t>
  </si>
  <si>
    <t>55.4843854</t>
  </si>
  <si>
    <t>89.1511187</t>
  </si>
  <si>
    <t>01a380e3-918f-47f6-9a06-b529bfa92601</t>
  </si>
  <si>
    <t>55.1905219</t>
  </si>
  <si>
    <t>89.3154874</t>
  </si>
  <si>
    <t xml:space="preserve">Глинка д.</t>
  </si>
  <si>
    <t>7e936b5a-8c96-4a25-bcba-755fec44b85f</t>
  </si>
  <si>
    <t>55.7694238</t>
  </si>
  <si>
    <t>89.5234081</t>
  </si>
  <si>
    <t xml:space="preserve">Гляден д.</t>
  </si>
  <si>
    <t>ebecffec-3cf7-42d6-980a-b8cc6376d80d</t>
  </si>
  <si>
    <t>55.4936486</t>
  </si>
  <si>
    <t>89.3021212</t>
  </si>
  <si>
    <t>5be64e7e-0c81-4249-8028-435b2e036db4</t>
  </si>
  <si>
    <t>55.767264</t>
  </si>
  <si>
    <t>89.7269476</t>
  </si>
  <si>
    <t xml:space="preserve">Гудково д.</t>
  </si>
  <si>
    <t>609fa5b6-4b3b-4648-ba75-a5954c4b346a</t>
  </si>
  <si>
    <t>55.8955762</t>
  </si>
  <si>
    <t>89.6104802</t>
  </si>
  <si>
    <t>827390f7-af10-4387-9683-9f56321399d0</t>
  </si>
  <si>
    <t>55.668512</t>
  </si>
  <si>
    <t>89.1088454</t>
  </si>
  <si>
    <t>47eb6ef3-3f92-467b-8fb0-1cec5cd7e999</t>
  </si>
  <si>
    <t>55.522004</t>
  </si>
  <si>
    <t>88.7000538</t>
  </si>
  <si>
    <t>cc4badc8-15f6-4da9-ab37-6470654a3402</t>
  </si>
  <si>
    <t>55.944818</t>
  </si>
  <si>
    <t>89.378322</t>
  </si>
  <si>
    <t>4c2c1e24-3e03-48e4-b0d9-4f5df152f30d</t>
  </si>
  <si>
    <t>55.567402</t>
  </si>
  <si>
    <t>88.781429</t>
  </si>
  <si>
    <t>d9f06f47-0787-4d98-8387-4ec95815e006</t>
  </si>
  <si>
    <t>55.5172565</t>
  </si>
  <si>
    <t>88.7098364</t>
  </si>
  <si>
    <t xml:space="preserve">Киргисуль д.</t>
  </si>
  <si>
    <t>537c1b94-deb2-46e3-b6b0-a64220de0e01</t>
  </si>
  <si>
    <t>55.3901508</t>
  </si>
  <si>
    <t>88.5805489</t>
  </si>
  <si>
    <t xml:space="preserve">Косонголь д.</t>
  </si>
  <si>
    <t>3fec9423-7570-4e23-8306-d85a9169101c</t>
  </si>
  <si>
    <t>55.636732</t>
  </si>
  <si>
    <t>89.4229542</t>
  </si>
  <si>
    <t xml:space="preserve">Косые Ложки д.</t>
  </si>
  <si>
    <t>af44b24f-b9f7-495d-9f99-f61cbaf0616d</t>
  </si>
  <si>
    <t>55.3772046</t>
  </si>
  <si>
    <t>89.2191814</t>
  </si>
  <si>
    <t xml:space="preserve">Крутоярский п.</t>
  </si>
  <si>
    <t>501392d0-a83c-43ed-b43f-b885eb37756e</t>
  </si>
  <si>
    <t>55.7232358</t>
  </si>
  <si>
    <t>89.6250463</t>
  </si>
  <si>
    <t>2caa548a-a906-45f2-91b6-5c70ce27ec5f</t>
  </si>
  <si>
    <t>55.3794016</t>
  </si>
  <si>
    <t>89.0866877</t>
  </si>
  <si>
    <t>e39f0a51-6402-41c4-928f-26ae66e51e01</t>
  </si>
  <si>
    <t>55.1295805</t>
  </si>
  <si>
    <t>89.3377818</t>
  </si>
  <si>
    <t>ceb60fc7-9381-4047-8ab2-6ae2b1cfc480</t>
  </si>
  <si>
    <t>55.507236</t>
  </si>
  <si>
    <t>89.570794</t>
  </si>
  <si>
    <t>5807205a-b77c-4305-9006-5e9a83319205</t>
  </si>
  <si>
    <t>55.693043</t>
  </si>
  <si>
    <t>89.152653</t>
  </si>
  <si>
    <t xml:space="preserve">Новоалтатка с.</t>
  </si>
  <si>
    <t>60b1f8ca-2a4a-435b-a241-d8167e551493</t>
  </si>
  <si>
    <t>55.7268614</t>
  </si>
  <si>
    <t>89.4767092</t>
  </si>
  <si>
    <t>f54b2e75-1f58-4b24-af8a-feea20c3c06d</t>
  </si>
  <si>
    <t>55.7594575</t>
  </si>
  <si>
    <t>89.3237447</t>
  </si>
  <si>
    <t>c16bb2db-c6af-42a1-8bd2-67b6fe121ee6</t>
  </si>
  <si>
    <t>55.3313852</t>
  </si>
  <si>
    <t>89.5209564</t>
  </si>
  <si>
    <t xml:space="preserve">Парная с.</t>
  </si>
  <si>
    <t>97beccd6-e510-4ee1-9684-470ec4f340b9</t>
  </si>
  <si>
    <t>55.2884447</t>
  </si>
  <si>
    <t>89.2324274</t>
  </si>
  <si>
    <t xml:space="preserve">Родники с.</t>
  </si>
  <si>
    <t>9fa24840-4a8f-48c2-b479-b7f1685de4f8</t>
  </si>
  <si>
    <t>55.6413793</t>
  </si>
  <si>
    <t>89.1997563</t>
  </si>
  <si>
    <t>e10a4008-abb9-4d25-9d14-2fb75bd515b5</t>
  </si>
  <si>
    <t>55.6911387</t>
  </si>
  <si>
    <t>89.3397365</t>
  </si>
  <si>
    <t xml:space="preserve">Сартачуль д.</t>
  </si>
  <si>
    <t>214a3cb4-7bbb-41c6-919f-af0db1e6a52f</t>
  </si>
  <si>
    <t>55.248643</t>
  </si>
  <si>
    <t>89.2203608</t>
  </si>
  <si>
    <t>9aafd80b-ae65-4610-8464-37a978040a12</t>
  </si>
  <si>
    <t>55.6200159</t>
  </si>
  <si>
    <t>89.2219937</t>
  </si>
  <si>
    <t>43132e7f-10c2-4e39-b094-6b6640365c87</t>
  </si>
  <si>
    <t>55.788347</t>
  </si>
  <si>
    <t>89.371708</t>
  </si>
  <si>
    <t xml:space="preserve">Сорокино д.</t>
  </si>
  <si>
    <t>038a6e73-978d-477c-9d05-6c60dfe9512d</t>
  </si>
  <si>
    <t>55.5146253</t>
  </si>
  <si>
    <t>88.8642907</t>
  </si>
  <si>
    <t>29931c6c-1805-4932-a55b-81803f41b39c</t>
  </si>
  <si>
    <t>55.4332124</t>
  </si>
  <si>
    <t>89.2685663</t>
  </si>
  <si>
    <t xml:space="preserve">Усть-Парная д.</t>
  </si>
  <si>
    <t>f26ac784-5d1f-434d-a56a-b332b5ca0438</t>
  </si>
  <si>
    <t>55.4112656</t>
  </si>
  <si>
    <t>89.1313646</t>
  </si>
  <si>
    <t xml:space="preserve">Холмогорское с.</t>
  </si>
  <si>
    <t>c833c111-b1c3-47f1-9da7-7a565e65d80e</t>
  </si>
  <si>
    <t>55.452333</t>
  </si>
  <si>
    <t>89.1229056</t>
  </si>
  <si>
    <t xml:space="preserve">Шушь п.</t>
  </si>
  <si>
    <t>373569e8-4c00-4ca2-ade0-febbd20a8853</t>
  </si>
  <si>
    <t>55.670133</t>
  </si>
  <si>
    <t>89.424403</t>
  </si>
  <si>
    <t>65a293e1-0f31-4323-8406-de220cb571d4</t>
  </si>
  <si>
    <t>55.599301</t>
  </si>
  <si>
    <t>89.450212</t>
  </si>
  <si>
    <t xml:space="preserve">Юферовское п.</t>
  </si>
  <si>
    <t>0f92812c-90ae-4d91-8d8b-3052a1655438</t>
  </si>
  <si>
    <t>55.2934974</t>
  </si>
  <si>
    <t>88.6563896</t>
  </si>
  <si>
    <t xml:space="preserve">Ильичевский сельсовет</t>
  </si>
  <si>
    <t>8108d350-a6fc-4ec1-a715-158bff9167ba</t>
  </si>
  <si>
    <t>53.2395286</t>
  </si>
  <si>
    <t>91.88614</t>
  </si>
  <si>
    <t xml:space="preserve">Белозеровка д.</t>
  </si>
  <si>
    <t>d05a09dc-1fb5-4a28-a72b-c98329fd84fc</t>
  </si>
  <si>
    <t>53.0836262</t>
  </si>
  <si>
    <t>91.7381062</t>
  </si>
  <si>
    <t>488a5382-a665-48aa-8837-a62bd72af070</t>
  </si>
  <si>
    <t>53.4465871</t>
  </si>
  <si>
    <t>92.3649768</t>
  </si>
  <si>
    <t xml:space="preserve">Сизинский сельсовет</t>
  </si>
  <si>
    <t>66a2c097-d6f2-4782-bc41-ef5a069164be</t>
  </si>
  <si>
    <t>52.9819605</t>
  </si>
  <si>
    <t>91.5083683</t>
  </si>
  <si>
    <t>9ac46ad1-c912-4f99-bae4-8b3c1357fdf0</t>
  </si>
  <si>
    <t>53.4609667</t>
  </si>
  <si>
    <t>92.3033301</t>
  </si>
  <si>
    <t>342e7789-2a95-4f28-a69d-f0dbfd6271e0</t>
  </si>
  <si>
    <t>53.2355189</t>
  </si>
  <si>
    <t>92.0081347</t>
  </si>
  <si>
    <t>8b7e9572-07ed-4e29-9aa1-3c345a9da2f0</t>
  </si>
  <si>
    <t>53.2438426</t>
  </si>
  <si>
    <t>91.9752798</t>
  </si>
  <si>
    <t xml:space="preserve">Иджинский сельсовет</t>
  </si>
  <si>
    <t xml:space="preserve">Иджа с.</t>
  </si>
  <si>
    <t>cfb1ab90-be0d-4e6b-823f-318e64b1fc68</t>
  </si>
  <si>
    <t>53.1899329</t>
  </si>
  <si>
    <t>91.9752727</t>
  </si>
  <si>
    <t xml:space="preserve">Ильичево п.</t>
  </si>
  <si>
    <t>b45ef78b-8e77-4b0b-ba54-dea086b78801</t>
  </si>
  <si>
    <t>53.2758996</t>
  </si>
  <si>
    <t>91.844109</t>
  </si>
  <si>
    <t xml:space="preserve">Казанцевский сельсовет</t>
  </si>
  <si>
    <t xml:space="preserve">Казанцево с.</t>
  </si>
  <si>
    <t>b9c51874-ade3-40ed-999f-76248b74887e</t>
  </si>
  <si>
    <t>53.4088811</t>
  </si>
  <si>
    <t>92.0069968</t>
  </si>
  <si>
    <t xml:space="preserve">Каптырево с.</t>
  </si>
  <si>
    <t>f75098a8-35b8-4101-964b-704679ae463f</t>
  </si>
  <si>
    <t>53.2085265</t>
  </si>
  <si>
    <t>91.8000453</t>
  </si>
  <si>
    <t xml:space="preserve">Козлово д.</t>
  </si>
  <si>
    <t>c758df88-2624-47c1-b805-6a3739d14e23</t>
  </si>
  <si>
    <t>53.3955545</t>
  </si>
  <si>
    <t>92.0561795</t>
  </si>
  <si>
    <t>320e12b9-d142-406b-bbb8-aad8e2194c46</t>
  </si>
  <si>
    <t>52.8667869</t>
  </si>
  <si>
    <t>91.7834676</t>
  </si>
  <si>
    <t>057945bb-259d-4d4c-836c-ae21a6350c17</t>
  </si>
  <si>
    <t>53.0430901</t>
  </si>
  <si>
    <t>91.4527265</t>
  </si>
  <si>
    <t>3f3f080e-07c3-4af3-84b3-ba159bed1452</t>
  </si>
  <si>
    <t>53.0467597</t>
  </si>
  <si>
    <t>91.8215751</t>
  </si>
  <si>
    <t>d41e40da-9cf8-4be7-b3de-6f43b5ab0658</t>
  </si>
  <si>
    <t>53.5012938</t>
  </si>
  <si>
    <t>92.0362872</t>
  </si>
  <si>
    <t>b6af7607-72bc-4f93-9224-03fd9098ade8</t>
  </si>
  <si>
    <t>53.0333005</t>
  </si>
  <si>
    <t>91.8664236</t>
  </si>
  <si>
    <t>3df1c057-b456-4512-819c-24fb95b22850</t>
  </si>
  <si>
    <t>53.4561479</t>
  </si>
  <si>
    <t>91.9178622</t>
  </si>
  <si>
    <t>bf1b1348-4034-4325-8f95-34575cc54fc4</t>
  </si>
  <si>
    <t>53.1461127</t>
  </si>
  <si>
    <t>91.6954439</t>
  </si>
  <si>
    <t>b68dbd05-e71c-488d-8e10-4d46d4e6e914</t>
  </si>
  <si>
    <t>53.1395772</t>
  </si>
  <si>
    <t>91.4786245</t>
  </si>
  <si>
    <t xml:space="preserve">Сизая с.</t>
  </si>
  <si>
    <t>47eb8f00-d3a8-4586-b505-fe52847bfd04</t>
  </si>
  <si>
    <t>53.0013253</t>
  </si>
  <si>
    <t>91.5165982</t>
  </si>
  <si>
    <t xml:space="preserve">Синеборск п.</t>
  </si>
  <si>
    <t>3a821c4a-e4c3-4bdb-8905-57472eeb5b40</t>
  </si>
  <si>
    <t>53.486215</t>
  </si>
  <si>
    <t>92.1068104</t>
  </si>
  <si>
    <t xml:space="preserve">Синий Камень п.</t>
  </si>
  <si>
    <t>24d72b51-a096-42d8-a78a-8e97c1244859</t>
  </si>
  <si>
    <t>53.1725217</t>
  </si>
  <si>
    <t>91.7308588</t>
  </si>
  <si>
    <t>6c57c326-dfb1-41e5-8b14-4467b5844ead</t>
  </si>
  <si>
    <t>53.0389362</t>
  </si>
  <si>
    <t>91.9753159</t>
  </si>
  <si>
    <t xml:space="preserve">Субботино с.</t>
  </si>
  <si>
    <t>b4634619-21d1-4649-9a82-1b3bbd9363e3</t>
  </si>
  <si>
    <t>53.0721022</t>
  </si>
  <si>
    <t>91.919729</t>
  </si>
  <si>
    <t xml:space="preserve">Труд д.</t>
  </si>
  <si>
    <t>e29896da-6e88-4d04-a3a7-cfb062633576</t>
  </si>
  <si>
    <t>53.1587703</t>
  </si>
  <si>
    <t>91.9463781</t>
  </si>
  <si>
    <t>5f08510f-6577-49c7-acbd-22000af04386</t>
  </si>
  <si>
    <t>53.1026295</t>
  </si>
  <si>
    <t>91.6302374</t>
  </si>
  <si>
    <t>eed71cd1-6728-4093-8a49-dee8f9998b75</t>
  </si>
  <si>
    <t>53.1276169</t>
  </si>
  <si>
    <t>91.5976502</t>
  </si>
  <si>
    <t xml:space="preserve">пгт Шушенское</t>
  </si>
  <si>
    <t xml:space="preserve">Шушенское пгт.</t>
  </si>
  <si>
    <t>9c3701e8-5b01-4c0c-8a09-7dc6f6899565</t>
  </si>
  <si>
    <t>53.3258756</t>
  </si>
  <si>
    <t>91.9302397</t>
  </si>
  <si>
    <t xml:space="preserve">сельское поселение Байкит</t>
  </si>
  <si>
    <t xml:space="preserve">Байкит с.</t>
  </si>
  <si>
    <t>f9ddb777-ef1d-40bf-9583-97162a54bb13</t>
  </si>
  <si>
    <t>61.6833669</t>
  </si>
  <si>
    <t>96.3806202</t>
  </si>
  <si>
    <t xml:space="preserve">сельское поселение Бурный</t>
  </si>
  <si>
    <t>136c591c-44b4-4bd5-879d-fdd913181d02</t>
  </si>
  <si>
    <t>61.817638</t>
  </si>
  <si>
    <t>92.631386</t>
  </si>
  <si>
    <t xml:space="preserve">сельское поселение Ванавара</t>
  </si>
  <si>
    <t xml:space="preserve">Ванавара с.</t>
  </si>
  <si>
    <t>bd81596c-2928-43a1-b124-a8146e8c0b1a</t>
  </si>
  <si>
    <t>60.3394104</t>
  </si>
  <si>
    <t>102.2965425</t>
  </si>
  <si>
    <t xml:space="preserve">сельское поселение Ессей</t>
  </si>
  <si>
    <t>023f301a-cb49-434d-a784-407824b9bb3b</t>
  </si>
  <si>
    <t>68.465057</t>
  </si>
  <si>
    <t>102.16761</t>
  </si>
  <si>
    <t xml:space="preserve">сельское поселение Кислокан</t>
  </si>
  <si>
    <t>08a2fda9-55f1-4f3b-ab91-f53232a78d0e</t>
  </si>
  <si>
    <t>63.590862</t>
  </si>
  <si>
    <t>103.942917</t>
  </si>
  <si>
    <t xml:space="preserve">сельское поселение Кузьмовка</t>
  </si>
  <si>
    <t>38d2ba86-2c48-4bdb-b8aa-cd928165b660</t>
  </si>
  <si>
    <t>62.310806</t>
  </si>
  <si>
    <t>92.135223</t>
  </si>
  <si>
    <t xml:space="preserve">сельское поселение Куюмба</t>
  </si>
  <si>
    <t>fed87b95-9f8f-4c26-b3af-448daf12fb04</t>
  </si>
  <si>
    <t>60.958669</t>
  </si>
  <si>
    <t>96.9734235</t>
  </si>
  <si>
    <t xml:space="preserve">сельское поселение Мирюга</t>
  </si>
  <si>
    <t>86dc7715-1023-47f8-b1ab-6e8c51169bdb</t>
  </si>
  <si>
    <t>60.31422</t>
  </si>
  <si>
    <t>99.373917</t>
  </si>
  <si>
    <t xml:space="preserve">сельское поселение Муторай</t>
  </si>
  <si>
    <t xml:space="preserve">Муторай п.</t>
  </si>
  <si>
    <t>f7993c28-73f6-4497-831d-5778a0bff4f6</t>
  </si>
  <si>
    <t>61.3259187</t>
  </si>
  <si>
    <t>100.4937564</t>
  </si>
  <si>
    <t xml:space="preserve">сельское поселение Нидым</t>
  </si>
  <si>
    <t>032535d3-d74d-4f29-81a9-c1f02472400f</t>
  </si>
  <si>
    <t>64.128944</t>
  </si>
  <si>
    <t>99.903557</t>
  </si>
  <si>
    <t xml:space="preserve">сельское поселение Оскоба</t>
  </si>
  <si>
    <t>f7e1e494-0685-4deb-a4af-707838693b8e</t>
  </si>
  <si>
    <t>60.2640988</t>
  </si>
  <si>
    <t>100.4763281</t>
  </si>
  <si>
    <t xml:space="preserve">сельское поселение Ошарово</t>
  </si>
  <si>
    <t xml:space="preserve">Ошарово п.</t>
  </si>
  <si>
    <t>7be21d3b-ad0f-4a17-9507-a89f57b82d00</t>
  </si>
  <si>
    <t>60.3741276</t>
  </si>
  <si>
    <t>98.3147476</t>
  </si>
  <si>
    <t xml:space="preserve">сельское поселение Полигус</t>
  </si>
  <si>
    <t>b32e7e55-96aa-44a1-8779-33ef667a9a56</t>
  </si>
  <si>
    <t>61.97728</t>
  </si>
  <si>
    <t>94.660248</t>
  </si>
  <si>
    <t xml:space="preserve">сельское поселение Стрелка-Чуня</t>
  </si>
  <si>
    <t>61e8fa4f-38d0-410d-81ce-723fc324b441</t>
  </si>
  <si>
    <t>61.7393808</t>
  </si>
  <si>
    <t>102.802401</t>
  </si>
  <si>
    <t xml:space="preserve">сельское поселение Суломай</t>
  </si>
  <si>
    <t>9e2451b6-c4e3-4201-b10e-a54ee5362c49</t>
  </si>
  <si>
    <t>61.62711</t>
  </si>
  <si>
    <t>91.187943</t>
  </si>
  <si>
    <t xml:space="preserve">сельское поселение Суринда</t>
  </si>
  <si>
    <t>53332994-9e18-4a73-9b96-db1c639a64aa</t>
  </si>
  <si>
    <t>62.566667</t>
  </si>
  <si>
    <t>97.383333</t>
  </si>
  <si>
    <t xml:space="preserve">сельское поселение Тура</t>
  </si>
  <si>
    <t xml:space="preserve">Тура п.</t>
  </si>
  <si>
    <t>a4b42c29-282e-4f30-97fa-c20313dceafc</t>
  </si>
  <si>
    <t>64.2762406</t>
  </si>
  <si>
    <t>100.2061164</t>
  </si>
  <si>
    <t xml:space="preserve">сельское поселение Тутончаны</t>
  </si>
  <si>
    <t>e85f3476-8770-4f3a-aaf5-92bf9e3a5b2a</t>
  </si>
  <si>
    <t>64.217552</t>
  </si>
  <si>
    <t>93.789055</t>
  </si>
  <si>
    <t xml:space="preserve">сельское поселение Учами</t>
  </si>
  <si>
    <t xml:space="preserve">Учами п.</t>
  </si>
  <si>
    <t>8d779416-dc58-4a2c-8e8a-78aeacf84b56</t>
  </si>
  <si>
    <t>63.814167</t>
  </si>
  <si>
    <t>96.447113</t>
  </si>
  <si>
    <t xml:space="preserve">сельское поселение Чемдальск</t>
  </si>
  <si>
    <t xml:space="preserve">Чемдальск п.</t>
  </si>
  <si>
    <t>39f82ff9-9f5a-445d-87c5-c9f20405a7c8</t>
  </si>
  <si>
    <t>59.623138</t>
  </si>
  <si>
    <t>103.332527</t>
  </si>
  <si>
    <t xml:space="preserve">сельское поселение Чиринда</t>
  </si>
  <si>
    <t>47e7bb87-58d8-4e4c-8256-1d5e0c42b34d</t>
  </si>
  <si>
    <t>67.55</t>
  </si>
  <si>
    <t>100.383333</t>
  </si>
  <si>
    <t xml:space="preserve">сельское поселение Эконда</t>
  </si>
  <si>
    <t>fb73e2b0-440c-451a-882c-0d520283455e</t>
  </si>
  <si>
    <t>65.760277</t>
  </si>
  <si>
    <t>105.338081</t>
  </si>
  <si>
    <t xml:space="preserve">сельское поселение Юкта</t>
  </si>
  <si>
    <t xml:space="preserve">Юкта п.</t>
  </si>
  <si>
    <t>b02b3720-b8da-4dd0-a5a2-0d9f2e023f06</t>
  </si>
  <si>
    <t>63.38039</t>
  </si>
  <si>
    <t>105.671417</t>
  </si>
  <si>
    <t xml:space="preserve">Год продключения</t>
  </si>
  <si>
    <r>
      <rPr>
        <b/>
        <sz val="10"/>
        <rFont val="Times New Roman"/>
      </rPr>
      <t xml:space="preserve">2017
</t>
    </r>
    <r>
      <rPr>
        <b/>
        <sz val="8"/>
        <rFont val="Times New Roman"/>
      </rPr>
      <t xml:space="preserve">(№ 524-п)</t>
    </r>
  </si>
  <si>
    <r>
      <rPr>
        <b/>
        <sz val="10"/>
        <rFont val="Times New Roman"/>
      </rPr>
      <t xml:space="preserve">2018 
</t>
    </r>
    <r>
      <rPr>
        <b/>
        <sz val="8"/>
        <rFont val="Times New Roman"/>
      </rPr>
      <t xml:space="preserve">(№ 227-п)</t>
    </r>
  </si>
  <si>
    <r>
      <rPr>
        <b/>
        <sz val="10"/>
        <rFont val="Times New Roman"/>
      </rPr>
      <t xml:space="preserve">2019
</t>
    </r>
    <r>
      <rPr>
        <b/>
        <sz val="8"/>
        <rFont val="Times New Roman"/>
      </rPr>
      <t xml:space="preserve">(№ 111-п)</t>
    </r>
  </si>
  <si>
    <r>
      <rPr>
        <b/>
        <sz val="10"/>
        <rFont val="Times New Roman"/>
      </rPr>
      <t xml:space="preserve">2020 
</t>
    </r>
    <r>
      <rPr>
        <b/>
        <sz val="8"/>
        <rFont val="Times New Roman"/>
      </rPr>
      <t xml:space="preserve">(№ 55-п)</t>
    </r>
  </si>
  <si>
    <r>
      <rPr>
        <b/>
        <sz val="10"/>
        <rFont val="Times New Roman"/>
      </rPr>
      <t xml:space="preserve">2021 
</t>
    </r>
    <r>
      <rPr>
        <b/>
        <sz val="8"/>
        <rFont val="Times New Roman"/>
      </rPr>
      <t xml:space="preserve">(№ 176-п )</t>
    </r>
  </si>
  <si>
    <r>
      <rPr>
        <b/>
        <sz val="10"/>
        <rFont val="Times New Roman"/>
      </rPr>
      <t xml:space="preserve">2022
</t>
    </r>
    <r>
      <rPr>
        <b/>
        <sz val="8"/>
        <rFont val="Times New Roman"/>
      </rPr>
      <t xml:space="preserve">(№ 971-п)</t>
    </r>
  </si>
  <si>
    <r>
      <rPr>
        <b/>
        <sz val="10"/>
        <rFont val="Times New Roman"/>
      </rPr>
      <t xml:space="preserve">2023
 </t>
    </r>
    <r>
      <rPr>
        <b/>
        <sz val="8"/>
        <rFont val="Times New Roman"/>
      </rPr>
      <t xml:space="preserve">(№ 1030-п)</t>
    </r>
  </si>
  <si>
    <r>
      <rPr>
        <b/>
        <sz val="10"/>
        <rFont val="Times New Roman"/>
      </rPr>
      <t xml:space="preserve">2024
</t>
    </r>
    <r>
      <rPr>
        <b/>
        <sz val="8"/>
        <rFont val="Times New Roman"/>
      </rPr>
      <t xml:space="preserve">(№ 1013-п)</t>
    </r>
  </si>
  <si>
    <t xml:space="preserve">Субсидия ПРТС</t>
  </si>
  <si>
    <t xml:space="preserve">Малкас с.</t>
  </si>
  <si>
    <t>Пея</t>
  </si>
  <si>
    <t>Бирилюсский</t>
  </si>
  <si>
    <t>Вагино</t>
  </si>
  <si>
    <t>Казанка</t>
  </si>
  <si>
    <t>Курай</t>
  </si>
  <si>
    <t>Енисейский</t>
  </si>
  <si>
    <t xml:space="preserve">Разъезжее  с.</t>
  </si>
  <si>
    <t xml:space="preserve">Новоберёзовка с.</t>
  </si>
  <si>
    <t>Отрок</t>
  </si>
  <si>
    <t>Романовкка</t>
  </si>
  <si>
    <t xml:space="preserve">Большой Телек   с.</t>
  </si>
  <si>
    <t>Агул</t>
  </si>
  <si>
    <t xml:space="preserve">2023 доп</t>
  </si>
  <si>
    <t>Мельничное</t>
  </si>
  <si>
    <t>Жаровск</t>
  </si>
  <si>
    <t xml:space="preserve">Степной Баджей</t>
  </si>
  <si>
    <t>Восточное</t>
  </si>
  <si>
    <t xml:space="preserve">Большой Сереж д.</t>
  </si>
  <si>
    <t>2017/2024</t>
  </si>
  <si>
    <t xml:space="preserve">сам РТК</t>
  </si>
  <si>
    <t>Кой</t>
  </si>
  <si>
    <t>Пировский</t>
  </si>
  <si>
    <t>Икшурма</t>
  </si>
  <si>
    <t>Таеевский</t>
  </si>
  <si>
    <t xml:space="preserve">Сивохино п.</t>
  </si>
  <si>
    <t xml:space="preserve">Волочанка п. </t>
  </si>
  <si>
    <t xml:space="preserve">Новорыбная п. </t>
  </si>
  <si>
    <t xml:space="preserve">Усть-Авам п. </t>
  </si>
  <si>
    <t xml:space="preserve">Усть-Порт п. </t>
  </si>
  <si>
    <t xml:space="preserve">Хета п. </t>
  </si>
  <si>
    <t>Троицк</t>
  </si>
  <si>
    <t>Туруханский</t>
  </si>
  <si>
    <t>Тюхтетский</t>
  </si>
  <si>
    <t xml:space="preserve">2022 доп</t>
  </si>
  <si>
    <t>Шушь</t>
  </si>
  <si>
    <t xml:space="preserve">Ессей п. </t>
  </si>
  <si>
    <t xml:space="preserve">Суринда п. </t>
  </si>
  <si>
    <t xml:space="preserve">Эконда п. </t>
  </si>
  <si>
    <t xml:space="preserve">259 н.п.</t>
  </si>
  <si>
    <t xml:space="preserve">Номер и дата акта, утверждающего перечень </t>
  </si>
  <si>
    <t xml:space="preserve">№ 16-3747 от 29.09.2005</t>
  </si>
  <si>
    <t xml:space="preserve">межселенная территория </t>
  </si>
  <si>
    <t xml:space="preserve">межселенная территория</t>
  </si>
  <si>
    <t>Район</t>
  </si>
  <si>
    <t>ФИО</t>
  </si>
  <si>
    <t xml:space="preserve">Телефон раб.</t>
  </si>
  <si>
    <t>Сотовый</t>
  </si>
  <si>
    <t>Почта</t>
  </si>
  <si>
    <t xml:space="preserve">Субсидия 2024</t>
  </si>
  <si>
    <t xml:space="preserve">ПРТС 2024</t>
  </si>
  <si>
    <t xml:space="preserve">Второй конкурс 2024</t>
  </si>
  <si>
    <t xml:space="preserve">Кортелева Ольга Валентиновна (зам)</t>
  </si>
  <si>
    <t>8-(39163)-22-2-01</t>
  </si>
  <si>
    <t xml:space="preserve">8-913-576-70-71
8-913-170-03-52</t>
  </si>
  <si>
    <t>aban-gu@yandex.ru</t>
  </si>
  <si>
    <t xml:space="preserve">Балахтинский района</t>
  </si>
  <si>
    <t xml:space="preserve">Штуккерт Александр Александрович (зам)</t>
  </si>
  <si>
    <t>8-950-427-55-20</t>
  </si>
  <si>
    <t>shtukkert1982@mail.ru</t>
  </si>
  <si>
    <t xml:space="preserve">зам. главы по свзязи</t>
  </si>
  <si>
    <t>8-391-57-2-53-87</t>
  </si>
  <si>
    <t>zamglava22@mail.ru</t>
  </si>
  <si>
    <t xml:space="preserve">Павлов Павел Павлович (вед. спец)</t>
  </si>
  <si>
    <t>8-391-62-2-15-63</t>
  </si>
  <si>
    <t>8-902-96-56-201</t>
  </si>
  <si>
    <t>admkab5@mail.ru</t>
  </si>
  <si>
    <t xml:space="preserve">Николай Максимович (нач. отдела)
Миронов Дмитрий Валерьевич (зам)</t>
  </si>
  <si>
    <t xml:space="preserve">8-923-572-45-30
8-923-374-47-77</t>
  </si>
  <si>
    <t xml:space="preserve">bmurta_ogkh@mail.ru
dimam74@mail.ru</t>
  </si>
  <si>
    <t>bmurta_ogkh@mail.ru</t>
  </si>
  <si>
    <t xml:space="preserve">bmurta_ogkh@mail.ru,
dimam74@mail.ru</t>
  </si>
  <si>
    <t xml:space="preserve">Круглов Николай Геннадьевич (вед. спец.)</t>
  </si>
  <si>
    <t>8-963-183-68-42</t>
  </si>
  <si>
    <t>ului@krasmail.ru</t>
  </si>
  <si>
    <t xml:space="preserve">Своевский Виталий Михайлович (нач. отдела)</t>
  </si>
  <si>
    <t>8-923-322-19-45</t>
  </si>
  <si>
    <t>svoevskiy_vm@mail.ru</t>
  </si>
  <si>
    <t xml:space="preserve">Камкова Татьяна Георгиевна (глав. спец.)</t>
  </si>
  <si>
    <t>8-(39195)-2-80-19</t>
  </si>
  <si>
    <t>8-913-185-58-48</t>
  </si>
  <si>
    <t>kamkova@enadm.ru</t>
  </si>
  <si>
    <t xml:space="preserve">Файзулина Наталья Вячеславовна (нач. отдела)</t>
  </si>
  <si>
    <t>8-(39173)-3-14-70</t>
  </si>
  <si>
    <t>8-923-298-67-90</t>
  </si>
  <si>
    <t>ilansk-adm@yandex.ru</t>
  </si>
  <si>
    <t xml:space="preserve">Струков Андрей Николаевич (зам)</t>
  </si>
  <si>
    <t>8-(39174)-3-13-31</t>
  </si>
  <si>
    <t>8-950-434-21-64</t>
  </si>
  <si>
    <t>irb-strukov@mail.ru</t>
  </si>
  <si>
    <t xml:space="preserve">Лазутин Егор Владимирович (вед. спец)</t>
  </si>
  <si>
    <t>8-(39196)-21-85-2</t>
  </si>
  <si>
    <t>8-923-302-43-66</t>
  </si>
  <si>
    <t>obsh.ot@yandex.ru</t>
  </si>
  <si>
    <t xml:space="preserve">Таратутин Алексей Алексеевич (нач. отдела)
Серова Оксана Викторовна (спец)</t>
  </si>
  <si>
    <t>8-(39137)-22-3-95</t>
  </si>
  <si>
    <t xml:space="preserve">8-908-222-27-39
8-902-970-60-45</t>
  </si>
  <si>
    <t xml:space="preserve">taratutin88@mail.ru
serovaov@list.ru</t>
  </si>
  <si>
    <t xml:space="preserve">Лолитова Лилия Николаевна (КМУ)</t>
  </si>
  <si>
    <t>8-(39121)-7-06-80</t>
  </si>
  <si>
    <t>8-950-402-53-49</t>
  </si>
  <si>
    <t>sl_zakaza@mail.ru</t>
  </si>
  <si>
    <t xml:space="preserve">Золотухин Денис Иннокентьевич (вед. спец)</t>
  </si>
  <si>
    <t>8-(39136)-2-26-63</t>
  </si>
  <si>
    <t>8-908-327-64-27</t>
  </si>
  <si>
    <t xml:space="preserve">kur_uks@mail.ru
Kuragino_ZD@mail.ru</t>
  </si>
  <si>
    <t xml:space="preserve">Лозовиков Максим Геннадьевич (глава)
Черотайкин Сергей Николаевич (зам. / ФУ)
Белянин Дмитрий Александрович (МКУ)</t>
  </si>
  <si>
    <t xml:space="preserve">8-39149-21-1-10
8-391-49-21-6-86
8-391-49-21-2-96 </t>
  </si>
  <si>
    <t xml:space="preserve">8-923-368-78-82
8-950-993-46-36</t>
  </si>
  <si>
    <t xml:space="preserve">root@adm24.krasnoyarsk.ru
3914921751@mail.ru</t>
  </si>
  <si>
    <t xml:space="preserve">root@adm24.krasnoyarsk.ru 
3914921751@mail.ru</t>
  </si>
  <si>
    <t xml:space="preserve">Пересунько Анатолий Владиславович (зам)
Усачев Владимир Викторович (МКУ)</t>
  </si>
  <si>
    <t xml:space="preserve">8-(39132)-5-11-04
8(391-32) 4-40-42</t>
  </si>
  <si>
    <t xml:space="preserve">8-923-216-55-79
8-923-398-40-53</t>
  </si>
  <si>
    <t xml:space="preserve">peres.64@mail.ru
ww.us.66@mail.ru</t>
  </si>
  <si>
    <t xml:space="preserve">Мильнечук Наталья Юрьевна (зам)
Сидорова Виктория Игоревна (нач. отдела)</t>
  </si>
  <si>
    <t xml:space="preserve">8-391-55-56-25-4
8-391-55-56-4-95</t>
  </si>
  <si>
    <t xml:space="preserve">8-923-345-83-85
8-908-017-03-24</t>
  </si>
  <si>
    <t>AdmEcon@bk.ru</t>
  </si>
  <si>
    <t xml:space="preserve">Журбенко Виктор Николаевич (зам)</t>
  </si>
  <si>
    <t>8-391-71-22-1-89</t>
  </si>
  <si>
    <t>8-923-362-000-7</t>
  </si>
  <si>
    <t xml:space="preserve">ribak@ingash24.ru
ingash-kizo@mail.ru</t>
  </si>
  <si>
    <t xml:space="preserve">Анашкин Евгений Владимирович (зам)</t>
  </si>
  <si>
    <t>8-(39147)-91-3-55</t>
  </si>
  <si>
    <t>8-953-597-87-60</t>
  </si>
  <si>
    <t xml:space="preserve">0152815@mail.ru, eeyu79@yandex.ru</t>
  </si>
  <si>
    <t xml:space="preserve">Крысько Олег Владимирович (зам)</t>
  </si>
  <si>
    <t>8-391-40-2-11-44</t>
  </si>
  <si>
    <t>8-923-300-91-08</t>
  </si>
  <si>
    <t>3914021155@mail.ru</t>
  </si>
  <si>
    <t xml:space="preserve">Ивченко Сергей Сергеевич (зам)</t>
  </si>
  <si>
    <t>8-(39166)-33-88-4</t>
  </si>
  <si>
    <t>8-908-010-55-50</t>
  </si>
  <si>
    <t>kumipir@mail.ru</t>
  </si>
  <si>
    <t xml:space="preserve">Турабекова Ирина Львовна (нач. отдела)</t>
  </si>
  <si>
    <t>8-39165-2-02-84</t>
  </si>
  <si>
    <t xml:space="preserve">econ_otdel@mail.ru
elen@krasmail.ru</t>
  </si>
  <si>
    <t xml:space="preserve">Гребнев Владимир Владимирович (глава)
Захаров Евгений Иванович (зам)</t>
  </si>
  <si>
    <t xml:space="preserve">8-391-42-21-4-33
8-391-42-21-0-14</t>
  </si>
  <si>
    <t xml:space="preserve">8-983-140-34-09
8-983-500-07-47</t>
  </si>
  <si>
    <t>gkhsayany@mail.ru</t>
  </si>
  <si>
    <t xml:space="preserve">Шпирук Юрий Дмитриевич (зам. глава)
Талеренок Светлана Андреевна</t>
  </si>
  <si>
    <t xml:space="preserve">
8-391-99-22-2-72</t>
  </si>
  <si>
    <t xml:space="preserve">8-983-050-02-62
8-913-553-39-06</t>
  </si>
  <si>
    <t>adm35@suhobuzimo.ru</t>
  </si>
  <si>
    <t>Таймырский</t>
  </si>
  <si>
    <t xml:space="preserve">Козлов Андрей Александрович (нач. отдела) 
Хомутов Дмитрий (глав. спец)</t>
  </si>
  <si>
    <t xml:space="preserve">8-(39191)-2-86-59
8-(39191)-2-86-58</t>
  </si>
  <si>
    <t xml:space="preserve">8-906-902-43-00
8-908-033-09-47</t>
  </si>
  <si>
    <t>transport@d7.taimyr24.ru</t>
  </si>
  <si>
    <t xml:space="preserve">Климкина Виктория Владимировна (нач. отдела)</t>
  </si>
  <si>
    <t>8-(39164)-2-12-44</t>
  </si>
  <si>
    <t>8-904-896-62-45</t>
  </si>
  <si>
    <t>cit@taseevo.ru</t>
  </si>
  <si>
    <t xml:space="preserve">Гринь Евгений Владимирович (вед. спец)</t>
  </si>
  <si>
    <t>8-391-58-2-25-57</t>
  </si>
  <si>
    <t> 8-913-538-55-87</t>
  </si>
  <si>
    <t>gev@tuhtet.ru</t>
  </si>
  <si>
    <t xml:space="preserve">Алексеенко Мария Геннадьевна (нач. отдела)</t>
  </si>
  <si>
    <t>8-(39156)-2-26-23</t>
  </si>
  <si>
    <t>8-962-080-54-42</t>
  </si>
  <si>
    <t>gkh_uzhur@mail.ru</t>
  </si>
  <si>
    <t xml:space="preserve">Грызунов Павел Александрович (галва)</t>
  </si>
  <si>
    <t>8-391-46-21-4-58 </t>
  </si>
  <si>
    <t>8-965-91-898-68</t>
  </si>
  <si>
    <t>uyar01@mail.ru</t>
  </si>
  <si>
    <t xml:space="preserve">Мельникова Ксения Петровна (нач. отдела)</t>
  </si>
  <si>
    <t>8-391-53-2-15-25</t>
  </si>
  <si>
    <t>8-923-782-76-52</t>
  </si>
  <si>
    <t>jkh.admr1@mail.ru</t>
  </si>
  <si>
    <t xml:space="preserve">Пивень Людмила Владимировна (зам)
Петрова Дарья Владимировна (глав. спец)</t>
  </si>
  <si>
    <t xml:space="preserve">8-391-39-31-97-5
8-391-39-3-14-92 </t>
  </si>
  <si>
    <t xml:space="preserve">8-902-467-52-74
8-983-147-26-00</t>
  </si>
  <si>
    <t>dvpetrova@43.krskcit.ru</t>
  </si>
  <si>
    <t xml:space="preserve">Сиражетдинова Ольга Валентиновна (нач. отдела)</t>
  </si>
  <si>
    <t>8-(39170)-3-11-66</t>
  </si>
  <si>
    <t>8-906-912-43-36</t>
  </si>
  <si>
    <t xml:space="preserve">vedspecem@tura.evenkya.ru,
sirazhetdinovaov@tura.evenkya.ru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</si>
</sst>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8">
    <numFmt numFmtId="160" formatCode="_-* #,##0.00_-;\-* #,##0.00_-;_-* &quot;-&quot;??_-;_-@_-"/>
    <numFmt numFmtId="161" formatCode="_-* #,##0.00\ _₽_-;\-* #,##0.00\ _₽_-;_-* &quot;-&quot;??\ _₽_-;_-@_-"/>
    <numFmt numFmtId="162" formatCode="#,##0.00\ _₽"/>
    <numFmt numFmtId="163" formatCode="#,##0&quot; &quot;_₽"/>
    <numFmt numFmtId="164" formatCode="dd/mm/yyyy"/>
    <numFmt numFmtId="165" formatCode="#,##0\ _₽"/>
    <numFmt numFmtId="166" formatCode="#,##0.00&quot; &quot;_₽"/>
    <numFmt numFmtId="167" formatCode="dd/mmm"/>
  </numFmts>
  <fonts count="47">
    <font>
      <sz val="11.000000"/>
      <color theme="1"/>
      <name val="Calibri"/>
      <scheme val="minor"/>
    </font>
    <font>
      <sz val="11.000000"/>
      <name val="Calibri"/>
    </font>
    <font>
      <b/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name val="Times New Roman"/>
    </font>
    <font>
      <sz val="10.000000"/>
      <name val="Times New Roman"/>
    </font>
    <font>
      <b/>
      <sz val="11.000000"/>
      <name val="Times New Roman"/>
    </font>
    <font>
      <b/>
      <sz val="9.000000"/>
      <name val="Times New Roman"/>
    </font>
    <font>
      <i/>
      <sz val="8.000000"/>
      <name val="Times New Roman"/>
    </font>
    <font>
      <sz val="11.000000"/>
      <color theme="1"/>
      <name val="Times New Roman"/>
    </font>
    <font>
      <sz val="10.000000"/>
      <color theme="1"/>
      <name val="Times New Roman"/>
    </font>
    <font>
      <b/>
      <sz val="11.000000"/>
      <color theme="1"/>
      <name val="Times New Roman"/>
    </font>
    <font>
      <b/>
      <sz val="8.000000"/>
      <name val="Times New Roman"/>
    </font>
    <font>
      <b/>
      <sz val="10.000000"/>
      <name val="Times New Roman"/>
    </font>
    <font>
      <u/>
      <sz val="8.000000"/>
      <name val="Calibri"/>
    </font>
    <font>
      <i/>
      <sz val="9.000000"/>
      <color theme="1"/>
      <name val="Times New Roman"/>
    </font>
    <font>
      <sz val="8.000000"/>
      <name val="Times New Roman"/>
    </font>
    <font>
      <sz val="10.000000"/>
      <color theme="1"/>
      <name val="Calibri"/>
      <scheme val="minor"/>
    </font>
    <font>
      <b/>
      <sz val="10.000000"/>
      <color theme="1"/>
      <name val="Times New Roman"/>
    </font>
    <font>
      <b/>
      <sz val="9.000000"/>
      <color theme="1"/>
      <name val="Times New Roman"/>
    </font>
    <font>
      <i/>
      <u/>
      <sz val="11.000000"/>
      <color theme="1"/>
      <name val="Times New Roman"/>
    </font>
    <font>
      <sz val="9.000000"/>
      <color theme="1"/>
      <name val="Times New Roman"/>
    </font>
    <font>
      <sz val="9.000000"/>
      <name val="Times New Roman"/>
    </font>
    <font>
      <sz val="8.000000"/>
      <color theme="1"/>
      <name val="Times New Roman"/>
    </font>
    <font>
      <i/>
      <sz val="11.000000"/>
      <name val="Times New Roman"/>
    </font>
    <font>
      <b/>
      <sz val="10.000000"/>
      <color theme="1"/>
      <name val="Calibri"/>
      <scheme val="minor"/>
    </font>
    <font>
      <sz val="11.000000"/>
      <color indexed="64"/>
      <name val="Times New Roman"/>
    </font>
    <font>
      <sz val="10.000000"/>
      <color indexed="64"/>
      <name val="Times New Roman"/>
    </font>
    <font>
      <b/>
      <sz val="11.000000"/>
      <color indexed="64"/>
      <name val="Times New Roman"/>
    </font>
    <font>
      <sz val="10.000000"/>
      <name val="Calibri"/>
    </font>
    <font>
      <sz val="8.000000"/>
      <color theme="1"/>
      <name val="Calibri"/>
      <scheme val="minor"/>
    </font>
    <font>
      <sz val="9.000000"/>
      <color theme="1"/>
      <name val="Calibri"/>
      <scheme val="minor"/>
    </font>
    <font>
      <b/>
      <sz val="8.000000"/>
      <color theme="1"/>
      <name val="Times New Roman"/>
    </font>
    <font>
      <sz val="11.000000"/>
      <color rgb="FF9C0006"/>
      <name val="Times New Roman"/>
    </font>
    <font>
      <sz val="10.000000"/>
      <color rgb="FF9C0006"/>
      <name val="Times New Roman"/>
    </font>
    <font>
      <sz val="11.000000"/>
      <color theme="1"/>
      <name val="TakaoExGothic"/>
    </font>
    <font>
      <b/>
      <sz val="11.000000"/>
      <color theme="1"/>
      <name val="Carlito"/>
    </font>
    <font>
      <b/>
      <sz val="9.000000"/>
      <color theme="1"/>
      <name val="Carlito"/>
    </font>
    <font>
      <sz val="11.000000"/>
      <color theme="1"/>
      <name val="Carlito"/>
    </font>
    <font>
      <sz val="6.000000"/>
      <color theme="1"/>
      <name val="Asana"/>
    </font>
    <font>
      <sz val="8.000000"/>
      <color theme="1"/>
      <name val="Asana"/>
    </font>
    <font>
      <sz val="11.000000"/>
      <name val="TakaoExGothic"/>
    </font>
    <font>
      <u/>
      <sz val="11.000000"/>
      <name val="Times New Roman"/>
    </font>
    <font>
      <sz val="8.500000"/>
      <name val="Verdana"/>
    </font>
    <font>
      <i/>
      <sz val="9.000000"/>
      <name val="Times New Roman"/>
    </font>
    <font>
      <i/>
      <sz val="11.000000"/>
      <color theme="1"/>
      <name val="Times New Roman"/>
    </font>
    <font>
      <u/>
      <sz val="10.000000"/>
      <color theme="10"/>
      <name val="Times New Roman"/>
    </font>
  </fonts>
  <fills count="48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rgb="FFF2F2F2"/>
        <bgColor rgb="FFF2F2F2"/>
      </patternFill>
    </fill>
    <fill>
      <patternFill patternType="none"/>
    </fill>
    <fill>
      <patternFill patternType="solid">
        <fgColor rgb="FFFF99FF"/>
        <bgColor rgb="FFFF99FF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rgb="FF0070C0"/>
        <bgColor rgb="FF0070C0"/>
      </patternFill>
    </fill>
    <fill>
      <patternFill patternType="solid">
        <fgColor rgb="FF92D050"/>
        <bgColor rgb="FF92D050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indexed="5"/>
        <bgColor indexed="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00B050"/>
        <bgColor rgb="FF00B05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28080"/>
        <bgColor rgb="FFF28080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rgb="FFFFFF94"/>
        <bgColor rgb="FFFFFF94"/>
      </patternFill>
    </fill>
    <fill>
      <patternFill patternType="solid">
        <fgColor indexed="2"/>
        <bgColor indexed="2"/>
      </patternFill>
    </fill>
    <fill>
      <patternFill patternType="solid">
        <fgColor rgb="FFFFC000"/>
        <bgColor rgb="FFFFC000"/>
      </patternFill>
    </fill>
    <fill>
      <patternFill patternType="solid">
        <fgColor rgb="FFFA7878"/>
        <bgColor rgb="FFFA7878"/>
      </patternFill>
    </fill>
    <fill>
      <patternFill patternType="solid">
        <fgColor rgb="FFF7B2E8"/>
        <bgColor rgb="FFF7B2E8"/>
      </patternFill>
    </fill>
    <fill>
      <patternFill patternType="solid">
        <fgColor rgb="FFEDF7AA"/>
        <bgColor rgb="FFEDF7AA"/>
      </patternFill>
    </fill>
    <fill>
      <patternFill patternType="solid">
        <fgColor rgb="FF00B0F0"/>
        <bgColor rgb="FF00B0F0"/>
      </patternFill>
    </fill>
    <fill>
      <patternFill patternType="solid">
        <fgColor rgb="FFF0CEEF"/>
        <bgColor rgb="FFF0CEEF"/>
      </patternFill>
    </fill>
    <fill>
      <patternFill patternType="solid">
        <fgColor rgb="FF8DB4E2"/>
        <bgColor rgb="FF8DB4E2"/>
      </patternFill>
    </fill>
    <fill>
      <patternFill patternType="solid">
        <fgColor rgb="FFC4D79B"/>
        <bgColor rgb="FFC4D79B"/>
      </patternFill>
    </fill>
    <fill>
      <patternFill patternType="solid">
        <fgColor indexed="65"/>
        <bgColor indexed="65"/>
      </patternFill>
    </fill>
    <fill>
      <patternFill patternType="solid">
        <fgColor rgb="FFDA9694"/>
        <bgColor rgb="FFDA9694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C5D8F0"/>
        <bgColor rgb="FFC5D8F0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rgb="FF91CDDC"/>
        <bgColor rgb="FF91CDDC"/>
      </patternFill>
    </fill>
    <fill>
      <patternFill patternType="solid">
        <fgColor rgb="FFBFBFBF"/>
        <bgColor rgb="FFBFBFBF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C00000"/>
        <bgColor rgb="FFC00000"/>
      </patternFill>
    </fill>
    <fill>
      <patternFill patternType="solid">
        <fgColor theme="0" tint="0"/>
        <bgColor theme="0" tint="0"/>
      </patternFill>
    </fill>
    <fill>
      <patternFill patternType="solid">
        <fgColor rgb="FFFF99DD"/>
        <bgColor rgb="FFFF99DD"/>
      </patternFill>
    </fill>
    <fill>
      <patternFill patternType="solid">
        <fgColor rgb="FFFFE699"/>
        <bgColor rgb="FFFFE699"/>
      </patternFill>
    </fill>
    <fill>
      <patternFill patternType="solid">
        <fgColor theme="3" tint="0.39997558519241921"/>
        <bgColor theme="3" tint="0.39997558519241921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rgb="FF88F6FC"/>
        <bgColor rgb="FF88F6FC"/>
      </patternFill>
    </fill>
    <fill>
      <patternFill patternType="solid">
        <fgColor rgb="FFFFE0FC"/>
        <bgColor rgb="FFFFE0FC"/>
      </patternFill>
    </fill>
    <fill>
      <patternFill patternType="solid">
        <fgColor rgb="FFF4ADFA"/>
        <bgColor rgb="FFF4ADFA"/>
      </patternFill>
    </fill>
  </fills>
  <borders count="72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ck">
        <color theme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none"/>
      <bottom style="thick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theme="1"/>
      </right>
      <top style="thin">
        <color auto="1"/>
      </top>
      <bottom style="none"/>
      <diagonal style="none"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ck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ck">
        <color auto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ck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ck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none"/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none"/>
      <bottom style="thin">
        <color indexed="64"/>
      </bottom>
      <diagonal style="none"/>
    </border>
    <border>
      <left style="none"/>
      <right style="thin">
        <color indexed="64"/>
      </right>
      <top style="none"/>
      <bottom style="thin">
        <color indexed="64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medium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medium">
        <color theme="1"/>
      </right>
      <top style="thin">
        <color theme="1"/>
      </top>
      <bottom style="none"/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medium">
        <color theme="1"/>
      </bottom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 style="none"/>
    </border>
    <border>
      <left style="none"/>
      <right style="thin">
        <color theme="1"/>
      </right>
      <top style="none"/>
      <bottom style="medium">
        <color theme="1"/>
      </bottom>
      <diagonal style="none"/>
    </border>
    <border>
      <left style="none"/>
      <right style="medium">
        <color theme="1"/>
      </right>
      <top style="none"/>
      <bottom style="medium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medium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 style="none"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 style="none"/>
    </border>
  </borders>
  <cellStyleXfs count="41">
    <xf fontId="0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2" borderId="1" numFmtId="0" applyNumberFormat="0" applyFont="0" applyFill="1" applyBorder="1" applyProtection="0"/>
    <xf fontId="0" fillId="0" borderId="0" numFmtId="160" applyNumberFormat="1" applyFont="0" applyFill="0" applyBorder="0" applyProtection="0"/>
    <xf fontId="0" fillId="0" borderId="0" numFmtId="161" applyNumberFormat="1" applyFont="0" applyFill="0" applyBorder="0" applyProtection="0"/>
    <xf fontId="3" fillId="3" borderId="2" numFmtId="0" applyNumberFormat="0" applyFont="1" applyFill="1" applyBorder="1"/>
    <xf fontId="0" fillId="4" borderId="0" numFmtId="9" applyNumberFormat="1" applyFont="0" applyFill="0" applyBorder="0"/>
  </cellStyleXfs>
  <cellXfs count="901">
    <xf fontId="0" fillId="0" borderId="0" numFmtId="0" xfId="0"/>
    <xf fontId="4" fillId="0" borderId="0" numFmtId="0" xfId="0" applyFont="1" applyAlignment="1">
      <alignment horizontal="center" vertical="center"/>
    </xf>
    <xf fontId="4" fillId="0" borderId="0" numFmtId="0" xfId="0" applyFont="1" applyAlignment="1">
      <alignment horizontal="left" vertical="center"/>
    </xf>
    <xf fontId="4" fillId="0" borderId="0" numFmtId="162" xfId="0" applyNumberFormat="1" applyFont="1" applyAlignment="1">
      <alignment horizontal="center" vertical="center"/>
    </xf>
    <xf fontId="5" fillId="0" borderId="0" numFmtId="0" xfId="0" applyFont="1" applyAlignment="1">
      <alignment horizontal="center" vertical="center"/>
    </xf>
    <xf fontId="6" fillId="0" borderId="3" numFmtId="0" xfId="0" applyFont="1" applyBorder="1" applyAlignment="1">
      <alignment horizontal="center" vertical="center"/>
    </xf>
    <xf fontId="6" fillId="0" borderId="3" numFmtId="0" xfId="0" applyFont="1" applyBorder="1" applyAlignment="1">
      <alignment horizontal="center" vertical="center" wrapText="1"/>
    </xf>
    <xf fontId="6" fillId="0" borderId="3" numFmtId="162" xfId="0" applyNumberFormat="1" applyFont="1" applyBorder="1" applyAlignment="1">
      <alignment horizontal="center" vertical="center"/>
    </xf>
    <xf fontId="7" fillId="0" borderId="3" numFmtId="0" xfId="0" applyFont="1" applyBorder="1" applyAlignment="1">
      <alignment horizontal="center" vertical="center" wrapText="1"/>
    </xf>
    <xf fontId="6" fillId="5" borderId="3" numFmtId="0" xfId="0" applyFont="1" applyFill="1" applyBorder="1" applyAlignment="1">
      <alignment horizontal="center" vertical="center" wrapText="1"/>
    </xf>
    <xf fontId="6" fillId="6" borderId="3" numFmtId="0" xfId="0" applyFont="1" applyFill="1" applyBorder="1" applyAlignment="1">
      <alignment horizontal="center" vertical="center" wrapText="1"/>
    </xf>
    <xf fontId="6" fillId="7" borderId="3" numFmtId="0" xfId="0" applyFont="1" applyFill="1" applyBorder="1" applyAlignment="1">
      <alignment horizontal="center" vertical="center" wrapText="1"/>
    </xf>
    <xf fontId="5" fillId="0" borderId="3" numFmtId="0" xfId="0" applyFont="1" applyBorder="1" applyAlignment="1">
      <alignment horizontal="center" vertical="center"/>
    </xf>
    <xf fontId="4" fillId="4" borderId="0" numFmtId="0" xfId="0" applyFont="1" applyFill="1" applyAlignment="1">
      <alignment horizontal="center" vertical="center"/>
    </xf>
    <xf fontId="4" fillId="0" borderId="3" numFmtId="0" xfId="0" applyFont="1" applyBorder="1" applyAlignment="1">
      <alignment horizontal="center" vertical="center"/>
    </xf>
    <xf fontId="4" fillId="0" borderId="3" numFmtId="0" xfId="8" applyFont="1" applyBorder="1" applyAlignment="1">
      <alignment horizontal="left" vertical="center" wrapText="1"/>
    </xf>
    <xf fontId="4" fillId="8" borderId="3" numFmtId="0" xfId="8" applyFont="1" applyFill="1" applyBorder="1" applyAlignment="1">
      <alignment horizontal="left" vertical="center" wrapText="1"/>
    </xf>
    <xf fontId="4" fillId="0" borderId="3" numFmtId="0" xfId="8" applyFont="1" applyBorder="1" applyAlignment="1">
      <alignment horizontal="center" vertical="center" wrapText="1"/>
    </xf>
    <xf fontId="4" fillId="0" borderId="3" numFmtId="162" xfId="0" applyNumberFormat="1" applyFont="1" applyBorder="1" applyAlignment="1">
      <alignment horizontal="center" vertical="center"/>
    </xf>
    <xf fontId="4" fillId="9" borderId="3" numFmtId="162" xfId="0" applyNumberFormat="1" applyFont="1" applyFill="1" applyBorder="1" applyAlignment="1">
      <alignment horizontal="center" vertical="center"/>
    </xf>
    <xf fontId="4" fillId="10" borderId="3" numFmtId="162" xfId="0" applyNumberFormat="1" applyFont="1" applyFill="1" applyBorder="1" applyAlignment="1">
      <alignment horizontal="center" vertical="center"/>
    </xf>
    <xf fontId="4" fillId="10" borderId="0" numFmtId="162" xfId="0" applyNumberFormat="1" applyFont="1" applyFill="1" applyAlignment="1">
      <alignment horizontal="center" vertical="center"/>
    </xf>
    <xf fontId="4" fillId="0" borderId="3" numFmtId="0" xfId="0" applyFont="1" applyBorder="1" applyAlignment="1">
      <alignment horizontal="left" wrapText="1"/>
    </xf>
    <xf fontId="4" fillId="8" borderId="3" numFmtId="0" xfId="0" applyFont="1" applyFill="1" applyBorder="1" applyAlignment="1">
      <alignment horizontal="left" wrapText="1"/>
    </xf>
    <xf fontId="4" fillId="0" borderId="3" numFmtId="0" xfId="0" applyFont="1" applyBorder="1" applyAlignment="1">
      <alignment horizontal="left" vertical="center" wrapText="1"/>
    </xf>
    <xf fontId="4" fillId="8" borderId="3" numFmtId="0" xfId="0" applyFont="1" applyFill="1" applyBorder="1" applyAlignment="1">
      <alignment horizontal="left" vertical="center" wrapText="1"/>
    </xf>
    <xf fontId="4" fillId="10" borderId="3" numFmtId="162" xfId="0" applyNumberFormat="1" applyFont="1" applyFill="1" applyBorder="1" applyAlignment="1" quotePrefix="1">
      <alignment horizontal="center" vertical="center"/>
    </xf>
    <xf fontId="4" fillId="0" borderId="3" numFmtId="0" xfId="0" applyFont="1" applyBorder="1" applyAlignment="1">
      <alignment horizontal="left" vertical="center"/>
    </xf>
    <xf fontId="4" fillId="8" borderId="3" numFmtId="0" xfId="0" applyFont="1" applyFill="1" applyBorder="1" applyAlignment="1">
      <alignment horizontal="left" vertical="center"/>
    </xf>
    <xf fontId="4" fillId="0" borderId="3" numFmtId="1" xfId="36" applyNumberFormat="1" applyFont="1" applyBorder="1" applyAlignment="1">
      <alignment horizontal="left" vertical="center"/>
    </xf>
    <xf fontId="4" fillId="8" borderId="3" numFmtId="1" xfId="36" applyNumberFormat="1" applyFont="1" applyFill="1" applyBorder="1" applyAlignment="1">
      <alignment horizontal="left" vertical="center"/>
    </xf>
    <xf fontId="6" fillId="11" borderId="3" numFmtId="0" xfId="8" applyFont="1" applyFill="1" applyBorder="1" applyAlignment="1">
      <alignment horizontal="center" vertical="center" wrapText="1"/>
    </xf>
    <xf fontId="4" fillId="12" borderId="3" numFmtId="0" xfId="0" applyFont="1" applyFill="1" applyBorder="1" applyAlignment="1">
      <alignment horizontal="center" vertical="center"/>
    </xf>
    <xf fontId="4" fillId="12" borderId="3" numFmtId="1" xfId="36" applyNumberFormat="1" applyFont="1" applyFill="1" applyBorder="1" applyAlignment="1">
      <alignment horizontal="left" vertical="center"/>
    </xf>
    <xf fontId="4" fillId="12" borderId="3" numFmtId="0" xfId="8" applyFont="1" applyFill="1" applyBorder="1" applyAlignment="1">
      <alignment horizontal="center" vertical="center" wrapText="1"/>
    </xf>
    <xf fontId="4" fillId="12" borderId="3" numFmtId="162" xfId="0" applyNumberFormat="1" applyFont="1" applyFill="1" applyBorder="1" applyAlignment="1">
      <alignment horizontal="center" vertical="center"/>
    </xf>
    <xf fontId="4" fillId="12" borderId="3" numFmtId="162" xfId="0" applyNumberFormat="1" applyFont="1" applyFill="1" applyBorder="1" applyAlignment="1" quotePrefix="1">
      <alignment horizontal="center" vertical="center"/>
    </xf>
    <xf fontId="5" fillId="12" borderId="3" numFmtId="0" xfId="0" applyFont="1" applyFill="1" applyBorder="1" applyAlignment="1">
      <alignment horizontal="center" vertical="center"/>
    </xf>
    <xf fontId="4" fillId="12" borderId="3" numFmtId="0" xfId="0" applyFont="1" applyFill="1" applyBorder="1" applyAlignment="1">
      <alignment horizontal="left" vertical="center"/>
    </xf>
    <xf fontId="4" fillId="12" borderId="3" numFmtId="0" xfId="8" applyFont="1" applyFill="1" applyBorder="1" applyAlignment="1">
      <alignment horizontal="left" vertical="center" wrapText="1"/>
    </xf>
    <xf fontId="4" fillId="0" borderId="3" numFmtId="162" xfId="0" applyNumberFormat="1" applyFont="1" applyBorder="1" applyAlignment="1" quotePrefix="1">
      <alignment horizontal="center" vertical="center"/>
    </xf>
    <xf fontId="4" fillId="9" borderId="3" numFmtId="162" xfId="0" applyNumberFormat="1" applyFont="1" applyFill="1" applyBorder="1" applyAlignment="1" quotePrefix="1">
      <alignment horizontal="center" vertical="center"/>
    </xf>
    <xf fontId="4" fillId="10" borderId="0" numFmtId="162" xfId="0" applyNumberFormat="1" applyFont="1" applyFill="1" applyAlignment="1" quotePrefix="1">
      <alignment horizontal="center" vertical="center"/>
    </xf>
    <xf fontId="4" fillId="9" borderId="0" numFmtId="162" xfId="0" applyNumberFormat="1" applyFont="1" applyFill="1" applyAlignment="1" quotePrefix="1">
      <alignment horizontal="center" vertical="center"/>
    </xf>
    <xf fontId="4" fillId="12" borderId="3" numFmtId="0" xfId="0" applyFont="1" applyFill="1" applyBorder="1" applyAlignment="1">
      <alignment horizontal="left" vertical="center" wrapText="1"/>
    </xf>
    <xf fontId="4" fillId="0" borderId="4" numFmtId="1" xfId="36" applyNumberFormat="1" applyFont="1" applyBorder="1" applyAlignment="1">
      <alignment horizontal="left" vertical="center"/>
    </xf>
    <xf fontId="4" fillId="0" borderId="4" numFmtId="0" xfId="0" applyFont="1" applyBorder="1" applyAlignment="1">
      <alignment horizontal="left" vertical="center" wrapText="1"/>
    </xf>
    <xf fontId="4" fillId="0" borderId="4" numFmtId="162" xfId="0" applyNumberFormat="1" applyFont="1" applyBorder="1" applyAlignment="1">
      <alignment horizontal="center" vertical="center"/>
    </xf>
    <xf fontId="4" fillId="9" borderId="4" numFmtId="162" xfId="0" applyNumberFormat="1" applyFont="1" applyFill="1" applyBorder="1" applyAlignment="1">
      <alignment horizontal="center" vertical="center"/>
    </xf>
    <xf fontId="4" fillId="10" borderId="4" numFmtId="162" xfId="0" applyNumberFormat="1" applyFont="1" applyFill="1" applyBorder="1" applyAlignment="1" quotePrefix="1">
      <alignment horizontal="center" vertical="center"/>
    </xf>
    <xf fontId="4" fillId="0" borderId="5" numFmtId="0" xfId="0" applyFont="1" applyBorder="1" applyAlignment="1">
      <alignment horizontal="center" vertical="center"/>
    </xf>
    <xf fontId="4" fillId="0" borderId="5" numFmtId="1" xfId="36" applyNumberFormat="1" applyFont="1" applyBorder="1" applyAlignment="1">
      <alignment horizontal="left" vertical="center"/>
    </xf>
    <xf fontId="4" fillId="0" borderId="5" numFmtId="0" xfId="0" applyFont="1" applyBorder="1" applyAlignment="1">
      <alignment horizontal="left" vertical="center" wrapText="1"/>
    </xf>
    <xf fontId="4" fillId="0" borderId="5" numFmtId="0" xfId="0" applyFont="1" applyBorder="1" applyAlignment="1">
      <alignment horizontal="center" vertical="center" wrapText="1"/>
    </xf>
    <xf fontId="6" fillId="0" borderId="5" numFmtId="162" xfId="0" applyNumberFormat="1" applyFont="1" applyBorder="1" applyAlignment="1">
      <alignment horizontal="center" vertical="center"/>
    </xf>
    <xf fontId="4" fillId="0" borderId="5" numFmtId="162" xfId="0" applyNumberFormat="1" applyFont="1" applyBorder="1" applyAlignment="1">
      <alignment horizontal="center" vertical="center"/>
    </xf>
    <xf fontId="4" fillId="0" borderId="5" numFmtId="162" xfId="0" applyNumberFormat="1" applyFont="1" applyBorder="1" applyAlignment="1" quotePrefix="1">
      <alignment horizontal="center" vertical="center"/>
    </xf>
    <xf fontId="4" fillId="13" borderId="3" numFmtId="0" xfId="0" applyFont="1" applyFill="1" applyBorder="1" applyAlignment="1">
      <alignment horizontal="center" vertical="center"/>
    </xf>
    <xf fontId="4" fillId="13" borderId="3" numFmtId="0" xfId="0" applyFont="1" applyFill="1" applyBorder="1" applyAlignment="1">
      <alignment horizontal="left" vertical="center" wrapText="1"/>
    </xf>
    <xf fontId="4" fillId="13" borderId="3" numFmtId="0" xfId="8" applyFont="1" applyFill="1" applyBorder="1" applyAlignment="1">
      <alignment horizontal="center" vertical="center" wrapText="1"/>
    </xf>
    <xf fontId="4" fillId="13" borderId="3" numFmtId="162" xfId="0" applyNumberFormat="1" applyFont="1" applyFill="1" applyBorder="1" applyAlignment="1">
      <alignment horizontal="center" vertical="center"/>
    </xf>
    <xf fontId="4" fillId="13" borderId="3" numFmtId="162" xfId="0" applyNumberFormat="1" applyFont="1" applyFill="1" applyBorder="1" applyAlignment="1" quotePrefix="1">
      <alignment horizontal="center" vertical="center"/>
    </xf>
    <xf fontId="4" fillId="13" borderId="3" numFmtId="162" xfId="0" applyNumberFormat="1" applyFont="1" applyFill="1" applyBorder="1" applyAlignment="1">
      <alignment horizontal="center"/>
    </xf>
    <xf fontId="4" fillId="13" borderId="3" numFmtId="0" xfId="8" applyFont="1" applyFill="1" applyBorder="1" applyAlignment="1">
      <alignment horizontal="left" vertical="center" wrapText="1"/>
    </xf>
    <xf fontId="4" fillId="13" borderId="3" numFmtId="0" xfId="0" applyFont="1" applyFill="1" applyBorder="1" applyAlignment="1">
      <alignment horizontal="left" vertical="center"/>
    </xf>
    <xf fontId="4" fillId="14" borderId="3" numFmtId="0" xfId="0" applyFont="1" applyFill="1" applyBorder="1" applyAlignment="1">
      <alignment horizontal="center" vertical="center"/>
    </xf>
    <xf fontId="4" fillId="14" borderId="3" numFmtId="0" xfId="0" applyFont="1" applyFill="1" applyBorder="1" applyAlignment="1">
      <alignment horizontal="left" vertical="center" wrapText="1"/>
    </xf>
    <xf fontId="4" fillId="14" borderId="3" numFmtId="162" xfId="0" applyNumberFormat="1" applyFont="1" applyFill="1" applyBorder="1" applyAlignment="1">
      <alignment horizontal="center" vertical="center"/>
    </xf>
    <xf fontId="4" fillId="14" borderId="3" numFmtId="162" xfId="0" applyNumberFormat="1" applyFont="1" applyFill="1" applyBorder="1" applyAlignment="1" quotePrefix="1">
      <alignment horizontal="center" vertical="center"/>
    </xf>
    <xf fontId="4" fillId="14" borderId="3" numFmtId="1" xfId="36" applyNumberFormat="1" applyFont="1" applyFill="1" applyBorder="1" applyAlignment="1">
      <alignment horizontal="left" vertical="center"/>
    </xf>
    <xf fontId="4" fillId="7" borderId="3" numFmtId="0" xfId="0" applyFont="1" applyFill="1" applyBorder="1" applyAlignment="1">
      <alignment horizontal="center" vertical="center"/>
    </xf>
    <xf fontId="4" fillId="7" borderId="3" numFmtId="0" xfId="8" applyFont="1" applyFill="1" applyBorder="1" applyAlignment="1">
      <alignment horizontal="left" vertical="center" wrapText="1"/>
    </xf>
    <xf fontId="4" fillId="7" borderId="3" numFmtId="0" xfId="8" applyFont="1" applyFill="1" applyBorder="1" applyAlignment="1">
      <alignment horizontal="center" vertical="center" wrapText="1"/>
    </xf>
    <xf fontId="4" fillId="7" borderId="3" numFmtId="162" xfId="0" applyNumberFormat="1" applyFont="1" applyFill="1" applyBorder="1" applyAlignment="1">
      <alignment horizontal="center" vertical="center"/>
    </xf>
    <xf fontId="4" fillId="7" borderId="3" numFmtId="162" xfId="0" applyNumberFormat="1" applyFont="1" applyFill="1" applyBorder="1" applyAlignment="1" quotePrefix="1">
      <alignment horizontal="center" vertical="center"/>
    </xf>
    <xf fontId="4" fillId="7" borderId="3" numFmtId="0" xfId="0" applyFont="1" applyFill="1" applyBorder="1" applyAlignment="1">
      <alignment horizontal="left" vertical="center" wrapText="1"/>
    </xf>
    <xf fontId="4" fillId="7" borderId="3" numFmtId="1" xfId="36" applyNumberFormat="1" applyFont="1" applyFill="1" applyBorder="1" applyAlignment="1">
      <alignment horizontal="left" vertical="center"/>
    </xf>
    <xf fontId="4" fillId="7" borderId="3" numFmtId="0" xfId="0" applyFont="1" applyFill="1" applyBorder="1" applyAlignment="1">
      <alignment horizontal="left" vertical="center"/>
    </xf>
    <xf fontId="4" fillId="7" borderId="3" numFmtId="0" xfId="8" applyFont="1" applyFill="1" applyBorder="1" applyAlignment="1">
      <alignment horizontal="left" vertical="center"/>
    </xf>
    <xf fontId="8" fillId="7" borderId="3" numFmtId="162" xfId="0" applyNumberFormat="1" applyFont="1" applyFill="1" applyBorder="1" applyAlignment="1">
      <alignment horizontal="center" vertical="center"/>
    </xf>
    <xf fontId="4" fillId="5" borderId="3" numFmtId="0" xfId="0" applyFont="1" applyFill="1" applyBorder="1" applyAlignment="1">
      <alignment horizontal="center" vertical="center"/>
    </xf>
    <xf fontId="4" fillId="5" borderId="6" numFmtId="0" xfId="0" applyFont="1" applyFill="1" applyBorder="1" applyAlignment="1">
      <alignment horizontal="left" vertical="center" wrapText="1"/>
    </xf>
    <xf fontId="4" fillId="5" borderId="7" numFmtId="0" xfId="0" applyFont="1" applyFill="1" applyBorder="1" applyAlignment="1">
      <alignment horizontal="left" vertical="center" wrapText="1"/>
    </xf>
    <xf fontId="4" fillId="5" borderId="3" numFmtId="0" xfId="8" applyFont="1" applyFill="1" applyBorder="1" applyAlignment="1">
      <alignment horizontal="center" vertical="center" wrapText="1"/>
    </xf>
    <xf fontId="4" fillId="5" borderId="7" numFmtId="162" xfId="0" applyNumberFormat="1" applyFont="1" applyFill="1" applyBorder="1" applyAlignment="1">
      <alignment horizontal="center" vertical="center"/>
    </xf>
    <xf fontId="4" fillId="5" borderId="8" numFmtId="162" xfId="0" applyNumberFormat="1" applyFont="1" applyFill="1" applyBorder="1" applyAlignment="1">
      <alignment horizontal="center" vertical="center"/>
    </xf>
    <xf fontId="4" fillId="5" borderId="0" numFmtId="162" xfId="0" applyNumberFormat="1" applyFont="1" applyFill="1" applyAlignment="1">
      <alignment horizontal="center" vertical="center"/>
    </xf>
    <xf fontId="4" fillId="5" borderId="9" numFmtId="0" xfId="0" applyFont="1" applyFill="1" applyBorder="1" applyAlignment="1">
      <alignment horizontal="left" vertical="top" wrapText="1"/>
    </xf>
    <xf fontId="4" fillId="5" borderId="10" numFmtId="0" xfId="8" applyFont="1" applyFill="1" applyBorder="1" applyAlignment="1">
      <alignment horizontal="left" vertical="top" wrapText="1"/>
    </xf>
    <xf fontId="4" fillId="5" borderId="10" numFmtId="162" xfId="0" applyNumberFormat="1" applyFont="1" applyFill="1" applyBorder="1" applyAlignment="1">
      <alignment horizontal="center" vertical="center"/>
    </xf>
    <xf fontId="4" fillId="5" borderId="11" numFmtId="162" xfId="0" applyNumberFormat="1" applyFont="1" applyFill="1" applyBorder="1" applyAlignment="1">
      <alignment horizontal="center" vertical="center"/>
    </xf>
    <xf fontId="4" fillId="5" borderId="3" numFmtId="162" xfId="0" applyNumberFormat="1" applyFont="1" applyFill="1" applyBorder="1" applyAlignment="1">
      <alignment horizontal="center" vertical="center"/>
    </xf>
    <xf fontId="4" fillId="5" borderId="9" numFmtId="0" xfId="8" applyFont="1" applyFill="1" applyBorder="1" applyAlignment="1">
      <alignment horizontal="left" vertical="center" wrapText="1"/>
    </xf>
    <xf fontId="4" fillId="5" borderId="10" numFmtId="0" xfId="8" applyFont="1" applyFill="1" applyBorder="1" applyAlignment="1">
      <alignment horizontal="left" vertical="center" wrapText="1"/>
    </xf>
    <xf fontId="4" fillId="5" borderId="9" numFmtId="0" xfId="0" applyFont="1" applyFill="1" applyBorder="1" applyAlignment="1">
      <alignment horizontal="left" vertical="center"/>
    </xf>
    <xf fontId="4" fillId="5" borderId="10" numFmtId="0" xfId="0" applyFont="1" applyFill="1" applyBorder="1" applyAlignment="1">
      <alignment horizontal="left" vertical="center"/>
    </xf>
    <xf fontId="4" fillId="5" borderId="9" numFmtId="0" xfId="0" applyFont="1" applyFill="1" applyBorder="1" applyAlignment="1">
      <alignment horizontal="left" vertical="center" wrapText="1"/>
    </xf>
    <xf fontId="4" fillId="5" borderId="10" numFmtId="0" xfId="0" applyFont="1" applyFill="1" applyBorder="1" applyAlignment="1">
      <alignment horizontal="left" vertical="center" wrapText="1"/>
    </xf>
    <xf fontId="4" fillId="5" borderId="10" numFmtId="162" xfId="0" applyNumberFormat="1" applyFont="1" applyFill="1" applyBorder="1" applyAlignment="1" quotePrefix="1">
      <alignment horizontal="center" vertical="center"/>
    </xf>
    <xf fontId="4" fillId="5" borderId="10" numFmtId="0" xfId="8" applyFont="1" applyFill="1" applyBorder="1" applyAlignment="1">
      <alignment horizontal="left" vertical="center"/>
    </xf>
    <xf fontId="4" fillId="5" borderId="10" numFmtId="0" xfId="0" applyFont="1" applyFill="1" applyBorder="1" applyAlignment="1">
      <alignment horizontal="center" vertical="center"/>
    </xf>
    <xf fontId="4" fillId="5" borderId="11" numFmtId="0" xfId="0" applyFont="1" applyFill="1" applyBorder="1" applyAlignment="1">
      <alignment horizontal="center" vertical="center"/>
    </xf>
    <xf fontId="4" fillId="5" borderId="9" numFmtId="1" xfId="36" applyNumberFormat="1" applyFont="1" applyFill="1" applyBorder="1" applyAlignment="1">
      <alignment horizontal="left" vertical="top"/>
    </xf>
    <xf fontId="4" fillId="5" borderId="10" numFmtId="0" xfId="0" applyFont="1" applyFill="1" applyBorder="1" applyAlignment="1">
      <alignment horizontal="left" vertical="top" wrapText="1"/>
    </xf>
    <xf fontId="4" fillId="5" borderId="9" numFmtId="1" xfId="36" applyNumberFormat="1" applyFont="1" applyFill="1" applyBorder="1" applyAlignment="1">
      <alignment horizontal="left" vertical="center"/>
    </xf>
    <xf fontId="4" fillId="5" borderId="10" numFmtId="1" xfId="36" applyNumberFormat="1" applyFont="1" applyFill="1" applyBorder="1" applyAlignment="1">
      <alignment horizontal="left" vertical="center"/>
    </xf>
    <xf fontId="4" fillId="5" borderId="11" numFmtId="162" xfId="0" applyNumberFormat="1" applyFont="1" applyFill="1" applyBorder="1" applyAlignment="1" quotePrefix="1">
      <alignment horizontal="center" vertical="center"/>
    </xf>
    <xf fontId="4" fillId="5" borderId="3" numFmtId="162" xfId="0" applyNumberFormat="1" applyFont="1" applyFill="1" applyBorder="1" applyAlignment="1" quotePrefix="1">
      <alignment horizontal="center" vertical="center"/>
    </xf>
    <xf fontId="4" fillId="5" borderId="9" numFmtId="0" xfId="8" applyFont="1" applyFill="1" applyBorder="1" applyAlignment="1">
      <alignment horizontal="left" vertical="center"/>
    </xf>
    <xf fontId="4" fillId="15" borderId="3" numFmtId="0" xfId="0" applyFont="1" applyFill="1" applyBorder="1" applyAlignment="1">
      <alignment horizontal="center" vertical="center"/>
    </xf>
    <xf fontId="4" fillId="15" borderId="3" numFmtId="0" xfId="8" applyFont="1" applyFill="1" applyBorder="1" applyAlignment="1">
      <alignment horizontal="left" vertical="center" wrapText="1"/>
    </xf>
    <xf fontId="4" fillId="15" borderId="3" numFmtId="0" xfId="0" applyFont="1" applyFill="1" applyBorder="1" applyAlignment="1">
      <alignment horizontal="left" vertical="center"/>
    </xf>
    <xf fontId="4" fillId="15" borderId="3" numFmtId="0" xfId="8" applyFont="1" applyFill="1" applyBorder="1" applyAlignment="1">
      <alignment horizontal="center" vertical="center" wrapText="1"/>
    </xf>
    <xf fontId="4" fillId="15" borderId="3" numFmtId="162" xfId="0" applyNumberFormat="1" applyFont="1" applyFill="1" applyBorder="1" applyAlignment="1">
      <alignment horizontal="center" vertical="center"/>
    </xf>
    <xf fontId="4" fillId="15" borderId="3" numFmtId="162" xfId="0" applyNumberFormat="1" applyFont="1" applyFill="1" applyBorder="1" applyAlignment="1" quotePrefix="1">
      <alignment horizontal="center" vertical="center"/>
    </xf>
    <xf fontId="4" fillId="0" borderId="12" numFmtId="0" xfId="0" applyFont="1" applyBorder="1" applyAlignment="1">
      <alignment vertical="center"/>
    </xf>
    <xf fontId="6" fillId="0" borderId="12" numFmtId="163" xfId="0" applyNumberFormat="1" applyFont="1" applyBorder="1" applyAlignment="1">
      <alignment horizontal="center" vertical="center"/>
    </xf>
    <xf fontId="4" fillId="0" borderId="12" numFmtId="0" xfId="0" applyFont="1" applyBorder="1" applyAlignment="1">
      <alignment horizontal="center" vertical="center"/>
    </xf>
    <xf fontId="4" fillId="16" borderId="13" numFmtId="0" xfId="0" applyFont="1" applyFill="1" applyBorder="1" applyAlignment="1">
      <alignment horizontal="center" vertical="center"/>
    </xf>
    <xf fontId="4" fillId="16" borderId="14" numFmtId="0" xfId="0" applyFont="1" applyFill="1" applyBorder="1" applyAlignment="1">
      <alignment horizontal="left" vertical="top" wrapText="1"/>
    </xf>
    <xf fontId="4" fillId="16" borderId="15" numFmtId="0" xfId="0" applyFont="1" applyFill="1" applyBorder="1" applyAlignment="1">
      <alignment horizontal="left" vertical="top" wrapText="1"/>
    </xf>
    <xf fontId="6" fillId="11" borderId="13" numFmtId="0" xfId="8" applyFont="1" applyFill="1" applyBorder="1" applyAlignment="1">
      <alignment horizontal="center" vertical="center" wrapText="1"/>
    </xf>
    <xf fontId="4" fillId="16" borderId="15" numFmtId="162" xfId="0" applyNumberFormat="1" applyFont="1" applyFill="1" applyBorder="1" applyAlignment="1">
      <alignment horizontal="center" vertical="center"/>
    </xf>
    <xf fontId="4" fillId="16" borderId="15" numFmtId="0" xfId="0" applyFont="1" applyFill="1" applyBorder="1" applyAlignment="1">
      <alignment horizontal="center" vertical="center"/>
    </xf>
    <xf fontId="4" fillId="16" borderId="16" numFmtId="0" xfId="0" applyFont="1" applyFill="1" applyBorder="1" applyAlignment="1">
      <alignment horizontal="center" vertical="center"/>
    </xf>
    <xf fontId="4" fillId="16" borderId="3" numFmtId="0" xfId="0" applyFont="1" applyFill="1" applyBorder="1" applyAlignment="1">
      <alignment horizontal="center" vertical="center"/>
    </xf>
    <xf fontId="4" fillId="16" borderId="9" numFmtId="0" xfId="0" applyFont="1" applyFill="1" applyBorder="1" applyAlignment="1">
      <alignment horizontal="left" vertical="top" wrapText="1"/>
    </xf>
    <xf fontId="4" fillId="16" borderId="10" numFmtId="0" xfId="0" applyFont="1" applyFill="1" applyBorder="1" applyAlignment="1">
      <alignment horizontal="left" vertical="top" wrapText="1"/>
    </xf>
    <xf fontId="4" fillId="16" borderId="10" numFmtId="162" xfId="0" applyNumberFormat="1" applyFont="1" applyFill="1" applyBorder="1" applyAlignment="1">
      <alignment horizontal="center" vertical="center"/>
    </xf>
    <xf fontId="4" fillId="16" borderId="10" numFmtId="0" xfId="0" applyFont="1" applyFill="1" applyBorder="1" applyAlignment="1">
      <alignment horizontal="center" vertical="center"/>
    </xf>
    <xf fontId="4" fillId="16" borderId="11" numFmtId="0" xfId="0" applyFont="1" applyFill="1" applyBorder="1" applyAlignment="1">
      <alignment horizontal="center" vertical="center"/>
    </xf>
    <xf fontId="4" fillId="7" borderId="9" numFmtId="0" xfId="0" applyFont="1" applyFill="1" applyBorder="1" applyAlignment="1">
      <alignment horizontal="left" vertical="top" wrapText="1"/>
    </xf>
    <xf fontId="4" fillId="7" borderId="10" numFmtId="0" xfId="0" applyFont="1" applyFill="1" applyBorder="1" applyAlignment="1">
      <alignment horizontal="left" vertical="top" wrapText="1"/>
    </xf>
    <xf fontId="4" fillId="7" borderId="10" numFmtId="162" xfId="0" applyNumberFormat="1" applyFont="1" applyFill="1" applyBorder="1" applyAlignment="1">
      <alignment horizontal="center" vertical="center"/>
    </xf>
    <xf fontId="4" fillId="7" borderId="10" numFmtId="0" xfId="0" applyFont="1" applyFill="1" applyBorder="1" applyAlignment="1">
      <alignment horizontal="center" vertical="center"/>
    </xf>
    <xf fontId="4" fillId="7" borderId="11" numFmtId="0" xfId="0" applyFont="1" applyFill="1" applyBorder="1" applyAlignment="1">
      <alignment horizontal="center" vertical="center"/>
    </xf>
    <xf fontId="4" fillId="5" borderId="9" numFmtId="0" xfId="8" applyFont="1" applyFill="1" applyBorder="1" applyAlignment="1">
      <alignment horizontal="left" vertical="top" wrapText="1"/>
    </xf>
    <xf fontId="6" fillId="7" borderId="3" numFmtId="0" xfId="8" applyFont="1" applyFill="1" applyBorder="1" applyAlignment="1">
      <alignment horizontal="center" vertical="center" wrapText="1"/>
    </xf>
    <xf fontId="4" fillId="15" borderId="9" numFmtId="0" xfId="0" applyFont="1" applyFill="1" applyBorder="1" applyAlignment="1">
      <alignment horizontal="left" vertical="top" wrapText="1"/>
    </xf>
    <xf fontId="4" fillId="15" borderId="10" numFmtId="0" xfId="0" applyFont="1" applyFill="1" applyBorder="1" applyAlignment="1">
      <alignment horizontal="left" vertical="top" wrapText="1"/>
    </xf>
    <xf fontId="4" fillId="15" borderId="10" numFmtId="162" xfId="0" applyNumberFormat="1" applyFont="1" applyFill="1" applyBorder="1" applyAlignment="1">
      <alignment horizontal="center" vertical="center"/>
    </xf>
    <xf fontId="4" fillId="15" borderId="10" numFmtId="0" xfId="0" applyFont="1" applyFill="1" applyBorder="1" applyAlignment="1">
      <alignment horizontal="center" vertical="center"/>
    </xf>
    <xf fontId="4" fillId="15" borderId="11" numFmtId="0" xfId="0" applyFont="1" applyFill="1" applyBorder="1" applyAlignment="1">
      <alignment horizontal="center" vertical="center"/>
    </xf>
    <xf fontId="4" fillId="16" borderId="3" numFmtId="0" xfId="8" applyFont="1" applyFill="1" applyBorder="1" applyAlignment="1">
      <alignment horizontal="center" vertical="center" wrapText="1"/>
    </xf>
    <xf fontId="4" fillId="16" borderId="9" numFmtId="0" xfId="0" applyFont="1" applyFill="1" applyBorder="1" applyAlignment="1">
      <alignment horizontal="left" vertical="center" wrapText="1"/>
    </xf>
    <xf fontId="9" fillId="0" borderId="0" numFmtId="0" xfId="0" applyFont="1" applyAlignment="1">
      <alignment vertical="center" wrapText="1"/>
    </xf>
    <xf fontId="9" fillId="0" borderId="0" numFmtId="0" xfId="0" applyFont="1" applyAlignment="1">
      <alignment horizontal="center" vertical="center" wrapText="1"/>
    </xf>
    <xf fontId="10" fillId="0" borderId="0" numFmtId="0" xfId="0" applyFont="1" applyAlignment="1">
      <alignment vertical="center" wrapText="1"/>
    </xf>
    <xf fontId="0" fillId="0" borderId="0" numFmtId="0" xfId="0" applyAlignment="1">
      <alignment wrapText="1"/>
    </xf>
    <xf fontId="10" fillId="0" borderId="0" numFmtId="0" xfId="0" applyFont="1" applyAlignment="1">
      <alignment horizontal="center" vertical="center" wrapText="1"/>
    </xf>
    <xf fontId="10" fillId="0" borderId="0" numFmtId="1" xfId="0" applyNumberFormat="1" applyFont="1" applyAlignment="1">
      <alignment horizontal="center" vertical="center" wrapText="1"/>
    </xf>
    <xf fontId="11" fillId="0" borderId="17" numFmtId="0" xfId="0" applyFont="1" applyBorder="1" applyAlignment="1">
      <alignment horizontal="center" vertical="center" wrapText="1"/>
    </xf>
    <xf fontId="6" fillId="0" borderId="17" numFmtId="0" xfId="0" applyFont="1" applyBorder="1" applyAlignment="1">
      <alignment horizontal="center" vertical="center" wrapText="1"/>
    </xf>
    <xf fontId="12" fillId="0" borderId="0" numFmtId="162" xfId="0" applyNumberFormat="1" applyFont="1" applyAlignment="1">
      <alignment horizontal="left" vertical="center" wrapText="1"/>
    </xf>
    <xf fontId="11" fillId="0" borderId="18" numFmtId="162" xfId="0" applyNumberFormat="1" applyFont="1" applyBorder="1" applyAlignment="1">
      <alignment horizontal="center" vertical="center" wrapText="1"/>
    </xf>
    <xf fontId="13" fillId="0" borderId="3" numFmtId="0" xfId="0" applyFont="1" applyBorder="1" applyAlignment="1">
      <alignment horizontal="center" vertical="center" wrapText="1"/>
    </xf>
    <xf fontId="13" fillId="0" borderId="3" numFmtId="1" xfId="0" applyNumberFormat="1" applyFont="1" applyBorder="1" applyAlignment="1">
      <alignment horizontal="center" vertical="center" wrapText="1"/>
    </xf>
    <xf fontId="9" fillId="0" borderId="3" numFmtId="0" xfId="0" applyFont="1" applyBorder="1" applyAlignment="1">
      <alignment horizontal="center" vertical="center" wrapText="1"/>
    </xf>
    <xf fontId="4" fillId="17" borderId="19" numFmtId="0" xfId="0" applyFont="1" applyFill="1" applyBorder="1" applyAlignment="1">
      <alignment horizontal="center" vertical="center" wrapText="1"/>
    </xf>
    <xf fontId="4" fillId="17" borderId="20" numFmtId="0" xfId="0" applyFont="1" applyFill="1" applyBorder="1" applyAlignment="1">
      <alignment horizontal="left" vertical="center" wrapText="1"/>
    </xf>
    <xf fontId="4" fillId="17" borderId="21" numFmtId="0" xfId="0" applyFont="1" applyFill="1" applyBorder="1" applyAlignment="1">
      <alignment horizontal="left" vertical="center" wrapText="1"/>
    </xf>
    <xf fontId="5" fillId="10" borderId="3" numFmtId="0" xfId="0" applyFont="1" applyFill="1" applyBorder="1" applyAlignment="1">
      <alignment horizontal="center" vertical="center" wrapText="1"/>
    </xf>
    <xf fontId="4" fillId="17" borderId="22" numFmtId="0" xfId="0" applyFont="1" applyFill="1" applyBorder="1" applyAlignment="1">
      <alignment horizontal="center" vertical="center" wrapText="1"/>
    </xf>
    <xf fontId="4" fillId="17" borderId="20" numFmtId="0" xfId="0" applyFont="1" applyFill="1" applyBorder="1" applyAlignment="1">
      <alignment horizontal="center" vertical="center" wrapText="1"/>
    </xf>
    <xf fontId="14" fillId="17" borderId="3" numFmtId="162" xfId="0" applyNumberFormat="1" applyFont="1" applyFill="1" applyBorder="1" applyAlignment="1">
      <alignment horizontal="left" vertical="center" wrapText="1"/>
    </xf>
    <xf fontId="9" fillId="17" borderId="21" numFmtId="162" xfId="0" applyNumberFormat="1" applyFont="1" applyFill="1" applyBorder="1" applyAlignment="1">
      <alignment horizontal="center" vertical="center" wrapText="1"/>
    </xf>
    <xf fontId="10" fillId="18" borderId="12" numFmtId="0" xfId="0" applyFont="1" applyFill="1" applyBorder="1" applyAlignment="1">
      <alignment horizontal="center" vertical="center" wrapText="1"/>
    </xf>
    <xf fontId="10" fillId="18" borderId="12" numFmtId="1" xfId="0" applyNumberFormat="1" applyFont="1" applyFill="1" applyBorder="1" applyAlignment="1">
      <alignment horizontal="center" vertical="center" wrapText="1"/>
    </xf>
    <xf fontId="9" fillId="17" borderId="10" numFmtId="0" xfId="0" applyFont="1" applyFill="1" applyBorder="1" applyAlignment="1">
      <alignment horizontal="center" vertical="center" wrapText="1"/>
    </xf>
    <xf fontId="9" fillId="17" borderId="9" numFmtId="0" xfId="0" applyFont="1" applyFill="1" applyBorder="1" applyAlignment="1">
      <alignment vertical="center" wrapText="1"/>
    </xf>
    <xf fontId="4" fillId="17" borderId="23" numFmtId="0" xfId="0" applyFont="1" applyFill="1" applyBorder="1" applyAlignment="1">
      <alignment horizontal="left" vertical="center" wrapText="1"/>
    </xf>
    <xf fontId="4" fillId="17" borderId="24" numFmtId="0" xfId="0" applyFont="1" applyFill="1" applyBorder="1" applyAlignment="1">
      <alignment horizontal="center" vertical="center" wrapText="1"/>
    </xf>
    <xf fontId="4" fillId="17" borderId="25" numFmtId="0" xfId="0" applyFont="1" applyFill="1" applyBorder="1" applyAlignment="1">
      <alignment horizontal="center" vertical="center" wrapText="1"/>
    </xf>
    <xf fontId="9" fillId="17" borderId="9" numFmtId="0" xfId="0" applyFont="1" applyFill="1" applyBorder="1" applyAlignment="1">
      <alignment horizontal="center" vertical="center" wrapText="1"/>
    </xf>
    <xf fontId="9" fillId="17" borderId="23" numFmtId="162" xfId="0" applyNumberFormat="1" applyFont="1" applyFill="1" applyBorder="1" applyAlignment="1">
      <alignment horizontal="center" vertical="center" wrapText="1"/>
    </xf>
    <xf fontId="10" fillId="18" borderId="13" numFmtId="0" xfId="0" applyFont="1" applyFill="1" applyBorder="1" applyAlignment="1">
      <alignment horizontal="center" vertical="center" wrapText="1"/>
    </xf>
    <xf fontId="10" fillId="18" borderId="13" numFmtId="1" xfId="0" applyNumberFormat="1" applyFont="1" applyFill="1" applyBorder="1" applyAlignment="1">
      <alignment horizontal="center" vertical="center" wrapText="1"/>
    </xf>
    <xf fontId="10" fillId="18" borderId="3" numFmtId="0" xfId="0" applyFont="1" applyFill="1" applyBorder="1" applyAlignment="1">
      <alignment horizontal="center" vertical="center" wrapText="1"/>
    </xf>
    <xf fontId="9" fillId="17" borderId="7" numFmtId="0" xfId="0" applyFont="1" applyFill="1" applyBorder="1" applyAlignment="1">
      <alignment horizontal="center" vertical="center" wrapText="1"/>
    </xf>
    <xf fontId="9" fillId="17" borderId="6" numFmtId="0" xfId="0" applyFont="1" applyFill="1" applyBorder="1" applyAlignment="1">
      <alignment vertical="center" wrapText="1"/>
    </xf>
    <xf fontId="4" fillId="17" borderId="8" numFmtId="0" xfId="0" applyFont="1" applyFill="1" applyBorder="1" applyAlignment="1">
      <alignment horizontal="center" vertical="center" wrapText="1"/>
    </xf>
    <xf fontId="4" fillId="17" borderId="17" numFmtId="0" xfId="0" applyFont="1" applyFill="1" applyBorder="1" applyAlignment="1">
      <alignment horizontal="center" vertical="center" wrapText="1"/>
    </xf>
    <xf fontId="9" fillId="17" borderId="6" numFmtId="0" xfId="0" applyFont="1" applyFill="1" applyBorder="1" applyAlignment="1">
      <alignment horizontal="center" vertical="center" wrapText="1"/>
    </xf>
    <xf fontId="9" fillId="17" borderId="26" numFmtId="162" xfId="0" applyNumberFormat="1" applyFont="1" applyFill="1" applyBorder="1" applyAlignment="1">
      <alignment horizontal="center" vertical="center" wrapText="1"/>
    </xf>
    <xf fontId="10" fillId="18" borderId="3" numFmtId="1" xfId="0" applyNumberFormat="1" applyFont="1" applyFill="1" applyBorder="1" applyAlignment="1">
      <alignment horizontal="center" vertical="center" wrapText="1"/>
    </xf>
    <xf fontId="4" fillId="14" borderId="7" numFmtId="0" xfId="0" applyFont="1" applyFill="1" applyBorder="1" applyAlignment="1">
      <alignment horizontal="center" vertical="center" wrapText="1"/>
    </xf>
    <xf fontId="4" fillId="14" borderId="6" numFmtId="0" xfId="0" applyFont="1" applyFill="1" applyBorder="1" applyAlignment="1">
      <alignment horizontal="left" vertical="center" wrapText="1"/>
    </xf>
    <xf fontId="4" fillId="14" borderId="23" numFmtId="0" xfId="0" applyFont="1" applyFill="1" applyBorder="1" applyAlignment="1">
      <alignment horizontal="left" vertical="center" wrapText="1"/>
    </xf>
    <xf fontId="4" fillId="14" borderId="8" numFmtId="0" xfId="0" applyFont="1" applyFill="1" applyBorder="1" applyAlignment="1">
      <alignment horizontal="center" vertical="center" wrapText="1"/>
    </xf>
    <xf fontId="4" fillId="14" borderId="17" numFmtId="0" xfId="0" applyFont="1" applyFill="1" applyBorder="1" applyAlignment="1">
      <alignment horizontal="center" vertical="center" wrapText="1"/>
    </xf>
    <xf fontId="9" fillId="14" borderId="6" numFmtId="0" xfId="0" applyFont="1" applyFill="1" applyBorder="1" applyAlignment="1">
      <alignment horizontal="center" vertical="center" wrapText="1"/>
    </xf>
    <xf fontId="14" fillId="14" borderId="3" numFmtId="162" xfId="0" applyNumberFormat="1" applyFont="1" applyFill="1" applyBorder="1" applyAlignment="1">
      <alignment horizontal="left" vertical="center" wrapText="1"/>
    </xf>
    <xf fontId="9" fillId="14" borderId="26" numFmtId="162" xfId="0" applyNumberFormat="1" applyFont="1" applyFill="1" applyBorder="1" applyAlignment="1">
      <alignment horizontal="center" vertical="center" wrapText="1"/>
    </xf>
    <xf fontId="9" fillId="14" borderId="7" numFmtId="0" xfId="0" applyFont="1" applyFill="1" applyBorder="1" applyAlignment="1">
      <alignment horizontal="center" vertical="center" wrapText="1"/>
    </xf>
    <xf fontId="5" fillId="18" borderId="3" numFmtId="0" xfId="0" applyFont="1" applyFill="1" applyBorder="1" applyAlignment="1">
      <alignment horizontal="center" vertical="center" wrapText="1"/>
    </xf>
    <xf fontId="5" fillId="18" borderId="3" numFmtId="1" xfId="0" applyNumberFormat="1" applyFont="1" applyFill="1" applyBorder="1" applyAlignment="1">
      <alignment horizontal="center" vertical="center" wrapText="1"/>
    </xf>
    <xf fontId="4" fillId="14" borderId="3" numFmtId="0" xfId="0" applyFont="1" applyFill="1" applyBorder="1" applyAlignment="1">
      <alignment horizontal="center" vertical="center" wrapText="1"/>
    </xf>
    <xf fontId="4" fillId="17" borderId="6" numFmtId="0" xfId="1" applyFont="1" applyFill="1" applyBorder="1" applyAlignment="1">
      <alignment vertical="center" wrapText="1"/>
    </xf>
    <xf fontId="15" fillId="0" borderId="0" numFmtId="0" xfId="0" applyFont="1" applyAlignment="1">
      <alignment horizontal="center" vertical="center" wrapText="1"/>
    </xf>
    <xf fontId="9" fillId="14" borderId="19" numFmtId="0" xfId="0" applyFont="1" applyFill="1" applyBorder="1" applyAlignment="1">
      <alignment horizontal="center" vertical="center" wrapText="1"/>
    </xf>
    <xf fontId="4" fillId="14" borderId="20" numFmtId="0" xfId="0" applyFont="1" applyFill="1" applyBorder="1" applyAlignment="1">
      <alignment horizontal="left" vertical="center" wrapText="1"/>
    </xf>
    <xf fontId="4" fillId="14" borderId="27" numFmtId="0" xfId="0" applyFont="1" applyFill="1" applyBorder="1" applyAlignment="1">
      <alignment horizontal="left" vertical="center" wrapText="1"/>
    </xf>
    <xf fontId="4" fillId="14" borderId="19" numFmtId="0" xfId="0" applyFont="1" applyFill="1" applyBorder="1" applyAlignment="1">
      <alignment horizontal="center" vertical="center" wrapText="1"/>
    </xf>
    <xf fontId="4" fillId="14" borderId="22" numFmtId="0" xfId="0" applyFont="1" applyFill="1" applyBorder="1" applyAlignment="1">
      <alignment horizontal="center" vertical="center" wrapText="1"/>
    </xf>
    <xf fontId="9" fillId="14" borderId="20" numFmtId="0" xfId="0" applyFont="1" applyFill="1" applyBorder="1" applyAlignment="1">
      <alignment horizontal="center" vertical="center" wrapText="1"/>
    </xf>
    <xf fontId="9" fillId="14" borderId="21" numFmtId="162" xfId="0" applyNumberFormat="1" applyFont="1" applyFill="1" applyBorder="1" applyAlignment="1">
      <alignment horizontal="center" vertical="center" wrapText="1"/>
    </xf>
    <xf fontId="4" fillId="17" borderId="10" numFmtId="0" xfId="0" applyFont="1" applyFill="1" applyBorder="1" applyAlignment="1">
      <alignment horizontal="center" vertical="center" wrapText="1"/>
    </xf>
    <xf fontId="4" fillId="17" borderId="9" numFmtId="0" xfId="0" applyFont="1" applyFill="1" applyBorder="1" applyAlignment="1">
      <alignment vertical="center" wrapText="1"/>
    </xf>
    <xf fontId="4" fillId="17" borderId="23" numFmtId="0" xfId="0" applyFont="1" applyFill="1" applyBorder="1" applyAlignment="1">
      <alignment vertical="center" wrapText="1"/>
    </xf>
    <xf fontId="4" fillId="17" borderId="3" numFmtId="0" xfId="0" applyFont="1" applyFill="1" applyBorder="1" applyAlignment="1">
      <alignment horizontal="center" vertical="center" wrapText="1"/>
    </xf>
    <xf fontId="5" fillId="18" borderId="13" numFmtId="14" xfId="0" applyNumberFormat="1" applyFont="1" applyFill="1" applyBorder="1" applyAlignment="1">
      <alignment horizontal="center" vertical="center" wrapText="1"/>
    </xf>
    <xf fontId="5" fillId="18" borderId="13" numFmtId="1" xfId="0" applyNumberFormat="1" applyFont="1" applyFill="1" applyBorder="1" applyAlignment="1">
      <alignment horizontal="center" vertical="center" wrapText="1"/>
    </xf>
    <xf fontId="4" fillId="17" borderId="7" numFmtId="0" xfId="0" applyFont="1" applyFill="1" applyBorder="1" applyAlignment="1">
      <alignment horizontal="center" vertical="center" wrapText="1"/>
    </xf>
    <xf fontId="4" fillId="17" borderId="6" numFmtId="0" xfId="0" applyFont="1" applyFill="1" applyBorder="1" applyAlignment="1">
      <alignment vertical="center" wrapText="1"/>
    </xf>
    <xf fontId="4" fillId="17" borderId="26" numFmtId="0" xfId="0" applyFont="1" applyFill="1" applyBorder="1" applyAlignment="1">
      <alignment vertical="center" wrapText="1"/>
    </xf>
    <xf fontId="5" fillId="18" borderId="3" numFmtId="14" xfId="0" applyNumberFormat="1" applyFont="1" applyFill="1" applyBorder="1" applyAlignment="1">
      <alignment horizontal="center" vertical="center" wrapText="1"/>
    </xf>
    <xf fontId="4" fillId="14" borderId="6" numFmtId="0" xfId="0" applyFont="1" applyFill="1" applyBorder="1" applyAlignment="1">
      <alignment vertical="center" wrapText="1"/>
    </xf>
    <xf fontId="4" fillId="14" borderId="26" numFmtId="0" xfId="0" applyFont="1" applyFill="1" applyBorder="1" applyAlignment="1">
      <alignment vertical="center" wrapText="1"/>
    </xf>
    <xf fontId="4" fillId="14" borderId="6" numFmtId="0" xfId="0" applyFont="1" applyFill="1" applyBorder="1" applyAlignment="1">
      <alignment horizontal="center" vertical="center" wrapText="1"/>
    </xf>
    <xf fontId="10" fillId="18" borderId="3" numFmtId="1" xfId="0" applyNumberFormat="1" applyFont="1" applyFill="1" applyBorder="1" applyAlignment="1">
      <alignment horizontal="center" wrapText="1"/>
    </xf>
    <xf fontId="4" fillId="14" borderId="26" numFmtId="0" xfId="0" applyFont="1" applyFill="1" applyBorder="1" applyAlignment="1">
      <alignment horizontal="left" vertical="center" wrapText="1"/>
    </xf>
    <xf fontId="4" fillId="17" borderId="6" numFmtId="0" xfId="0" applyFont="1" applyFill="1" applyBorder="1" applyAlignment="1">
      <alignment horizontal="center" vertical="center" wrapText="1"/>
    </xf>
    <xf fontId="10" fillId="18" borderId="3" numFmtId="0" xfId="0" applyFont="1" applyFill="1" applyBorder="1" applyAlignment="1">
      <alignment horizontal="center" wrapText="1"/>
    </xf>
    <xf fontId="4" fillId="17" borderId="20" numFmtId="0" xfId="0" applyFont="1" applyFill="1" applyBorder="1" applyAlignment="1">
      <alignment vertical="center" wrapText="1"/>
    </xf>
    <xf fontId="4" fillId="17" borderId="21" numFmtId="0" xfId="0" applyFont="1" applyFill="1" applyBorder="1" applyAlignment="1">
      <alignment vertical="center" wrapText="1"/>
    </xf>
    <xf fontId="5" fillId="18" borderId="12" numFmtId="14" xfId="0" applyNumberFormat="1" applyFont="1" applyFill="1" applyBorder="1" applyAlignment="1">
      <alignment horizontal="center" vertical="center" wrapText="1"/>
    </xf>
    <xf fontId="5" fillId="18" borderId="12" numFmtId="1" xfId="0" applyNumberFormat="1" applyFont="1" applyFill="1" applyBorder="1" applyAlignment="1">
      <alignment horizontal="center" vertical="center" wrapText="1"/>
    </xf>
    <xf fontId="9" fillId="10" borderId="10" numFmtId="0" xfId="0" applyFont="1" applyFill="1" applyBorder="1" applyAlignment="1">
      <alignment horizontal="center" vertical="center" wrapText="1"/>
    </xf>
    <xf fontId="9" fillId="10" borderId="9" numFmtId="0" xfId="0" applyFont="1" applyFill="1" applyBorder="1" applyAlignment="1">
      <alignment horizontal="left" vertical="center" wrapText="1"/>
    </xf>
    <xf fontId="9" fillId="10" borderId="23" numFmtId="0" xfId="0" applyFont="1" applyFill="1" applyBorder="1" applyAlignment="1">
      <alignment horizontal="left" vertical="center" wrapText="1"/>
    </xf>
    <xf fontId="9" fillId="10" borderId="24" numFmtId="0" xfId="0" applyFont="1" applyFill="1" applyBorder="1" applyAlignment="1">
      <alignment horizontal="center" vertical="center" wrapText="1"/>
    </xf>
    <xf fontId="4" fillId="10" borderId="25" numFmtId="0" xfId="0" applyFont="1" applyFill="1" applyBorder="1" applyAlignment="1">
      <alignment horizontal="center" vertical="center" wrapText="1"/>
    </xf>
    <xf fontId="9" fillId="10" borderId="9" numFmtId="0" xfId="0" applyFont="1" applyFill="1" applyBorder="1" applyAlignment="1">
      <alignment horizontal="center" vertical="center" wrapText="1"/>
    </xf>
    <xf fontId="14" fillId="10" borderId="3" numFmtId="162" xfId="0" applyNumberFormat="1" applyFont="1" applyFill="1" applyBorder="1" applyAlignment="1">
      <alignment horizontal="left" vertical="center" wrapText="1"/>
    </xf>
    <xf fontId="9" fillId="10" borderId="23" numFmtId="162" xfId="0" applyNumberFormat="1" applyFont="1" applyFill="1" applyBorder="1" applyAlignment="1">
      <alignment horizontal="center" vertical="center" wrapText="1"/>
    </xf>
    <xf fontId="9" fillId="14" borderId="6" numFmtId="0" xfId="0" applyFont="1" applyFill="1" applyBorder="1" applyAlignment="1">
      <alignment horizontal="left" vertical="center" wrapText="1"/>
    </xf>
    <xf fontId="9" fillId="14" borderId="26" numFmtId="0" xfId="0" applyFont="1" applyFill="1" applyBorder="1" applyAlignment="1">
      <alignment horizontal="left" vertical="center" wrapText="1"/>
    </xf>
    <xf fontId="4" fillId="14" borderId="26" numFmtId="162" xfId="0" applyNumberFormat="1" applyFont="1" applyFill="1" applyBorder="1" applyAlignment="1">
      <alignment horizontal="center" vertical="center" wrapText="1"/>
    </xf>
    <xf fontId="9" fillId="10" borderId="7" numFmtId="0" xfId="0" applyFont="1" applyFill="1" applyBorder="1" applyAlignment="1">
      <alignment horizontal="center" vertical="center" wrapText="1"/>
    </xf>
    <xf fontId="4" fillId="10" borderId="6" numFmtId="0" xfId="0" applyFont="1" applyFill="1" applyBorder="1" applyAlignment="1">
      <alignment horizontal="left" vertical="center" wrapText="1"/>
    </xf>
    <xf fontId="4" fillId="10" borderId="26" numFmtId="0" xfId="0" applyFont="1" applyFill="1" applyBorder="1" applyAlignment="1">
      <alignment horizontal="left" vertical="center" wrapText="1"/>
    </xf>
    <xf fontId="9" fillId="10" borderId="8" numFmtId="0" xfId="0" applyFont="1" applyFill="1" applyBorder="1" applyAlignment="1">
      <alignment horizontal="center" vertical="center" wrapText="1"/>
    </xf>
    <xf fontId="4" fillId="10" borderId="17" numFmtId="0" xfId="0" applyFont="1" applyFill="1" applyBorder="1" applyAlignment="1">
      <alignment horizontal="center" vertical="center" wrapText="1"/>
    </xf>
    <xf fontId="9" fillId="10" borderId="6" numFmtId="0" xfId="0" applyFont="1" applyFill="1" applyBorder="1" applyAlignment="1">
      <alignment horizontal="center" vertical="center" wrapText="1"/>
    </xf>
    <xf fontId="9" fillId="10" borderId="26" numFmtId="162" xfId="0" applyNumberFormat="1" applyFont="1" applyFill="1" applyBorder="1" applyAlignment="1">
      <alignment horizontal="center" vertical="center" wrapText="1"/>
    </xf>
    <xf fontId="9" fillId="14" borderId="6" numFmtId="0" xfId="0" applyFont="1" applyFill="1" applyBorder="1" applyAlignment="1">
      <alignment vertical="center" wrapText="1"/>
    </xf>
    <xf fontId="9" fillId="14" borderId="26" numFmtId="0" xfId="0" applyFont="1" applyFill="1" applyBorder="1" applyAlignment="1">
      <alignment vertical="center" wrapText="1"/>
    </xf>
    <xf fontId="4" fillId="17" borderId="6" numFmtId="0" xfId="0" applyFont="1" applyFill="1" applyBorder="1" applyAlignment="1">
      <alignment horizontal="left" vertical="center" wrapText="1"/>
    </xf>
    <xf fontId="4" fillId="17" borderId="26" numFmtId="0" xfId="0" applyFont="1" applyFill="1" applyBorder="1" applyAlignment="1">
      <alignment horizontal="left" vertical="center" wrapText="1"/>
    </xf>
    <xf fontId="4" fillId="17" borderId="26" numFmtId="162" xfId="0" applyNumberFormat="1" applyFont="1" applyFill="1" applyBorder="1" applyAlignment="1">
      <alignment horizontal="center" vertical="center" wrapText="1"/>
    </xf>
    <xf fontId="9" fillId="17" borderId="6" numFmtId="0" xfId="0" applyFont="1" applyFill="1" applyBorder="1" applyAlignment="1">
      <alignment horizontal="left" vertical="center" wrapText="1"/>
    </xf>
    <xf fontId="9" fillId="17" borderId="26" numFmtId="0" xfId="0" applyFont="1" applyFill="1" applyBorder="1" applyAlignment="1">
      <alignment horizontal="left" vertical="center" wrapText="1"/>
    </xf>
    <xf fontId="14" fillId="17" borderId="3" numFmtId="162" xfId="38" applyNumberFormat="1" applyFont="1" applyFill="1" applyBorder="1" applyAlignment="1">
      <alignment horizontal="left" vertical="center" wrapText="1"/>
    </xf>
    <xf fontId="9" fillId="17" borderId="26" numFmtId="162" xfId="38" applyNumberFormat="1" applyFont="1" applyFill="1" applyBorder="1" applyAlignment="1">
      <alignment horizontal="center" vertical="center" wrapText="1"/>
    </xf>
    <xf fontId="9" fillId="10" borderId="6" numFmtId="0" xfId="0" applyFont="1" applyFill="1" applyBorder="1" applyAlignment="1">
      <alignment horizontal="left" vertical="center" wrapText="1"/>
    </xf>
    <xf fontId="9" fillId="10" borderId="26" numFmtId="0" xfId="0" applyFont="1" applyFill="1" applyBorder="1" applyAlignment="1">
      <alignment horizontal="left" vertical="center" wrapText="1"/>
    </xf>
    <xf fontId="9" fillId="17" borderId="19" numFmtId="0" xfId="0" applyFont="1" applyFill="1" applyBorder="1" applyAlignment="1">
      <alignment horizontal="center" vertical="center" wrapText="1"/>
    </xf>
    <xf fontId="9" fillId="17" borderId="20" numFmtId="0" xfId="0" applyFont="1" applyFill="1" applyBorder="1" applyAlignment="1">
      <alignment horizontal="left" vertical="center" wrapText="1"/>
    </xf>
    <xf fontId="9" fillId="17" borderId="21" numFmtId="0" xfId="0" applyFont="1" applyFill="1" applyBorder="1" applyAlignment="1">
      <alignment horizontal="left" vertical="center" wrapText="1"/>
    </xf>
    <xf fontId="9" fillId="17" borderId="20" numFmtId="0" xfId="0" applyFont="1" applyFill="1" applyBorder="1" applyAlignment="1">
      <alignment horizontal="center" vertical="center" wrapText="1"/>
    </xf>
    <xf fontId="9" fillId="14" borderId="10" numFmtId="0" xfId="0" applyFont="1" applyFill="1" applyBorder="1" applyAlignment="1">
      <alignment horizontal="center" vertical="center" wrapText="1"/>
    </xf>
    <xf fontId="9" fillId="14" borderId="9" numFmtId="0" xfId="0" applyFont="1" applyFill="1" applyBorder="1" applyAlignment="1">
      <alignment vertical="center" wrapText="1"/>
    </xf>
    <xf fontId="9" fillId="14" borderId="23" numFmtId="0" xfId="0" applyFont="1" applyFill="1" applyBorder="1" applyAlignment="1">
      <alignment horizontal="left" vertical="center" wrapText="1"/>
    </xf>
    <xf fontId="4" fillId="14" borderId="10" numFmtId="0" xfId="0" applyFont="1" applyFill="1" applyBorder="1" applyAlignment="1">
      <alignment horizontal="center" vertical="center" wrapText="1"/>
    </xf>
    <xf fontId="4" fillId="14" borderId="25" numFmtId="0" xfId="0" applyFont="1" applyFill="1" applyBorder="1" applyAlignment="1">
      <alignment horizontal="center" vertical="center" wrapText="1"/>
    </xf>
    <xf fontId="9" fillId="14" borderId="9" numFmtId="0" xfId="0" applyFont="1" applyFill="1" applyBorder="1" applyAlignment="1">
      <alignment horizontal="center" vertical="center" wrapText="1"/>
    </xf>
    <xf fontId="4" fillId="14" borderId="23" numFmtId="162" xfId="0" applyNumberFormat="1" applyFont="1" applyFill="1" applyBorder="1" applyAlignment="1">
      <alignment horizontal="center" vertical="center" wrapText="1"/>
    </xf>
    <xf fontId="14" fillId="10" borderId="3" numFmtId="162" xfId="37" applyNumberFormat="1" applyFont="1" applyFill="1" applyBorder="1" applyAlignment="1">
      <alignment horizontal="left" vertical="center" wrapText="1"/>
    </xf>
    <xf fontId="4" fillId="10" borderId="26" numFmtId="162" xfId="37" applyNumberFormat="1" applyFont="1" applyFill="1" applyBorder="1" applyAlignment="1">
      <alignment horizontal="center" vertical="center" wrapText="1"/>
    </xf>
    <xf fontId="14" fillId="17" borderId="3" numFmtId="162" xfId="37" applyNumberFormat="1" applyFont="1" applyFill="1" applyBorder="1" applyAlignment="1">
      <alignment horizontal="left" vertical="center" wrapText="1"/>
    </xf>
    <xf fontId="4" fillId="17" borderId="26" numFmtId="162" xfId="37" applyNumberFormat="1" applyFont="1" applyFill="1" applyBorder="1" applyAlignment="1">
      <alignment horizontal="center" vertical="center" wrapText="1"/>
    </xf>
    <xf fontId="4" fillId="17" borderId="26" numFmtId="0" xfId="8" applyFont="1" applyFill="1" applyBorder="1" applyAlignment="1">
      <alignment horizontal="left" vertical="center" wrapText="1"/>
    </xf>
    <xf fontId="4" fillId="17" borderId="21" numFmtId="162" xfId="37" applyNumberFormat="1" applyFont="1" applyFill="1" applyBorder="1" applyAlignment="1">
      <alignment horizontal="center" vertical="center" wrapText="1"/>
    </xf>
    <xf fontId="9" fillId="10" borderId="6" numFmtId="0" xfId="4" applyFont="1" applyFill="1" applyBorder="1" applyAlignment="1">
      <alignment vertical="center" wrapText="1"/>
    </xf>
    <xf fontId="9" fillId="10" borderId="26" numFmtId="0" xfId="4" applyFont="1" applyFill="1" applyBorder="1" applyAlignment="1">
      <alignment vertical="center" wrapText="1"/>
    </xf>
    <xf fontId="14" fillId="10" borderId="3" numFmtId="162" xfId="4" applyNumberFormat="1" applyFont="1" applyFill="1" applyBorder="1" applyAlignment="1">
      <alignment horizontal="left" vertical="center" wrapText="1"/>
    </xf>
    <xf fontId="9" fillId="10" borderId="26" numFmtId="162" xfId="4" applyNumberFormat="1" applyFont="1" applyFill="1" applyBorder="1" applyAlignment="1">
      <alignment horizontal="center" vertical="center" wrapText="1"/>
    </xf>
    <xf fontId="4" fillId="10" borderId="6" numFmtId="0" xfId="4" applyFont="1" applyFill="1" applyBorder="1" applyAlignment="1">
      <alignment vertical="center" wrapText="1"/>
    </xf>
    <xf fontId="4" fillId="10" borderId="26" numFmtId="0" xfId="4" applyFont="1" applyFill="1" applyBorder="1" applyAlignment="1">
      <alignment vertical="center" wrapText="1"/>
    </xf>
    <xf fontId="9" fillId="10" borderId="28" numFmtId="0" xfId="0" applyFont="1" applyFill="1" applyBorder="1" applyAlignment="1">
      <alignment horizontal="center" vertical="center" wrapText="1"/>
    </xf>
    <xf fontId="4" fillId="10" borderId="3" numFmtId="0" xfId="0" applyFont="1" applyFill="1" applyBorder="1" applyAlignment="1">
      <alignment horizontal="center" vertical="center" wrapText="1"/>
    </xf>
    <xf fontId="9" fillId="10" borderId="9" numFmtId="0" xfId="0" applyFont="1" applyFill="1" applyBorder="1" applyAlignment="1">
      <alignment vertical="center" wrapText="1"/>
    </xf>
    <xf fontId="9" fillId="10" borderId="11" numFmtId="0" xfId="0" applyFont="1" applyFill="1" applyBorder="1" applyAlignment="1">
      <alignment horizontal="center" vertical="center" wrapText="1"/>
    </xf>
    <xf fontId="9" fillId="17" borderId="26" numFmtId="0" xfId="0" applyFont="1" applyFill="1" applyBorder="1" applyAlignment="1">
      <alignment vertical="center" wrapText="1"/>
    </xf>
    <xf fontId="4" fillId="17" borderId="28" numFmtId="0" xfId="0" applyFont="1" applyFill="1" applyBorder="1" applyAlignment="1">
      <alignment horizontal="center" vertical="center" wrapText="1"/>
    </xf>
    <xf fontId="4" fillId="10" borderId="7" numFmtId="0" xfId="0" applyFont="1" applyFill="1" applyBorder="1" applyAlignment="1">
      <alignment horizontal="center" vertical="center" wrapText="1"/>
    </xf>
    <xf fontId="4" fillId="10" borderId="6" numFmtId="0" xfId="0" applyFont="1" applyFill="1" applyBorder="1" applyAlignment="1">
      <alignment vertical="center" wrapText="1"/>
    </xf>
    <xf fontId="4" fillId="10" borderId="26" numFmtId="0" xfId="0" applyFont="1" applyFill="1" applyBorder="1" applyAlignment="1">
      <alignment vertical="center" wrapText="1"/>
    </xf>
    <xf fontId="9" fillId="10" borderId="6" numFmtId="0" xfId="0" applyFont="1" applyFill="1" applyBorder="1" applyAlignment="1">
      <alignment vertical="center" wrapText="1"/>
    </xf>
    <xf fontId="9" fillId="10" borderId="26" numFmtId="0" xfId="0" applyFont="1" applyFill="1" applyBorder="1" applyAlignment="1">
      <alignment vertical="center" wrapText="1"/>
    </xf>
    <xf fontId="9" fillId="17" borderId="6" numFmtId="0" xfId="4" applyFont="1" applyFill="1" applyBorder="1" applyAlignment="1">
      <alignment vertical="center" wrapText="1"/>
    </xf>
    <xf fontId="9" fillId="17" borderId="26" numFmtId="0" xfId="4" applyFont="1" applyFill="1" applyBorder="1" applyAlignment="1">
      <alignment vertical="center" wrapText="1"/>
    </xf>
    <xf fontId="14" fillId="17" borderId="3" numFmtId="162" xfId="4" applyNumberFormat="1" applyFont="1" applyFill="1" applyBorder="1" applyAlignment="1">
      <alignment horizontal="left" vertical="center" wrapText="1"/>
    </xf>
    <xf fontId="9" fillId="17" borderId="26" numFmtId="162" xfId="4" applyNumberFormat="1" applyFont="1" applyFill="1" applyBorder="1" applyAlignment="1">
      <alignment horizontal="center" vertical="center" wrapText="1"/>
    </xf>
    <xf fontId="4" fillId="14" borderId="28" numFmtId="0" xfId="0" applyFont="1" applyFill="1" applyBorder="1" applyAlignment="1">
      <alignment horizontal="center" vertical="center" wrapText="1"/>
    </xf>
    <xf fontId="4" fillId="17" borderId="6" numFmtId="0" xfId="4" applyFont="1" applyFill="1" applyBorder="1" applyAlignment="1">
      <alignment vertical="center" wrapText="1"/>
    </xf>
    <xf fontId="4" fillId="17" borderId="26" numFmtId="0" xfId="4" applyFont="1" applyFill="1" applyBorder="1" applyAlignment="1">
      <alignment vertical="center" wrapText="1"/>
    </xf>
    <xf fontId="9" fillId="10" borderId="6" numFmtId="0" xfId="4" applyFont="1" applyFill="1" applyBorder="1" applyAlignment="1">
      <alignment horizontal="left" vertical="center" wrapText="1"/>
    </xf>
    <xf fontId="9" fillId="10" borderId="26" numFmtId="0" xfId="4" applyFont="1" applyFill="1" applyBorder="1" applyAlignment="1">
      <alignment horizontal="left" vertical="center" wrapText="1"/>
    </xf>
    <xf fontId="14" fillId="10" borderId="3" numFmtId="162" xfId="5" applyNumberFormat="1" applyFont="1" applyFill="1" applyBorder="1" applyAlignment="1">
      <alignment horizontal="left" vertical="center" wrapText="1"/>
    </xf>
    <xf fontId="9" fillId="10" borderId="26" numFmtId="162" xfId="5" applyNumberFormat="1" applyFont="1" applyFill="1" applyBorder="1" applyAlignment="1">
      <alignment horizontal="center" vertical="center" wrapText="1"/>
    </xf>
    <xf fontId="16" fillId="10" borderId="3" numFmtId="162" xfId="4" applyNumberFormat="1" applyFont="1" applyFill="1" applyBorder="1" applyAlignment="1">
      <alignment horizontal="left" vertical="center" wrapText="1"/>
    </xf>
    <xf fontId="9" fillId="10" borderId="18" numFmtId="0" xfId="4" applyFont="1" applyFill="1" applyBorder="1" applyAlignment="1">
      <alignment vertical="center" wrapText="1"/>
    </xf>
    <xf fontId="9" fillId="10" borderId="29" numFmtId="0" xfId="0" applyFont="1" applyFill="1" applyBorder="1" applyAlignment="1">
      <alignment horizontal="center" vertical="center" wrapText="1"/>
    </xf>
    <xf fontId="9" fillId="10" borderId="30" numFmtId="0" xfId="0" applyFont="1" applyFill="1" applyBorder="1" applyAlignment="1">
      <alignment horizontal="center" vertical="center" wrapText="1"/>
    </xf>
    <xf fontId="9" fillId="10" borderId="31" numFmtId="0" xfId="0" applyFont="1" applyFill="1" applyBorder="1" applyAlignment="1">
      <alignment horizontal="center" vertical="center" wrapText="1"/>
    </xf>
    <xf fontId="9" fillId="10" borderId="18" numFmtId="162" xfId="4" applyNumberFormat="1" applyFont="1" applyFill="1" applyBorder="1" applyAlignment="1">
      <alignment horizontal="center" vertical="center" wrapText="1"/>
    </xf>
    <xf fontId="10" fillId="18" borderId="4" numFmtId="0" xfId="0" applyFont="1" applyFill="1" applyBorder="1" applyAlignment="1">
      <alignment horizontal="center" vertical="center" wrapText="1"/>
    </xf>
    <xf fontId="10" fillId="18" borderId="4" numFmtId="1" xfId="0" applyNumberFormat="1" applyFont="1" applyFill="1" applyBorder="1" applyAlignment="1">
      <alignment horizontal="center" vertical="center" wrapText="1"/>
    </xf>
    <xf fontId="4" fillId="17" borderId="32" numFmtId="0" xfId="0" applyFont="1" applyFill="1" applyBorder="1" applyAlignment="1">
      <alignment horizontal="center" vertical="center" wrapText="1"/>
    </xf>
    <xf fontId="4" fillId="17" borderId="33" numFmtId="0" xfId="0" applyFont="1" applyFill="1" applyBorder="1" applyAlignment="1">
      <alignment horizontal="center" vertical="center" wrapText="1"/>
    </xf>
    <xf fontId="10" fillId="18" borderId="33" numFmtId="0" xfId="0" applyFont="1" applyFill="1" applyBorder="1" applyAlignment="1">
      <alignment horizontal="center" vertical="center" wrapText="1"/>
    </xf>
    <xf fontId="10" fillId="18" borderId="33" numFmtId="1" xfId="0" applyNumberFormat="1" applyFont="1" applyFill="1" applyBorder="1" applyAlignment="1">
      <alignment horizontal="center" vertical="center" wrapText="1"/>
    </xf>
    <xf fontId="9" fillId="10" borderId="34" numFmtId="0" xfId="0" applyFont="1" applyFill="1" applyBorder="1" applyAlignment="1">
      <alignment horizontal="center" vertical="center" wrapText="1"/>
    </xf>
    <xf fontId="9" fillId="10" borderId="35" numFmtId="0" xfId="0" applyFont="1" applyFill="1" applyBorder="1" applyAlignment="1">
      <alignment horizontal="left" vertical="center" wrapText="1"/>
    </xf>
    <xf fontId="9" fillId="10" borderId="36" numFmtId="0" xfId="0" applyFont="1" applyFill="1" applyBorder="1" applyAlignment="1">
      <alignment horizontal="center" vertical="center" wrapText="1"/>
    </xf>
    <xf fontId="9" fillId="10" borderId="13" numFmtId="0" xfId="4" applyFont="1" applyFill="1" applyBorder="1" applyAlignment="1">
      <alignment horizontal="center" vertical="center" wrapText="1"/>
    </xf>
    <xf fontId="9" fillId="10" borderId="13" numFmtId="0" xfId="0" applyFont="1" applyFill="1" applyBorder="1" applyAlignment="1">
      <alignment horizontal="center" vertical="center" wrapText="1"/>
    </xf>
    <xf fontId="9" fillId="10" borderId="13" numFmtId="162" xfId="0" applyNumberFormat="1" applyFont="1" applyFill="1" applyBorder="1" applyAlignment="1">
      <alignment horizontal="center" vertical="center" wrapText="1"/>
    </xf>
    <xf fontId="9" fillId="19" borderId="3" numFmtId="0" xfId="0" applyFont="1" applyFill="1" applyBorder="1" applyAlignment="1">
      <alignment horizontal="center" vertical="center" wrapText="1"/>
    </xf>
    <xf fontId="9" fillId="19" borderId="13" numFmtId="0" xfId="0" applyFont="1" applyFill="1" applyBorder="1" applyAlignment="1">
      <alignment vertical="center" wrapText="1"/>
    </xf>
    <xf fontId="4" fillId="19" borderId="37" numFmtId="0" xfId="0" applyFont="1" applyFill="1" applyBorder="1" applyAlignment="1">
      <alignment horizontal="left" vertical="center" wrapText="1"/>
    </xf>
    <xf fontId="9" fillId="19" borderId="36" numFmtId="0" xfId="0" applyFont="1" applyFill="1" applyBorder="1" applyAlignment="1">
      <alignment horizontal="center" vertical="center" wrapText="1"/>
    </xf>
    <xf fontId="9" fillId="19" borderId="3" numFmtId="0" xfId="4" applyFont="1" applyFill="1" applyBorder="1" applyAlignment="1">
      <alignment horizontal="center" vertical="center" wrapText="1"/>
    </xf>
    <xf fontId="9" fillId="19" borderId="4" numFmtId="0" xfId="0" applyFont="1" applyFill="1" applyBorder="1" applyAlignment="1">
      <alignment horizontal="center" vertical="center" wrapText="1"/>
    </xf>
    <xf fontId="14" fillId="19" borderId="3" numFmtId="162" xfId="0" applyNumberFormat="1" applyFont="1" applyFill="1" applyBorder="1" applyAlignment="1">
      <alignment horizontal="left" vertical="center" wrapText="1"/>
    </xf>
    <xf fontId="9" fillId="19" borderId="3" numFmtId="162" xfId="0" applyNumberFormat="1" applyFont="1" applyFill="1" applyBorder="1" applyAlignment="1">
      <alignment horizontal="center" vertical="center" wrapText="1"/>
    </xf>
    <xf fontId="9" fillId="10" borderId="3" numFmtId="0" xfId="0" applyFont="1" applyFill="1" applyBorder="1" applyAlignment="1">
      <alignment vertical="center" wrapText="1"/>
    </xf>
    <xf fontId="4" fillId="10" borderId="37" numFmtId="0" xfId="0" applyFont="1" applyFill="1" applyBorder="1" applyAlignment="1">
      <alignment horizontal="left" vertical="center" wrapText="1"/>
    </xf>
    <xf fontId="9" fillId="10" borderId="3" numFmtId="0" xfId="4" applyFont="1" applyFill="1" applyBorder="1" applyAlignment="1">
      <alignment horizontal="center" vertical="center" wrapText="1"/>
    </xf>
    <xf fontId="9" fillId="10" borderId="36" numFmtId="162" xfId="0" applyNumberFormat="1" applyFont="1" applyFill="1" applyBorder="1" applyAlignment="1">
      <alignment horizontal="center" vertical="center" wrapText="1"/>
    </xf>
    <xf fontId="10" fillId="18" borderId="0" numFmtId="1" xfId="0" applyNumberFormat="1" applyFont="1" applyFill="1" applyAlignment="1">
      <alignment horizontal="center" vertical="center" wrapText="1"/>
    </xf>
    <xf fontId="10" fillId="18" borderId="0" numFmtId="0" xfId="0" applyFont="1" applyFill="1" applyAlignment="1">
      <alignment horizontal="center" vertical="center" wrapText="1"/>
    </xf>
    <xf fontId="9" fillId="10" borderId="3" numFmtId="0" xfId="0" applyFont="1" applyFill="1" applyBorder="1" applyAlignment="1">
      <alignment horizontal="center" vertical="center" wrapText="1"/>
    </xf>
    <xf fontId="4" fillId="10" borderId="3" numFmtId="0" xfId="0" applyFont="1" applyFill="1" applyBorder="1" applyAlignment="1">
      <alignment horizontal="left" vertical="center" wrapText="1"/>
    </xf>
    <xf fontId="4" fillId="10" borderId="3" numFmtId="0" xfId="0" applyFont="1" applyFill="1" applyBorder="1" applyAlignment="1">
      <alignment vertical="center" wrapText="1"/>
    </xf>
    <xf fontId="4" fillId="10" borderId="36" numFmtId="162" xfId="0" applyNumberFormat="1" applyFont="1" applyFill="1" applyBorder="1" applyAlignment="1">
      <alignment horizontal="center" vertical="center" wrapText="1"/>
    </xf>
    <xf fontId="9" fillId="10" borderId="37" numFmtId="0" xfId="0" applyFont="1" applyFill="1" applyBorder="1" applyAlignment="1">
      <alignment vertical="center" wrapText="1"/>
    </xf>
    <xf fontId="4" fillId="10" borderId="37" numFmtId="0" xfId="0" applyFont="1" applyFill="1" applyBorder="1" applyAlignment="1">
      <alignment vertical="center" wrapText="1"/>
    </xf>
    <xf fontId="16" fillId="10" borderId="3" numFmtId="162" xfId="0" applyNumberFormat="1" applyFont="1" applyFill="1" applyBorder="1" applyAlignment="1">
      <alignment horizontal="left" vertical="center" wrapText="1"/>
    </xf>
    <xf fontId="9" fillId="10" borderId="38" numFmtId="162" xfId="0" applyNumberFormat="1" applyFont="1" applyFill="1" applyBorder="1" applyAlignment="1">
      <alignment horizontal="center" vertical="center" wrapText="1"/>
    </xf>
    <xf fontId="4" fillId="10" borderId="3" numFmtId="0" xfId="6" applyFont="1" applyFill="1" applyBorder="1" applyAlignment="1">
      <alignment horizontal="left" vertical="center" wrapText="1"/>
    </xf>
    <xf fontId="4" fillId="10" borderId="37" numFmtId="0" xfId="6" applyFont="1" applyFill="1" applyBorder="1" applyAlignment="1">
      <alignment horizontal="left" vertical="center" wrapText="1"/>
    </xf>
    <xf fontId="4" fillId="10" borderId="0" numFmtId="0" xfId="0" applyFont="1" applyFill="1" applyAlignment="1">
      <alignment vertical="center" wrapText="1"/>
    </xf>
    <xf fontId="9" fillId="10" borderId="3" numFmtId="162" xfId="0" applyNumberFormat="1" applyFont="1" applyFill="1" applyBorder="1" applyAlignment="1">
      <alignment horizontal="center" vertical="center" wrapText="1"/>
    </xf>
    <xf fontId="9" fillId="20" borderId="3" numFmtId="0" xfId="0" applyFont="1" applyFill="1" applyBorder="1" applyAlignment="1">
      <alignment vertical="center" wrapText="1"/>
    </xf>
    <xf fontId="4" fillId="20" borderId="37" numFmtId="0" xfId="0" applyFont="1" applyFill="1" applyBorder="1" applyAlignment="1">
      <alignment horizontal="left" vertical="center" wrapText="1"/>
    </xf>
    <xf fontId="9" fillId="20" borderId="36" numFmtId="0" xfId="0" applyFont="1" applyFill="1" applyBorder="1" applyAlignment="1">
      <alignment horizontal="center" vertical="center" wrapText="1"/>
    </xf>
    <xf fontId="9" fillId="20" borderId="3" numFmtId="0" xfId="4" applyFont="1" applyFill="1" applyBorder="1" applyAlignment="1">
      <alignment horizontal="center" vertical="center" wrapText="1"/>
    </xf>
    <xf fontId="4" fillId="17" borderId="13" numFmtId="0" xfId="0" applyFont="1" applyFill="1" applyBorder="1" applyAlignment="1">
      <alignment horizontal="center" vertical="center" wrapText="1"/>
    </xf>
    <xf fontId="4" fillId="17" borderId="3" numFmtId="0" xfId="0" applyFont="1" applyFill="1" applyBorder="1" applyAlignment="1">
      <alignment vertical="center" wrapText="1"/>
    </xf>
    <xf fontId="4" fillId="17" borderId="37" numFmtId="0" xfId="0" applyFont="1" applyFill="1" applyBorder="1" applyAlignment="1">
      <alignment vertical="center" wrapText="1"/>
    </xf>
    <xf fontId="4" fillId="17" borderId="36" numFmtId="0" xfId="0" applyFont="1" applyFill="1" applyBorder="1" applyAlignment="1">
      <alignment horizontal="center" vertical="center" wrapText="1"/>
    </xf>
    <xf fontId="9" fillId="17" borderId="3" numFmtId="0" xfId="4" applyFont="1" applyFill="1" applyBorder="1" applyAlignment="1">
      <alignment horizontal="center" vertical="center" wrapText="1"/>
    </xf>
    <xf fontId="9" fillId="17" borderId="3" numFmtId="0" xfId="0" applyFont="1" applyFill="1" applyBorder="1" applyAlignment="1">
      <alignment horizontal="center" vertical="center" wrapText="1"/>
    </xf>
    <xf fontId="4" fillId="17" borderId="3" numFmtId="162" xfId="0" applyNumberFormat="1" applyFont="1" applyFill="1" applyBorder="1" applyAlignment="1">
      <alignment horizontal="center" vertical="center" wrapText="1"/>
    </xf>
    <xf fontId="4" fillId="10" borderId="3" numFmtId="162" xfId="0" applyNumberFormat="1" applyFont="1" applyFill="1" applyBorder="1" applyAlignment="1">
      <alignment horizontal="center" vertical="center" wrapText="1"/>
    </xf>
    <xf fontId="9" fillId="10" borderId="12" numFmtId="0" xfId="0" applyFont="1" applyFill="1" applyBorder="1" applyAlignment="1">
      <alignment horizontal="center" vertical="center" wrapText="1"/>
    </xf>
    <xf fontId="4" fillId="10" borderId="12" numFmtId="0" xfId="0" applyFont="1" applyFill="1" applyBorder="1" applyAlignment="1">
      <alignment vertical="center" wrapText="1"/>
    </xf>
    <xf fontId="4" fillId="10" borderId="39" numFmtId="0" xfId="0" applyFont="1" applyFill="1" applyBorder="1" applyAlignment="1">
      <alignment vertical="center" wrapText="1"/>
    </xf>
    <xf fontId="9" fillId="10" borderId="40" numFmtId="0" xfId="0" applyFont="1" applyFill="1" applyBorder="1" applyAlignment="1">
      <alignment horizontal="center" vertical="center" wrapText="1"/>
    </xf>
    <xf fontId="4" fillId="10" borderId="12" numFmtId="0" xfId="4" applyFont="1" applyFill="1" applyBorder="1" applyAlignment="1">
      <alignment horizontal="center" vertical="center" wrapText="1"/>
    </xf>
    <xf fontId="9" fillId="10" borderId="4" numFmtId="162" xfId="0" applyNumberFormat="1" applyFont="1" applyFill="1" applyBorder="1" applyAlignment="1">
      <alignment horizontal="center" vertical="center" wrapText="1"/>
    </xf>
    <xf fontId="5" fillId="17" borderId="3" numFmtId="0" xfId="0" applyFont="1" applyFill="1" applyBorder="1" applyAlignment="1">
      <alignment horizontal="center" vertical="center" wrapText="1"/>
    </xf>
    <xf fontId="4" fillId="17" borderId="36" numFmtId="162" xfId="0" applyNumberFormat="1" applyFont="1" applyFill="1" applyBorder="1" applyAlignment="1">
      <alignment horizontal="center" vertical="center" wrapText="1"/>
    </xf>
    <xf fontId="10" fillId="21" borderId="3" numFmtId="0" xfId="0" applyFont="1" applyFill="1" applyBorder="1" applyAlignment="1">
      <alignment horizontal="center" vertical="center" wrapText="1"/>
    </xf>
    <xf fontId="10" fillId="21" borderId="3" numFmtId="1" xfId="0" applyNumberFormat="1" applyFont="1" applyFill="1" applyBorder="1" applyAlignment="1">
      <alignment horizontal="center" vertical="center" wrapText="1"/>
    </xf>
    <xf fontId="10" fillId="0" borderId="3" numFmtId="0" xfId="0" applyFont="1" applyBorder="1" applyAlignment="1">
      <alignment horizontal="center" vertical="center" wrapText="1"/>
    </xf>
    <xf fontId="10" fillId="12" borderId="3" numFmtId="0" xfId="0" applyFont="1" applyFill="1" applyBorder="1" applyAlignment="1">
      <alignment horizontal="center" vertical="center" wrapText="1"/>
    </xf>
    <xf fontId="9" fillId="10" borderId="41" numFmtId="0" xfId="0" applyFont="1" applyFill="1" applyBorder="1" applyAlignment="1">
      <alignment horizontal="center" vertical="center" wrapText="1"/>
    </xf>
    <xf fontId="9" fillId="10" borderId="41" numFmtId="162" xfId="0" applyNumberFormat="1" applyFont="1" applyFill="1" applyBorder="1" applyAlignment="1">
      <alignment horizontal="center" vertical="center" wrapText="1"/>
    </xf>
    <xf fontId="10" fillId="21" borderId="0" numFmtId="0" xfId="0" applyFont="1" applyFill="1" applyAlignment="1">
      <alignment horizontal="center" vertical="center" wrapText="1"/>
    </xf>
    <xf fontId="5" fillId="0" borderId="3" numFmtId="0" xfId="0" applyFont="1" applyBorder="1" applyAlignment="1">
      <alignment horizontal="center" wrapText="1"/>
    </xf>
    <xf fontId="10" fillId="21" borderId="0" numFmtId="1" xfId="0" applyNumberFormat="1" applyFont="1" applyFill="1" applyAlignment="1">
      <alignment horizontal="center" vertical="center" wrapText="1"/>
    </xf>
    <xf fontId="5" fillId="19" borderId="3" numFmtId="0" xfId="0" applyFont="1" applyFill="1" applyBorder="1" applyAlignment="1">
      <alignment horizontal="center" vertical="center" wrapText="1"/>
    </xf>
    <xf fontId="4" fillId="19" borderId="3" numFmtId="0" xfId="0" applyFont="1" applyFill="1" applyBorder="1" applyAlignment="1">
      <alignment horizontal="left" vertical="center" wrapText="1"/>
    </xf>
    <xf fontId="4" fillId="19" borderId="36" numFmtId="162" xfId="4" applyNumberFormat="1" applyFont="1" applyFill="1" applyBorder="1" applyAlignment="1">
      <alignment horizontal="center" vertical="center" wrapText="1"/>
    </xf>
    <xf fontId="4" fillId="19" borderId="3" numFmtId="162" xfId="4" applyNumberFormat="1" applyFont="1" applyFill="1" applyBorder="1" applyAlignment="1">
      <alignment horizontal="center" vertical="center" wrapText="1"/>
    </xf>
    <xf fontId="0" fillId="0" borderId="0" numFmtId="0" xfId="0" applyAlignment="1">
      <alignment vertical="center" wrapText="1"/>
    </xf>
    <xf fontId="17" fillId="0" borderId="0" numFmtId="0" xfId="0" applyFont="1" applyAlignment="1">
      <alignment vertical="center" wrapText="1"/>
    </xf>
    <xf fontId="18" fillId="0" borderId="42" numFmtId="0" xfId="0" applyFont="1" applyBorder="1" applyAlignment="1">
      <alignment horizontal="center" vertical="center" wrapText="1"/>
    </xf>
    <xf fontId="11" fillId="0" borderId="42" numFmtId="0" xfId="0" applyFont="1" applyBorder="1" applyAlignment="1">
      <alignment horizontal="center" vertical="center" wrapText="1"/>
    </xf>
    <xf fontId="11" fillId="0" borderId="42" numFmtId="162" xfId="0" applyNumberFormat="1" applyFont="1" applyBorder="1" applyAlignment="1">
      <alignment horizontal="center" vertical="center" wrapText="1"/>
    </xf>
    <xf fontId="18" fillId="0" borderId="3" numFmtId="0" xfId="0" applyFont="1" applyBorder="1" applyAlignment="1">
      <alignment horizontal="center" vertical="center" wrapText="1"/>
    </xf>
    <xf fontId="19" fillId="0" borderId="3" numFmtId="0" xfId="0" applyFont="1" applyBorder="1" applyAlignment="1">
      <alignment horizontal="center" vertical="center" wrapText="1"/>
    </xf>
    <xf fontId="17" fillId="0" borderId="37" numFmtId="0" xfId="0" applyFont="1" applyBorder="1" applyAlignment="1">
      <alignment horizontal="center" vertical="center" wrapText="1"/>
    </xf>
    <xf fontId="17" fillId="0" borderId="3" numFmtId="0" xfId="0" applyFont="1" applyBorder="1" applyAlignment="1">
      <alignment horizontal="center" vertical="center" wrapText="1"/>
    </xf>
    <xf fontId="9" fillId="22" borderId="13" numFmtId="0" xfId="0" applyFont="1" applyFill="1" applyBorder="1" applyAlignment="1">
      <alignment horizontal="left" vertical="center" wrapText="1"/>
    </xf>
    <xf fontId="20" fillId="12" borderId="13" numFmtId="0" xfId="0" applyFont="1" applyFill="1" applyBorder="1" applyAlignment="1">
      <alignment horizontal="left" vertical="center" wrapText="1"/>
    </xf>
    <xf fontId="21" fillId="22" borderId="13" numFmtId="0" xfId="0" applyFont="1" applyFill="1" applyBorder="1" applyAlignment="1">
      <alignment horizontal="center" vertical="center" wrapText="1"/>
    </xf>
    <xf fontId="21" fillId="22" borderId="3" numFmtId="0" xfId="4" applyFont="1" applyFill="1" applyBorder="1" applyAlignment="1">
      <alignment horizontal="center" vertical="center" wrapText="1"/>
    </xf>
    <xf fontId="5" fillId="22" borderId="13" numFmtId="162" xfId="4" applyNumberFormat="1" applyFont="1" applyFill="1" applyBorder="1" applyAlignment="1">
      <alignment horizontal="center" vertical="center" wrapText="1"/>
    </xf>
    <xf fontId="21" fillId="23" borderId="3" numFmtId="164" xfId="0" applyNumberFormat="1" applyFont="1" applyFill="1" applyBorder="1" applyAlignment="1">
      <alignment horizontal="center" vertical="center" wrapText="1"/>
    </xf>
    <xf fontId="21" fillId="21" borderId="3" numFmtId="162" xfId="0" applyNumberFormat="1" applyFont="1" applyFill="1" applyBorder="1" applyAlignment="1">
      <alignment horizontal="center" vertical="center" wrapText="1"/>
    </xf>
    <xf fontId="4" fillId="8" borderId="10" numFmtId="0" xfId="0" applyFont="1" applyFill="1" applyBorder="1" applyAlignment="1">
      <alignment horizontal="left" vertical="center" wrapText="1"/>
    </xf>
    <xf fontId="4" fillId="8" borderId="13" numFmtId="0" xfId="0" applyFont="1" applyFill="1" applyBorder="1" applyAlignment="1">
      <alignment horizontal="left" vertical="center" wrapText="1"/>
    </xf>
    <xf fontId="4" fillId="8" borderId="23" numFmtId="0" xfId="0" applyFont="1" applyFill="1" applyBorder="1" applyAlignment="1">
      <alignment horizontal="center" vertical="center" wrapText="1"/>
    </xf>
    <xf fontId="22" fillId="8" borderId="3" numFmtId="0" xfId="0" applyFont="1" applyFill="1" applyBorder="1" applyAlignment="1">
      <alignment horizontal="center" vertical="center" wrapText="1"/>
    </xf>
    <xf fontId="5" fillId="8" borderId="34" numFmtId="162" xfId="4" applyNumberFormat="1" applyFont="1" applyFill="1" applyBorder="1" applyAlignment="1">
      <alignment horizontal="center" vertical="center" wrapText="1"/>
    </xf>
    <xf fontId="5" fillId="8" borderId="3" numFmtId="162" xfId="4" applyNumberFormat="1" applyFont="1" applyFill="1" applyBorder="1" applyAlignment="1">
      <alignment horizontal="center" vertical="center" wrapText="1"/>
    </xf>
    <xf fontId="22" fillId="21" borderId="3" numFmtId="162" xfId="0" applyNumberFormat="1" applyFont="1" applyFill="1" applyBorder="1" applyAlignment="1">
      <alignment horizontal="center" vertical="top" wrapText="1"/>
    </xf>
    <xf fontId="22" fillId="21" borderId="3" numFmtId="164" xfId="0" applyNumberFormat="1" applyFont="1" applyFill="1" applyBorder="1" applyAlignment="1">
      <alignment horizontal="center" vertical="center" wrapText="1"/>
    </xf>
    <xf fontId="4" fillId="8" borderId="8" numFmtId="0" xfId="0" applyFont="1" applyFill="1" applyBorder="1" applyAlignment="1">
      <alignment horizontal="left" vertical="center" wrapText="1"/>
    </xf>
    <xf fontId="4" fillId="8" borderId="17" numFmtId="0" xfId="0" applyFont="1" applyFill="1" applyBorder="1" applyAlignment="1">
      <alignment horizontal="left" vertical="center" wrapText="1"/>
    </xf>
    <xf fontId="22" fillId="8" borderId="18" numFmtId="0" xfId="0" applyFont="1" applyFill="1" applyBorder="1" applyAlignment="1">
      <alignment horizontal="center" vertical="center" wrapText="1"/>
    </xf>
    <xf fontId="22" fillId="21" borderId="0" numFmtId="162" xfId="0" applyNumberFormat="1" applyFont="1" applyFill="1" applyAlignment="1">
      <alignment horizontal="center" vertical="top" wrapText="1"/>
    </xf>
    <xf fontId="22" fillId="8" borderId="37" numFmtId="0" xfId="0" applyFont="1" applyFill="1" applyBorder="1" applyAlignment="1">
      <alignment horizontal="center" vertical="center" wrapText="1"/>
    </xf>
    <xf fontId="9" fillId="22" borderId="3" numFmtId="0" xfId="0" applyFont="1" applyFill="1" applyBorder="1" applyAlignment="1">
      <alignment horizontal="left" vertical="center" wrapText="1"/>
    </xf>
    <xf fontId="21" fillId="22" borderId="3" numFmtId="0" xfId="0" applyFont="1" applyFill="1" applyBorder="1" applyAlignment="1">
      <alignment horizontal="center" vertical="center" wrapText="1"/>
    </xf>
    <xf fontId="23" fillId="21" borderId="3" numFmtId="162" xfId="0" applyNumberFormat="1" applyFont="1" applyFill="1" applyBorder="1" applyAlignment="1">
      <alignment horizontal="center" vertical="center" wrapText="1"/>
    </xf>
    <xf fontId="23" fillId="12" borderId="0" numFmtId="162" xfId="0" applyNumberFormat="1" applyFont="1" applyFill="1" applyAlignment="1">
      <alignment horizontal="center" vertical="center" wrapText="1"/>
    </xf>
    <xf fontId="9" fillId="6" borderId="3" numFmtId="0" xfId="0" applyFont="1" applyFill="1" applyBorder="1" applyAlignment="1">
      <alignment horizontal="left" vertical="center" wrapText="1"/>
    </xf>
    <xf fontId="21" fillId="6" borderId="3" numFmtId="0" xfId="0" applyFont="1" applyFill="1" applyBorder="1" applyAlignment="1">
      <alignment horizontal="center" vertical="center" wrapText="1"/>
    </xf>
    <xf fontId="21" fillId="6" borderId="3" numFmtId="0" xfId="4" applyFont="1" applyFill="1" applyBorder="1" applyAlignment="1">
      <alignment horizontal="center" vertical="center" wrapText="1"/>
    </xf>
    <xf fontId="5" fillId="6" borderId="13" numFmtId="162" xfId="4" applyNumberFormat="1" applyFont="1" applyFill="1" applyBorder="1" applyAlignment="1">
      <alignment horizontal="center" vertical="center" wrapText="1"/>
    </xf>
    <xf fontId="23" fillId="12" borderId="3" numFmtId="162" xfId="0" applyNumberFormat="1" applyFont="1" applyFill="1" applyBorder="1" applyAlignment="1">
      <alignment horizontal="center" vertical="center" wrapText="1"/>
    </xf>
    <xf fontId="22" fillId="8" borderId="23" numFmtId="0" xfId="0" applyFont="1" applyFill="1" applyBorder="1" applyAlignment="1">
      <alignment horizontal="center" vertical="center" wrapText="1"/>
    </xf>
    <xf fontId="21" fillId="23" borderId="0" numFmtId="164" xfId="0" applyNumberFormat="1" applyFont="1" applyFill="1" applyAlignment="1">
      <alignment horizontal="center" vertical="center" wrapText="1"/>
    </xf>
    <xf fontId="4" fillId="8" borderId="7" numFmtId="0" xfId="0" applyFont="1" applyFill="1" applyBorder="1" applyAlignment="1">
      <alignment horizontal="left" vertical="center" wrapText="1"/>
    </xf>
    <xf fontId="22" fillId="8" borderId="26" numFmtId="0" xfId="0" applyFont="1" applyFill="1" applyBorder="1" applyAlignment="1">
      <alignment horizontal="center" vertical="center" wrapText="1"/>
    </xf>
    <xf fontId="5" fillId="8" borderId="37" numFmtId="162" xfId="4" applyNumberFormat="1" applyFont="1" applyFill="1" applyBorder="1" applyAlignment="1">
      <alignment horizontal="center" vertical="center" wrapText="1"/>
    </xf>
    <xf fontId="22" fillId="8" borderId="13" numFmtId="0" xfId="0" applyFont="1" applyFill="1" applyBorder="1" applyAlignment="1">
      <alignment horizontal="center" vertical="center" wrapText="1"/>
    </xf>
    <xf fontId="21" fillId="21" borderId="0" numFmtId="162" xfId="0" applyNumberFormat="1" applyFont="1" applyFill="1" applyAlignment="1">
      <alignment horizontal="center" vertical="center" wrapText="1"/>
    </xf>
    <xf fontId="4" fillId="22" borderId="10" numFmtId="0" xfId="0" applyFont="1" applyFill="1" applyBorder="1" applyAlignment="1">
      <alignment horizontal="left" vertical="center" wrapText="1"/>
    </xf>
    <xf fontId="5" fillId="22" borderId="3" numFmtId="162" xfId="4" applyNumberFormat="1" applyFont="1" applyFill="1" applyBorder="1" applyAlignment="1">
      <alignment horizontal="center" vertical="center" wrapText="1"/>
    </xf>
    <xf fontId="21" fillId="21" borderId="43" numFmtId="162" xfId="0" applyNumberFormat="1" applyFont="1" applyFill="1" applyBorder="1" applyAlignment="1">
      <alignment horizontal="center" vertical="center" wrapText="1"/>
    </xf>
    <xf fontId="4" fillId="19" borderId="13" numFmtId="0" xfId="0" applyFont="1" applyFill="1" applyBorder="1" applyAlignment="1">
      <alignment horizontal="left" vertical="center" wrapText="1"/>
    </xf>
    <xf fontId="22" fillId="19" borderId="13" numFmtId="1" xfId="0" applyNumberFormat="1" applyFont="1" applyFill="1" applyBorder="1" applyAlignment="1">
      <alignment horizontal="center" vertical="center" wrapText="1"/>
    </xf>
    <xf fontId="21" fillId="19" borderId="3" numFmtId="0" xfId="4" applyFont="1" applyFill="1" applyBorder="1" applyAlignment="1">
      <alignment horizontal="center" vertical="center" wrapText="1"/>
    </xf>
    <xf fontId="5" fillId="19" borderId="13" numFmtId="162" xfId="4" applyNumberFormat="1" applyFont="1" applyFill="1" applyBorder="1" applyAlignment="1">
      <alignment horizontal="center" vertical="center" wrapText="1"/>
    </xf>
    <xf fontId="5" fillId="8" borderId="4" numFmtId="162" xfId="4" applyNumberFormat="1" applyFont="1" applyFill="1" applyBorder="1" applyAlignment="1">
      <alignment horizontal="center" vertical="center" wrapText="1"/>
    </xf>
    <xf fontId="4" fillId="22" borderId="3" numFmtId="0" xfId="0" applyFont="1" applyFill="1" applyBorder="1" applyAlignment="1">
      <alignment horizontal="left" vertical="center" wrapText="1"/>
    </xf>
    <xf fontId="22" fillId="22" borderId="3" numFmtId="0" xfId="0" applyFont="1" applyFill="1" applyBorder="1" applyAlignment="1">
      <alignment horizontal="center" vertical="center" wrapText="1"/>
    </xf>
    <xf fontId="5" fillId="22" borderId="34" numFmtId="162" xfId="4" applyNumberFormat="1" applyFont="1" applyFill="1" applyBorder="1" applyAlignment="1">
      <alignment horizontal="center" vertical="center" wrapText="1"/>
    </xf>
    <xf fontId="5" fillId="22" borderId="44" numFmtId="162" xfId="4" applyNumberFormat="1" applyFont="1" applyFill="1" applyBorder="1" applyAlignment="1">
      <alignment horizontal="center" vertical="center" wrapText="1"/>
    </xf>
    <xf fontId="4" fillId="0" borderId="35" numFmtId="0" xfId="0" applyFont="1" applyBorder="1" applyAlignment="1">
      <alignment horizontal="left" vertical="center" wrapText="1"/>
    </xf>
    <xf fontId="24" fillId="0" borderId="35" numFmtId="0" xfId="0" applyFont="1" applyBorder="1" applyAlignment="1">
      <alignment horizontal="left" vertical="center" wrapText="1"/>
    </xf>
    <xf fontId="22" fillId="0" borderId="35" numFmtId="0" xfId="0" applyFont="1" applyBorder="1" applyAlignment="1">
      <alignment horizontal="center" vertical="center" wrapText="1"/>
    </xf>
    <xf fontId="21" fillId="0" borderId="35" numFmtId="0" xfId="4" applyFont="1" applyBorder="1" applyAlignment="1">
      <alignment horizontal="center" vertical="center" wrapText="1"/>
    </xf>
    <xf fontId="5" fillId="0" borderId="3" numFmtId="162" xfId="4" applyNumberFormat="1" applyFont="1" applyBorder="1" applyAlignment="1">
      <alignment horizontal="center" vertical="center" wrapText="1"/>
    </xf>
    <xf fontId="21" fillId="0" borderId="35" numFmtId="164" xfId="0" applyNumberFormat="1" applyFont="1" applyBorder="1" applyAlignment="1">
      <alignment horizontal="center" vertical="center" wrapText="1"/>
    </xf>
    <xf fontId="23" fillId="0" borderId="0" numFmtId="162" xfId="0" applyNumberFormat="1" applyFont="1" applyAlignment="1">
      <alignment horizontal="center" vertical="center" wrapText="1"/>
    </xf>
    <xf fontId="21" fillId="0" borderId="35" numFmtId="162" xfId="0" applyNumberFormat="1" applyFont="1" applyBorder="1" applyAlignment="1">
      <alignment horizontal="center" vertical="center" wrapText="1"/>
    </xf>
    <xf fontId="21" fillId="0" borderId="0" numFmtId="162" xfId="0" applyNumberFormat="1" applyFont="1" applyAlignment="1">
      <alignment horizontal="center" vertical="center" wrapText="1"/>
    </xf>
    <xf fontId="21" fillId="0" borderId="36" numFmtId="162" xfId="0" applyNumberFormat="1" applyFont="1" applyBorder="1" applyAlignment="1">
      <alignment horizontal="center" vertical="center" wrapText="1"/>
    </xf>
    <xf fontId="25" fillId="16" borderId="37" numFmtId="0" xfId="0" applyFont="1" applyFill="1" applyBorder="1" applyAlignment="1">
      <alignment vertical="center" wrapText="1"/>
    </xf>
    <xf fontId="25" fillId="16" borderId="35" numFmtId="0" xfId="0" applyFont="1" applyFill="1" applyBorder="1" applyAlignment="1">
      <alignment vertical="center" wrapText="1"/>
    </xf>
    <xf fontId="25" fillId="16" borderId="0" numFmtId="0" xfId="0" applyFont="1" applyFill="1" applyAlignment="1">
      <alignment horizontal="center" vertical="center" wrapText="1"/>
    </xf>
    <xf fontId="25" fillId="16" borderId="36" numFmtId="0" xfId="0" applyFont="1" applyFill="1" applyBorder="1" applyAlignment="1">
      <alignment vertical="center" wrapText="1"/>
    </xf>
    <xf fontId="5" fillId="8" borderId="10" numFmtId="3" xfId="0" applyNumberFormat="1" applyFont="1" applyFill="1" applyBorder="1" applyAlignment="1">
      <alignment horizontal="center" wrapText="1"/>
    </xf>
    <xf fontId="5" fillId="8" borderId="7" numFmtId="3" xfId="0" applyNumberFormat="1" applyFont="1" applyFill="1" applyBorder="1" applyAlignment="1">
      <alignment horizontal="center" wrapText="1"/>
    </xf>
    <xf fontId="20" fillId="12" borderId="3" numFmtId="0" xfId="0" applyFont="1" applyFill="1" applyBorder="1" applyAlignment="1">
      <alignment horizontal="left" vertical="center" wrapText="1"/>
    </xf>
    <xf fontId="5" fillId="8" borderId="8" numFmtId="3" xfId="0" applyNumberFormat="1" applyFont="1" applyFill="1" applyBorder="1" applyAlignment="1">
      <alignment horizontal="center" wrapText="1"/>
    </xf>
    <xf fontId="5" fillId="8" borderId="3" numFmtId="3" xfId="0" applyNumberFormat="1" applyFont="1" applyFill="1" applyBorder="1" applyAlignment="1">
      <alignment horizontal="center" wrapText="1"/>
    </xf>
    <xf fontId="17" fillId="0" borderId="0" numFmtId="0" xfId="0" applyFont="1" applyAlignment="1">
      <alignment horizontal="center" vertical="center" wrapText="1"/>
    </xf>
    <xf fontId="4" fillId="0" borderId="0" numFmtId="0" xfId="0" applyFont="1" applyAlignment="1">
      <alignment horizontal="left" vertical="center" wrapText="1"/>
    </xf>
    <xf fontId="22" fillId="0" borderId="0" numFmtId="0" xfId="0" applyFont="1" applyAlignment="1">
      <alignment horizontal="center" vertical="center" wrapText="1"/>
    </xf>
    <xf fontId="21" fillId="0" borderId="0" numFmtId="0" xfId="4" applyFont="1" applyAlignment="1">
      <alignment horizontal="center" vertical="center" wrapText="1"/>
    </xf>
    <xf fontId="5" fillId="0" borderId="0" numFmtId="162" xfId="4" applyNumberFormat="1" applyFont="1" applyAlignment="1">
      <alignment horizontal="center" vertical="center" wrapText="1"/>
    </xf>
    <xf fontId="21" fillId="0" borderId="0" numFmtId="164" xfId="0" applyNumberFormat="1" applyFont="1" applyAlignment="1">
      <alignment horizontal="center" vertical="center" wrapText="1"/>
    </xf>
    <xf fontId="11" fillId="0" borderId="3" numFmtId="0" xfId="0" applyFont="1" applyBorder="1" applyAlignment="1">
      <alignment horizontal="center" vertical="center" wrapText="1"/>
    </xf>
    <xf fontId="11" fillId="0" borderId="3" numFmtId="162" xfId="0" applyNumberFormat="1" applyFont="1" applyBorder="1" applyAlignment="1">
      <alignment horizontal="center" vertical="center" wrapText="1"/>
    </xf>
    <xf fontId="26" fillId="13" borderId="45" numFmtId="165" xfId="0" applyNumberFormat="1" applyFont="1" applyFill="1" applyBorder="1" applyAlignment="1">
      <alignment horizontal="left" wrapText="1"/>
    </xf>
    <xf fontId="26" fillId="13" borderId="46" numFmtId="0" xfId="0" applyFont="1" applyFill="1" applyBorder="1" applyAlignment="1">
      <alignment horizontal="left" wrapText="1"/>
    </xf>
    <xf fontId="27" fillId="13" borderId="46" numFmtId="0" xfId="0" applyFont="1" applyFill="1" applyBorder="1" applyAlignment="1">
      <alignment horizontal="center" wrapText="1"/>
    </xf>
    <xf fontId="28" fillId="13" borderId="46" numFmtId="0" xfId="4" applyFont="1" applyFill="1" applyBorder="1" applyAlignment="1">
      <alignment horizontal="center" wrapText="1"/>
    </xf>
    <xf fontId="4" fillId="13" borderId="3" numFmtId="166" xfId="0" applyNumberFormat="1" applyFont="1" applyFill="1" applyBorder="1" applyAlignment="1">
      <alignment horizontal="center" wrapText="1"/>
    </xf>
    <xf fontId="4" fillId="13" borderId="3" numFmtId="162" xfId="4" applyNumberFormat="1" applyFont="1" applyFill="1" applyBorder="1" applyAlignment="1">
      <alignment horizontal="center" vertical="center" wrapText="1"/>
    </xf>
    <xf fontId="5" fillId="13" borderId="3" numFmtId="162" xfId="4" applyNumberFormat="1" applyFont="1" applyFill="1" applyBorder="1" applyAlignment="1">
      <alignment horizontal="center" vertical="center" wrapText="1"/>
    </xf>
    <xf fontId="21" fillId="0" borderId="3" numFmtId="164" xfId="0" applyNumberFormat="1" applyFont="1" applyBorder="1" applyAlignment="1">
      <alignment horizontal="center" vertical="center" wrapText="1"/>
    </xf>
    <xf fontId="23" fillId="0" borderId="3" numFmtId="162" xfId="0" applyNumberFormat="1" applyFont="1" applyBorder="1" applyAlignment="1">
      <alignment horizontal="center" vertical="center" wrapText="1"/>
    </xf>
    <xf fontId="21" fillId="0" borderId="3" numFmtId="162" xfId="0" applyNumberFormat="1" applyFont="1" applyBorder="1" applyAlignment="1">
      <alignment horizontal="center" vertical="center" wrapText="1"/>
    </xf>
    <xf fontId="26" fillId="13" borderId="3" numFmtId="0" xfId="0" applyFont="1" applyFill="1" applyBorder="1" applyAlignment="1">
      <alignment horizontal="left" wrapText="1"/>
    </xf>
    <xf fontId="27" fillId="13" borderId="3" numFmtId="0" xfId="0" applyFont="1" applyFill="1" applyBorder="1" applyAlignment="1">
      <alignment horizontal="center" wrapText="1"/>
    </xf>
    <xf fontId="0" fillId="13" borderId="3" numFmtId="0" xfId="0" applyFill="1" applyBorder="1" applyAlignment="1">
      <alignment vertical="center" wrapText="1"/>
    </xf>
    <xf fontId="1" fillId="13" borderId="3" numFmtId="162" xfId="4" applyNumberFormat="1" applyFont="1" applyFill="1" applyBorder="1" applyAlignment="1">
      <alignment horizontal="center" wrapText="1"/>
    </xf>
    <xf fontId="5" fillId="13" borderId="3" numFmtId="162" xfId="4" applyNumberFormat="1" applyFont="1" applyFill="1" applyBorder="1" applyAlignment="1">
      <alignment horizontal="center" wrapText="1"/>
    </xf>
    <xf fontId="22" fillId="0" borderId="3" numFmtId="162" xfId="0" applyNumberFormat="1" applyFont="1" applyBorder="1" applyAlignment="1">
      <alignment horizontal="center" vertical="top" wrapText="1"/>
    </xf>
    <xf fontId="22" fillId="0" borderId="3" numFmtId="164" xfId="0" applyNumberFormat="1" applyFont="1" applyBorder="1" applyAlignment="1">
      <alignment horizontal="center" vertical="center" wrapText="1"/>
    </xf>
    <xf fontId="22" fillId="0" borderId="0" numFmtId="162" xfId="0" applyNumberFormat="1" applyFont="1" applyAlignment="1">
      <alignment horizontal="center" vertical="top" wrapText="1"/>
    </xf>
    <xf fontId="26" fillId="13" borderId="45" numFmtId="0" xfId="0" applyFont="1" applyFill="1" applyBorder="1" applyAlignment="1">
      <alignment horizontal="left" wrapText="1"/>
    </xf>
    <xf fontId="28" fillId="13" borderId="3" numFmtId="0" xfId="4" applyFont="1" applyFill="1" applyBorder="1" applyAlignment="1">
      <alignment horizontal="center" wrapText="1"/>
    </xf>
    <xf fontId="21" fillId="0" borderId="43" numFmtId="162" xfId="0" applyNumberFormat="1" applyFont="1" applyBorder="1" applyAlignment="1">
      <alignment horizontal="center" vertical="center" wrapText="1"/>
    </xf>
    <xf fontId="26" fillId="24" borderId="47" numFmtId="0" xfId="0" applyFont="1" applyFill="1" applyBorder="1" applyAlignment="1">
      <alignment horizontal="left" wrapText="1"/>
    </xf>
    <xf fontId="26" fillId="24" borderId="48" numFmtId="0" xfId="0" applyFont="1" applyFill="1" applyBorder="1" applyAlignment="1">
      <alignment horizontal="left" wrapText="1"/>
    </xf>
    <xf fontId="27" fillId="24" borderId="48" numFmtId="1" xfId="0" applyNumberFormat="1" applyFont="1" applyFill="1" applyBorder="1" applyAlignment="1">
      <alignment horizontal="center" wrapText="1"/>
    </xf>
    <xf fontId="26" fillId="24" borderId="48" numFmtId="0" xfId="4" applyFont="1" applyFill="1" applyBorder="1" applyAlignment="1">
      <alignment horizontal="center" wrapText="1"/>
    </xf>
    <xf fontId="4" fillId="24" borderId="3" numFmtId="166" xfId="4" applyNumberFormat="1" applyFont="1" applyFill="1" applyBorder="1" applyAlignment="1">
      <alignment horizontal="center" vertical="center" wrapText="1"/>
    </xf>
    <xf fontId="6" fillId="24" borderId="48" numFmtId="162" xfId="4" applyNumberFormat="1" applyFont="1" applyFill="1" applyBorder="1" applyAlignment="1">
      <alignment horizontal="center" wrapText="1"/>
    </xf>
    <xf fontId="4" fillId="24" borderId="3" numFmtId="162" xfId="4" applyNumberFormat="1" applyFont="1" applyFill="1" applyBorder="1" applyAlignment="1">
      <alignment horizontal="center" vertical="center" wrapText="1"/>
    </xf>
    <xf fontId="5" fillId="24" borderId="3" numFmtId="162" xfId="4" applyNumberFormat="1" applyFont="1" applyFill="1" applyBorder="1" applyAlignment="1">
      <alignment horizontal="center" vertical="center" wrapText="1"/>
    </xf>
    <xf fontId="27" fillId="24" borderId="48" numFmtId="0" xfId="0" applyFont="1" applyFill="1" applyBorder="1" applyAlignment="1">
      <alignment horizontal="center" wrapText="1"/>
    </xf>
    <xf fontId="26" fillId="24" borderId="48" numFmtId="0" xfId="0" applyFont="1" applyFill="1" applyBorder="1" applyAlignment="1">
      <alignment horizontal="center" wrapText="1"/>
    </xf>
    <xf fontId="29" fillId="24" borderId="3" numFmtId="3" xfId="4" applyNumberFormat="1" applyFont="1" applyFill="1" applyBorder="1" applyAlignment="1">
      <alignment horizontal="center" vertical="center" wrapText="1"/>
    </xf>
    <xf fontId="22" fillId="0" borderId="3" numFmtId="0" xfId="0" applyFont="1" applyBorder="1" applyAlignment="1">
      <alignment horizontal="center" vertical="center" wrapText="1"/>
    </xf>
    <xf fontId="21" fillId="0" borderId="3" numFmtId="0" xfId="4" applyFont="1" applyBorder="1" applyAlignment="1">
      <alignment horizontal="center" vertical="center" wrapText="1"/>
    </xf>
    <xf fontId="5" fillId="0" borderId="3" numFmtId="166" xfId="4" applyNumberFormat="1" applyFont="1" applyBorder="1" applyAlignment="1">
      <alignment horizontal="center" vertical="center" wrapText="1"/>
    </xf>
    <xf fontId="17" fillId="0" borderId="0" numFmtId="0" xfId="0" applyFont="1" applyAlignment="1">
      <alignment horizontal="left" vertical="center" wrapText="1"/>
    </xf>
    <xf fontId="6" fillId="0" borderId="6" numFmtId="0" xfId="0" applyFont="1" applyBorder="1" applyAlignment="1">
      <alignment horizontal="center" vertical="center" wrapText="1"/>
    </xf>
    <xf fontId="6" fillId="0" borderId="7" numFmtId="0" xfId="0" applyFont="1" applyBorder="1" applyAlignment="1">
      <alignment horizontal="center" vertical="center" wrapText="1"/>
    </xf>
    <xf fontId="6" fillId="0" borderId="8" numFmtId="0" xfId="0" applyFont="1" applyBorder="1" applyAlignment="1">
      <alignment horizontal="center" vertical="center" wrapText="1"/>
    </xf>
    <xf fontId="6" fillId="0" borderId="28" numFmtId="0" xfId="0" applyFont="1" applyBorder="1" applyAlignment="1">
      <alignment horizontal="center" vertical="center" wrapText="1"/>
    </xf>
    <xf fontId="4" fillId="0" borderId="9" numFmtId="0" xfId="0" applyFont="1" applyBorder="1" applyAlignment="1">
      <alignment horizontal="center" vertical="center" wrapText="1"/>
    </xf>
    <xf fontId="4" fillId="0" borderId="10" numFmtId="0" xfId="0" applyFont="1" applyBorder="1" applyAlignment="1">
      <alignment horizontal="left" vertical="center" wrapText="1"/>
    </xf>
    <xf fontId="4" fillId="0" borderId="11" numFmtId="0" xfId="0" applyFont="1" applyBorder="1" applyAlignment="1">
      <alignment horizontal="left" vertical="center" wrapText="1"/>
    </xf>
    <xf fontId="5" fillId="0" borderId="3" numFmtId="0" xfId="0" applyFont="1" applyBorder="1" applyAlignment="1">
      <alignment horizontal="center" vertical="center" wrapText="1"/>
    </xf>
    <xf fontId="5" fillId="0" borderId="3" numFmtId="164" xfId="0" applyNumberFormat="1" applyFont="1" applyBorder="1" applyAlignment="1">
      <alignment horizontal="center" vertical="center" wrapText="1"/>
    </xf>
    <xf fontId="5" fillId="0" borderId="10" numFmtId="0" xfId="0" applyFont="1" applyBorder="1" applyAlignment="1">
      <alignment horizontal="left" vertical="center" wrapText="1"/>
    </xf>
    <xf fontId="5" fillId="0" borderId="10" numFmtId="0" xfId="0" applyFont="1" applyBorder="1" applyAlignment="1">
      <alignment horizontal="center" vertical="center" wrapText="1"/>
    </xf>
    <xf fontId="5" fillId="25" borderId="11" numFmtId="0" xfId="0" applyFont="1" applyFill="1" applyBorder="1" applyAlignment="1">
      <alignment horizontal="center" vertical="center" wrapText="1"/>
    </xf>
    <xf fontId="4" fillId="0" borderId="3" numFmtId="0" xfId="0" applyFont="1" applyBorder="1" applyAlignment="1">
      <alignment horizontal="center" vertical="center" wrapText="1"/>
    </xf>
    <xf fontId="5" fillId="25" borderId="10" numFmtId="0" xfId="0" applyFont="1" applyFill="1" applyBorder="1" applyAlignment="1">
      <alignment horizontal="center" vertical="center" wrapText="1"/>
    </xf>
    <xf fontId="5" fillId="0" borderId="11" numFmtId="0" xfId="0" applyFont="1" applyBorder="1" applyAlignment="1">
      <alignment horizontal="center" vertical="center" wrapText="1"/>
    </xf>
    <xf fontId="4" fillId="26" borderId="10" numFmtId="0" xfId="0" applyFont="1" applyFill="1" applyBorder="1" applyAlignment="1">
      <alignment horizontal="left" vertical="center" wrapText="1"/>
    </xf>
    <xf fontId="4" fillId="26" borderId="11" numFmtId="0" xfId="0" applyFont="1" applyFill="1" applyBorder="1" applyAlignment="1">
      <alignment horizontal="left" vertical="center" wrapText="1"/>
    </xf>
    <xf fontId="4" fillId="0" borderId="10" numFmtId="0" xfId="0" applyFont="1" applyBorder="1" applyAlignment="1">
      <alignment horizontal="center" vertical="center" wrapText="1"/>
    </xf>
    <xf fontId="4" fillId="27" borderId="10" numFmtId="0" xfId="0" applyFont="1" applyFill="1" applyBorder="1" applyAlignment="1">
      <alignment horizontal="left" vertical="center" wrapText="1"/>
    </xf>
    <xf fontId="4" fillId="27" borderId="11" numFmtId="0" xfId="0" applyFont="1" applyFill="1" applyBorder="1" applyAlignment="1">
      <alignment horizontal="left" vertical="center" wrapText="1"/>
    </xf>
    <xf fontId="4" fillId="28" borderId="10" numFmtId="0" xfId="0" applyFont="1" applyFill="1" applyBorder="1" applyAlignment="1">
      <alignment horizontal="left" vertical="center" wrapText="1"/>
    </xf>
    <xf fontId="4" fillId="28" borderId="11" numFmtId="0" xfId="0" applyFont="1" applyFill="1" applyBorder="1" applyAlignment="1">
      <alignment horizontal="left" vertical="center" wrapText="1"/>
    </xf>
    <xf fontId="5" fillId="29" borderId="10" numFmtId="0" xfId="0" applyFont="1" applyFill="1" applyBorder="1" applyAlignment="1">
      <alignment horizontal="center" vertical="center" wrapText="1"/>
    </xf>
    <xf fontId="4" fillId="20" borderId="10" numFmtId="0" xfId="0" applyFont="1" applyFill="1" applyBorder="1" applyAlignment="1">
      <alignment horizontal="left" vertical="center" wrapText="1"/>
    </xf>
    <xf fontId="4" fillId="20" borderId="11" numFmtId="0" xfId="0" applyFont="1" applyFill="1" applyBorder="1" applyAlignment="1">
      <alignment horizontal="left" vertical="center" wrapText="1"/>
    </xf>
    <xf fontId="5" fillId="20" borderId="3" numFmtId="0" xfId="0" applyFont="1" applyFill="1" applyBorder="1" applyAlignment="1">
      <alignment horizontal="center" vertical="center" wrapText="1"/>
    </xf>
    <xf fontId="10" fillId="20" borderId="3" numFmtId="0" xfId="0" applyFont="1" applyFill="1" applyBorder="1" applyAlignment="1">
      <alignment horizontal="center" vertical="center" wrapText="1"/>
    </xf>
    <xf fontId="5" fillId="20" borderId="10" numFmtId="0" xfId="0" applyFont="1" applyFill="1" applyBorder="1" applyAlignment="1">
      <alignment horizontal="left" vertical="center" wrapText="1"/>
    </xf>
    <xf fontId="5" fillId="20" borderId="10" numFmtId="0" xfId="0" applyFont="1" applyFill="1" applyBorder="1" applyAlignment="1">
      <alignment horizontal="center" vertical="center" wrapText="1"/>
    </xf>
    <xf fontId="4" fillId="20" borderId="10" numFmtId="0" xfId="0" applyFont="1" applyFill="1" applyBorder="1" applyAlignment="1">
      <alignment horizontal="center" vertical="center" wrapText="1"/>
    </xf>
    <xf fontId="5" fillId="20" borderId="11" numFmtId="0" xfId="0" applyFont="1" applyFill="1" applyBorder="1" applyAlignment="1">
      <alignment horizontal="center" vertical="center" wrapText="1"/>
    </xf>
    <xf fontId="4" fillId="20" borderId="3" numFmtId="0" xfId="0" applyFont="1" applyFill="1" applyBorder="1" applyAlignment="1">
      <alignment horizontal="center" vertical="center" wrapText="1"/>
    </xf>
    <xf fontId="22" fillId="20" borderId="3" numFmtId="0" xfId="0" applyFont="1" applyFill="1" applyBorder="1" applyAlignment="1">
      <alignment horizontal="center" vertical="center" wrapText="1"/>
    </xf>
    <xf fontId="5" fillId="20" borderId="3" numFmtId="164" xfId="0" applyNumberFormat="1" applyFont="1" applyFill="1" applyBorder="1" applyAlignment="1">
      <alignment horizontal="center" vertical="center" wrapText="1"/>
    </xf>
    <xf fontId="5" fillId="30" borderId="10" numFmtId="0" xfId="0" applyFont="1" applyFill="1" applyBorder="1" applyAlignment="1">
      <alignment horizontal="center" vertical="center" wrapText="1"/>
    </xf>
    <xf fontId="0" fillId="0" borderId="0" numFmtId="0" xfId="0" applyAlignment="1">
      <alignment horizontal="left" vertical="center" wrapText="1"/>
    </xf>
    <xf fontId="5" fillId="25" borderId="9" numFmtId="0" xfId="0" applyFont="1" applyFill="1" applyBorder="1" applyAlignment="1">
      <alignment horizontal="center" vertical="center" wrapText="1"/>
    </xf>
    <xf fontId="5" fillId="0" borderId="7" numFmtId="0" xfId="0" applyFont="1" applyBorder="1" applyAlignment="1">
      <alignment horizontal="center" vertical="center" wrapText="1"/>
    </xf>
    <xf fontId="4" fillId="0" borderId="11" numFmtId="0" xfId="0" applyFont="1" applyBorder="1" applyAlignment="1">
      <alignment horizontal="center" vertical="center" wrapText="1"/>
    </xf>
    <xf fontId="5" fillId="30" borderId="11" numFmtId="0" xfId="0" applyFont="1" applyFill="1" applyBorder="1" applyAlignment="1">
      <alignment horizontal="center" vertical="center" wrapText="1"/>
    </xf>
    <xf fontId="1" fillId="20" borderId="0" numFmtId="0" xfId="0" applyFont="1" applyFill="1" applyAlignment="1">
      <alignment horizontal="left" vertical="center" wrapText="1"/>
    </xf>
    <xf fontId="1" fillId="20" borderId="0" numFmtId="164" xfId="0" applyNumberFormat="1" applyFont="1" applyFill="1" applyAlignment="1">
      <alignment horizontal="center" vertical="center" wrapText="1"/>
    </xf>
    <xf fontId="0" fillId="0" borderId="0" numFmtId="0" xfId="0" applyAlignment="1">
      <alignment vertical="center"/>
    </xf>
    <xf fontId="30" fillId="0" borderId="0" numFmtId="0" xfId="0" applyFont="1" applyAlignment="1">
      <alignment vertical="center"/>
    </xf>
    <xf fontId="31" fillId="0" borderId="0" numFmtId="0" xfId="0" applyFont="1" applyAlignment="1">
      <alignment horizontal="center" vertical="center"/>
    </xf>
    <xf fontId="31" fillId="0" borderId="0" numFmtId="0" xfId="0" applyFont="1" applyAlignment="1">
      <alignment vertical="center"/>
    </xf>
    <xf fontId="17" fillId="0" borderId="0" numFmtId="0" xfId="0" applyFont="1" applyAlignment="1">
      <alignment vertical="center"/>
    </xf>
    <xf fontId="17" fillId="0" borderId="0" numFmtId="0" xfId="0" applyFont="1" applyAlignment="1">
      <alignment horizontal="center" vertical="center"/>
    </xf>
    <xf fontId="12" fillId="0" borderId="8" numFmtId="0" xfId="0" applyFont="1" applyBorder="1" applyAlignment="1">
      <alignment horizontal="center" vertical="center" wrapText="1"/>
    </xf>
    <xf fontId="13" fillId="0" borderId="8" numFmtId="0" xfId="0" applyFont="1" applyBorder="1" applyAlignment="1">
      <alignment horizontal="center" vertical="center" wrapText="1"/>
    </xf>
    <xf fontId="13" fillId="0" borderId="29" numFmtId="0" xfId="0" applyFont="1" applyBorder="1" applyAlignment="1">
      <alignment horizontal="center" vertical="center" wrapText="1"/>
    </xf>
    <xf fontId="13" fillId="0" borderId="3" numFmtId="0" xfId="0" applyFont="1" applyBorder="1" applyAlignment="1">
      <alignment horizontal="center" vertical="center"/>
    </xf>
    <xf fontId="13" fillId="31" borderId="3" numFmtId="0" xfId="0" applyFont="1" applyFill="1" applyBorder="1" applyAlignment="1">
      <alignment horizontal="center" vertical="center"/>
    </xf>
    <xf fontId="5" fillId="32" borderId="3" numFmtId="0" xfId="0" applyFont="1" applyFill="1" applyBorder="1" applyAlignment="1">
      <alignment horizontal="left" vertical="center" wrapText="1"/>
    </xf>
    <xf fontId="0" fillId="32" borderId="3" numFmtId="0" xfId="0" applyFill="1" applyBorder="1" applyAlignment="1">
      <alignment vertical="center"/>
    </xf>
    <xf fontId="22" fillId="32" borderId="3" numFmtId="0" xfId="0" applyFont="1" applyFill="1" applyBorder="1" applyAlignment="1">
      <alignment horizontal="center" vertical="center" wrapText="1"/>
    </xf>
    <xf fontId="5" fillId="32" borderId="3" numFmtId="0" xfId="0" applyFont="1" applyFill="1" applyBorder="1" applyAlignment="1">
      <alignment horizontal="center" vertical="center" wrapText="1"/>
    </xf>
    <xf fontId="22" fillId="32" borderId="3" numFmtId="0" xfId="0" applyFont="1" applyFill="1" applyBorder="1" applyAlignment="1">
      <alignment horizontal="center"/>
    </xf>
    <xf fontId="22" fillId="32" borderId="3" numFmtId="0" xfId="0" applyFont="1" applyFill="1" applyBorder="1" applyAlignment="1">
      <alignment horizontal="center" vertical="center"/>
    </xf>
    <xf fontId="0" fillId="0" borderId="3" numFmtId="0" xfId="0" applyBorder="1" applyAlignment="1">
      <alignment vertical="center"/>
    </xf>
    <xf fontId="9" fillId="32" borderId="3" numFmtId="0" xfId="0" applyFont="1" applyFill="1" applyBorder="1" applyAlignment="1">
      <alignment vertical="center"/>
    </xf>
    <xf fontId="13" fillId="32" borderId="3" numFmtId="0" xfId="0" applyFont="1" applyFill="1" applyBorder="1" applyAlignment="1">
      <alignment horizontal="center" vertical="center"/>
    </xf>
    <xf fontId="22" fillId="0" borderId="3" numFmtId="0" xfId="0" applyFont="1" applyBorder="1" applyAlignment="1">
      <alignment horizontal="center" vertical="center"/>
    </xf>
    <xf fontId="5" fillId="16" borderId="3" numFmtId="0" xfId="0" applyFont="1" applyFill="1" applyBorder="1" applyAlignment="1">
      <alignment horizontal="left" vertical="center"/>
    </xf>
    <xf fontId="9" fillId="16" borderId="3" numFmtId="0" xfId="0" applyFont="1" applyFill="1" applyBorder="1" applyAlignment="1">
      <alignment vertical="center"/>
    </xf>
    <xf fontId="16" fillId="16" borderId="10" numFmtId="0" xfId="0" applyFont="1" applyFill="1" applyBorder="1" applyAlignment="1">
      <alignment horizontal="center" vertical="center"/>
    </xf>
    <xf fontId="22" fillId="16" borderId="3" numFmtId="0" xfId="0" applyFont="1" applyFill="1" applyBorder="1" applyAlignment="1">
      <alignment horizontal="center" vertical="center"/>
    </xf>
    <xf fontId="22" fillId="16" borderId="0" numFmtId="0" xfId="0" applyFont="1" applyFill="1" applyAlignment="1">
      <alignment horizontal="center"/>
    </xf>
    <xf fontId="13" fillId="16" borderId="3" numFmtId="0" xfId="0" applyFont="1" applyFill="1" applyBorder="1" applyAlignment="1">
      <alignment horizontal="center" vertical="center"/>
    </xf>
    <xf fontId="22" fillId="31" borderId="3" numFmtId="0" xfId="0" applyFont="1" applyFill="1" applyBorder="1" applyAlignment="1">
      <alignment horizontal="center" vertical="center"/>
    </xf>
    <xf fontId="22" fillId="16" borderId="3" numFmtId="0" xfId="0" applyFont="1" applyFill="1" applyBorder="1" applyAlignment="1">
      <alignment horizontal="center"/>
    </xf>
    <xf fontId="16" fillId="16" borderId="11" numFmtId="0" xfId="0" applyFont="1" applyFill="1" applyBorder="1" applyAlignment="1">
      <alignment horizontal="center" vertical="center"/>
    </xf>
    <xf fontId="22" fillId="16" borderId="10" numFmtId="0" xfId="0" applyFont="1" applyFill="1" applyBorder="1" applyAlignment="1">
      <alignment horizontal="center" vertical="center"/>
    </xf>
    <xf fontId="22" fillId="16" borderId="11" numFmtId="0" xfId="0" applyFont="1" applyFill="1" applyBorder="1" applyAlignment="1">
      <alignment horizontal="center"/>
    </xf>
    <xf fontId="22" fillId="31" borderId="0" numFmtId="0" xfId="0" applyFont="1" applyFill="1" applyAlignment="1">
      <alignment horizontal="center" vertical="center"/>
    </xf>
    <xf fontId="22" fillId="16" borderId="13" numFmtId="0" xfId="0" applyFont="1" applyFill="1" applyBorder="1" applyAlignment="1">
      <alignment horizontal="center"/>
    </xf>
    <xf fontId="5" fillId="16" borderId="10" numFmtId="0" xfId="0" applyFont="1" applyFill="1" applyBorder="1" applyAlignment="1">
      <alignment horizontal="left" vertical="center"/>
    </xf>
    <xf fontId="13" fillId="16" borderId="0" numFmtId="0" xfId="0" applyFont="1" applyFill="1" applyAlignment="1">
      <alignment horizontal="center" vertical="center"/>
    </xf>
    <xf fontId="5" fillId="12" borderId="10" numFmtId="0" xfId="0" applyFont="1" applyFill="1" applyBorder="1" applyAlignment="1">
      <alignment horizontal="left" vertical="center"/>
    </xf>
    <xf fontId="22" fillId="20" borderId="3" numFmtId="0" xfId="0" applyFont="1" applyFill="1" applyBorder="1" applyAlignment="1">
      <alignment horizontal="center" vertical="center"/>
    </xf>
    <xf fontId="5" fillId="16" borderId="9" numFmtId="0" xfId="0" applyFont="1" applyFill="1" applyBorder="1" applyAlignment="1">
      <alignment horizontal="left" vertical="center"/>
    </xf>
    <xf fontId="9" fillId="16" borderId="10" numFmtId="0" xfId="0" applyFont="1" applyFill="1" applyBorder="1" applyAlignment="1">
      <alignment vertical="center"/>
    </xf>
    <xf fontId="5" fillId="12" borderId="3" numFmtId="0" xfId="0" applyFont="1" applyFill="1" applyBorder="1" applyAlignment="1">
      <alignment horizontal="left" vertical="center"/>
    </xf>
    <xf fontId="4" fillId="33" borderId="3" numFmtId="0" xfId="0" applyFont="1" applyFill="1" applyBorder="1" applyAlignment="1">
      <alignment horizontal="left" vertical="center"/>
    </xf>
    <xf fontId="16" fillId="33" borderId="10" numFmtId="0" xfId="0" applyFont="1" applyFill="1" applyBorder="1" applyAlignment="1">
      <alignment horizontal="center" vertical="center"/>
    </xf>
    <xf fontId="22" fillId="33" borderId="3" numFmtId="0" xfId="0" applyFont="1" applyFill="1" applyBorder="1" applyAlignment="1">
      <alignment horizontal="center" vertical="center"/>
    </xf>
    <xf fontId="5" fillId="33" borderId="11" numFmtId="0" xfId="0" applyFont="1" applyFill="1" applyBorder="1" applyAlignment="1">
      <alignment horizontal="center" vertical="center"/>
    </xf>
    <xf fontId="5" fillId="33" borderId="3" numFmtId="0" xfId="0" applyFont="1" applyFill="1" applyBorder="1" applyAlignment="1">
      <alignment horizontal="center" vertical="center"/>
    </xf>
    <xf fontId="4" fillId="33" borderId="9" numFmtId="0" xfId="0" applyFont="1" applyFill="1" applyBorder="1" applyAlignment="1">
      <alignment horizontal="left" vertical="center"/>
    </xf>
    <xf fontId="4" fillId="33" borderId="10" numFmtId="0" xfId="0" applyFont="1" applyFill="1" applyBorder="1" applyAlignment="1">
      <alignment horizontal="left" vertical="center"/>
    </xf>
    <xf fontId="22" fillId="33" borderId="10" numFmtId="0" xfId="0" applyFont="1" applyFill="1" applyBorder="1" applyAlignment="1">
      <alignment horizontal="center" vertical="center"/>
    </xf>
    <xf fontId="22" fillId="33" borderId="0" numFmtId="0" xfId="0" applyFont="1" applyFill="1" applyAlignment="1">
      <alignment horizontal="center" vertical="center"/>
    </xf>
    <xf fontId="22" fillId="33" borderId="37" numFmtId="0" xfId="0" applyFont="1" applyFill="1" applyBorder="1" applyAlignment="1">
      <alignment horizontal="center" vertical="center"/>
    </xf>
    <xf fontId="22" fillId="33" borderId="3" numFmtId="167" xfId="0" applyNumberFormat="1" applyFont="1" applyFill="1" applyBorder="1" applyAlignment="1">
      <alignment horizontal="center" vertical="center"/>
    </xf>
    <xf fontId="22" fillId="33" borderId="0" numFmtId="167" xfId="0" applyNumberFormat="1" applyFont="1" applyFill="1" applyAlignment="1">
      <alignment horizontal="center" vertical="center"/>
    </xf>
    <xf fontId="4" fillId="12" borderId="10" numFmtId="0" xfId="0" applyFont="1" applyFill="1" applyBorder="1" applyAlignment="1">
      <alignment horizontal="left" vertical="center"/>
    </xf>
    <xf fontId="22" fillId="12" borderId="37" numFmtId="167" xfId="0" applyNumberFormat="1" applyFont="1" applyFill="1" applyBorder="1" applyAlignment="1">
      <alignment horizontal="center" vertical="center"/>
    </xf>
    <xf fontId="22" fillId="33" borderId="37" numFmtId="167" xfId="0" applyNumberFormat="1" applyFont="1" applyFill="1" applyBorder="1" applyAlignment="1">
      <alignment horizontal="center" vertical="center"/>
    </xf>
    <xf fontId="22" fillId="33" borderId="9" numFmtId="0" xfId="0" applyFont="1" applyFill="1" applyBorder="1" applyAlignment="1">
      <alignment horizontal="center" vertical="center"/>
    </xf>
    <xf fontId="4" fillId="33" borderId="7" numFmtId="0" xfId="0" applyFont="1" applyFill="1" applyBorder="1" applyAlignment="1">
      <alignment horizontal="left" vertical="center"/>
    </xf>
    <xf fontId="4" fillId="33" borderId="6" numFmtId="0" xfId="0" applyFont="1" applyFill="1" applyBorder="1" applyAlignment="1">
      <alignment horizontal="left" vertical="center"/>
    </xf>
    <xf fontId="22" fillId="33" borderId="6" numFmtId="0" xfId="0" applyFont="1" applyFill="1" applyBorder="1" applyAlignment="1">
      <alignment horizontal="center" vertical="center"/>
    </xf>
    <xf fontId="5" fillId="33" borderId="0" numFmtId="0" xfId="0" applyFont="1" applyFill="1" applyAlignment="1">
      <alignment horizontal="center" vertical="center"/>
    </xf>
    <xf fontId="5" fillId="33" borderId="3" numFmtId="167" xfId="0" applyNumberFormat="1" applyFont="1" applyFill="1" applyBorder="1" applyAlignment="1">
      <alignment horizontal="center" vertical="center"/>
    </xf>
    <xf fontId="5" fillId="33" borderId="3" numFmtId="16" xfId="0" applyNumberFormat="1" applyFont="1" applyFill="1" applyBorder="1" applyAlignment="1">
      <alignment horizontal="center" vertical="center"/>
    </xf>
    <xf fontId="5" fillId="33" borderId="3" numFmtId="49" xfId="0" applyNumberFormat="1" applyFont="1" applyFill="1" applyBorder="1" applyAlignment="1">
      <alignment horizontal="center" vertical="center"/>
    </xf>
    <xf fontId="4" fillId="20" borderId="3" numFmtId="0" xfId="0" applyFont="1" applyFill="1" applyBorder="1" applyAlignment="1">
      <alignment horizontal="left" vertical="center"/>
    </xf>
    <xf fontId="22" fillId="20" borderId="3" numFmtId="167" xfId="0" applyNumberFormat="1" applyFont="1" applyFill="1" applyBorder="1" applyAlignment="1">
      <alignment horizontal="center" vertical="center"/>
    </xf>
    <xf fontId="22" fillId="12" borderId="3" numFmtId="167" xfId="0" applyNumberFormat="1" applyFont="1" applyFill="1" applyBorder="1" applyAlignment="1">
      <alignment horizontal="center" vertical="center"/>
    </xf>
    <xf fontId="22" fillId="12" borderId="3" numFmtId="0" xfId="0" applyFont="1" applyFill="1" applyBorder="1" applyAlignment="1">
      <alignment horizontal="center" vertical="center"/>
    </xf>
    <xf fontId="22" fillId="34" borderId="3" numFmtId="167" xfId="0" applyNumberFormat="1" applyFont="1" applyFill="1" applyBorder="1" applyAlignment="1">
      <alignment horizontal="center" vertical="center"/>
    </xf>
    <xf fontId="4" fillId="35" borderId="10" numFmtId="0" xfId="0" applyFont="1" applyFill="1" applyBorder="1" applyAlignment="1">
      <alignment horizontal="left" vertical="center"/>
    </xf>
    <xf fontId="16" fillId="35" borderId="10" numFmtId="0" xfId="0" applyFont="1" applyFill="1" applyBorder="1" applyAlignment="1">
      <alignment horizontal="center" vertical="center"/>
    </xf>
    <xf fontId="22" fillId="35" borderId="10" numFmtId="0" xfId="0" applyFont="1" applyFill="1" applyBorder="1" applyAlignment="1">
      <alignment horizontal="center" vertical="center"/>
    </xf>
    <xf fontId="5" fillId="35" borderId="11" numFmtId="0" xfId="0" applyFont="1" applyFill="1" applyBorder="1" applyAlignment="1">
      <alignment horizontal="center" vertical="center"/>
    </xf>
    <xf fontId="5" fillId="35" borderId="3" numFmtId="16" xfId="0" applyNumberFormat="1" applyFont="1" applyFill="1" applyBorder="1" applyAlignment="1">
      <alignment horizontal="center" vertical="center"/>
    </xf>
    <xf fontId="22" fillId="35" borderId="3" numFmtId="167" xfId="0" applyNumberFormat="1" applyFont="1" applyFill="1" applyBorder="1" applyAlignment="1">
      <alignment horizontal="center" vertical="center"/>
    </xf>
    <xf fontId="22" fillId="35" borderId="3" numFmtId="0" xfId="0" applyFont="1" applyFill="1" applyBorder="1" applyAlignment="1">
      <alignment horizontal="center" vertical="center"/>
    </xf>
    <xf fontId="5" fillId="35" borderId="3" numFmtId="167" xfId="0" applyNumberFormat="1" applyFont="1" applyFill="1" applyBorder="1" applyAlignment="1">
      <alignment horizontal="center" vertical="center"/>
    </xf>
    <xf fontId="4" fillId="35" borderId="24" numFmtId="0" xfId="0" applyFont="1" applyFill="1" applyBorder="1" applyAlignment="1">
      <alignment horizontal="left" vertical="center"/>
    </xf>
    <xf fontId="22" fillId="35" borderId="24" numFmtId="0" xfId="0" applyFont="1" applyFill="1" applyBorder="1" applyAlignment="1">
      <alignment horizontal="center" vertical="center"/>
    </xf>
    <xf fontId="5" fillId="35" borderId="0" numFmtId="0" xfId="0" applyFont="1" applyFill="1" applyAlignment="1">
      <alignment horizontal="center" vertical="center"/>
    </xf>
    <xf fontId="4" fillId="34" borderId="10" numFmtId="0" xfId="0" applyFont="1" applyFill="1" applyBorder="1" applyAlignment="1">
      <alignment horizontal="left" vertical="center"/>
    </xf>
    <xf fontId="4" fillId="34" borderId="11" numFmtId="0" xfId="0" applyFont="1" applyFill="1" applyBorder="1" applyAlignment="1">
      <alignment horizontal="left" vertical="center"/>
    </xf>
    <xf fontId="23" fillId="0" borderId="0" numFmtId="0" xfId="0" applyFont="1" applyAlignment="1">
      <alignment horizontal="center" vertical="center" wrapText="1"/>
    </xf>
    <xf fontId="10" fillId="14" borderId="0" numFmtId="0" xfId="0" applyFont="1" applyFill="1" applyAlignment="1">
      <alignment horizontal="center" vertical="center" wrapText="1"/>
    </xf>
    <xf fontId="23" fillId="0" borderId="0" numFmtId="0" xfId="0" applyFont="1" applyAlignment="1">
      <alignment vertical="center" wrapText="1"/>
    </xf>
    <xf fontId="13" fillId="0" borderId="36" numFmtId="0" xfId="0" applyFont="1" applyBorder="1" applyAlignment="1">
      <alignment horizontal="center" vertical="center" wrapText="1"/>
    </xf>
    <xf fontId="13" fillId="0" borderId="6" numFmtId="0" xfId="0" applyFont="1" applyBorder="1" applyAlignment="1">
      <alignment horizontal="center" vertical="center" wrapText="1"/>
    </xf>
    <xf fontId="12" fillId="0" borderId="3" numFmtId="0" xfId="0" applyFont="1" applyBorder="1" applyAlignment="1">
      <alignment horizontal="center" vertical="center" wrapText="1"/>
    </xf>
    <xf fontId="13" fillId="14" borderId="3" numFmtId="0" xfId="0" applyFont="1" applyFill="1" applyBorder="1" applyAlignment="1">
      <alignment horizontal="center" vertical="center" wrapText="1"/>
    </xf>
    <xf fontId="32" fillId="0" borderId="3" numFmtId="0" xfId="0" applyFont="1" applyBorder="1" applyAlignment="1">
      <alignment horizontal="center" vertical="center" wrapText="1"/>
    </xf>
    <xf fontId="5" fillId="6" borderId="36" numFmtId="0" xfId="0" applyFont="1" applyFill="1" applyBorder="1" applyAlignment="1">
      <alignment horizontal="center" vertical="center" wrapText="1"/>
    </xf>
    <xf fontId="5" fillId="6" borderId="36" numFmtId="0" xfId="0" applyFont="1" applyFill="1" applyBorder="1" applyAlignment="1">
      <alignment horizontal="left" vertical="center" wrapText="1"/>
    </xf>
    <xf fontId="5" fillId="36" borderId="9" numFmtId="0" xfId="0" applyFont="1" applyFill="1" applyBorder="1" applyAlignment="1">
      <alignment horizontal="left" vertical="center" wrapText="1"/>
    </xf>
    <xf fontId="16" fillId="6" borderId="3" numFmtId="0" xfId="0" applyFont="1" applyFill="1" applyBorder="1" applyAlignment="1">
      <alignment horizontal="center" vertical="center" wrapText="1"/>
    </xf>
    <xf fontId="5" fillId="6" borderId="3" numFmtId="0" xfId="0" applyFont="1" applyFill="1" applyBorder="1" applyAlignment="1">
      <alignment horizontal="center" vertical="center" wrapText="1"/>
    </xf>
    <xf fontId="10" fillId="6" borderId="3" numFmtId="0" xfId="0" applyFont="1" applyFill="1" applyBorder="1" applyAlignment="1">
      <alignment horizontal="center" vertical="center" wrapText="1"/>
    </xf>
    <xf fontId="16" fillId="0" borderId="3" numFmtId="0" xfId="0" applyFont="1" applyBorder="1" applyAlignment="1">
      <alignment horizontal="center" vertical="center" wrapText="1"/>
    </xf>
    <xf fontId="23" fillId="0" borderId="3" numFmtId="0" xfId="0" applyFont="1" applyBorder="1" applyAlignment="1">
      <alignment horizontal="center" vertical="center" wrapText="1"/>
    </xf>
    <xf fontId="5" fillId="11" borderId="36" numFmtId="0" xfId="0" applyFont="1" applyFill="1" applyBorder="1" applyAlignment="1">
      <alignment horizontal="center" vertical="center" wrapText="1"/>
    </xf>
    <xf fontId="5" fillId="11" borderId="36" numFmtId="0" xfId="0" applyFont="1" applyFill="1" applyBorder="1" applyAlignment="1">
      <alignment horizontal="left" vertical="center" wrapText="1"/>
    </xf>
    <xf fontId="5" fillId="37" borderId="9" numFmtId="0" xfId="0" applyFont="1" applyFill="1" applyBorder="1" applyAlignment="1">
      <alignment horizontal="left" vertical="center" wrapText="1"/>
    </xf>
    <xf fontId="16" fillId="11" borderId="3" numFmtId="0" xfId="0" applyFont="1" applyFill="1" applyBorder="1" applyAlignment="1">
      <alignment horizontal="center" vertical="center" wrapText="1"/>
    </xf>
    <xf fontId="5" fillId="11" borderId="3" numFmtId="0" xfId="0" applyFont="1" applyFill="1" applyBorder="1" applyAlignment="1">
      <alignment horizontal="center" vertical="center" wrapText="1"/>
    </xf>
    <xf fontId="10" fillId="11" borderId="3" numFmtId="0" xfId="0" applyFont="1" applyFill="1" applyBorder="1" applyAlignment="1">
      <alignment horizontal="center" vertical="center" wrapText="1"/>
    </xf>
    <xf fontId="10" fillId="11" borderId="43" numFmtId="0" xfId="0" applyFont="1" applyFill="1" applyBorder="1" applyAlignment="1">
      <alignment horizontal="center" vertical="center" wrapText="1"/>
    </xf>
    <xf fontId="10" fillId="6" borderId="43" numFmtId="0" xfId="0" applyFont="1" applyFill="1" applyBorder="1" applyAlignment="1">
      <alignment horizontal="center" vertical="center" wrapText="1"/>
    </xf>
    <xf fontId="5" fillId="11" borderId="37" numFmtId="0" xfId="0" applyFont="1" applyFill="1" applyBorder="1" applyAlignment="1">
      <alignment horizontal="center" vertical="center" wrapText="1"/>
    </xf>
    <xf fontId="5" fillId="6" borderId="37" numFmtId="0" xfId="0" applyFont="1" applyFill="1" applyBorder="1" applyAlignment="1">
      <alignment horizontal="center" vertical="center" wrapText="1"/>
    </xf>
    <xf fontId="5" fillId="0" borderId="36" numFmtId="0" xfId="0" applyFont="1" applyBorder="1" applyAlignment="1">
      <alignment horizontal="center" vertical="center" wrapText="1"/>
    </xf>
    <xf fontId="5" fillId="0" borderId="36" numFmtId="0" xfId="0" applyFont="1" applyBorder="1" applyAlignment="1">
      <alignment horizontal="left" vertical="center" wrapText="1"/>
    </xf>
    <xf fontId="5" fillId="8" borderId="9" numFmtId="0" xfId="0" applyFont="1" applyFill="1" applyBorder="1" applyAlignment="1">
      <alignment horizontal="left" vertical="center" wrapText="1"/>
    </xf>
    <xf fontId="5" fillId="14" borderId="37" numFmtId="0" xfId="0" applyFont="1" applyFill="1" applyBorder="1" applyAlignment="1">
      <alignment horizontal="center" vertical="center" wrapText="1"/>
    </xf>
    <xf fontId="5" fillId="14" borderId="3" numFmtId="0" xfId="0" applyFont="1" applyFill="1" applyBorder="1" applyAlignment="1">
      <alignment horizontal="center" vertical="center" wrapText="1"/>
    </xf>
    <xf fontId="10" fillId="6" borderId="0" numFmtId="0" xfId="0" applyFont="1" applyFill="1" applyAlignment="1">
      <alignment horizontal="center" vertical="center" wrapText="1"/>
    </xf>
    <xf fontId="5" fillId="0" borderId="9" numFmtId="0" xfId="0" applyFont="1" applyBorder="1" applyAlignment="1">
      <alignment horizontal="left" vertical="center" wrapText="1"/>
    </xf>
    <xf fontId="10" fillId="11" borderId="0" numFmtId="0" xfId="0" applyFont="1" applyFill="1" applyAlignment="1">
      <alignment horizontal="center" vertical="center" wrapText="1"/>
    </xf>
    <xf fontId="23" fillId="11" borderId="3" numFmtId="0" xfId="0" applyFont="1" applyFill="1" applyBorder="1" applyAlignment="1">
      <alignment vertical="center" wrapText="1"/>
    </xf>
    <xf fontId="23" fillId="11" borderId="3" numFmtId="0" xfId="0" applyFont="1" applyFill="1" applyBorder="1" applyAlignment="1">
      <alignment horizontal="center" vertical="center" wrapText="1"/>
    </xf>
    <xf fontId="23" fillId="11" borderId="0" numFmtId="0" xfId="0" applyFont="1" applyFill="1" applyAlignment="1">
      <alignment vertical="center" wrapText="1"/>
    </xf>
    <xf fontId="23" fillId="11" borderId="0" numFmtId="0" xfId="0" applyFont="1" applyFill="1" applyAlignment="1">
      <alignment horizontal="center" vertical="center" wrapText="1"/>
    </xf>
    <xf fontId="23" fillId="0" borderId="3" numFmtId="0" xfId="0" applyFont="1" applyBorder="1" applyAlignment="1">
      <alignment vertical="center" wrapText="1"/>
    </xf>
    <xf fontId="5" fillId="12" borderId="9" numFmtId="0" xfId="0" applyFont="1" applyFill="1" applyBorder="1" applyAlignment="1">
      <alignment horizontal="left" vertical="center" wrapText="1"/>
    </xf>
    <xf fontId="1" fillId="0" borderId="3" numFmtId="0" xfId="0" applyFont="1" applyBorder="1" applyAlignment="1">
      <alignment horizontal="center" vertical="center" wrapText="1"/>
    </xf>
    <xf fontId="10" fillId="0" borderId="0" numFmtId="0" xfId="0" applyFont="1" applyAlignment="1">
      <alignment horizontal="left" vertical="center" wrapText="1"/>
    </xf>
    <xf fontId="5" fillId="0" borderId="0" numFmtId="0" xfId="0" applyFont="1" applyAlignment="1">
      <alignment horizontal="left" vertical="center" wrapText="1"/>
    </xf>
    <xf fontId="31" fillId="0" borderId="0" numFmtId="0" xfId="0" applyFont="1" applyAlignment="1">
      <alignment vertical="center" wrapText="1"/>
    </xf>
    <xf fontId="17" fillId="0" borderId="0" numFmtId="2" xfId="0" applyNumberFormat="1" applyFont="1" applyAlignment="1">
      <alignment vertical="center" wrapText="1"/>
    </xf>
    <xf fontId="4" fillId="0" borderId="7" numFmtId="1" xfId="0" applyNumberFormat="1" applyFont="1" applyBorder="1" applyAlignment="1">
      <alignment horizontal="center" vertical="center" wrapText="1"/>
    </xf>
    <xf fontId="4" fillId="0" borderId="7" numFmtId="0" xfId="0" applyFont="1" applyBorder="1" applyAlignment="1">
      <alignment horizontal="center" vertical="center" wrapText="1"/>
    </xf>
    <xf fontId="4" fillId="0" borderId="6" numFmtId="0" xfId="0" applyFont="1" applyBorder="1" applyAlignment="1">
      <alignment horizontal="center" vertical="center" wrapText="1"/>
    </xf>
    <xf fontId="4" fillId="0" borderId="10" numFmtId="1" xfId="0" applyNumberFormat="1" applyFont="1" applyBorder="1" applyAlignment="1">
      <alignment horizontal="center" vertical="center" wrapText="1"/>
    </xf>
    <xf fontId="4" fillId="38" borderId="10" numFmtId="0" xfId="0" applyFont="1" applyFill="1" applyBorder="1" applyAlignment="1">
      <alignment horizontal="left" vertical="center" wrapText="1"/>
    </xf>
    <xf fontId="4" fillId="39" borderId="10" numFmtId="0" xfId="0" applyFont="1" applyFill="1" applyBorder="1" applyAlignment="1">
      <alignment horizontal="left" vertical="center" wrapText="1"/>
    </xf>
    <xf fontId="4" fillId="38" borderId="10" numFmtId="0" xfId="0" applyFont="1" applyFill="1" applyBorder="1" applyAlignment="1">
      <alignment horizontal="center" vertical="center" wrapText="1"/>
    </xf>
    <xf fontId="4" fillId="38" borderId="10" numFmtId="1" xfId="0" applyNumberFormat="1" applyFont="1" applyFill="1" applyBorder="1" applyAlignment="1">
      <alignment horizontal="center" vertical="center" wrapText="1"/>
    </xf>
    <xf fontId="17" fillId="38" borderId="0" numFmtId="0" xfId="0" applyFont="1" applyFill="1" applyAlignment="1">
      <alignment vertical="center" wrapText="1"/>
    </xf>
    <xf fontId="4" fillId="38" borderId="6" numFmtId="0" xfId="0" applyFont="1" applyFill="1" applyBorder="1" applyAlignment="1">
      <alignment horizontal="center" vertical="center" wrapText="1"/>
    </xf>
    <xf fontId="33" fillId="0" borderId="10" numFmtId="0" xfId="0" applyFont="1" applyBorder="1" applyAlignment="1">
      <alignment horizontal="center" vertical="center" wrapText="1"/>
    </xf>
    <xf fontId="34" fillId="0" borderId="10" numFmtId="0" xfId="0" applyFont="1" applyBorder="1" applyAlignment="1">
      <alignment horizontal="center" vertical="center" wrapText="1"/>
    </xf>
    <xf fontId="5" fillId="38" borderId="10" numFmtId="0" xfId="0" applyFont="1" applyFill="1" applyBorder="1" applyAlignment="1">
      <alignment horizontal="center" vertical="center" wrapText="1"/>
    </xf>
    <xf fontId="4" fillId="0" borderId="6" numFmtId="1" xfId="0" applyNumberFormat="1" applyFont="1" applyBorder="1" applyAlignment="1">
      <alignment horizontal="center" vertical="center" wrapText="1"/>
    </xf>
    <xf fontId="4" fillId="25" borderId="3" numFmtId="0" xfId="0" applyFont="1" applyFill="1" applyBorder="1" applyAlignment="1">
      <alignment horizontal="left" vertical="center" wrapText="1"/>
    </xf>
    <xf fontId="4" fillId="25" borderId="3" numFmtId="0" xfId="0" applyFont="1" applyFill="1" applyBorder="1" applyAlignment="1">
      <alignment horizontal="center" vertical="center" wrapText="1"/>
    </xf>
    <xf fontId="4" fillId="25" borderId="3" numFmtId="1" xfId="0" applyNumberFormat="1" applyFont="1" applyFill="1" applyBorder="1" applyAlignment="1">
      <alignment horizontal="center" vertical="center" wrapText="1"/>
    </xf>
    <xf fontId="5" fillId="25" borderId="3" numFmtId="0" xfId="0" applyFont="1" applyFill="1" applyBorder="1" applyAlignment="1">
      <alignment horizontal="center" vertical="center" wrapText="1"/>
    </xf>
    <xf fontId="4" fillId="0" borderId="3" numFmtId="1" xfId="0" applyNumberFormat="1" applyFont="1" applyBorder="1" applyAlignment="1">
      <alignment horizontal="center" vertical="center" wrapText="1"/>
    </xf>
    <xf fontId="4" fillId="20" borderId="24" numFmtId="0" xfId="0" applyFont="1" applyFill="1" applyBorder="1" applyAlignment="1">
      <alignment horizontal="left" vertical="center" wrapText="1"/>
    </xf>
    <xf fontId="34" fillId="38" borderId="10" numFmtId="0" xfId="0" applyFont="1" applyFill="1" applyBorder="1" applyAlignment="1">
      <alignment horizontal="center" vertical="center" wrapText="1"/>
    </xf>
    <xf fontId="4" fillId="38" borderId="7" numFmtId="0" xfId="0" applyFont="1" applyFill="1" applyBorder="1" applyAlignment="1">
      <alignment horizontal="center" vertical="center" wrapText="1"/>
    </xf>
    <xf fontId="34" fillId="38" borderId="6" numFmtId="0" xfId="0" applyFont="1" applyFill="1" applyBorder="1" applyAlignment="1">
      <alignment horizontal="center" vertical="center" wrapText="1"/>
    </xf>
    <xf fontId="5" fillId="0" borderId="6" numFmtId="0" xfId="0" applyFont="1" applyBorder="1" applyAlignment="1">
      <alignment horizontal="center" vertical="center" wrapText="1"/>
    </xf>
    <xf fontId="4" fillId="0" borderId="6" numFmtId="0" xfId="0" applyFont="1" applyBorder="1" applyAlignment="1">
      <alignment horizontal="left" vertical="center" wrapText="1"/>
    </xf>
    <xf fontId="4" fillId="0" borderId="7" numFmtId="0" xfId="0" applyFont="1" applyBorder="1" applyAlignment="1">
      <alignment horizontal="left" vertical="center" wrapText="1"/>
    </xf>
    <xf fontId="4" fillId="38" borderId="9" numFmtId="0" xfId="0" applyFont="1" applyFill="1" applyBorder="1" applyAlignment="1">
      <alignment horizontal="left" vertical="center" wrapText="1"/>
    </xf>
    <xf fontId="4" fillId="38" borderId="24" numFmtId="0" xfId="0" applyFont="1" applyFill="1" applyBorder="1" applyAlignment="1">
      <alignment horizontal="center" vertical="center" wrapText="1"/>
    </xf>
    <xf fontId="4" fillId="25" borderId="10" numFmtId="0" xfId="0" applyFont="1" applyFill="1" applyBorder="1" applyAlignment="1">
      <alignment horizontal="left" vertical="center" wrapText="1"/>
    </xf>
    <xf fontId="4" fillId="25" borderId="10" numFmtId="0" xfId="0" applyFont="1" applyFill="1" applyBorder="1" applyAlignment="1">
      <alignment horizontal="center" vertical="center" wrapText="1"/>
    </xf>
    <xf fontId="4" fillId="25" borderId="10" numFmtId="1" xfId="0" applyNumberFormat="1" applyFont="1" applyFill="1" applyBorder="1" applyAlignment="1">
      <alignment horizontal="center" vertical="center" wrapText="1"/>
    </xf>
    <xf fontId="4" fillId="25" borderId="11" numFmtId="1" xfId="0" applyNumberFormat="1" applyFont="1" applyFill="1" applyBorder="1" applyAlignment="1">
      <alignment horizontal="center" vertical="center" wrapText="1"/>
    </xf>
    <xf fontId="33" fillId="0" borderId="10" numFmtId="1" xfId="0" applyNumberFormat="1" applyFont="1" applyBorder="1" applyAlignment="1">
      <alignment horizontal="center" vertical="center" wrapText="1"/>
    </xf>
    <xf fontId="35" fillId="0" borderId="0" numFmtId="0" xfId="0" applyFont="1" applyAlignment="1">
      <alignment horizontal="center"/>
    </xf>
    <xf fontId="36" fillId="0" borderId="49" numFmtId="0" xfId="0" applyFont="1" applyBorder="1" applyAlignment="1">
      <alignment horizontal="center" vertical="center"/>
    </xf>
    <xf fontId="36" fillId="26" borderId="50" numFmtId="0" xfId="0" applyFont="1" applyFill="1" applyBorder="1" applyAlignment="1">
      <alignment horizontal="center" vertical="center"/>
    </xf>
    <xf fontId="36" fillId="26" borderId="35" numFmtId="0" xfId="0" applyFont="1" applyFill="1" applyBorder="1" applyAlignment="1">
      <alignment horizontal="center" vertical="center"/>
    </xf>
    <xf fontId="36" fillId="26" borderId="51" numFmtId="0" xfId="0" applyFont="1" applyFill="1" applyBorder="1" applyAlignment="1">
      <alignment horizontal="center" vertical="center"/>
    </xf>
    <xf fontId="36" fillId="35" borderId="35" numFmtId="0" xfId="0" applyFont="1" applyFill="1" applyBorder="1" applyAlignment="1">
      <alignment horizontal="center" vertical="center"/>
    </xf>
    <xf fontId="36" fillId="35" borderId="51" numFmtId="0" xfId="0" applyFont="1" applyFill="1" applyBorder="1" applyAlignment="1">
      <alignment horizontal="center" vertical="center"/>
    </xf>
    <xf fontId="36" fillId="0" borderId="52" numFmtId="0" xfId="0" applyFont="1" applyBorder="1" applyAlignment="1">
      <alignment horizontal="center" vertical="center"/>
    </xf>
    <xf fontId="36" fillId="0" borderId="53" numFmtId="0" xfId="0" applyFont="1" applyBorder="1" applyAlignment="1">
      <alignment horizontal="center" vertical="center"/>
    </xf>
    <xf fontId="36" fillId="0" borderId="54" numFmtId="0" xfId="0" applyFont="1" applyBorder="1" applyAlignment="1">
      <alignment horizontal="center" vertical="center"/>
    </xf>
    <xf fontId="36" fillId="0" borderId="55" numFmtId="0" xfId="0" applyFont="1" applyBorder="1" applyAlignment="1">
      <alignment horizontal="center" vertical="center"/>
    </xf>
    <xf fontId="36" fillId="0" borderId="3" numFmtId="0" xfId="0" applyFont="1" applyBorder="1" applyAlignment="1">
      <alignment horizontal="center" vertical="center"/>
    </xf>
    <xf fontId="36" fillId="0" borderId="56" numFmtId="0" xfId="0" applyFont="1" applyBorder="1" applyAlignment="1">
      <alignment horizontal="center" vertical="center"/>
    </xf>
    <xf fontId="36" fillId="0" borderId="57" numFmtId="0" xfId="0" applyFont="1" applyBorder="1" applyAlignment="1">
      <alignment horizontal="center" vertical="center"/>
    </xf>
    <xf fontId="36" fillId="0" borderId="44" numFmtId="0" xfId="0" applyFont="1" applyBorder="1" applyAlignment="1">
      <alignment horizontal="center" vertical="center"/>
    </xf>
    <xf fontId="36" fillId="0" borderId="58" numFmtId="0" xfId="0" applyFont="1" applyBorder="1" applyAlignment="1">
      <alignment horizontal="center" vertical="center"/>
    </xf>
    <xf fontId="37" fillId="0" borderId="59" numFmtId="0" xfId="0" applyFont="1" applyBorder="1" applyAlignment="1">
      <alignment horizontal="center" vertical="center"/>
    </xf>
    <xf fontId="37" fillId="0" borderId="60" numFmtId="0" xfId="0" applyFont="1" applyBorder="1" applyAlignment="1">
      <alignment horizontal="center" vertical="center"/>
    </xf>
    <xf fontId="37" fillId="0" borderId="61" numFmtId="0" xfId="0" applyFont="1" applyBorder="1" applyAlignment="1">
      <alignment horizontal="center" vertical="center"/>
    </xf>
    <xf fontId="36" fillId="0" borderId="62" numFmtId="0" xfId="0" applyFont="1" applyBorder="1" applyAlignment="1">
      <alignment horizontal="center" vertical="center"/>
    </xf>
    <xf fontId="36" fillId="0" borderId="63" numFmtId="0" xfId="0" applyFont="1" applyBorder="1" applyAlignment="1">
      <alignment horizontal="center" vertical="center"/>
    </xf>
    <xf fontId="36" fillId="0" borderId="64" numFmtId="0" xfId="0" applyFont="1" applyBorder="1" applyAlignment="1">
      <alignment horizontal="center" vertical="center"/>
    </xf>
    <xf fontId="36" fillId="0" borderId="60" numFmtId="0" xfId="0" applyFont="1" applyBorder="1" applyAlignment="1">
      <alignment horizontal="center" vertical="center"/>
    </xf>
    <xf fontId="38" fillId="0" borderId="34" numFmtId="0" xfId="0" applyFont="1" applyBorder="1" applyAlignment="1">
      <alignment horizontal="center" vertical="center"/>
    </xf>
    <xf fontId="38" fillId="0" borderId="65" numFmtId="0" xfId="0" applyFont="1" applyBorder="1" applyAlignment="1">
      <alignment horizontal="center" vertical="center"/>
    </xf>
    <xf fontId="38" fillId="0" borderId="13" numFmtId="163" xfId="0" applyNumberFormat="1" applyFont="1" applyBorder="1" applyAlignment="1">
      <alignment horizontal="center" vertical="center"/>
    </xf>
    <xf fontId="38" fillId="0" borderId="13" numFmtId="166" xfId="0" applyNumberFormat="1" applyFont="1" applyBorder="1" applyAlignment="1">
      <alignment horizontal="center" vertical="center"/>
    </xf>
    <xf fontId="38" fillId="0" borderId="13" numFmtId="0" xfId="0" applyFont="1" applyBorder="1" applyAlignment="1">
      <alignment horizontal="center" vertical="center"/>
    </xf>
    <xf fontId="38" fillId="0" borderId="13" numFmtId="2" xfId="0" applyNumberFormat="1" applyFont="1" applyBorder="1" applyAlignment="1">
      <alignment horizontal="center" vertical="center"/>
    </xf>
    <xf fontId="38" fillId="0" borderId="13" numFmtId="1" xfId="0" applyNumberFormat="1" applyFont="1" applyBorder="1" applyAlignment="1">
      <alignment horizontal="center" vertical="center"/>
    </xf>
    <xf fontId="38" fillId="0" borderId="3" numFmtId="163" xfId="0" applyNumberFormat="1" applyFont="1" applyBorder="1" applyAlignment="1">
      <alignment horizontal="center" vertical="center"/>
    </xf>
    <xf fontId="38" fillId="0" borderId="66" numFmtId="2" xfId="0" applyNumberFormat="1" applyFont="1" applyBorder="1" applyAlignment="1">
      <alignment horizontal="center" vertical="center"/>
    </xf>
    <xf fontId="38" fillId="0" borderId="44" numFmtId="0" xfId="0" applyFont="1" applyBorder="1" applyAlignment="1">
      <alignment horizontal="center" vertical="center"/>
    </xf>
    <xf fontId="38" fillId="0" borderId="66" numFmtId="163" xfId="0" applyNumberFormat="1" applyFont="1" applyBorder="1" applyAlignment="1">
      <alignment horizontal="center" vertical="center"/>
    </xf>
    <xf fontId="38" fillId="0" borderId="37" numFmtId="0" xfId="0" applyFont="1" applyBorder="1" applyAlignment="1">
      <alignment horizontal="center" vertical="center"/>
    </xf>
    <xf fontId="38" fillId="0" borderId="55" numFmtId="0" xfId="0" applyFont="1" applyBorder="1" applyAlignment="1">
      <alignment horizontal="center" vertical="center"/>
    </xf>
    <xf fontId="38" fillId="0" borderId="3" numFmtId="166" xfId="0" applyNumberFormat="1" applyFont="1" applyBorder="1" applyAlignment="1">
      <alignment horizontal="center" vertical="center"/>
    </xf>
    <xf fontId="38" fillId="0" borderId="3" numFmtId="2" xfId="0" applyNumberFormat="1" applyFont="1" applyBorder="1" applyAlignment="1">
      <alignment horizontal="center" vertical="center"/>
    </xf>
    <xf fontId="38" fillId="0" borderId="67" numFmtId="2" xfId="0" applyNumberFormat="1" applyFont="1" applyBorder="1" applyAlignment="1">
      <alignment horizontal="center" vertical="center"/>
    </xf>
    <xf fontId="38" fillId="0" borderId="36" numFmtId="0" xfId="0" applyFont="1" applyBorder="1" applyAlignment="1">
      <alignment horizontal="center" vertical="center"/>
    </xf>
    <xf fontId="38" fillId="0" borderId="67" numFmtId="163" xfId="0" applyNumberFormat="1" applyFont="1" applyBorder="1" applyAlignment="1">
      <alignment horizontal="center" vertical="center"/>
    </xf>
    <xf fontId="39" fillId="0" borderId="0" numFmtId="0" xfId="0" applyFont="1" applyAlignment="1">
      <alignment horizontal="center"/>
    </xf>
    <xf fontId="40" fillId="0" borderId="0" numFmtId="0" xfId="0" applyFont="1" applyAlignment="1">
      <alignment horizontal="left"/>
    </xf>
    <xf fontId="40" fillId="0" borderId="0" numFmtId="0" xfId="0" applyFont="1" applyAlignment="1">
      <alignment horizontal="center"/>
    </xf>
    <xf fontId="38" fillId="12" borderId="68" numFmtId="0" xfId="0" applyFont="1" applyFill="1" applyBorder="1" applyAlignment="1">
      <alignment horizontal="center" vertical="center"/>
    </xf>
    <xf fontId="38" fillId="12" borderId="59" numFmtId="0" xfId="0" applyFont="1" applyFill="1" applyBorder="1" applyAlignment="1">
      <alignment horizontal="center" vertical="center"/>
    </xf>
    <xf fontId="38" fillId="12" borderId="69" numFmtId="163" xfId="0" applyNumberFormat="1" applyFont="1" applyFill="1" applyBorder="1" applyAlignment="1">
      <alignment horizontal="center" vertical="center"/>
    </xf>
    <xf fontId="38" fillId="12" borderId="60" numFmtId="166" xfId="0" applyNumberFormat="1" applyFont="1" applyFill="1" applyBorder="1" applyAlignment="1">
      <alignment horizontal="center" vertical="center"/>
    </xf>
    <xf fontId="38" fillId="12" borderId="61" numFmtId="2" xfId="0" applyNumberFormat="1" applyFont="1" applyFill="1" applyBorder="1" applyAlignment="1">
      <alignment horizontal="center" vertical="center"/>
    </xf>
    <xf fontId="38" fillId="0" borderId="64" numFmtId="0" xfId="0" applyFont="1" applyBorder="1" applyAlignment="1">
      <alignment horizontal="center" vertical="center"/>
    </xf>
    <xf fontId="38" fillId="0" borderId="61" numFmtId="1" xfId="0" applyNumberFormat="1" applyFont="1" applyBorder="1" applyAlignment="1">
      <alignment horizontal="center" vertical="center"/>
    </xf>
    <xf fontId="38" fillId="0" borderId="62" numFmtId="0" xfId="0" applyFont="1" applyBorder="1" applyAlignment="1">
      <alignment horizontal="center" vertical="center"/>
    </xf>
    <xf fontId="38" fillId="0" borderId="69" numFmtId="163" xfId="0" applyNumberFormat="1" applyFont="1" applyBorder="1" applyAlignment="1">
      <alignment horizontal="center" vertical="center"/>
    </xf>
    <xf fontId="38" fillId="0" borderId="34" numFmtId="0" xfId="0" applyFont="1" applyBorder="1" applyAlignment="1">
      <alignment horizontal="right" vertical="center"/>
    </xf>
    <xf fontId="38" fillId="12" borderId="13" numFmtId="163" xfId="0" applyNumberFormat="1" applyFont="1" applyFill="1" applyBorder="1" applyAlignment="1">
      <alignment horizontal="center" vertical="center"/>
    </xf>
    <xf fontId="38" fillId="40" borderId="13" numFmtId="1" xfId="0" applyNumberFormat="1" applyFont="1" applyFill="1" applyBorder="1" applyAlignment="1">
      <alignment horizontal="center" vertical="center"/>
    </xf>
    <xf fontId="38" fillId="0" borderId="34" numFmtId="163" xfId="0" applyNumberFormat="1" applyFont="1" applyBorder="1" applyAlignment="1">
      <alignment horizontal="center" vertical="center"/>
    </xf>
    <xf fontId="38" fillId="0" borderId="0" numFmtId="0" xfId="0" applyFont="1" applyAlignment="1">
      <alignment horizontal="center"/>
    </xf>
    <xf fontId="38" fillId="0" borderId="0" numFmtId="0" xfId="0" applyFont="1" applyAlignment="1">
      <alignment horizontal="left"/>
    </xf>
    <xf fontId="38" fillId="0" borderId="0" numFmtId="166" xfId="0" applyNumberFormat="1" applyFont="1" applyAlignment="1">
      <alignment horizontal="center"/>
    </xf>
    <xf fontId="38" fillId="0" borderId="0" numFmtId="162" xfId="0" applyNumberFormat="1" applyFont="1" applyAlignment="1">
      <alignment horizontal="center"/>
    </xf>
    <xf fontId="38" fillId="0" borderId="0" numFmtId="163" xfId="0" applyNumberFormat="1" applyFont="1" applyAlignment="1">
      <alignment horizontal="center"/>
    </xf>
    <xf fontId="41" fillId="0" borderId="0" numFmtId="0" xfId="0" applyFont="1" applyAlignment="1">
      <alignment horizontal="left"/>
    </xf>
    <xf fontId="35" fillId="0" borderId="0" numFmtId="166" xfId="0" applyNumberFormat="1" applyFont="1" applyAlignment="1">
      <alignment horizontal="center"/>
    </xf>
    <xf fontId="35" fillId="0" borderId="0" numFmtId="163" xfId="0" applyNumberFormat="1" applyFont="1" applyAlignment="1">
      <alignment horizontal="center"/>
    </xf>
    <xf fontId="2" fillId="0" borderId="0" numFmtId="0" xfId="0" applyFont="1" applyAlignment="1">
      <alignment horizontal="center"/>
    </xf>
    <xf fontId="4" fillId="8" borderId="9" numFmtId="0" xfId="0" applyFont="1" applyFill="1" applyBorder="1" applyAlignment="1">
      <alignment horizontal="center"/>
    </xf>
    <xf fontId="4" fillId="8" borderId="10" numFmtId="0" xfId="0" applyFont="1" applyFill="1" applyBorder="1" applyAlignment="1">
      <alignment horizontal="center"/>
    </xf>
    <xf fontId="4" fillId="8" borderId="17" numFmtId="0" xfId="0" applyFont="1" applyFill="1" applyBorder="1" applyAlignment="1">
      <alignment horizontal="center"/>
    </xf>
    <xf fontId="4" fillId="8" borderId="8" numFmtId="0" xfId="0" applyFont="1" applyFill="1" applyBorder="1" applyAlignment="1">
      <alignment horizontal="center"/>
    </xf>
    <xf fontId="4" fillId="8" borderId="3" numFmtId="0" xfId="0" applyFont="1" applyFill="1" applyBorder="1" applyAlignment="1">
      <alignment horizontal="center"/>
    </xf>
    <xf fontId="4" fillId="8" borderId="4" numFmtId="0" xfId="0" applyFont="1" applyFill="1" applyBorder="1" applyAlignment="1">
      <alignment horizontal="center"/>
    </xf>
    <xf fontId="4" fillId="8" borderId="4" numFmtId="1" xfId="0" applyNumberFormat="1" applyFont="1" applyFill="1" applyBorder="1" applyAlignment="1">
      <alignment horizontal="center"/>
    </xf>
    <xf fontId="4" fillId="8" borderId="4" numFmtId="10" xfId="40" applyNumberFormat="1" applyFont="1" applyFill="1" applyBorder="1" applyAlignment="1">
      <alignment horizontal="center"/>
    </xf>
    <xf fontId="0" fillId="0" borderId="0" numFmtId="0" xfId="0" applyAlignment="1">
      <alignment horizontal="center"/>
    </xf>
    <xf fontId="4" fillId="41" borderId="70" numFmtId="0" xfId="0" applyFont="1" applyFill="1" applyBorder="1" applyAlignment="1">
      <alignment horizontal="center"/>
    </xf>
    <xf fontId="4" fillId="41" borderId="70" numFmtId="1" xfId="0" applyNumberFormat="1" applyFont="1" applyFill="1" applyBorder="1" applyAlignment="1">
      <alignment horizontal="center"/>
    </xf>
    <xf fontId="4" fillId="41" borderId="70" numFmtId="10" xfId="40" applyNumberFormat="1" applyFont="1" applyFill="1" applyBorder="1" applyAlignment="1">
      <alignment horizontal="center"/>
    </xf>
    <xf fontId="4" fillId="42" borderId="9" numFmtId="0" xfId="0" applyFont="1" applyFill="1" applyBorder="1" applyAlignment="1">
      <alignment horizontal="center"/>
    </xf>
    <xf fontId="4" fillId="42" borderId="10" numFmtId="0" xfId="0" applyFont="1" applyFill="1" applyBorder="1" applyAlignment="1">
      <alignment horizontal="center"/>
    </xf>
    <xf fontId="4" fillId="42" borderId="9" numFmtId="10" xfId="40" applyNumberFormat="1" applyFont="1" applyFill="1" applyBorder="1" applyAlignment="1">
      <alignment horizontal="center"/>
    </xf>
    <xf fontId="4" fillId="42" borderId="6" numFmtId="0" xfId="0" applyFont="1" applyFill="1" applyBorder="1" applyAlignment="1">
      <alignment horizontal="center"/>
    </xf>
    <xf fontId="4" fillId="42" borderId="7" numFmtId="0" xfId="0" applyFont="1" applyFill="1" applyBorder="1" applyAlignment="1">
      <alignment horizontal="center"/>
    </xf>
    <xf fontId="4" fillId="42" borderId="6" numFmtId="10" xfId="40" applyNumberFormat="1" applyFont="1" applyFill="1" applyBorder="1" applyAlignment="1">
      <alignment horizontal="center"/>
    </xf>
    <xf fontId="4" fillId="12" borderId="6" numFmtId="0" xfId="0" applyFont="1" applyFill="1" applyBorder="1" applyAlignment="1">
      <alignment horizontal="center"/>
    </xf>
    <xf fontId="9" fillId="0" borderId="0" numFmtId="0" xfId="0" applyFont="1"/>
    <xf fontId="21" fillId="0" borderId="0" numFmtId="0" xfId="0" applyFont="1"/>
    <xf fontId="17" fillId="0" borderId="0" numFmtId="0" xfId="0" applyFont="1"/>
    <xf fontId="23" fillId="0" borderId="0" numFmtId="2" xfId="33" applyNumberFormat="1" applyFont="1"/>
    <xf fontId="9" fillId="0" borderId="0" numFmtId="2" xfId="33" applyNumberFormat="1" applyFont="1"/>
    <xf fontId="23" fillId="0" borderId="0" numFmtId="0" xfId="0" applyFont="1" applyAlignment="1">
      <alignment horizontal="center" vertical="center"/>
    </xf>
    <xf fontId="21" fillId="0" borderId="0" numFmtId="0" xfId="0" applyFont="1" applyAlignment="1">
      <alignment horizontal="center" vertical="center"/>
    </xf>
    <xf fontId="23" fillId="0" borderId="0" numFmtId="0" xfId="0" applyFont="1"/>
    <xf fontId="10" fillId="0" borderId="0" numFmtId="0" xfId="0" applyFont="1" applyAlignment="1">
      <alignment horizontal="center"/>
    </xf>
    <xf fontId="9" fillId="0" borderId="0" numFmtId="0" xfId="0" applyFont="1" applyAlignment="1">
      <alignment vertical="center"/>
    </xf>
    <xf fontId="6" fillId="43" borderId="71" numFmtId="0" xfId="0" applyFont="1" applyFill="1" applyBorder="1" applyAlignment="1">
      <alignment horizontal="center" vertical="center"/>
    </xf>
    <xf fontId="7" fillId="43" borderId="71" numFmtId="0" xfId="0" applyFont="1" applyFill="1" applyBorder="1" applyAlignment="1">
      <alignment horizontal="center" vertical="center"/>
    </xf>
    <xf fontId="13" fillId="43" borderId="71" numFmtId="0" xfId="0" applyFont="1" applyFill="1" applyBorder="1" applyAlignment="1">
      <alignment horizontal="center" vertical="center"/>
    </xf>
    <xf fontId="12" fillId="43" borderId="71" numFmtId="0" xfId="0" applyFont="1" applyFill="1" applyBorder="1" applyAlignment="1">
      <alignment horizontal="center" vertical="center"/>
    </xf>
    <xf fontId="18" fillId="43" borderId="71" numFmtId="0" xfId="0" applyFont="1" applyFill="1" applyBorder="1" applyAlignment="1">
      <alignment horizontal="center" vertical="center"/>
    </xf>
    <xf fontId="4" fillId="0" borderId="71" numFmtId="0" xfId="0" applyFont="1" applyBorder="1" applyAlignment="1">
      <alignment horizontal="left"/>
    </xf>
    <xf fontId="22" fillId="0" borderId="71" numFmtId="0" xfId="0" applyFont="1" applyBorder="1" applyAlignment="1">
      <alignment horizontal="center"/>
    </xf>
    <xf fontId="5" fillId="0" borderId="71" numFmtId="1" xfId="0" applyNumberFormat="1" applyFont="1" applyBorder="1" applyAlignment="1">
      <alignment horizontal="center"/>
    </xf>
    <xf fontId="16" fillId="0" borderId="71" numFmtId="1" xfId="0" applyNumberFormat="1" applyFont="1" applyBorder="1" applyAlignment="1">
      <alignment horizontal="center"/>
    </xf>
    <xf fontId="4" fillId="0" borderId="71" numFmtId="1" xfId="0" applyNumberFormat="1" applyFont="1" applyBorder="1" applyAlignment="1">
      <alignment horizontal="center"/>
    </xf>
    <xf fontId="16" fillId="0" borderId="71" numFmtId="0" xfId="0" applyFont="1" applyBorder="1" applyAlignment="1">
      <alignment horizontal="center" vertical="center"/>
    </xf>
    <xf fontId="22" fillId="0" borderId="71" numFmtId="0" xfId="0" applyFont="1" applyBorder="1" applyAlignment="1">
      <alignment horizontal="center" vertical="center"/>
    </xf>
    <xf fontId="16" fillId="0" borderId="71" numFmtId="0" xfId="0" applyFont="1" applyBorder="1" applyAlignment="1">
      <alignment horizontal="center"/>
    </xf>
    <xf fontId="5" fillId="0" borderId="71" numFmtId="0" xfId="0" applyFont="1" applyBorder="1" applyAlignment="1">
      <alignment horizontal="center"/>
    </xf>
    <xf fontId="4" fillId="25" borderId="71" numFmtId="0" xfId="0" applyFont="1" applyFill="1" applyBorder="1" applyAlignment="1">
      <alignment horizontal="left"/>
    </xf>
    <xf fontId="22" fillId="25" borderId="71" numFmtId="0" xfId="0" applyFont="1" applyFill="1" applyBorder="1" applyAlignment="1">
      <alignment horizontal="center"/>
    </xf>
    <xf fontId="4" fillId="25" borderId="71" numFmtId="1" xfId="0" applyNumberFormat="1" applyFont="1" applyFill="1" applyBorder="1" applyAlignment="1">
      <alignment horizontal="center"/>
    </xf>
    <xf fontId="16" fillId="25" borderId="71" numFmtId="0" xfId="0" applyFont="1" applyFill="1" applyBorder="1" applyAlignment="1">
      <alignment horizontal="center" vertical="center"/>
    </xf>
    <xf fontId="22" fillId="21" borderId="71" numFmtId="0" xfId="0" applyFont="1" applyFill="1" applyBorder="1" applyAlignment="1">
      <alignment horizontal="center"/>
    </xf>
    <xf fontId="4" fillId="5" borderId="71" numFmtId="0" xfId="0" applyFont="1" applyFill="1" applyBorder="1" applyAlignment="1">
      <alignment horizontal="left"/>
    </xf>
    <xf fontId="22" fillId="5" borderId="71" numFmtId="0" xfId="0" applyFont="1" applyFill="1" applyBorder="1" applyAlignment="1">
      <alignment horizontal="center"/>
    </xf>
    <xf fontId="4" fillId="5" borderId="71" numFmtId="1" xfId="0" applyNumberFormat="1" applyFont="1" applyFill="1" applyBorder="1" applyAlignment="1">
      <alignment horizontal="center"/>
    </xf>
    <xf fontId="16" fillId="5" borderId="71" numFmtId="0" xfId="0" applyFont="1" applyFill="1" applyBorder="1" applyAlignment="1">
      <alignment horizontal="center" vertical="center"/>
    </xf>
    <xf fontId="4" fillId="21" borderId="71" numFmtId="0" xfId="0" applyFont="1" applyFill="1" applyBorder="1" applyAlignment="1">
      <alignment horizontal="left"/>
    </xf>
    <xf fontId="4" fillId="21" borderId="71" numFmtId="1" xfId="0" applyNumberFormat="1" applyFont="1" applyFill="1" applyBorder="1" applyAlignment="1">
      <alignment horizontal="center"/>
    </xf>
    <xf fontId="16" fillId="21" borderId="71" numFmtId="0" xfId="0" applyFont="1" applyFill="1" applyBorder="1" applyAlignment="1">
      <alignment horizontal="center" vertical="center"/>
    </xf>
    <xf fontId="4" fillId="12" borderId="71" numFmtId="0" xfId="0" applyFont="1" applyFill="1" applyBorder="1" applyAlignment="1">
      <alignment horizontal="left"/>
    </xf>
    <xf fontId="10" fillId="0" borderId="71" numFmtId="1" xfId="33" applyNumberFormat="1" applyFont="1" applyBorder="1" applyAlignment="1">
      <alignment horizontal="center"/>
    </xf>
    <xf fontId="23" fillId="0" borderId="71" numFmtId="1" xfId="33" applyNumberFormat="1" applyFont="1" applyBorder="1" applyAlignment="1">
      <alignment horizontal="center"/>
    </xf>
    <xf fontId="4" fillId="44" borderId="71" numFmtId="0" xfId="0" applyFont="1" applyFill="1" applyBorder="1" applyAlignment="1">
      <alignment horizontal="left"/>
    </xf>
    <xf fontId="16" fillId="44" borderId="71" numFmtId="0" xfId="0" applyFont="1" applyFill="1" applyBorder="1" applyAlignment="1">
      <alignment horizontal="center" vertical="center"/>
    </xf>
    <xf fontId="16" fillId="21" borderId="71" numFmtId="0" xfId="0" applyFont="1" applyFill="1" applyBorder="1" applyAlignment="1">
      <alignment horizontal="center" vertical="center" wrapText="1"/>
    </xf>
    <xf fontId="4" fillId="45" borderId="71" numFmtId="1" xfId="0" applyNumberFormat="1" applyFont="1" applyFill="1" applyBorder="1" applyAlignment="1">
      <alignment horizontal="center"/>
    </xf>
    <xf fontId="16" fillId="45" borderId="0" numFmtId="0" xfId="0" applyFont="1" applyFill="1" applyAlignment="1">
      <alignment horizontal="center" vertical="center"/>
    </xf>
    <xf fontId="16" fillId="45" borderId="71" numFmtId="0" xfId="0" applyFont="1" applyFill="1" applyBorder="1" applyAlignment="1">
      <alignment horizontal="center" vertical="center"/>
    </xf>
    <xf fontId="4" fillId="40" borderId="71" numFmtId="0" xfId="0" applyFont="1" applyFill="1" applyBorder="1" applyAlignment="1">
      <alignment horizontal="left"/>
    </xf>
    <xf fontId="16" fillId="0" borderId="0" numFmtId="0" xfId="0" applyFont="1" applyAlignment="1">
      <alignment horizontal="center" vertical="center"/>
    </xf>
    <xf fontId="22" fillId="45" borderId="71" numFmtId="0" xfId="0" applyFont="1" applyFill="1" applyBorder="1" applyAlignment="1">
      <alignment horizontal="center" vertical="center"/>
    </xf>
    <xf fontId="22" fillId="0" borderId="0" numFmtId="0" xfId="0" applyFont="1" applyAlignment="1">
      <alignment horizontal="center" vertical="center"/>
    </xf>
    <xf fontId="42" fillId="11" borderId="71" numFmtId="0" xfId="0" applyFont="1" applyFill="1" applyBorder="1" applyAlignment="1">
      <alignment horizontal="left"/>
    </xf>
    <xf fontId="42" fillId="21" borderId="71" numFmtId="0" xfId="0" applyFont="1" applyFill="1" applyBorder="1" applyAlignment="1">
      <alignment horizontal="left"/>
    </xf>
    <xf fontId="9" fillId="0" borderId="0" numFmtId="0" xfId="0" applyFont="1" applyAlignment="1">
      <alignment horizontal="left"/>
    </xf>
    <xf fontId="30" fillId="0" borderId="0" numFmtId="0" xfId="0" applyFont="1"/>
    <xf fontId="43" fillId="0" borderId="0" numFmtId="0" xfId="0" applyFont="1" applyAlignment="1">
      <alignment horizontal="left"/>
    </xf>
    <xf fontId="17" fillId="0" borderId="0" numFmtId="0" xfId="0" applyFont="1" applyAlignment="1">
      <alignment wrapText="1"/>
    </xf>
    <xf fontId="0" fillId="0" borderId="0" numFmtId="0" xfId="0" applyAlignment="1">
      <alignment horizontal="center" wrapText="1"/>
    </xf>
    <xf fontId="5" fillId="0" borderId="3" numFmtId="0" xfId="8" applyFont="1" applyBorder="1" applyAlignment="1">
      <alignment horizontal="center" vertical="center" wrapText="1"/>
    </xf>
    <xf fontId="4" fillId="16" borderId="3" numFmtId="162" xfId="0" applyNumberFormat="1" applyFont="1" applyFill="1" applyBorder="1" applyAlignment="1">
      <alignment horizontal="center" vertical="center" wrapText="1"/>
    </xf>
    <xf fontId="4" fillId="0" borderId="3" numFmtId="162" xfId="0" applyNumberFormat="1" applyFont="1" applyBorder="1" applyAlignment="1">
      <alignment horizontal="center" vertical="center" wrapText="1"/>
    </xf>
    <xf fontId="22" fillId="33" borderId="3" numFmtId="0" xfId="0" applyFont="1" applyFill="1" applyBorder="1" applyAlignment="1">
      <alignment horizontal="center" vertical="center" wrapText="1"/>
    </xf>
    <xf fontId="0" fillId="0" borderId="3" numFmtId="0" xfId="0" applyBorder="1" applyAlignment="1">
      <alignment horizontal="center" wrapText="1"/>
    </xf>
    <xf fontId="0" fillId="0" borderId="3" numFmtId="0" xfId="0" applyBorder="1" applyAlignment="1">
      <alignment wrapText="1"/>
    </xf>
    <xf fontId="9" fillId="0" borderId="3" numFmtId="0" xfId="4" applyFont="1" applyBorder="1" applyAlignment="1">
      <alignment vertical="center" wrapText="1"/>
    </xf>
    <xf fontId="9" fillId="0" borderId="3" numFmtId="0" xfId="4" applyFont="1" applyBorder="1" applyAlignment="1">
      <alignment horizontal="center" vertical="center" wrapText="1"/>
    </xf>
    <xf fontId="9" fillId="0" borderId="3" numFmtId="162" xfId="4" applyNumberFormat="1" applyFont="1" applyBorder="1" applyAlignment="1">
      <alignment horizontal="center" vertical="center" wrapText="1"/>
    </xf>
    <xf fontId="9" fillId="46" borderId="3" numFmtId="0" xfId="0" applyFont="1" applyFill="1" applyBorder="1" applyAlignment="1">
      <alignment horizontal="center" vertical="center" wrapText="1"/>
    </xf>
    <xf fontId="22" fillId="46" borderId="3" numFmtId="0" xfId="0" applyFont="1" applyFill="1" applyBorder="1" applyAlignment="1">
      <alignment horizontal="center" vertical="center" wrapText="1"/>
    </xf>
    <xf fontId="31" fillId="0" borderId="3" numFmtId="0" xfId="0" applyFont="1" applyBorder="1" applyAlignment="1">
      <alignment wrapText="1"/>
    </xf>
    <xf fontId="4" fillId="0" borderId="3" numFmtId="0" xfId="4" applyFont="1" applyBorder="1" applyAlignment="1">
      <alignment vertical="center" wrapText="1"/>
    </xf>
    <xf fontId="4" fillId="0" borderId="3" numFmtId="0" xfId="4" applyFont="1" applyBorder="1" applyAlignment="1">
      <alignment horizontal="center" vertical="center" wrapText="1"/>
    </xf>
    <xf fontId="44" fillId="0" borderId="3" numFmtId="0" xfId="0" applyFont="1" applyBorder="1" applyAlignment="1">
      <alignment horizontal="center" vertical="center" wrapText="1"/>
    </xf>
    <xf fontId="4" fillId="0" borderId="3" numFmtId="0" xfId="0" applyFont="1" applyBorder="1" applyAlignment="1">
      <alignment vertical="center" wrapText="1"/>
    </xf>
    <xf fontId="9" fillId="0" borderId="3" numFmtId="0" xfId="0" applyFont="1" applyBorder="1" applyAlignment="1">
      <alignment horizontal="left" vertical="center" wrapText="1"/>
    </xf>
    <xf fontId="9" fillId="0" borderId="3" numFmtId="162" xfId="0" applyNumberFormat="1" applyFont="1" applyBorder="1" applyAlignment="1">
      <alignment horizontal="center" vertical="center" wrapText="1"/>
    </xf>
    <xf fontId="9" fillId="0" borderId="3" numFmtId="0" xfId="0" applyFont="1" applyBorder="1" applyAlignment="1">
      <alignment vertical="center" wrapText="1"/>
    </xf>
    <xf fontId="4" fillId="0" borderId="3" numFmtId="1" xfId="36" applyNumberFormat="1" applyFont="1" applyBorder="1" applyAlignment="1">
      <alignment horizontal="left" vertical="center" wrapText="1"/>
    </xf>
    <xf fontId="45" fillId="0" borderId="3" numFmtId="0" xfId="0" applyFont="1" applyBorder="1" applyAlignment="1">
      <alignment horizontal="center" vertical="center" wrapText="1"/>
    </xf>
    <xf fontId="45" fillId="0" borderId="3" numFmtId="0" xfId="4" applyFont="1" applyBorder="1" applyAlignment="1">
      <alignment horizontal="center" vertical="center" wrapText="1"/>
    </xf>
    <xf fontId="9" fillId="16" borderId="3" numFmtId="0" xfId="0" applyFont="1" applyFill="1" applyBorder="1" applyAlignment="1">
      <alignment horizontal="left" vertical="center" wrapText="1"/>
    </xf>
    <xf fontId="4" fillId="0" borderId="3" numFmtId="162" xfId="4" applyNumberFormat="1" applyFont="1" applyBorder="1" applyAlignment="1">
      <alignment horizontal="center" vertical="center" wrapText="1"/>
    </xf>
    <xf fontId="9" fillId="47" borderId="3" numFmtId="0" xfId="0" applyFont="1" applyFill="1" applyBorder="1" applyAlignment="1">
      <alignment horizontal="center" vertical="center" wrapText="1"/>
    </xf>
    <xf fontId="22" fillId="47" borderId="3" numFmtId="0" xfId="0" applyFont="1" applyFill="1" applyBorder="1" applyAlignment="1">
      <alignment horizontal="center" vertical="center" wrapText="1"/>
    </xf>
    <xf fontId="4" fillId="16" borderId="3" numFmtId="0" xfId="0" applyFont="1" applyFill="1" applyBorder="1" applyAlignment="1">
      <alignment horizontal="left" vertical="center" wrapText="1"/>
    </xf>
    <xf fontId="4" fillId="0" borderId="3" numFmtId="0" xfId="0" applyFont="1" applyBorder="1" applyAlignment="1">
      <alignment horizontal="center" wrapText="1"/>
    </xf>
    <xf fontId="4" fillId="0" borderId="3" numFmtId="1" xfId="36" applyNumberFormat="1" applyFont="1" applyBorder="1" applyAlignment="1">
      <alignment horizontal="center" vertical="center" wrapText="1"/>
    </xf>
    <xf fontId="9" fillId="16" borderId="3" numFmtId="0" xfId="0" applyFont="1" applyFill="1" applyBorder="1" applyAlignment="1">
      <alignment horizontal="center" vertical="center" wrapText="1"/>
    </xf>
    <xf fontId="4" fillId="0" borderId="3" numFmtId="162" xfId="37" applyNumberFormat="1" applyFont="1" applyBorder="1" applyAlignment="1">
      <alignment horizontal="center" vertical="center" wrapText="1"/>
    </xf>
    <xf fontId="4" fillId="46" borderId="3" numFmtId="162" xfId="0" applyNumberFormat="1" applyFont="1" applyFill="1" applyBorder="1" applyAlignment="1">
      <alignment horizontal="center" vertical="center" wrapText="1"/>
    </xf>
    <xf fontId="4" fillId="0" borderId="3" numFmtId="0" xfId="6" applyFont="1" applyBorder="1" applyAlignment="1">
      <alignment horizontal="left" vertical="center" wrapText="1"/>
    </xf>
    <xf fontId="9" fillId="0" borderId="3" numFmtId="0" xfId="6" applyFont="1" applyBorder="1" applyAlignment="1">
      <alignment horizontal="center" vertical="center" wrapText="1"/>
    </xf>
    <xf fontId="20" fillId="0" borderId="3" numFmtId="0" xfId="0" applyFont="1" applyBorder="1" applyAlignment="1">
      <alignment horizontal="left" vertical="center" wrapText="1"/>
    </xf>
    <xf fontId="9" fillId="0" borderId="3" numFmtId="162" xfId="38" applyNumberFormat="1" applyFont="1" applyBorder="1" applyAlignment="1">
      <alignment horizontal="center" vertical="center" wrapText="1"/>
    </xf>
    <xf fontId="9" fillId="0" borderId="3" numFmtId="162" xfId="5" applyNumberFormat="1" applyFont="1" applyBorder="1" applyAlignment="1">
      <alignment horizontal="center" vertical="center" wrapText="1"/>
    </xf>
    <xf fontId="4" fillId="0" borderId="0" numFmtId="0" xfId="0" applyFont="1" applyAlignment="1">
      <alignment horizontal="center" vertical="center" wrapText="1"/>
    </xf>
    <xf fontId="42" fillId="0" borderId="3" numFmtId="0" xfId="0" applyFont="1" applyBorder="1" applyAlignment="1">
      <alignment horizontal="left" vertical="center" wrapText="1"/>
    </xf>
    <xf fontId="0" fillId="8" borderId="0" numFmtId="0" xfId="0" applyFill="1" applyAlignment="1">
      <alignment horizontal="center" wrapText="1"/>
    </xf>
    <xf fontId="2" fillId="8" borderId="0" numFmtId="0" xfId="0" applyFont="1" applyFill="1" applyAlignment="1">
      <alignment horizontal="center" vertical="center" wrapText="1"/>
    </xf>
    <xf fontId="13" fillId="0" borderId="7" numFmtId="0" xfId="0" applyFont="1" applyBorder="1" applyAlignment="1">
      <alignment horizontal="center" vertical="center" wrapText="1"/>
    </xf>
    <xf fontId="5" fillId="0" borderId="9" numFmtId="0" xfId="0" applyFont="1" applyBorder="1" applyAlignment="1">
      <alignment horizontal="center" vertical="center" wrapText="1"/>
    </xf>
    <xf fontId="31" fillId="0" borderId="0" numFmtId="0" xfId="0" applyFont="1" applyAlignment="1">
      <alignment wrapText="1"/>
    </xf>
    <xf fontId="7" fillId="0" borderId="7" numFmtId="0" xfId="0" applyFont="1" applyBorder="1" applyAlignment="1">
      <alignment horizontal="center" vertical="center" wrapText="1"/>
    </xf>
    <xf fontId="13" fillId="0" borderId="10" numFmtId="0" xfId="0" applyFont="1" applyBorder="1" applyAlignment="1">
      <alignment horizontal="center" vertical="center" wrapText="1"/>
    </xf>
    <xf fontId="13" fillId="0" borderId="7" numFmtId="0" xfId="0" applyFont="1" applyBorder="1" applyAlignment="1">
      <alignment horizontal="center" wrapText="1"/>
    </xf>
    <xf fontId="22" fillId="0" borderId="10" numFmtId="0" xfId="0" applyFont="1" applyBorder="1" applyAlignment="1">
      <alignment horizontal="center" vertical="center" wrapText="1"/>
    </xf>
    <xf fontId="5" fillId="0" borderId="7" numFmtId="0" xfId="0" applyFont="1" applyBorder="1" applyAlignment="1">
      <alignment horizontal="left" vertical="center" wrapText="1"/>
    </xf>
    <xf fontId="22" fillId="0" borderId="7" numFmtId="0" xfId="0" applyFont="1" applyBorder="1" applyAlignment="1">
      <alignment horizontal="center" vertical="center" wrapText="1"/>
    </xf>
    <xf fontId="22" fillId="0" borderId="10" numFmtId="0" xfId="0" applyFont="1" applyBorder="1" applyAlignment="1">
      <alignment horizontal="left" vertical="center" wrapText="1"/>
    </xf>
    <xf fontId="5" fillId="0" borderId="24" numFmtId="0" xfId="0" applyFont="1" applyBorder="1" applyAlignment="1">
      <alignment horizontal="left" vertical="center" wrapText="1"/>
    </xf>
    <xf fontId="22" fillId="0" borderId="24" numFmtId="0" xfId="0" applyFont="1" applyBorder="1" applyAlignment="1">
      <alignment horizontal="center" vertical="center" wrapText="1"/>
    </xf>
    <xf fontId="46" fillId="0" borderId="3" numFmtId="0" xfId="0" applyFont="1" applyBorder="1" applyAlignment="1">
      <alignment horizontal="center" vertical="center" wrapText="1"/>
    </xf>
    <xf fontId="5" fillId="0" borderId="0" numFmtId="0" xfId="0" applyFont="1" applyAlignment="1">
      <alignment horizontal="left" wrapText="1"/>
    </xf>
    <xf fontId="22" fillId="0" borderId="9" numFmtId="0" xfId="0" applyFont="1" applyBorder="1" applyAlignment="1">
      <alignment horizontal="center" vertical="center" wrapText="1"/>
    </xf>
    <xf fontId="22" fillId="0" borderId="10" numFmtId="0" xfId="0" applyFont="1" applyBorder="1" applyAlignment="1">
      <alignment horizontal="center" vertical="top" wrapText="1"/>
    </xf>
    <xf fontId="22" fillId="0" borderId="10" numFmtId="0" xfId="0" applyFont="1" applyBorder="1" applyAlignment="1">
      <alignment horizontal="center" wrapText="1"/>
    </xf>
    <xf fontId="5" fillId="0" borderId="0" numFmtId="0" xfId="0" applyFont="1" applyAlignment="1">
      <alignment horizontal="center" vertical="center" wrapText="1"/>
    </xf>
    <xf fontId="22" fillId="0" borderId="10" numFmtId="3" xfId="0" applyNumberFormat="1" applyFont="1" applyBorder="1" applyAlignment="1">
      <alignment horizontal="center" vertical="center" wrapText="1"/>
    </xf>
  </cellXfs>
  <cellStyles count="41">
    <cellStyle name="Excel Built-in Normal" xfId="1"/>
    <cellStyle name="Heading 4" xfId="2"/>
    <cellStyle name="Heading 4 2" xfId="3"/>
    <cellStyle name="Обычный" xfId="0" builtinId="0"/>
    <cellStyle name="Обычный 10" xfId="4"/>
    <cellStyle name="Обычный 11" xfId="5"/>
    <cellStyle name="Обычный 12" xfId="6"/>
    <cellStyle name="Обычный 13" xfId="7"/>
    <cellStyle name="Обычный 2" xfId="8"/>
    <cellStyle name="Обычный 2 2" xfId="9"/>
    <cellStyle name="Обычный 2 3" xfId="10"/>
    <cellStyle name="Обычный 2 4" xfId="11"/>
    <cellStyle name="Обычный 3" xfId="12"/>
    <cellStyle name="Обычный 3 2" xfId="13"/>
    <cellStyle name="Обычный 3 2 2" xfId="14"/>
    <cellStyle name="Обычный 3 3" xfId="15"/>
    <cellStyle name="Обычный 3 4" xfId="16"/>
    <cellStyle name="Обычный 3 4 2" xfId="17"/>
    <cellStyle name="Обычный 3 5" xfId="18"/>
    <cellStyle name="Обычный 3 6" xfId="19"/>
    <cellStyle name="Обычный 3 7" xfId="20"/>
    <cellStyle name="Обычный 4" xfId="21"/>
    <cellStyle name="Обычный 4 2" xfId="22"/>
    <cellStyle name="Обычный 4 3" xfId="23"/>
    <cellStyle name="Обычный 4 4" xfId="24"/>
    <cellStyle name="Обычный 4 4 2" xfId="25"/>
    <cellStyle name="Обычный 4 5" xfId="26"/>
    <cellStyle name="Обычный 4 5 2" xfId="27"/>
    <cellStyle name="Обычный 4 6" xfId="28"/>
    <cellStyle name="Обычный 5" xfId="29"/>
    <cellStyle name="Обычный 5 2" xfId="30"/>
    <cellStyle name="Обычный 6" xfId="31"/>
    <cellStyle name="Обычный 7" xfId="32"/>
    <cellStyle name="Обычный 7 2" xfId="33"/>
    <cellStyle name="Обычный 8" xfId="34"/>
    <cellStyle name="Обычный 9" xfId="35"/>
    <cellStyle name="Примечание 2" xfId="36"/>
    <cellStyle name="Финансовый" xfId="37" builtinId="3"/>
    <cellStyle name="Финансовый 3" xfId="38"/>
    <cellStyle name="Output" xfId="39" builtinId="21"/>
    <cellStyle name="Percent" xfId="4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worksheet" Target="worksheets/sheet12.xml"/><Relationship  Id="rId11" Type="http://schemas.openxmlformats.org/officeDocument/2006/relationships/worksheet" Target="worksheets/sheet10.xml"/><Relationship  Id="rId18" Type="http://schemas.openxmlformats.org/officeDocument/2006/relationships/styles" Target="styles.xml"/><Relationship  Id="rId17" Type="http://schemas.openxmlformats.org/officeDocument/2006/relationships/sharedStrings" Target="sharedStrings.xml"/><Relationship  Id="rId10" Type="http://schemas.openxmlformats.org/officeDocument/2006/relationships/worksheet" Target="worksheets/sheet9.xml"/><Relationship  Id="rId15" Type="http://schemas.openxmlformats.org/officeDocument/2006/relationships/worksheet" Target="worksheets/sheet14.xml"/><Relationship  Id="rId9" Type="http://schemas.openxmlformats.org/officeDocument/2006/relationships/worksheet" Target="worksheets/sheet8.xml"/><Relationship  Id="rId8" Type="http://schemas.openxmlformats.org/officeDocument/2006/relationships/worksheet" Target="worksheets/sheet7.xml"/><Relationship  Id="rId7" Type="http://schemas.openxmlformats.org/officeDocument/2006/relationships/worksheet" Target="worksheets/sheet6.xml"/><Relationship  Id="rId14" Type="http://schemas.openxmlformats.org/officeDocument/2006/relationships/worksheet" Target="worksheets/sheet13.xml"/><Relationship  Id="rId6" Type="http://schemas.openxmlformats.org/officeDocument/2006/relationships/worksheet" Target="worksheets/sheet5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16" Type="http://schemas.openxmlformats.org/officeDocument/2006/relationships/theme" Target="theme/theme1.xml"/><Relationship  Id="rId12" Type="http://schemas.openxmlformats.org/officeDocument/2006/relationships/worksheet" Target="worksheets/sheet1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nlyoffice.com/jsaProject" Target="jsaProject.bin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4.xml.rels><?xml version="1.0" encoding="UTF-8" standalone="yes"?><Relationships xmlns="http://schemas.openxmlformats.org/package/2006/relationships"><Relationship  Id="rId2" Type="http://schemas.openxmlformats.org/officeDocument/2006/relationships/hyperlink" Target="http://adm35@suhobuzimo.ru" TargetMode="External"/><Relationship  Id="rId1" Type="http://schemas.openxmlformats.org/officeDocument/2006/relationships/hyperlink" Target="http://bmurta_ogkh@mail.ru" TargetMode="External"/></Relationships>
</file>

<file path=xl/worksheets/_rels/sheet2.xml.rels><?xml version="1.0" encoding="UTF-8" standalone="yes"?><Relationships xmlns="http://schemas.openxmlformats.org/package/2006/relationships"><Relationship  Id="rId115" Type="http://schemas.openxmlformats.org/officeDocument/2006/relationships/hyperlink" Target="https://zakupki.gov.ru/epz/contract/contractCard/document-info.html?reestrNumber=3244200682023000023" TargetMode="External"/><Relationship  Id="rId113" Type="http://schemas.openxmlformats.org/officeDocument/2006/relationships/hyperlink" Target="https://zakupki.gov.ru/epz/contract/contractCard/document-info.html?reestrNumber=3243600010823000009" TargetMode="External"/><Relationship  Id="rId112" Type="http://schemas.openxmlformats.org/officeDocument/2006/relationships/hyperlink" Target="https://zakupki.gov.ru/epz/contract/contractCard/document-info.html?reestrNumber=3243500135623000024" TargetMode="External"/><Relationship  Id="rId106" Type="http://schemas.openxmlformats.org/officeDocument/2006/relationships/hyperlink" Target="https://zakupki.gov.ru/epz/contract/contractCard/document-info.html?reestrNumber=3242800405023000010" TargetMode="External"/><Relationship  Id="rId102" Type="http://schemas.openxmlformats.org/officeDocument/2006/relationships/hyperlink" Target="https://zakupki.gov.ru/epz/contract/contractCard/document-info.html?reestrNumber=3245501779523000013" TargetMode="External"/><Relationship  Id="rId101" Type="http://schemas.openxmlformats.org/officeDocument/2006/relationships/hyperlink" Target="https://zakupki.gov.ru/epz/contract/contractCard/document-info.html?reestrNumber=3242300974523000007" TargetMode="External"/><Relationship  Id="rId100" Type="http://schemas.openxmlformats.org/officeDocument/2006/relationships/hyperlink" Target="https://zakupki.gov.ru/epz/contract/contractCard/document-info.html?reestrNumber=3241700103223000014" TargetMode="External"/><Relationship  Id="rId99" Type="http://schemas.openxmlformats.org/officeDocument/2006/relationships/hyperlink" Target="https://zakupki.gov.ru/epz/contract/contractCard/document-info.html?reestrNumber=3241600158323000014" TargetMode="External"/><Relationship  Id="rId98" Type="http://schemas.openxmlformats.org/officeDocument/2006/relationships/hyperlink" Target="https://zakupki.gov.ru/epz/contract/contractCard/document-info.html?reestrNumber=3241500100523000012" TargetMode="External"/><Relationship  Id="rId97" Type="http://schemas.openxmlformats.org/officeDocument/2006/relationships/hyperlink" Target="https://zakupki.gov.ru/epz/contract/contractCard/document-info.html?reestrNumber=3241500100523000013" TargetMode="External"/><Relationship  Id="rId96" Type="http://schemas.openxmlformats.org/officeDocument/2006/relationships/hyperlink" Target="https://zakupki.gov.ru/epz/contract/contractCard/document-info.html?reestrNumber=3241200513923000018" TargetMode="External"/><Relationship  Id="rId95" Type="http://schemas.openxmlformats.org/officeDocument/2006/relationships/hyperlink" Target="https://zakupki.gov.ru/epz/contract/contractCard/document-info.html?reestrNumber=3241000420323000006" TargetMode="External"/><Relationship  Id="rId93" Type="http://schemas.openxmlformats.org/officeDocument/2006/relationships/hyperlink" Target="https://zakupki.gov.ru/epz/contract/contractCard/document-info.html?reestrNumber=3240800521723000008" TargetMode="External"/><Relationship  Id="rId89" Type="http://schemas.openxmlformats.org/officeDocument/2006/relationships/hyperlink" Target="https://zakupki.gov.ru/epz/contract/contractCard/document-info.html?reestrNumber=3880101284522000025" TargetMode="External"/><Relationship  Id="rId88" Type="http://schemas.openxmlformats.org/officeDocument/2006/relationships/hyperlink" Target="https://zakupki.gov.ru/epz/contract/contractCard/document-info.html?reestrNumber=3245901770022000040" TargetMode="External"/><Relationship  Id="rId87" Type="http://schemas.openxmlformats.org/officeDocument/2006/relationships/hyperlink" Target="https://zakupki.gov.ru/epz/contract/contractCard/document-info.html?reestrNumber=3244000179222000020" TargetMode="External"/><Relationship  Id="rId84" Type="http://schemas.openxmlformats.org/officeDocument/2006/relationships/hyperlink" Target="https://zakupki.gov.ru/epz/contract/contractCard/document-info.html?reestrNumber=3243900215022000045" TargetMode="External"/><Relationship  Id="rId82" Type="http://schemas.openxmlformats.org/officeDocument/2006/relationships/hyperlink" Target="https://zakupki.gov.ru/epz/contract/contractCard/document-info.html?reestrNumber=3840101134022000045" TargetMode="External"/><Relationship  Id="rId81" Type="http://schemas.openxmlformats.org/officeDocument/2006/relationships/hyperlink" Target="https://zakupki.gov.ru/epz/contract/contractCard/document-info.html?reestrNumber=3840101134022000125" TargetMode="External"/><Relationship  Id="rId75" Type="http://schemas.openxmlformats.org/officeDocument/2006/relationships/hyperlink" Target="https://zakupki.gov.ru/epz/contract/contractCard/document-info.html?reestrNumber=3242300974522000009" TargetMode="External"/><Relationship  Id="rId71" Type="http://schemas.openxmlformats.org/officeDocument/2006/relationships/hyperlink" Target="https://zakupki.gov.ru/epz/contract/contractCard/document-info.html?reestrNumber=3241400062622000008" TargetMode="External"/><Relationship  Id="rId69" Type="http://schemas.openxmlformats.org/officeDocument/2006/relationships/hyperlink" Target="https://zakupki.gov.ru/epz/contract/contractCard/document-info.html?reestrNumber=3240300788422000001" TargetMode="External"/><Relationship  Id="rId104" Type="http://schemas.openxmlformats.org/officeDocument/2006/relationships/hyperlink" Target="https://zakupki.gov.ru/epz/contract/contractCard/document-info.html?reestrNumber=3245600175923000043" TargetMode="External"/><Relationship  Id="rId68" Type="http://schemas.openxmlformats.org/officeDocument/2006/relationships/hyperlink" Target="https://zakupki.gov.ru/epz/contract/contractCard/document-info.html?reestrNumber=3240300788422000007" TargetMode="External"/><Relationship  Id="rId67" Type="http://schemas.openxmlformats.org/officeDocument/2006/relationships/hyperlink" Target="https://zakupki.gov.ru/epz/contract/contractCard/document-info.html?reestrNumber=3240100065022000012" TargetMode="External"/><Relationship  Id="rId85" Type="http://schemas.openxmlformats.org/officeDocument/2006/relationships/hyperlink" Target="https://zakupki.gov.ru/epz/contract/contractCard/document-info.html?reestrNumber=3243900215022000046" TargetMode="External"/><Relationship  Id="rId66" Type="http://schemas.openxmlformats.org/officeDocument/2006/relationships/hyperlink" Target="https://zakupki.gov.ru/epz/contract/contractCard/document-info.html?reestrNumber=3240100065022000011" TargetMode="External"/><Relationship  Id="rId65" Type="http://schemas.openxmlformats.org/officeDocument/2006/relationships/hyperlink" Target="https://zakupki.gov.ru/epz/contract/contractCard/document-info.html?reestrNumber=3880101284521000051" TargetMode="External"/><Relationship  Id="rId60" Type="http://schemas.openxmlformats.org/officeDocument/2006/relationships/hyperlink" Target="https://zakupki.gov.ru/epz/contract/contractCard/document-info.html?reestrNumber=3241500197521000004" TargetMode="External"/><Relationship  Id="rId83" Type="http://schemas.openxmlformats.org/officeDocument/2006/relationships/hyperlink" Target="https://zakupki.gov.ru/epz/contract/contractCard/document-info.html?reestrNumber=3243600010822000015" TargetMode="External"/><Relationship  Id="rId59" Type="http://schemas.openxmlformats.org/officeDocument/2006/relationships/hyperlink" Target="https://zakupki.gov.ru/epz/contract/contractCard/document-info.html?reestrNumber=3241400062621000010" TargetMode="External"/><Relationship  Id="rId63" Type="http://schemas.openxmlformats.org/officeDocument/2006/relationships/hyperlink" Target="https://zakupki.gov.ru/epz/contract/contractCard/document-info.html?reestrNumber=3840101134021000082" TargetMode="External"/><Relationship  Id="rId57" Type="http://schemas.openxmlformats.org/officeDocument/2006/relationships/hyperlink" Target="https://zakupki.gov.ru/epz/contract/contractCard/document-info.html?reestrNumber=3240800521721000014" TargetMode="External"/><Relationship  Id="rId56" Type="http://schemas.openxmlformats.org/officeDocument/2006/relationships/hyperlink" Target="https://zakupki.gov.ru/epz/contract/contractCard/document-info.html?reestrNumber=3240800521721000020" TargetMode="External"/><Relationship  Id="rId91" Type="http://schemas.openxmlformats.org/officeDocument/2006/relationships/hyperlink" Target="https://zakupki.gov.ru/epz/contract/contractCard/document-info.html?reestrNumber=3240600049223000030" TargetMode="External"/><Relationship  Id="rId51" Type="http://schemas.openxmlformats.org/officeDocument/2006/relationships/hyperlink" Target="https://zakupki.gov.ru/epz/contract/contractCard/document-info.html?reestrNumber=3243200213620000004" TargetMode="External"/><Relationship  Id="rId48" Type="http://schemas.openxmlformats.org/officeDocument/2006/relationships/hyperlink" Target="https://zakupki.gov.ru/epz/contract/contractCard/document-info.html?reestrNumber=3242400644020000003" TargetMode="External"/><Relationship  Id="rId55" Type="http://schemas.openxmlformats.org/officeDocument/2006/relationships/hyperlink" Target="https://zakupki.gov.ru/epz/contract/contractCard/document-info.html?reestrNumber=3240300788421000002" TargetMode="External"/><Relationship  Id="rId103" Type="http://schemas.openxmlformats.org/officeDocument/2006/relationships/hyperlink" Target="https://zakupki.gov.ru/epz/contract/contractCard/document-info.html?reestrNumber=3245600175923000041" TargetMode="External"/><Relationship  Id="rId78" Type="http://schemas.openxmlformats.org/officeDocument/2006/relationships/hyperlink" Target="https://zakupki.gov.ru/epz/contract/contractCard/document-info.html?reestrNumber=3242800405022000008" TargetMode="External"/><Relationship  Id="rId47" Type="http://schemas.openxmlformats.org/officeDocument/2006/relationships/hyperlink" Target="https://zakupki.gov.ru/epz/contract/contractCard/document-info.html?reestrNumber=3242300974520000016" TargetMode="External"/><Relationship  Id="rId45" Type="http://schemas.openxmlformats.org/officeDocument/2006/relationships/hyperlink" Target="https://zakupki.gov.ru/epz/contract/contractCard/document-info.html?reestrNumber=3242200128520000021" TargetMode="External"/><Relationship  Id="rId64" Type="http://schemas.openxmlformats.org/officeDocument/2006/relationships/hyperlink" Target="https://zakupki.gov.ru/epz/contract/contractCard/document-info.html?reestrNumber=3243600010821000017" TargetMode="External"/><Relationship  Id="rId44" Type="http://schemas.openxmlformats.org/officeDocument/2006/relationships/hyperlink" Target="https://zakupki.gov.ru/epz/contract/contractCard/document-info.html?reestrNumber=3242000410720000001" TargetMode="External"/><Relationship  Id="rId74" Type="http://schemas.openxmlformats.org/officeDocument/2006/relationships/hyperlink" Target="https://zakupki.gov.ru/epz/contract/contractCard/document-info.html?reestrNumber=3241900079622000023" TargetMode="External"/><Relationship  Id="rId70" Type="http://schemas.openxmlformats.org/officeDocument/2006/relationships/hyperlink" Target="https://zakupki.gov.ru/epz/contract/contractCard/document-info.html?reestrNumber=3241300526922000027" TargetMode="External"/><Relationship  Id="rId62" Type="http://schemas.openxmlformats.org/officeDocument/2006/relationships/hyperlink" Target="https://zakupki.gov.ru/epz/contract/contractCard/document-info.html?reestrNumber=3243300093521000004" TargetMode="External"/><Relationship  Id="rId43" Type="http://schemas.openxmlformats.org/officeDocument/2006/relationships/hyperlink" Target="https://zakupki.gov.ru/epz/contract/contractCard/document-info.html?reestrNumber=3241900072520000001" TargetMode="External"/><Relationship  Id="rId49" Type="http://schemas.openxmlformats.org/officeDocument/2006/relationships/hyperlink" Target="https://zakupki.gov.ru/epz/contract/contractCard/document-info.html?reestrNumber=3242600176920000006" TargetMode="External"/><Relationship  Id="rId42" Type="http://schemas.openxmlformats.org/officeDocument/2006/relationships/hyperlink" Target="https://zakupki.gov.ru/epz/contract/contractCard/document-info.html?reestrNumber=3241300526920000030" TargetMode="External"/><Relationship  Id="rId90" Type="http://schemas.openxmlformats.org/officeDocument/2006/relationships/hyperlink" Target="https://zakupki.gov.ru/epz/contract/contractCard/document-info.html?reestrNumber=3240100065023000006" TargetMode="External"/><Relationship  Id="rId40" Type="http://schemas.openxmlformats.org/officeDocument/2006/relationships/hyperlink" Target="https://zakupki.gov.ru/epz/contract/contractCard/document-info.html?reestrNumber=3241300526920000031" TargetMode="External"/><Relationship  Id="rId94" Type="http://schemas.openxmlformats.org/officeDocument/2006/relationships/hyperlink" Target="https://zakupki.gov.ru/epz/contract/contractCard/document-info.html?reestrNumber=3240800521723000006" TargetMode="External"/><Relationship  Id="rId79" Type="http://schemas.openxmlformats.org/officeDocument/2006/relationships/hyperlink" Target="https://zakupki.gov.ru/epz/contract/contractCard/document-info.html?reestrNumber=3242900149222000015" TargetMode="External"/><Relationship  Id="rId39" Type="http://schemas.openxmlformats.org/officeDocument/2006/relationships/hyperlink" Target="https://zakupki.gov.ru/epz/contract/contractCard/document-info.html?reestrNumber=3241000420320000017" TargetMode="External"/><Relationship  Id="rId38" Type="http://schemas.openxmlformats.org/officeDocument/2006/relationships/hyperlink" Target="https://zakupki.gov.ru/epz/contract/contractCard/document-info.html?reestrNumber=3241000420320000018" TargetMode="External"/><Relationship  Id="rId54" Type="http://schemas.openxmlformats.org/officeDocument/2006/relationships/hyperlink" Target="https://zakupki.gov.ru/epz/contract/contractCard/document-info.html?reestrNumber=3880101284520000089" TargetMode="External"/><Relationship  Id="rId41" Type="http://schemas.openxmlformats.org/officeDocument/2006/relationships/hyperlink" Target="https://zakupki.gov.ru/epz/contract/contractCard/document-info.html?reestrNumber=3241300526920000023" TargetMode="External"/><Relationship  Id="rId36" Type="http://schemas.openxmlformats.org/officeDocument/2006/relationships/hyperlink" Target="https://zakupki.gov.ru/epz/contract/contractCard/document-info.html?reestrNumber=3240200240320000031" TargetMode="External"/><Relationship  Id="rId80" Type="http://schemas.openxmlformats.org/officeDocument/2006/relationships/hyperlink" Target="https://zakupki.gov.ru/epz/contract/contractCard/document-info.html?reestrNumber=3242900149222000003" TargetMode="External"/><Relationship  Id="rId35" Type="http://schemas.openxmlformats.org/officeDocument/2006/relationships/hyperlink" Target="https://zakupki.gov.ru/epz/contract/contractCard/document-info.html?reestrNumber=3243500135619000016" TargetMode="External"/><Relationship  Id="rId107" Type="http://schemas.openxmlformats.org/officeDocument/2006/relationships/hyperlink" Target="https://zakupki.gov.ru/epz/contract/contractCard/document-info.html?reestrNumber=3242800405023000009" TargetMode="External"/><Relationship  Id="rId34" Type="http://schemas.openxmlformats.org/officeDocument/2006/relationships/hyperlink" Target="https://zakupki.gov.ru/epz/contract/contractCard/document-info.html?reestrNumber=3243300090319000004" TargetMode="External"/><Relationship  Id="rId33" Type="http://schemas.openxmlformats.org/officeDocument/2006/relationships/hyperlink" Target="https://zakupki.gov.ru/epz/contract/contractCard/document-info.html?reestrNumber=3243300110319000005" TargetMode="External"/><Relationship  Id="rId58" Type="http://schemas.openxmlformats.org/officeDocument/2006/relationships/hyperlink" Target="https://zakupki.gov.ru/epz/contract/contractCard/document-info.html?reestrNumber=3240900063821000016" TargetMode="External"/><Relationship  Id="rId29" Type="http://schemas.openxmlformats.org/officeDocument/2006/relationships/hyperlink" Target="https://zakupki.gov.ru/epz/contract/contractCard/document-info.html?reestrNumber=3245002140619000005" TargetMode="External"/><Relationship  Id="rId28" Type="http://schemas.openxmlformats.org/officeDocument/2006/relationships/hyperlink" Target="https://zakupki.gov.ru/epz/contract/contractCard/document-info.html?reestrNumber=3245002140619000002" TargetMode="External"/><Relationship  Id="rId27" Type="http://schemas.openxmlformats.org/officeDocument/2006/relationships/hyperlink" Target="https://zakupki.gov.ru/epz/contract/contractCard/document-info.html?reestrNumber=3241600158319000037" TargetMode="External"/><Relationship  Id="rId23" Type="http://schemas.openxmlformats.org/officeDocument/2006/relationships/hyperlink" Target="https://zakupki.gov.ru/epz/contract/contractCard/document-info.html?reestrNumber=3241600158319000035" TargetMode="External"/><Relationship  Id="rId52" Type="http://schemas.openxmlformats.org/officeDocument/2006/relationships/hyperlink" Target="https://zakupki.gov.ru/epz/contract/contractCard/document-info.html?reestrNumber=3840101134020000091" TargetMode="External"/><Relationship  Id="rId61" Type="http://schemas.openxmlformats.org/officeDocument/2006/relationships/hyperlink" Target="https://zakupki.gov.ru/epz/contract/contractCard/document-info.html?reestrNumber=3241600158321000014" TargetMode="External"/><Relationship  Id="rId76" Type="http://schemas.openxmlformats.org/officeDocument/2006/relationships/hyperlink" Target="https://zakupki.gov.ru/epz/contract/contractCard/document-info.html?reestrNumber=3242400644022000011" TargetMode="External"/><Relationship  Id="rId22" Type="http://schemas.openxmlformats.org/officeDocument/2006/relationships/hyperlink" Target="https://zakupki.gov.ru/epz/contract/contractCard/document-info.html?reestrNumber=3241400062619000019" TargetMode="External"/><Relationship  Id="rId21" Type="http://schemas.openxmlformats.org/officeDocument/2006/relationships/hyperlink" Target="https://zakupki.gov.ru/epz/contract/contractCard/document-info.html?reestrNumber=3241400062619000020" TargetMode="External"/><Relationship  Id="rId25" Type="http://schemas.openxmlformats.org/officeDocument/2006/relationships/hyperlink" Target="https://zakupki.gov.ru/epz/contract/contractCard/document-info.html?reestrNumber=3241600158319000038" TargetMode="External"/><Relationship  Id="rId13" Type="http://schemas.openxmlformats.org/officeDocument/2006/relationships/hyperlink" Target="https://zakupki.gov.ru/epz/contract/contractCard/document-info.html?reestrNumber=3245501779518000018" TargetMode="External"/><Relationship  Id="rId50" Type="http://schemas.openxmlformats.org/officeDocument/2006/relationships/hyperlink" Target="https://zakupki.gov.ru/epz/contract/contractCard/document-info.html?reestrNumber=3242800405020000004" TargetMode="External"/><Relationship  Id="rId24" Type="http://schemas.openxmlformats.org/officeDocument/2006/relationships/hyperlink" Target="https://zakupki.gov.ru/epz/contract/contractCard/document-info.html?reestrNumber=3241600158319000036" TargetMode="External"/><Relationship  Id="rId11" Type="http://schemas.openxmlformats.org/officeDocument/2006/relationships/hyperlink" Target="https://zakupki.gov.ru/epz/contract/contractCard/document-info.html?reestrNumber=3242200128518000022" TargetMode="External"/><Relationship  Id="rId17" Type="http://schemas.openxmlformats.org/officeDocument/2006/relationships/hyperlink" Target="https://zakupki.gov.ru/epz/contract/contractCard/document-info.html?reestrNumber=3244100189018000005" TargetMode="External"/><Relationship  Id="rId10" Type="http://schemas.openxmlformats.org/officeDocument/2006/relationships/hyperlink" Target="https://zakupki.gov.ru/epz/contract/contractCard/document-info.html?reestrNumber=3241600158318000038" TargetMode="External"/><Relationship  Id="rId18" Type="http://schemas.openxmlformats.org/officeDocument/2006/relationships/hyperlink" Target="https://zakupki.gov.ru/epz/contract/contractCard/document-info.html?reestrNumber=3240100065019000005" TargetMode="External"/><Relationship  Id="rId26" Type="http://schemas.openxmlformats.org/officeDocument/2006/relationships/hyperlink" Target="https://zakupki.gov.ru/epz/contract/contractCard/document-info.html?reestrNumber=3241600158319000039" TargetMode="External"/><Relationship  Id="rId86" Type="http://schemas.openxmlformats.org/officeDocument/2006/relationships/hyperlink" Target="https://zakupki.gov.ru/epz/contract/contractCard/document-info.html?reestrNumber=3243900215022000052" TargetMode="External"/><Relationship  Id="rId53" Type="http://schemas.openxmlformats.org/officeDocument/2006/relationships/hyperlink" Target="https://zakupki.gov.ru/epz/contract/contractCard/document-info.html?reestrNumber=3244200682020000027" TargetMode="External"/><Relationship  Id="rId111" Type="http://schemas.openxmlformats.org/officeDocument/2006/relationships/hyperlink" Target="https://zakupki.gov.ru/epz/contract/contractCard/document-info.html?reestrNumber=3243300074123000013" TargetMode="External"/><Relationship  Id="rId15" Type="http://schemas.openxmlformats.org/officeDocument/2006/relationships/hyperlink" Target="https://zakupki.gov.ru/epz/contract/contractCard/document-info.html?reestrNumber=3243000035918000007" TargetMode="External"/><Relationship  Id="rId9" Type="http://schemas.openxmlformats.org/officeDocument/2006/relationships/hyperlink" Target="https://zakupki.gov.ru/epz/contract/contractCard/document-info.html?reestrNumber=3241600158318000040" TargetMode="External"/><Relationship  Id="rId20" Type="http://schemas.openxmlformats.org/officeDocument/2006/relationships/hyperlink" Target="https://zakupki.gov.ru/epz/contract/contractCard/document-info.html?reestrNumber=3241400062619000016" TargetMode="External"/><Relationship  Id="rId8" Type="http://schemas.openxmlformats.org/officeDocument/2006/relationships/hyperlink" Target="https://zakupki.gov.ru/epz/contract/contractCard/document-info.html?reestrNumber=3241600158318000042" TargetMode="External"/><Relationship  Id="rId31" Type="http://schemas.openxmlformats.org/officeDocument/2006/relationships/hyperlink" Target="https://zakupki.gov.ru/epz/contract/contractCard/document-info.html?reestrNumber=3242200128519000020" TargetMode="External"/><Relationship  Id="rId19" Type="http://schemas.openxmlformats.org/officeDocument/2006/relationships/hyperlink" Target="https://zakupki.gov.ru/epz/contract/contractCard/document-info.html?reestrNumber=3240100065019000004" TargetMode="External"/><Relationship  Id="rId37" Type="http://schemas.openxmlformats.org/officeDocument/2006/relationships/hyperlink" Target="https://zakupki.gov.ru/epz/contract/contractCard/document-info.html?reestrNumber=3240300788420000001" TargetMode="External"/><Relationship  Id="rId46" Type="http://schemas.openxmlformats.org/officeDocument/2006/relationships/hyperlink" Target="https://zakupki.gov.ru/epz/contract/contractCard/document-info.html?reestrNumber=3242200128520000022" TargetMode="External"/><Relationship  Id="rId7" Type="http://schemas.openxmlformats.org/officeDocument/2006/relationships/hyperlink" Target="https://zakupki.gov.ru/epz/contract/contractCard/document-info.html?reestrNumber=3241400062618000012" TargetMode="External"/><Relationship  Id="rId114" Type="http://schemas.openxmlformats.org/officeDocument/2006/relationships/hyperlink" Target="https://zakupki.gov.ru/epz/contract/contractCard/document-info.html?reestrNumber=3243600010823000010" TargetMode="External"/><Relationship  Id="rId73" Type="http://schemas.openxmlformats.org/officeDocument/2006/relationships/hyperlink" Target="https://zakupki.gov.ru/epz/contract/contractCard/document-info.html?reestrNumber=3241700103222000031" TargetMode="External"/><Relationship  Id="rId14" Type="http://schemas.openxmlformats.org/officeDocument/2006/relationships/hyperlink" Target="https://zakupki.gov.ru/epz/contract/contractCard/document-info.html?reestrNumber=3242800405018000008" TargetMode="External"/><Relationship  Id="rId77" Type="http://schemas.openxmlformats.org/officeDocument/2006/relationships/hyperlink" Target="https://zakupki.gov.ru/epz/contract/contractCard/common-info.html?reestrNumber=3245600175922000018&amp;contractInfoId=73466485" TargetMode="External"/><Relationship  Id="rId6" Type="http://schemas.openxmlformats.org/officeDocument/2006/relationships/hyperlink" Target="https://zakupki.gov.ru/epz/contract/contractCard/document-info.html?reestrNumber=3241400062618000011" TargetMode="External"/><Relationship  Id="rId109" Type="http://schemas.openxmlformats.org/officeDocument/2006/relationships/hyperlink" Target="https://zakupki.gov.ru/epz/contract/contractCard/document-info.html?reestrNumber=3243200224923000032" TargetMode="External"/><Relationship  Id="rId5" Type="http://schemas.openxmlformats.org/officeDocument/2006/relationships/hyperlink" Target="https://zakupki.gov.ru/epz/contract/contractCard/document-info.html?reestrNumber=3240800521718000013" TargetMode="External"/><Relationship  Id="rId16" Type="http://schemas.openxmlformats.org/officeDocument/2006/relationships/hyperlink" Target="https://zakupki.gov.ru/epz/contract/contractCard/document-info.html?reestrNumber=3243600010818000017" TargetMode="External"/><Relationship  Id="rId4" Type="http://schemas.openxmlformats.org/officeDocument/2006/relationships/hyperlink" Target="https://zakupki.gov.ru/epz/contract/contractCard/document-info.html?reestrNumber=3240800521718000014" TargetMode="External"/><Relationship  Id="rId110" Type="http://schemas.openxmlformats.org/officeDocument/2006/relationships/hyperlink" Target="https://zakupki.gov.ru/epz/contract/contractCard/document-info.html?reestrNumber=3243300074123000015" TargetMode="External"/><Relationship  Id="rId12" Type="http://schemas.openxmlformats.org/officeDocument/2006/relationships/hyperlink" Target="https://zakupki.gov.ru/epz/contract/contractCard/document-info.html?reestrNumber=3242400644018000017" TargetMode="External"/><Relationship  Id="rId105" Type="http://schemas.openxmlformats.org/officeDocument/2006/relationships/hyperlink" Target="https://zakupki.gov.ru/epz/contract/contractCard/document-info.html?reestrNumber=3245600175923000042" TargetMode="External"/><Relationship  Id="rId72" Type="http://schemas.openxmlformats.org/officeDocument/2006/relationships/hyperlink" Target="https://zakupki.gov.ru/epz/contract/contractCard/document-info.html?reestrNumber=3241500100522000003" TargetMode="External"/><Relationship  Id="rId32" Type="http://schemas.openxmlformats.org/officeDocument/2006/relationships/hyperlink" Target="https://zakupki.gov.ru/epz/contract/contractCard/document-info.html?reestrNumber=3245501779519000011" TargetMode="External"/><Relationship  Id="rId30" Type="http://schemas.openxmlformats.org/officeDocument/2006/relationships/hyperlink" Target="https://zakupki.gov.ru/epz/contract/contractCard/document-info.html?reestrNumber=3242200128519000018" TargetMode="External"/><Relationship  Id="rId3" Type="http://schemas.openxmlformats.org/officeDocument/2006/relationships/hyperlink" Target="https://zakupki.gov.ru/epz/contract/contractCard/document-info.html?reestrNumber=3240800521718000015" TargetMode="External"/><Relationship  Id="rId2" Type="http://schemas.openxmlformats.org/officeDocument/2006/relationships/hyperlink" Target="https://zakupki.gov.ru/epz/contract/contractCard/document-info.html?reestrNumber=3240600147118000004" TargetMode="External"/><Relationship  Id="rId108" Type="http://schemas.openxmlformats.org/officeDocument/2006/relationships/hyperlink" Target="https://zakupki.gov.ru/epz/contract/contractCard/document-info.html?reestrNumber=3243200224923000027" TargetMode="External"/><Relationship  Id="rId92" Type="http://schemas.openxmlformats.org/officeDocument/2006/relationships/hyperlink" Target="https://zakupki.gov.ru/epz/contract/contractCard/document-info.html?reestrNumber=3240800521723000007" TargetMode="External"/><Relationship  Id="rId1" Type="http://schemas.openxmlformats.org/officeDocument/2006/relationships/hyperlink" Target="https://zakupki.gov.ru/epz/contract/contractCard/document-info.html?reestrNumber=3242800405017000020" TargetMode="External"/></Relationships>
</file>

<file path=xl/worksheets/_rels/sheet3.xml.rels><?xml version="1.0" encoding="UTF-8" standalone="yes"?><Relationships xmlns="http://schemas.openxmlformats.org/package/2006/relationships"><Relationship  Id="rId29" Type="http://schemas.openxmlformats.org/officeDocument/2006/relationships/hyperlink" Target="https://zakupki.gov.ru/epz/order/notice/ea20/view/documents.html?regNumber=0119200000124009472" TargetMode="External"/><Relationship  Id="rId28" Type="http://schemas.openxmlformats.org/officeDocument/2006/relationships/hyperlink" Target="https://zakupki.gov.ru/epz/order/notice/ea20/view/documents.html?regNumber=0119200000124009091" TargetMode="External"/><Relationship  Id="rId27" Type="http://schemas.openxmlformats.org/officeDocument/2006/relationships/hyperlink" Target="https://zakupki.gov.ru/epz/order/notice/ea20/view/documents.html?regNumber=0119200000124009230" TargetMode="External"/><Relationship  Id="rId23" Type="http://schemas.openxmlformats.org/officeDocument/2006/relationships/hyperlink" Target="https://zakupki.gov.ru/epz/order/notice/ea20/view/documents.html?regNumber=0119200000124001460" TargetMode="External"/><Relationship  Id="rId22" Type="http://schemas.openxmlformats.org/officeDocument/2006/relationships/hyperlink" Target="https://zakupki.gov.ru/epz/contract/contractCard/document-info.html?reestrNumber=3243000035924000008" TargetMode="External"/><Relationship  Id="rId25" Type="http://schemas.openxmlformats.org/officeDocument/2006/relationships/hyperlink" Target="https://zakupki.gov.ru/epz/order/notice/ea20/view/common-info.html?regNumber=0119200000124003362" TargetMode="External"/><Relationship  Id="rId21" Type="http://schemas.openxmlformats.org/officeDocument/2006/relationships/hyperlink" Target="https://zakupki.gov.ru/epz/order/notice/ea20/view/common-info.html?regNumber=0119200000124006182" TargetMode="External"/><Relationship  Id="rId13" Type="http://schemas.openxmlformats.org/officeDocument/2006/relationships/hyperlink" Target="https://zakupki.gov.ru/epz/order/notice/ea20/view/common-info.html?regNumber=0119200000124006447" TargetMode="External"/><Relationship  Id="rId24" Type="http://schemas.openxmlformats.org/officeDocument/2006/relationships/hyperlink" Target="https://zakupki.gov.ru/epz/contract/contractCard/document-info.html?reestrNumber=3243900215024000022" TargetMode="External"/><Relationship  Id="rId11" Type="http://schemas.openxmlformats.org/officeDocument/2006/relationships/hyperlink" Target="https://zakupki.gov.ru/epz/order/notice/ea20/view/documents.html?regNumber=0119200000124001203" TargetMode="External"/><Relationship  Id="rId18" Type="http://schemas.openxmlformats.org/officeDocument/2006/relationships/hyperlink" Target="https://zakupki.gov.ru/epz/contract/contractCard/document-info.html?reestrNumber=3245600175924000036" TargetMode="External"/><Relationship  Id="rId17" Type="http://schemas.openxmlformats.org/officeDocument/2006/relationships/hyperlink" Target="https://zakupki.gov.ru/epz/order/notice/ea20/view/common-info.html?regNumber=0119200000124007988" TargetMode="External"/><Relationship  Id="rId10" Type="http://schemas.openxmlformats.org/officeDocument/2006/relationships/hyperlink" Target="https://zakupki.gov.ru/epz/order/notice/ea20/view/supplier-results.html?regNumber=0119200000124003777" TargetMode="External"/><Relationship  Id="rId26" Type="http://schemas.openxmlformats.org/officeDocument/2006/relationships/hyperlink" Target="https://zakupki.gov.ru/epz/contract/contractCard/document-info.html?reestrNumber=3245901770024000014" TargetMode="External"/><Relationship  Id="rId15" Type="http://schemas.openxmlformats.org/officeDocument/2006/relationships/hyperlink" Target="https://zakupki.gov.ru/epz/order/notice/ea20/view/common-info.html?regNumber=0119200000124007989" TargetMode="External"/><Relationship  Id="rId9" Type="http://schemas.openxmlformats.org/officeDocument/2006/relationships/hyperlink" Target="https://zakupki.gov.ru/epz/order/notice/ea20/view/common-info.html?regNumber=0119200000124003777" TargetMode="External"/><Relationship  Id="rId20" Type="http://schemas.openxmlformats.org/officeDocument/2006/relationships/hyperlink" Target="https://zakupki.gov.ru/epz/contract/contractCard/document-info.html?reestrNumber=3242800405024000006" TargetMode="External"/><Relationship  Id="rId19" Type="http://schemas.openxmlformats.org/officeDocument/2006/relationships/hyperlink" Target="https://zakupki.gov.ru/epz/order/notice/ea20/view/common-info.html?regNumber=0119200000124006596" TargetMode="External"/><Relationship  Id="rId8" Type="http://schemas.openxmlformats.org/officeDocument/2006/relationships/hyperlink" Target="https://zakupki.gov.ru/epz/contract/contractCard/document-info.html?reestrNumber=3240900063824000008" TargetMode="External"/><Relationship  Id="rId7" Type="http://schemas.openxmlformats.org/officeDocument/2006/relationships/hyperlink" Target="https://zakupki.gov.ru/epz/order/notice/ea20/view/common-info.html?regNumber=0119200000124003314" TargetMode="External"/><Relationship  Id="rId14" Type="http://schemas.openxmlformats.org/officeDocument/2006/relationships/hyperlink" Target="https://zakupki.gov.ru/epz/contract/contractCard/document-info.html?reestrNumber=3245600175924000031" TargetMode="External"/><Relationship  Id="rId6" Type="http://schemas.openxmlformats.org/officeDocument/2006/relationships/hyperlink" Target="https://zakupki.gov.ru/epz/contract/contractCard/document-info.html?reestrNumber=3240900063824000009" TargetMode="External"/><Relationship  Id="rId5" Type="http://schemas.openxmlformats.org/officeDocument/2006/relationships/hyperlink" Target="https://zakupki.gov.ru/epz/order/notice/ea20/view/common-info.html?regNumber=0119200000124004399" TargetMode="External"/><Relationship  Id="rId4" Type="http://schemas.openxmlformats.org/officeDocument/2006/relationships/hyperlink" Target="https://zakupki.gov.ru/epz/contract/contractCard/document-info.html?reestrNumber=3240800521724000001" TargetMode="External"/><Relationship  Id="rId16" Type="http://schemas.openxmlformats.org/officeDocument/2006/relationships/hyperlink" Target="https://zakupki.gov.ru/epz/contract/contractCard/document-info.html?reestrNumber=3245600175924000037" TargetMode="External"/><Relationship  Id="rId12" Type="http://schemas.openxmlformats.org/officeDocument/2006/relationships/hyperlink" Target="https://zakupki.gov.ru/epz/contract/contractCard/document-info.html?reestrNumber=3242400644024000002" TargetMode="External"/><Relationship  Id="rId3" Type="http://schemas.openxmlformats.org/officeDocument/2006/relationships/hyperlink" Target="https://zakupki.gov.ru/epz/order/notice/ea20/view/documents.html?regNumber=0119200000124001142" TargetMode="External"/><Relationship  Id="rId2" Type="http://schemas.openxmlformats.org/officeDocument/2006/relationships/hyperlink" Target="https://zakupki.gov.ru/epz/contract/contractCard/document-info.html?reestrNumber=3240700661024000038" TargetMode="External"/><Relationship  Id="rId1" Type="http://schemas.openxmlformats.org/officeDocument/2006/relationships/hyperlink" Target="https://zakupki.gov.ru/epz/order/notice/ea20/view/common-info.html?regNumber=01192000001240027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1" zoomScale="90" workbookViewId="0">
      <pane ySplit="1" topLeftCell="A2" activePane="bottomLeft" state="frozen"/>
      <selection activeCell="E78" activeCellId="0" sqref="E78"/>
    </sheetView>
  </sheetViews>
  <sheetFormatPr defaultRowHeight="14.25"/>
  <cols>
    <col customWidth="1" min="1" max="1" style="1" width="4.85546875"/>
    <col customWidth="1" min="2" max="2" style="2" width="26.8515625"/>
    <col customWidth="1" min="3" max="3" style="2" width="25.85546875"/>
    <col customWidth="1" min="4" max="4" style="1" width="13.421875"/>
    <col customWidth="1" min="5" max="5" style="3" width="15.421875"/>
    <col customWidth="1" min="6" max="6" style="1" width="10.140625"/>
    <col customWidth="1" min="7" max="7" style="1" width="9.5703125"/>
    <col customWidth="1" min="8" max="8" style="1" width="10.140625"/>
    <col customWidth="1" min="9" max="9" style="1" width="9.5703125"/>
    <col customWidth="1" min="10" max="10" style="1" width="10"/>
    <col customWidth="1" min="11" max="13" style="1" width="9.42578125"/>
    <col bestFit="1" customWidth="1" min="14" max="14" style="1" width="12.7109375"/>
    <col customWidth="1" min="15" max="15" style="1" width="9.140625"/>
    <col customWidth="1" min="16" max="16" style="1" width="17.28125"/>
    <col min="17" max="17" style="4" width="9.140625"/>
    <col min="18" max="16384" style="1" width="9.140625"/>
  </cols>
  <sheetData>
    <row r="1" ht="33.7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>
        <v>2024</v>
      </c>
      <c r="N1" s="9" t="s">
        <v>12</v>
      </c>
      <c r="O1" s="10" t="s">
        <v>13</v>
      </c>
      <c r="P1" s="11" t="s">
        <v>14</v>
      </c>
      <c r="Q1" s="12" t="s">
        <v>15</v>
      </c>
    </row>
    <row r="2" s="13" customFormat="1" ht="48">
      <c r="A2" s="14">
        <v>1</v>
      </c>
      <c r="B2" s="15" t="s">
        <v>16</v>
      </c>
      <c r="C2" s="16" t="s">
        <v>17</v>
      </c>
      <c r="D2" s="17">
        <f>IFERROR(INDEX('показатель 504-п'!E:E,MATCH('БШПД'!Q2,'показатель 504-п'!T:T,0)),"")</f>
        <v>24</v>
      </c>
      <c r="E2" s="18">
        <v>222000</v>
      </c>
      <c r="F2" s="18"/>
      <c r="G2" s="18"/>
      <c r="H2" s="18"/>
      <c r="I2" s="18"/>
      <c r="J2" s="14"/>
      <c r="K2" s="19" t="s">
        <v>18</v>
      </c>
      <c r="L2" s="20" t="s">
        <v>19</v>
      </c>
      <c r="M2" s="20" t="s">
        <v>19</v>
      </c>
      <c r="N2" s="14" t="str">
        <f>IFERROR(INDEX('ПРТС'!H:H,MATCH('БШПД'!Q2,'ПРТС'!P:P,0)),"")</f>
        <v/>
      </c>
      <c r="O2" s="14" t="str">
        <f>IFERROR(INDEX('УЦН 1.0'!D:D,MATCH('БШПД'!Q2,'УЦН 1.0'!R:R,0)),"")</f>
        <v/>
      </c>
      <c r="P2" s="14" t="str">
        <f>IFERROR(INDEX('УЦН 2.0'!H:H,MATCH('БШПД'!Q2,'УЦН 2.0'!L:L,0)),"")</f>
        <v/>
      </c>
      <c r="Q2" s="12">
        <v>10</v>
      </c>
      <c r="R2" s="1"/>
      <c r="S2" s="1"/>
    </row>
    <row r="3">
      <c r="A3" s="14">
        <v>2</v>
      </c>
      <c r="B3" s="15" t="s">
        <v>16</v>
      </c>
      <c r="C3" s="16" t="s">
        <v>20</v>
      </c>
      <c r="D3" s="17">
        <f>IFERROR(INDEX('показатель 504-п'!E:E,MATCH('БШПД'!Q3,'показатель 504-п'!T:T,0)),"")</f>
        <v>33</v>
      </c>
      <c r="E3" s="18">
        <v>222000</v>
      </c>
      <c r="F3" s="18"/>
      <c r="G3" s="18"/>
      <c r="H3" s="18"/>
      <c r="I3" s="18"/>
      <c r="J3" s="14"/>
      <c r="K3" s="19" t="s">
        <v>18</v>
      </c>
      <c r="L3" s="20" t="s">
        <v>19</v>
      </c>
      <c r="M3" s="21" t="s">
        <v>19</v>
      </c>
      <c r="N3" s="14" t="str">
        <f>IFERROR(INDEX('ПРТС'!H:H,MATCH('БШПД'!Q3,'ПРТС'!P:P,0)),"")</f>
        <v/>
      </c>
      <c r="O3" s="14" t="str">
        <f>IFERROR(INDEX('УЦН 1.0'!D:D,MATCH('БШПД'!Q3,'УЦН 1.0'!R:R,0)),"")</f>
        <v/>
      </c>
      <c r="P3" s="14" t="str">
        <f>IFERROR(INDEX('УЦН 2.0'!H:H,MATCH('БШПД'!Q3,'УЦН 2.0'!L:L,0)),"")</f>
        <v/>
      </c>
      <c r="Q3" s="12">
        <v>19</v>
      </c>
      <c r="R3" s="1"/>
      <c r="S3" s="1"/>
    </row>
    <row r="4">
      <c r="A4" s="14">
        <v>3</v>
      </c>
      <c r="B4" s="22" t="s">
        <v>21</v>
      </c>
      <c r="C4" s="23" t="s">
        <v>22</v>
      </c>
      <c r="D4" s="17">
        <f>IFERROR(INDEX('показатель 504-п'!E:E,MATCH('БШПД'!Q4,'показатель 504-п'!T:T,0)),"")</f>
        <v>92</v>
      </c>
      <c r="E4" s="18">
        <v>222000</v>
      </c>
      <c r="F4" s="18"/>
      <c r="G4" s="18"/>
      <c r="H4" s="18"/>
      <c r="I4" s="18"/>
      <c r="J4" s="14"/>
      <c r="K4" s="18"/>
      <c r="L4" s="18"/>
      <c r="M4" s="19" t="s">
        <v>18</v>
      </c>
      <c r="N4" s="14"/>
      <c r="O4" s="14" t="str">
        <f>IFERROR(INDEX('УЦН 1.0'!D:D,MATCH('БШПД'!Q4,'УЦН 1.0'!R:R,0)),"")</f>
        <v/>
      </c>
      <c r="P4" s="14" t="str">
        <f>IFERROR(INDEX('УЦН 2.0'!H:H,MATCH('БШПД'!Q4,'УЦН 2.0'!L:L,0)),"")</f>
        <v/>
      </c>
      <c r="Q4" s="12">
        <v>22</v>
      </c>
      <c r="R4" s="1"/>
      <c r="S4" s="1"/>
    </row>
    <row r="5">
      <c r="A5" s="14">
        <v>4</v>
      </c>
      <c r="B5" s="15" t="s">
        <v>16</v>
      </c>
      <c r="C5" s="15" t="s">
        <v>23</v>
      </c>
      <c r="D5" s="17">
        <f>IFERROR(INDEX('показатель 504-п'!E:E,MATCH('БШПД'!Q5,'показатель 504-п'!T:T,0)),"")</f>
        <v>29</v>
      </c>
      <c r="E5" s="3">
        <v>222000</v>
      </c>
      <c r="F5" s="18"/>
      <c r="G5" s="18"/>
      <c r="H5" s="18"/>
      <c r="I5" s="18"/>
      <c r="J5" s="14"/>
      <c r="K5" s="19" t="s">
        <v>18</v>
      </c>
      <c r="L5" s="18"/>
      <c r="M5" s="18"/>
      <c r="N5" s="14" t="str">
        <f>IFERROR(INDEX('ПРТС'!H:H,MATCH('БШПД'!Q5,'ПРТС'!P:P,0)),"")</f>
        <v/>
      </c>
      <c r="O5" s="14" t="str">
        <f>IFERROR(INDEX('УЦН 1.0'!D:D,MATCH('БШПД'!Q5,'УЦН 1.0'!R:R,0)),"")</f>
        <v/>
      </c>
      <c r="P5" s="14" t="str">
        <f>IFERROR(INDEX('УЦН 2.0'!H:H,MATCH('БШПД'!Q5,'УЦН 2.0'!L:L,0)),"")</f>
        <v/>
      </c>
      <c r="Q5" s="12">
        <v>35</v>
      </c>
      <c r="R5" s="1"/>
      <c r="S5" s="1"/>
    </row>
    <row r="6">
      <c r="A6" s="14">
        <v>5</v>
      </c>
      <c r="B6" s="24" t="s">
        <v>16</v>
      </c>
      <c r="C6" s="25" t="s">
        <v>24</v>
      </c>
      <c r="D6" s="17">
        <f>IFERROR(INDEX('показатель 504-п'!E:E,MATCH('БШПД'!Q6,'показатель 504-п'!T:T,0)),"")</f>
        <v>53</v>
      </c>
      <c r="E6" s="18">
        <v>222000</v>
      </c>
      <c r="F6" s="18"/>
      <c r="G6" s="18"/>
      <c r="H6" s="18"/>
      <c r="I6" s="19" t="s">
        <v>18</v>
      </c>
      <c r="J6" s="26" t="s">
        <v>19</v>
      </c>
      <c r="K6" s="26" t="s">
        <v>19</v>
      </c>
      <c r="L6" s="26" t="s">
        <v>19</v>
      </c>
      <c r="M6" s="26" t="s">
        <v>19</v>
      </c>
      <c r="N6" s="14" t="str">
        <f>IFERROR(INDEX('ПРТС'!H:H,MATCH('БШПД'!Q6,'ПРТС'!P:P,0)),"")</f>
        <v/>
      </c>
      <c r="O6" s="14" t="str">
        <f>IFERROR(INDEX('УЦН 1.0'!D:D,MATCH('БШПД'!Q6,'УЦН 1.0'!R:R,0)),"")</f>
        <v/>
      </c>
      <c r="P6" s="14" t="str">
        <f>IFERROR(INDEX('УЦН 2.0'!H:H,MATCH('БШПД'!Q6,'УЦН 2.0'!L:L,0)),"")</f>
        <v/>
      </c>
      <c r="Q6" s="12">
        <v>41</v>
      </c>
      <c r="R6" s="1"/>
      <c r="S6" s="1"/>
    </row>
    <row r="7">
      <c r="A7" s="14">
        <v>6</v>
      </c>
      <c r="B7" s="15" t="s">
        <v>16</v>
      </c>
      <c r="C7" s="16" t="s">
        <v>25</v>
      </c>
      <c r="D7" s="17">
        <f>IFERROR(INDEX('показатель 504-п'!E:E,MATCH('БШПД'!Q7,'показатель 504-п'!T:T,0)),"")</f>
        <v>90</v>
      </c>
      <c r="E7" s="18">
        <v>222000</v>
      </c>
      <c r="F7" s="18"/>
      <c r="G7" s="18"/>
      <c r="H7" s="18"/>
      <c r="I7" s="18"/>
      <c r="J7" s="14"/>
      <c r="K7" s="19" t="s">
        <v>18</v>
      </c>
      <c r="L7" s="20" t="s">
        <v>19</v>
      </c>
      <c r="M7" s="20" t="s">
        <v>19</v>
      </c>
      <c r="N7" s="14" t="str">
        <f>IFERROR(INDEX('ПРТС'!H:H,MATCH('БШПД'!Q7,'ПРТС'!P:P,0)),"")</f>
        <v/>
      </c>
      <c r="O7" s="14" t="str">
        <f>IFERROR(INDEX('УЦН 1.0'!D:D,MATCH('БШПД'!Q7,'УЦН 1.0'!R:R,0)),"")</f>
        <v/>
      </c>
      <c r="P7" s="14" t="str">
        <f>IFERROR(INDEX('УЦН 2.0'!H:H,MATCH('БШПД'!Q7,'УЦН 2.0'!L:L,0)),"")</f>
        <v/>
      </c>
      <c r="Q7" s="12">
        <v>51</v>
      </c>
      <c r="R7" s="1"/>
      <c r="S7" s="1"/>
    </row>
    <row r="8">
      <c r="A8" s="14">
        <v>7</v>
      </c>
      <c r="B8" s="15" t="s">
        <v>16</v>
      </c>
      <c r="C8" s="15" t="s">
        <v>26</v>
      </c>
      <c r="D8" s="17">
        <f>IFERROR(INDEX('показатель 504-п'!E:E,MATCH('БШПД'!Q8,'показатель 504-п'!T:T,0)),"")</f>
        <v>60</v>
      </c>
      <c r="E8" s="3">
        <v>222000</v>
      </c>
      <c r="F8" s="19" t="s">
        <v>18</v>
      </c>
      <c r="G8" s="26" t="s">
        <v>19</v>
      </c>
      <c r="H8" s="26" t="s">
        <v>19</v>
      </c>
      <c r="I8" s="26" t="s">
        <v>19</v>
      </c>
      <c r="J8" s="26" t="s">
        <v>19</v>
      </c>
      <c r="K8" s="18"/>
      <c r="L8" s="18"/>
      <c r="M8" s="18"/>
      <c r="N8" s="14" t="str">
        <f>IFERROR(INDEX('ПРТС'!H:H,MATCH('БШПД'!Q8,'ПРТС'!P:P,0)),"")</f>
        <v/>
      </c>
      <c r="O8" s="14" t="str">
        <f>IFERROR(INDEX('УЦН 1.0'!D:D,MATCH('БШПД'!Q8,'УЦН 1.0'!R:R,0)),"")</f>
        <v/>
      </c>
      <c r="P8" s="14" t="str">
        <f>IFERROR(INDEX('УЦН 2.0'!H:H,MATCH('БШПД'!Q8,'УЦН 2.0'!L:L,0)),"")</f>
        <v/>
      </c>
      <c r="Q8" s="12">
        <v>61</v>
      </c>
      <c r="R8" s="1"/>
      <c r="S8" s="1"/>
    </row>
    <row r="9">
      <c r="A9" s="14">
        <v>8</v>
      </c>
      <c r="B9" s="27" t="s">
        <v>16</v>
      </c>
      <c r="C9" s="28" t="s">
        <v>27</v>
      </c>
      <c r="D9" s="17">
        <f>IFERROR(INDEX('показатель 504-п'!E:E,MATCH('БШПД'!Q9,'показатель 504-п'!T:T,0)),"")</f>
        <v>82</v>
      </c>
      <c r="E9" s="18">
        <v>222000</v>
      </c>
      <c r="F9" s="18"/>
      <c r="G9" s="18"/>
      <c r="H9" s="19" t="s">
        <v>18</v>
      </c>
      <c r="I9" s="26" t="s">
        <v>19</v>
      </c>
      <c r="J9" s="26" t="s">
        <v>19</v>
      </c>
      <c r="K9" s="26" t="s">
        <v>19</v>
      </c>
      <c r="L9" s="26" t="s">
        <v>19</v>
      </c>
      <c r="M9" s="26" t="s">
        <v>19</v>
      </c>
      <c r="N9" s="14" t="str">
        <f>IFERROR(INDEX('ПРТС'!H:H,MATCH('БШПД'!Q9,'ПРТС'!P:P,0)),"")</f>
        <v/>
      </c>
      <c r="O9" s="14" t="str">
        <f>IFERROR(INDEX('УЦН 1.0'!D:D,MATCH('БШПД'!Q9,'УЦН 1.0'!R:R,0)),"")</f>
        <v/>
      </c>
      <c r="P9" s="14" t="str">
        <f>IFERROR(INDEX('УЦН 2.0'!H:H,MATCH('БШПД'!Q9,'УЦН 2.0'!L:L,0)),"")</f>
        <v/>
      </c>
      <c r="Q9" s="12">
        <v>62</v>
      </c>
      <c r="R9" s="1"/>
      <c r="S9" s="1"/>
    </row>
    <row r="10">
      <c r="A10" s="14">
        <v>9</v>
      </c>
      <c r="B10" s="29" t="s">
        <v>28</v>
      </c>
      <c r="C10" s="30" t="s">
        <v>29</v>
      </c>
      <c r="D10" s="31">
        <f>IFERROR(INDEX('показатель 504-п'!E:E,MATCH('БШПД'!Q10,'показатель 504-п'!T:T,0)),"")</f>
        <v>112</v>
      </c>
      <c r="E10" s="18">
        <v>222000</v>
      </c>
      <c r="F10" s="19" t="s">
        <v>18</v>
      </c>
      <c r="G10" s="26" t="s">
        <v>19</v>
      </c>
      <c r="H10" s="26" t="s">
        <v>19</v>
      </c>
      <c r="I10" s="26" t="s">
        <v>19</v>
      </c>
      <c r="J10" s="26" t="s">
        <v>19</v>
      </c>
      <c r="K10" s="26" t="s">
        <v>19</v>
      </c>
      <c r="L10" s="26" t="s">
        <v>19</v>
      </c>
      <c r="M10" s="26" t="s">
        <v>19</v>
      </c>
      <c r="N10" s="14" t="str">
        <f>IFERROR(INDEX('ПРТС'!H:H,MATCH('БШПД'!Q10,'ПРТС'!P:P,0)),"")</f>
        <v/>
      </c>
      <c r="O10" s="14" t="str">
        <f>IFERROR(INDEX('УЦН 1.0'!D:D,MATCH('БШПД'!Q10,'УЦН 1.0'!R:R,0)),"")</f>
        <v/>
      </c>
      <c r="P10" s="14" t="str">
        <f>IFERROR(INDEX('УЦН 2.0'!H:H,MATCH('БШПД'!Q10,'УЦН 2.0'!L:L,0)),"")</f>
        <v/>
      </c>
      <c r="Q10" s="12">
        <v>477</v>
      </c>
      <c r="R10" s="1"/>
      <c r="S10" s="1"/>
    </row>
    <row r="11">
      <c r="A11" s="14">
        <v>10</v>
      </c>
      <c r="B11" s="29" t="s">
        <v>28</v>
      </c>
      <c r="C11" s="30" t="s">
        <v>30</v>
      </c>
      <c r="D11" s="31">
        <f>IFERROR(INDEX('показатель 504-п'!E:E,MATCH('БШПД'!Q11,'показатель 504-п'!T:T,0)),"")</f>
        <v>131</v>
      </c>
      <c r="E11" s="18">
        <v>222000</v>
      </c>
      <c r="F11" s="19" t="s">
        <v>18</v>
      </c>
      <c r="G11" s="26" t="s">
        <v>19</v>
      </c>
      <c r="H11" s="26" t="s">
        <v>19</v>
      </c>
      <c r="I11" s="26" t="s">
        <v>19</v>
      </c>
      <c r="J11" s="26" t="s">
        <v>19</v>
      </c>
      <c r="K11" s="26" t="s">
        <v>19</v>
      </c>
      <c r="L11" s="26" t="s">
        <v>19</v>
      </c>
      <c r="M11" s="26" t="s">
        <v>19</v>
      </c>
      <c r="N11" s="14" t="str">
        <f>IFERROR(INDEX('ПРТС'!H:H,MATCH('БШПД'!Q11,'ПРТС'!P:P,0)),"")</f>
        <v/>
      </c>
      <c r="O11" s="14" t="str">
        <f>IFERROR(INDEX('УЦН 1.0'!D:D,MATCH('БШПД'!Q11,'УЦН 1.0'!R:R,0)),"")</f>
        <v/>
      </c>
      <c r="P11" s="14" t="str">
        <f>IFERROR(INDEX('УЦН 2.0'!H:H,MATCH('БШПД'!Q11,'УЦН 2.0'!L:L,0)),"")</f>
        <v/>
      </c>
      <c r="Q11" s="12">
        <v>478</v>
      </c>
      <c r="R11" s="1"/>
      <c r="S11" s="1"/>
    </row>
    <row r="12">
      <c r="A12" s="14">
        <v>11</v>
      </c>
      <c r="B12" s="29" t="s">
        <v>28</v>
      </c>
      <c r="C12" s="30" t="s">
        <v>31</v>
      </c>
      <c r="D12" s="31">
        <f>IFERROR(INDEX('показатель 504-п'!E:E,MATCH('БШПД'!Q12,'показатель 504-п'!T:T,0)),"")</f>
        <v>489</v>
      </c>
      <c r="E12" s="18">
        <v>222000</v>
      </c>
      <c r="F12" s="18"/>
      <c r="G12" s="19" t="s">
        <v>18</v>
      </c>
      <c r="H12" s="26" t="s">
        <v>19</v>
      </c>
      <c r="I12" s="26" t="s">
        <v>19</v>
      </c>
      <c r="J12" s="26" t="s">
        <v>19</v>
      </c>
      <c r="K12" s="26" t="s">
        <v>19</v>
      </c>
      <c r="L12" s="26" t="s">
        <v>19</v>
      </c>
      <c r="M12" s="26" t="s">
        <v>19</v>
      </c>
      <c r="N12" s="14" t="str">
        <f>IFERROR(INDEX('ПРТС'!H:H,MATCH('БШПД'!Q12,'ПРТС'!P:P,0)),"")</f>
        <v/>
      </c>
      <c r="O12" s="14" t="str">
        <f>IFERROR(INDEX('УЦН 1.0'!D:D,MATCH('БШПД'!Q12,'УЦН 1.0'!R:R,0)),"")</f>
        <v/>
      </c>
      <c r="P12" s="14" t="str">
        <f>IFERROR(INDEX('УЦН 2.0'!H:H,MATCH('БШПД'!Q12,'УЦН 2.0'!L:L,0)),"")</f>
        <v/>
      </c>
      <c r="Q12" s="12">
        <v>481</v>
      </c>
      <c r="R12" s="1"/>
      <c r="S12" s="1"/>
    </row>
    <row r="13">
      <c r="A13" s="32">
        <v>12</v>
      </c>
      <c r="B13" s="33" t="s">
        <v>28</v>
      </c>
      <c r="C13" s="30" t="s">
        <v>32</v>
      </c>
      <c r="D13" s="34">
        <f>IFERROR(INDEX('показатель 504-п'!E:E,MATCH('БШПД'!Q13,'показатель 504-п'!T:T,0)),"")</f>
        <v>84</v>
      </c>
      <c r="E13" s="35"/>
      <c r="F13" s="35"/>
      <c r="G13" s="35"/>
      <c r="H13" s="36"/>
      <c r="I13" s="36"/>
      <c r="J13" s="36"/>
      <c r="K13" s="36"/>
      <c r="L13" s="36" t="s">
        <v>18</v>
      </c>
      <c r="M13" s="36" t="s">
        <v>19</v>
      </c>
      <c r="N13" s="32" t="str">
        <f>IFERROR(INDEX('ПРТС'!H:H,MATCH('БШПД'!Q13,'ПРТС'!P:P,0)),"")</f>
        <v/>
      </c>
      <c r="O13" s="32" t="str">
        <f>IFERROR(INDEX('УЦН 1.0'!D:D,MATCH('БШПД'!Q13,'УЦН 1.0'!R:R,0)),"")</f>
        <v/>
      </c>
      <c r="P13" s="32" t="str">
        <f>IFERROR(INDEX('УЦН 2.0'!H:H,MATCH('БШПД'!Q13,'УЦН 2.0'!L:L,0)),"")</f>
        <v/>
      </c>
      <c r="Q13" s="37">
        <v>493</v>
      </c>
      <c r="R13" s="1"/>
      <c r="S13" s="1"/>
    </row>
    <row r="14">
      <c r="A14" s="14">
        <v>13</v>
      </c>
      <c r="B14" s="27" t="s">
        <v>28</v>
      </c>
      <c r="C14" s="28" t="s">
        <v>33</v>
      </c>
      <c r="D14" s="17">
        <f>IFERROR(INDEX('показатель 504-п'!E:E,MATCH('БШПД'!Q14,'показатель 504-п'!T:T,0)),"")</f>
        <v>31</v>
      </c>
      <c r="E14" s="18">
        <v>222000</v>
      </c>
      <c r="F14" s="18"/>
      <c r="G14" s="18"/>
      <c r="H14" s="19" t="s">
        <v>18</v>
      </c>
      <c r="I14" s="26" t="s">
        <v>19</v>
      </c>
      <c r="J14" s="26" t="s">
        <v>19</v>
      </c>
      <c r="K14" s="26" t="s">
        <v>19</v>
      </c>
      <c r="L14" s="26" t="s">
        <v>19</v>
      </c>
      <c r="M14" s="26" t="s">
        <v>19</v>
      </c>
      <c r="N14" s="14" t="str">
        <f>IFERROR(INDEX('ПРТС'!H:H,MATCH('БШПД'!Q14,'ПРТС'!P:P,0)),"")</f>
        <v/>
      </c>
      <c r="O14" s="14" t="str">
        <f>IFERROR(INDEX('УЦН 1.0'!D:D,MATCH('БШПД'!Q14,'УЦН 1.0'!R:R,0)),"")</f>
        <v/>
      </c>
      <c r="P14" s="14" t="str">
        <f>IFERROR(INDEX('УЦН 2.0'!H:H,MATCH('БШПД'!Q14,'УЦН 2.0'!L:L,0)),"")</f>
        <v/>
      </c>
      <c r="Q14" s="12">
        <v>499</v>
      </c>
      <c r="R14" s="1"/>
      <c r="S14" s="1"/>
    </row>
    <row r="15">
      <c r="A15" s="32">
        <v>14</v>
      </c>
      <c r="B15" s="38" t="s">
        <v>28</v>
      </c>
      <c r="C15" s="28" t="s">
        <v>34</v>
      </c>
      <c r="D15" s="34">
        <f>IFERROR(INDEX('показатель 504-п'!E:E,MATCH('БШПД'!Q15,'показатель 504-п'!T:T,0)),"")</f>
        <v>54</v>
      </c>
      <c r="E15" s="35"/>
      <c r="F15" s="35"/>
      <c r="G15" s="35"/>
      <c r="H15" s="35" t="s">
        <v>18</v>
      </c>
      <c r="I15" s="36" t="s">
        <v>19</v>
      </c>
      <c r="J15" s="35"/>
      <c r="K15" s="36" t="s">
        <v>19</v>
      </c>
      <c r="L15" s="36" t="s">
        <v>19</v>
      </c>
      <c r="M15" s="36" t="s">
        <v>19</v>
      </c>
      <c r="N15" s="32" t="str">
        <f>IFERROR(INDEX('ПРТС'!H:H,MATCH('БШПД'!Q15,'ПРТС'!P:P,0)),"")</f>
        <v/>
      </c>
      <c r="O15" s="32" t="str">
        <f>IFERROR(INDEX('УЦН 1.0'!D:D,MATCH('БШПД'!Q15,'УЦН 1.0'!R:R,0)),"")</f>
        <v/>
      </c>
      <c r="P15" s="32" t="str">
        <f>IFERROR(INDEX('УЦН 2.0'!H:H,MATCH('БШПД'!Q15,'УЦН 2.0'!L:L,0)),"")</f>
        <v/>
      </c>
      <c r="Q15" s="37">
        <v>505</v>
      </c>
      <c r="R15" s="1"/>
      <c r="S15" s="1"/>
    </row>
    <row r="16">
      <c r="A16" s="32">
        <v>15</v>
      </c>
      <c r="B16" s="39" t="s">
        <v>28</v>
      </c>
      <c r="C16" s="39" t="s">
        <v>35</v>
      </c>
      <c r="D16" s="34">
        <f>IFERROR(INDEX('показатель 504-п'!E:E,MATCH('БШПД'!Q16,'показатель 504-п'!T:T,0)),"")</f>
        <v>44</v>
      </c>
      <c r="E16" s="35"/>
      <c r="F16" s="35"/>
      <c r="G16" s="35"/>
      <c r="H16" s="35" t="s">
        <v>18</v>
      </c>
      <c r="I16" s="36" t="s">
        <v>19</v>
      </c>
      <c r="J16" s="35"/>
      <c r="K16" s="36" t="s">
        <v>19</v>
      </c>
      <c r="L16" s="36" t="s">
        <v>19</v>
      </c>
      <c r="M16" s="36"/>
      <c r="N16" s="32" t="str">
        <f>IFERROR(INDEX('ПРТС'!H:H,MATCH('БШПД'!Q16,'ПРТС'!P:P,0)),"")</f>
        <v/>
      </c>
      <c r="O16" s="32" t="str">
        <f>IFERROR(INDEX('УЦН 1.0'!D:D,MATCH('БШПД'!Q16,'УЦН 1.0'!R:R,0)),"")</f>
        <v/>
      </c>
      <c r="P16" s="32" t="str">
        <f>IFERROR(INDEX('УЦН 2.0'!H:H,MATCH('БШПД'!Q16,'УЦН 2.0'!L:L,0)),"")</f>
        <v/>
      </c>
      <c r="Q16" s="37">
        <v>520</v>
      </c>
      <c r="R16" s="1"/>
      <c r="S16" s="1"/>
    </row>
    <row r="17">
      <c r="A17" s="32">
        <v>16</v>
      </c>
      <c r="B17" s="38" t="s">
        <v>28</v>
      </c>
      <c r="C17" s="28" t="s">
        <v>36</v>
      </c>
      <c r="D17" s="31">
        <f>IFERROR(INDEX('показатель 504-п'!E:E,MATCH('БШПД'!Q17,'показатель 504-п'!T:T,0)),"")</f>
        <v>100</v>
      </c>
      <c r="E17" s="35"/>
      <c r="F17" s="35"/>
      <c r="G17" s="35"/>
      <c r="H17" s="35" t="s">
        <v>18</v>
      </c>
      <c r="I17" s="36" t="s">
        <v>19</v>
      </c>
      <c r="J17" s="36" t="s">
        <v>19</v>
      </c>
      <c r="K17" s="36" t="s">
        <v>19</v>
      </c>
      <c r="L17" s="36" t="s">
        <v>19</v>
      </c>
      <c r="M17" s="36" t="s">
        <v>19</v>
      </c>
      <c r="N17" s="32" t="str">
        <f>IFERROR(INDEX('ПРТС'!H:H,MATCH('БШПД'!Q17,'ПРТС'!P:P,0)),"")</f>
        <v/>
      </c>
      <c r="O17" s="32" t="str">
        <f>IFERROR(INDEX('УЦН 1.0'!D:D,MATCH('БШПД'!Q17,'УЦН 1.0'!R:R,0)),"")</f>
        <v/>
      </c>
      <c r="P17" s="32" t="str">
        <f>IFERROR(INDEX('УЦН 2.0'!H:H,MATCH('БШПД'!Q17,'УЦН 2.0'!L:L,0)),"")</f>
        <v/>
      </c>
      <c r="Q17" s="37">
        <v>529</v>
      </c>
      <c r="R17" s="1"/>
      <c r="S17" s="1"/>
    </row>
    <row r="18">
      <c r="A18" s="14">
        <v>17</v>
      </c>
      <c r="B18" s="29" t="s">
        <v>37</v>
      </c>
      <c r="C18" s="28" t="s">
        <v>38</v>
      </c>
      <c r="D18" s="17">
        <f>IFERROR(INDEX('показатель 504-п'!E:E,MATCH('БШПД'!Q18,'показатель 504-п'!T:T,0)),"")</f>
        <v>7</v>
      </c>
      <c r="E18" s="3">
        <v>222000</v>
      </c>
      <c r="F18" s="18"/>
      <c r="G18" s="18"/>
      <c r="H18" s="18"/>
      <c r="I18" s="18"/>
      <c r="J18" s="18"/>
      <c r="K18" s="19" t="s">
        <v>18</v>
      </c>
      <c r="L18" s="20" t="s">
        <v>19</v>
      </c>
      <c r="M18" s="20" t="s">
        <v>19</v>
      </c>
      <c r="N18" s="14" t="str">
        <f>IFERROR(INDEX('ПРТС'!H:H,MATCH('БШПД'!Q18,'ПРТС'!P:P,0)),"")</f>
        <v/>
      </c>
      <c r="O18" s="14" t="str">
        <f>IFERROR(INDEX('УЦН 1.0'!D:D,MATCH('БШПД'!Q18,'УЦН 1.0'!R:R,0)),"")</f>
        <v/>
      </c>
      <c r="P18" s="14" t="str">
        <f>IFERROR(INDEX('УЦН 2.0'!H:H,MATCH('БШПД'!Q18,'УЦН 2.0'!L:L,0)),"")</f>
        <v/>
      </c>
      <c r="Q18" s="12">
        <v>825</v>
      </c>
      <c r="R18" s="1"/>
      <c r="S18" s="1"/>
    </row>
    <row r="19">
      <c r="A19" s="14">
        <v>18</v>
      </c>
      <c r="B19" s="24" t="s">
        <v>39</v>
      </c>
      <c r="C19" s="25" t="s">
        <v>40</v>
      </c>
      <c r="D19" s="17">
        <f>IFERROR(INDEX('показатель 504-п'!E:E,MATCH('БШПД'!Q19,'показатель 504-п'!T:T,0)),"")</f>
        <v>79</v>
      </c>
      <c r="E19" s="18">
        <v>222000</v>
      </c>
      <c r="F19" s="18"/>
      <c r="G19" s="19" t="s">
        <v>18</v>
      </c>
      <c r="H19" s="26" t="s">
        <v>19</v>
      </c>
      <c r="I19" s="26" t="s">
        <v>19</v>
      </c>
      <c r="J19" s="18"/>
      <c r="K19" s="26" t="s">
        <v>19</v>
      </c>
      <c r="L19" s="26" t="s">
        <v>19</v>
      </c>
      <c r="M19" s="26" t="s">
        <v>19</v>
      </c>
      <c r="N19" s="14" t="str">
        <f>IFERROR(INDEX('ПРТС'!H:H,MATCH('БШПД'!Q19,'ПРТС'!P:P,0)),"")</f>
        <v/>
      </c>
      <c r="O19" s="14" t="str">
        <f>IFERROR(INDEX('УЦН 1.0'!D:D,MATCH('БШПД'!Q19,'УЦН 1.0'!R:R,0)),"")</f>
        <v/>
      </c>
      <c r="P19" s="14" t="str">
        <f>IFERROR(INDEX('УЦН 2.0'!H:H,MATCH('БШПД'!Q19,'УЦН 2.0'!L:L,0)),"")</f>
        <v/>
      </c>
      <c r="Q19" s="12">
        <v>953</v>
      </c>
      <c r="R19" s="1"/>
      <c r="S19" s="1"/>
    </row>
    <row r="20">
      <c r="A20" s="14">
        <v>19</v>
      </c>
      <c r="B20" s="15" t="s">
        <v>39</v>
      </c>
      <c r="C20" s="16" t="s">
        <v>41</v>
      </c>
      <c r="D20" s="17">
        <f>IFERROR(INDEX('показатель 504-п'!E:E,MATCH('БШПД'!Q20,'показатель 504-п'!T:T,0)),"")</f>
        <v>94</v>
      </c>
      <c r="E20" s="18">
        <v>222000</v>
      </c>
      <c r="F20" s="18"/>
      <c r="G20" s="40"/>
      <c r="H20" s="40"/>
      <c r="I20" s="40"/>
      <c r="J20" s="18"/>
      <c r="K20" s="40"/>
      <c r="L20" s="41" t="s">
        <v>18</v>
      </c>
      <c r="M20" s="26" t="s">
        <v>19</v>
      </c>
      <c r="N20" s="14" t="str">
        <f>IFERROR(INDEX('ПРТС'!H:H,MATCH('БШПД'!Q20,'ПРТС'!P:P,0)),"")</f>
        <v/>
      </c>
      <c r="O20" s="14" t="str">
        <f>IFERROR(INDEX('УЦН 1.0'!D:D,MATCH('БШПД'!Q20,'УЦН 1.0'!R:R,0)),"")</f>
        <v/>
      </c>
      <c r="P20" s="14" t="str">
        <f>IFERROR(INDEX('УЦН 2.0'!H:H,MATCH('БШПД'!Q20,'УЦН 2.0'!L:L,0)),"")</f>
        <v/>
      </c>
      <c r="Q20" s="12">
        <v>962</v>
      </c>
      <c r="R20" s="1"/>
      <c r="S20" s="1"/>
    </row>
    <row r="21">
      <c r="A21" s="14">
        <v>20</v>
      </c>
      <c r="B21" s="27" t="s">
        <v>42</v>
      </c>
      <c r="C21" s="28" t="s">
        <v>43</v>
      </c>
      <c r="D21" s="17">
        <f>IFERROR(INDEX('показатель 504-п'!E:E,MATCH('БШПД'!Q21,'показатель 504-п'!T:T,0)),"")</f>
        <v>56</v>
      </c>
      <c r="E21" s="18">
        <v>222000</v>
      </c>
      <c r="F21" s="18"/>
      <c r="G21" s="18"/>
      <c r="H21" s="19" t="s">
        <v>18</v>
      </c>
      <c r="I21" s="26" t="s">
        <v>19</v>
      </c>
      <c r="J21" s="26" t="s">
        <v>19</v>
      </c>
      <c r="K21" s="26" t="s">
        <v>19</v>
      </c>
      <c r="L21" s="26" t="s">
        <v>19</v>
      </c>
      <c r="M21" s="42" t="s">
        <v>19</v>
      </c>
      <c r="N21" s="14" t="str">
        <f>IFERROR(INDEX('ПРТС'!H:H,MATCH('БШПД'!Q21,'ПРТС'!P:P,0)),"")</f>
        <v/>
      </c>
      <c r="O21" s="14" t="str">
        <f>IFERROR(INDEX('УЦН 1.0'!D:D,MATCH('БШПД'!Q21,'УЦН 1.0'!R:R,0)),"")</f>
        <v/>
      </c>
      <c r="P21" s="14" t="str">
        <f>IFERROR(INDEX('УЦН 2.0'!H:H,MATCH('БШПД'!Q21,'УЦН 2.0'!L:L,0)),"")</f>
        <v/>
      </c>
      <c r="Q21" s="12">
        <v>1259</v>
      </c>
      <c r="R21" s="1"/>
      <c r="S21" s="1"/>
    </row>
    <row r="22">
      <c r="A22" s="14">
        <v>21</v>
      </c>
      <c r="B22" s="27" t="s">
        <v>44</v>
      </c>
      <c r="C22" s="27" t="s">
        <v>45</v>
      </c>
      <c r="D22" s="17">
        <f>IFERROR(INDEX('показатель 504-п'!E:E,MATCH('БШПД'!Q22,'показатель 504-п'!T:T,0)),"")</f>
        <v>42</v>
      </c>
      <c r="E22" s="3"/>
      <c r="F22" s="18"/>
      <c r="G22" s="18"/>
      <c r="H22" s="18"/>
      <c r="I22" s="40"/>
      <c r="J22" s="40"/>
      <c r="K22" s="40"/>
      <c r="L22" s="40"/>
      <c r="M22" s="41" t="s">
        <v>18</v>
      </c>
      <c r="N22" s="14"/>
      <c r="O22" s="14"/>
      <c r="P22" s="14"/>
      <c r="Q22" s="12">
        <v>1316</v>
      </c>
      <c r="R22" s="1"/>
      <c r="S22" s="1"/>
    </row>
    <row r="23">
      <c r="A23" s="14">
        <v>22</v>
      </c>
      <c r="B23" s="27" t="s">
        <v>46</v>
      </c>
      <c r="C23" s="28" t="s">
        <v>47</v>
      </c>
      <c r="D23" s="31">
        <f>IFERROR(INDEX('показатель 504-п'!E:E,MATCH('БШПД'!Q23,'показатель 504-п'!T:T,0)),"")</f>
        <v>174</v>
      </c>
      <c r="E23" s="18">
        <v>777600</v>
      </c>
      <c r="F23" s="18"/>
      <c r="G23" s="18"/>
      <c r="H23" s="18"/>
      <c r="I23" s="40"/>
      <c r="J23" s="40"/>
      <c r="K23" s="40"/>
      <c r="L23" s="40"/>
      <c r="M23" s="43" t="s">
        <v>18</v>
      </c>
      <c r="N23" s="14"/>
      <c r="O23" s="14" t="str">
        <f>IFERROR(INDEX('УЦН 1.0'!D:D,MATCH('БШПД'!Q23,'УЦН 1.0'!R:R,0)),"")</f>
        <v/>
      </c>
      <c r="P23" s="14" t="str">
        <f>IFERROR(INDEX('УЦН 2.0'!H:H,MATCH('БШПД'!Q23,'УЦН 2.0'!L:L,0)),"")</f>
        <v/>
      </c>
      <c r="Q23" s="12">
        <v>1401</v>
      </c>
      <c r="R23" s="1"/>
      <c r="S23" s="1"/>
    </row>
    <row r="24">
      <c r="A24" s="32">
        <v>23</v>
      </c>
      <c r="B24" s="44" t="s">
        <v>48</v>
      </c>
      <c r="C24" s="25" t="s">
        <v>49</v>
      </c>
      <c r="D24" s="31">
        <f>IFERROR(INDEX('показатель 504-п'!E:E,MATCH('БШПД'!Q24,'показатель 504-п'!T:T,0)),"")</f>
        <v>144</v>
      </c>
      <c r="E24" s="35">
        <v>525300</v>
      </c>
      <c r="F24" s="35"/>
      <c r="G24" s="35" t="s">
        <v>18</v>
      </c>
      <c r="H24" s="36" t="s">
        <v>19</v>
      </c>
      <c r="I24" s="36" t="s">
        <v>19</v>
      </c>
      <c r="J24" s="36" t="s">
        <v>19</v>
      </c>
      <c r="K24" s="36" t="s">
        <v>19</v>
      </c>
      <c r="L24" s="36" t="s">
        <v>19</v>
      </c>
      <c r="M24" s="36" t="s">
        <v>19</v>
      </c>
      <c r="N24" s="32" t="str">
        <f>IFERROR(INDEX('ПРТС'!H:H,MATCH('БШПД'!Q24,'ПРТС'!P:P,0)),"")</f>
        <v/>
      </c>
      <c r="O24" s="32" t="str">
        <f>IFERROR(INDEX('УЦН 1.0'!D:D,MATCH('БШПД'!Q24,'УЦН 1.0'!R:R,0)),"")</f>
        <v/>
      </c>
      <c r="P24" s="32" t="str">
        <f>IFERROR(INDEX('УЦН 2.0'!H:H,MATCH('БШПД'!Q24,'УЦН 2.0'!L:L,0)),"")</f>
        <v xml:space="preserve">2024 доп</v>
      </c>
      <c r="Q24" s="37">
        <v>1429</v>
      </c>
      <c r="R24" s="1"/>
      <c r="S24" s="1"/>
    </row>
    <row r="25">
      <c r="A25" s="14">
        <v>24</v>
      </c>
      <c r="B25" s="27" t="s">
        <v>50</v>
      </c>
      <c r="C25" s="28" t="s">
        <v>51</v>
      </c>
      <c r="D25" s="31">
        <f>IFERROR(INDEX('показатель 504-п'!E:E,MATCH('БШПД'!Q25,'показатель 504-п'!T:T,0)),"")</f>
        <v>124</v>
      </c>
      <c r="E25" s="18">
        <v>222000</v>
      </c>
      <c r="F25" s="18"/>
      <c r="G25" s="18"/>
      <c r="H25" s="19" t="s">
        <v>18</v>
      </c>
      <c r="I25" s="26" t="s">
        <v>19</v>
      </c>
      <c r="J25" s="26" t="s">
        <v>19</v>
      </c>
      <c r="K25" s="26" t="s">
        <v>19</v>
      </c>
      <c r="L25" s="26" t="s">
        <v>19</v>
      </c>
      <c r="M25" s="26" t="s">
        <v>19</v>
      </c>
      <c r="N25" s="14" t="str">
        <f>IFERROR(INDEX('ПРТС'!H:H,MATCH('БШПД'!Q25,'ПРТС'!P:P,0)),"")</f>
        <v/>
      </c>
      <c r="O25" s="14" t="str">
        <f>IFERROR(INDEX('УЦН 1.0'!D:D,MATCH('БШПД'!Q25,'УЦН 1.0'!R:R,0)),"")</f>
        <v/>
      </c>
      <c r="P25" s="14" t="str">
        <f>IFERROR(INDEX('УЦН 2.0'!H:H,MATCH('БШПД'!Q25,'УЦН 2.0'!L:L,0)),"")</f>
        <v/>
      </c>
      <c r="Q25" s="12">
        <v>1461</v>
      </c>
      <c r="R25" s="1"/>
      <c r="S25" s="1"/>
    </row>
    <row r="26">
      <c r="A26" s="14">
        <v>25</v>
      </c>
      <c r="B26" s="29" t="s">
        <v>52</v>
      </c>
      <c r="C26" s="24" t="s">
        <v>53</v>
      </c>
      <c r="D26" s="17">
        <f>IFERROR(INDEX('показатель 504-п'!E:E,MATCH('БШПД'!Q26,'показатель 504-п'!T:T,0)),"")</f>
        <v>35</v>
      </c>
      <c r="E26" s="18">
        <v>246060</v>
      </c>
      <c r="F26" s="18"/>
      <c r="G26" s="19" t="s">
        <v>18</v>
      </c>
      <c r="H26" s="26" t="s">
        <v>19</v>
      </c>
      <c r="I26" s="18"/>
      <c r="J26" s="18"/>
      <c r="K26" s="18"/>
      <c r="L26" s="18"/>
      <c r="M26" s="18"/>
      <c r="N26" s="14" t="str">
        <f>IFERROR(INDEX('ПРТС'!H:H,MATCH('БШПД'!Q26,'ПРТС'!P:P,0)),"")</f>
        <v/>
      </c>
      <c r="O26" s="14" t="str">
        <f>IFERROR(INDEX('УЦН 1.0'!D:D,MATCH('БШПД'!Q26,'УЦН 1.0'!R:R,0)),"")</f>
        <v/>
      </c>
      <c r="P26" s="14" t="str">
        <f>IFERROR(INDEX('УЦН 2.0'!H:H,MATCH('БШПД'!Q26,'УЦН 2.0'!L:L,0)),"")</f>
        <v/>
      </c>
      <c r="Q26" s="12">
        <v>1480</v>
      </c>
      <c r="R26" s="1"/>
      <c r="S26" s="1"/>
    </row>
    <row r="27">
      <c r="A27" s="14">
        <v>26</v>
      </c>
      <c r="B27" s="29" t="s">
        <v>52</v>
      </c>
      <c r="C27" s="24" t="s">
        <v>54</v>
      </c>
      <c r="D27" s="17">
        <f>IFERROR(INDEX('показатель 504-п'!E:E,MATCH('БШПД'!Q27,'показатель 504-п'!T:T,0)),"")</f>
        <v>76</v>
      </c>
      <c r="E27" s="3">
        <v>246060</v>
      </c>
      <c r="F27" s="18"/>
      <c r="G27" s="19" t="s">
        <v>18</v>
      </c>
      <c r="H27" s="26" t="s">
        <v>19</v>
      </c>
      <c r="I27" s="18"/>
      <c r="J27" s="18"/>
      <c r="K27" s="26" t="s">
        <v>19</v>
      </c>
      <c r="L27" s="26" t="s">
        <v>19</v>
      </c>
      <c r="M27" s="40"/>
      <c r="N27" s="14" t="str">
        <f>IFERROR(INDEX('ПРТС'!H:H,MATCH('БШПД'!Q27,'ПРТС'!P:P,0)),"")</f>
        <v/>
      </c>
      <c r="O27" s="14" t="str">
        <f>IFERROR(INDEX('УЦН 1.0'!D:D,MATCH('БШПД'!Q27,'УЦН 1.0'!R:R,0)),"")</f>
        <v/>
      </c>
      <c r="P27" s="14" t="str">
        <f>IFERROR(INDEX('УЦН 2.0'!H:H,MATCH('БШПД'!Q27,'УЦН 2.0'!L:L,0)),"")</f>
        <v/>
      </c>
      <c r="Q27" s="12">
        <v>1486</v>
      </c>
      <c r="R27" s="1"/>
      <c r="S27" s="1"/>
    </row>
    <row r="28">
      <c r="A28" s="14">
        <v>27</v>
      </c>
      <c r="B28" s="29" t="s">
        <v>52</v>
      </c>
      <c r="C28" s="24" t="s">
        <v>55</v>
      </c>
      <c r="D28" s="31">
        <f>IFERROR(INDEX('показатель 504-п'!E:E,MATCH('БШПД'!Q28,'показатель 504-п'!T:T,0)),"")</f>
        <v>249</v>
      </c>
      <c r="E28" s="18">
        <v>246060</v>
      </c>
      <c r="F28" s="19" t="s">
        <v>18</v>
      </c>
      <c r="G28" s="26" t="s">
        <v>19</v>
      </c>
      <c r="H28" s="18"/>
      <c r="I28" s="18"/>
      <c r="J28" s="18"/>
      <c r="K28" s="18"/>
      <c r="L28" s="18"/>
      <c r="M28" s="18"/>
      <c r="N28" s="14" t="str">
        <f>IFERROR(INDEX('ПРТС'!H:H,MATCH('БШПД'!Q28,'ПРТС'!P:P,0)),"")</f>
        <v/>
      </c>
      <c r="O28" s="14" t="str">
        <f>IFERROR(INDEX('УЦН 1.0'!D:D,MATCH('БШПД'!Q28,'УЦН 1.0'!R:R,0)),"")</f>
        <v/>
      </c>
      <c r="P28" s="14" t="str">
        <f>IFERROR(INDEX('УЦН 2.0'!H:H,MATCH('БШПД'!Q28,'УЦН 2.0'!L:L,0)),"")</f>
        <v/>
      </c>
      <c r="Q28" s="12">
        <v>1489</v>
      </c>
      <c r="R28" s="1"/>
      <c r="S28" s="1"/>
    </row>
    <row r="29">
      <c r="A29" s="14">
        <v>28</v>
      </c>
      <c r="B29" s="29" t="s">
        <v>52</v>
      </c>
      <c r="C29" s="24" t="s">
        <v>56</v>
      </c>
      <c r="D29" s="17">
        <f>IFERROR(INDEX('показатель 504-п'!E:E,MATCH('БШПД'!Q29,'показатель 504-п'!T:T,0)),"")</f>
        <v>16</v>
      </c>
      <c r="E29" s="3">
        <v>246060</v>
      </c>
      <c r="F29" s="18"/>
      <c r="G29" s="19" t="s">
        <v>18</v>
      </c>
      <c r="H29" s="18"/>
      <c r="I29" s="18"/>
      <c r="J29" s="18"/>
      <c r="K29" s="18"/>
      <c r="L29" s="18"/>
      <c r="M29" s="18"/>
      <c r="N29" s="14" t="str">
        <f>IFERROR(INDEX('ПРТС'!H:H,MATCH('БШПД'!Q29,'ПРТС'!P:P,0)),"")</f>
        <v/>
      </c>
      <c r="O29" s="14" t="str">
        <f>IFERROR(INDEX('УЦН 1.0'!D:D,MATCH('БШПД'!Q29,'УЦН 1.0'!R:R,0)),"")</f>
        <v/>
      </c>
      <c r="P29" s="14" t="str">
        <f>IFERROR(INDEX('УЦН 2.0'!H:H,MATCH('БШПД'!Q29,'УЦН 2.0'!L:L,0)),"")</f>
        <v/>
      </c>
      <c r="Q29" s="12">
        <v>1490</v>
      </c>
      <c r="R29" s="1"/>
      <c r="S29" s="1"/>
    </row>
    <row r="30">
      <c r="A30" s="14">
        <v>29</v>
      </c>
      <c r="B30" s="29" t="s">
        <v>52</v>
      </c>
      <c r="C30" s="24" t="s">
        <v>57</v>
      </c>
      <c r="D30" s="17">
        <f>IFERROR(INDEX('показатель 504-п'!E:E,MATCH('БШПД'!Q30,'показатель 504-п'!T:T,0)),"")</f>
        <v>49</v>
      </c>
      <c r="E30" s="18">
        <v>246060</v>
      </c>
      <c r="F30" s="18"/>
      <c r="G30" s="19" t="s">
        <v>18</v>
      </c>
      <c r="H30" s="26" t="s">
        <v>19</v>
      </c>
      <c r="I30" s="18"/>
      <c r="J30" s="18"/>
      <c r="K30" s="18"/>
      <c r="L30" s="18"/>
      <c r="M30" s="18"/>
      <c r="N30" s="14" t="str">
        <f>IFERROR(INDEX('ПРТС'!H:H,MATCH('БШПД'!Q30,'ПРТС'!P:P,0)),"")</f>
        <v/>
      </c>
      <c r="O30" s="14" t="str">
        <f>IFERROR(INDEX('УЦН 1.0'!D:D,MATCH('БШПД'!Q30,'УЦН 1.0'!R:R,0)),"")</f>
        <v/>
      </c>
      <c r="P30" s="14" t="str">
        <f>IFERROR(INDEX('УЦН 2.0'!H:H,MATCH('БШПД'!Q30,'УЦН 2.0'!L:L,0)),"")</f>
        <v/>
      </c>
      <c r="Q30" s="12">
        <v>1494</v>
      </c>
      <c r="R30" s="1"/>
      <c r="S30" s="1"/>
    </row>
    <row r="31">
      <c r="A31" s="14">
        <v>30</v>
      </c>
      <c r="B31" s="29" t="s">
        <v>52</v>
      </c>
      <c r="C31" s="24" t="s">
        <v>58</v>
      </c>
      <c r="D31" s="17">
        <f>IFERROR(INDEX('показатель 504-п'!E:E,MATCH('БШПД'!Q31,'показатель 504-п'!T:T,0)),"")</f>
        <v>23</v>
      </c>
      <c r="E31" s="3">
        <v>246060</v>
      </c>
      <c r="F31" s="18"/>
      <c r="G31" s="19" t="s">
        <v>18</v>
      </c>
      <c r="H31" s="26" t="s">
        <v>19</v>
      </c>
      <c r="I31" s="18"/>
      <c r="J31" s="18"/>
      <c r="K31" s="18"/>
      <c r="L31" s="18"/>
      <c r="M31" s="18"/>
      <c r="N31" s="14" t="str">
        <f>IFERROR(INDEX('ПРТС'!H:H,MATCH('БШПД'!Q31,'ПРТС'!P:P,0)),"")</f>
        <v/>
      </c>
      <c r="O31" s="14" t="str">
        <f>IFERROR(INDEX('УЦН 1.0'!D:D,MATCH('БШПД'!Q31,'УЦН 1.0'!R:R,0)),"")</f>
        <v/>
      </c>
      <c r="P31" s="14" t="str">
        <f>IFERROR(INDEX('УЦН 2.0'!H:H,MATCH('БШПД'!Q31,'УЦН 2.0'!L:L,0)),"")</f>
        <v/>
      </c>
      <c r="Q31" s="12">
        <v>1496</v>
      </c>
      <c r="R31" s="1"/>
      <c r="S31" s="1"/>
    </row>
    <row r="32">
      <c r="A32" s="14">
        <v>31</v>
      </c>
      <c r="B32" s="29" t="s">
        <v>52</v>
      </c>
      <c r="C32" s="24" t="s">
        <v>59</v>
      </c>
      <c r="D32" s="17">
        <f>IFERROR(INDEX('показатель 504-п'!E:E,MATCH('БШПД'!Q32,'показатель 504-п'!T:T,0)),"")</f>
        <v>76</v>
      </c>
      <c r="E32" s="18">
        <v>246060</v>
      </c>
      <c r="F32" s="18"/>
      <c r="G32" s="19" t="s">
        <v>18</v>
      </c>
      <c r="H32" s="26" t="s">
        <v>19</v>
      </c>
      <c r="I32" s="26" t="s">
        <v>19</v>
      </c>
      <c r="J32" s="18"/>
      <c r="K32" s="26" t="s">
        <v>19</v>
      </c>
      <c r="L32" s="26" t="s">
        <v>19</v>
      </c>
      <c r="M32" s="40"/>
      <c r="N32" s="14" t="str">
        <f>IFERROR(INDEX('ПРТС'!H:H,MATCH('БШПД'!Q32,'ПРТС'!P:P,0)),"")</f>
        <v/>
      </c>
      <c r="O32" s="14" t="str">
        <f>IFERROR(INDEX('УЦН 1.0'!D:D,MATCH('БШПД'!Q32,'УЦН 1.0'!R:R,0)),"")</f>
        <v/>
      </c>
      <c r="P32" s="14" t="str">
        <f>IFERROR(INDEX('УЦН 2.0'!H:H,MATCH('БШПД'!Q32,'УЦН 2.0'!L:L,0)),"")</f>
        <v/>
      </c>
      <c r="Q32" s="12">
        <v>1502</v>
      </c>
      <c r="R32" s="1"/>
      <c r="S32" s="1"/>
    </row>
    <row r="33">
      <c r="A33" s="14">
        <v>32</v>
      </c>
      <c r="B33" s="29" t="s">
        <v>52</v>
      </c>
      <c r="C33" s="24" t="s">
        <v>60</v>
      </c>
      <c r="D33" s="17">
        <f>IFERROR(INDEX('показатель 504-п'!E:E,MATCH('БШПД'!Q33,'показатель 504-п'!T:T,0)),"")</f>
        <v>64</v>
      </c>
      <c r="E33" s="3">
        <v>246060</v>
      </c>
      <c r="F33" s="18"/>
      <c r="G33" s="19" t="s">
        <v>18</v>
      </c>
      <c r="H33" s="26" t="s">
        <v>19</v>
      </c>
      <c r="I33" s="18"/>
      <c r="J33" s="18"/>
      <c r="K33" s="26" t="s">
        <v>19</v>
      </c>
      <c r="L33" s="26" t="s">
        <v>19</v>
      </c>
      <c r="M33" s="40"/>
      <c r="N33" s="14" t="str">
        <f>IFERROR(INDEX('ПРТС'!H:H,MATCH('БШПД'!Q33,'ПРТС'!P:P,0)),"")</f>
        <v/>
      </c>
      <c r="O33" s="14" t="str">
        <f>IFERROR(INDEX('УЦН 1.0'!D:D,MATCH('БШПД'!Q33,'УЦН 1.0'!R:R,0)),"")</f>
        <v/>
      </c>
      <c r="P33" s="14" t="str">
        <f>IFERROR(INDEX('УЦН 2.0'!H:H,MATCH('БШПД'!Q33,'УЦН 2.0'!L:L,0)),"")</f>
        <v/>
      </c>
      <c r="Q33" s="12">
        <v>1503</v>
      </c>
      <c r="R33" s="1"/>
      <c r="S33" s="1"/>
    </row>
    <row r="34">
      <c r="A34" s="14">
        <v>33</v>
      </c>
      <c r="B34" s="29" t="s">
        <v>52</v>
      </c>
      <c r="C34" s="24" t="s">
        <v>61</v>
      </c>
      <c r="D34" s="31">
        <f>IFERROR(INDEX('показатель 504-п'!E:E,MATCH('БШПД'!Q34,'показатель 504-п'!T:T,0)),"")</f>
        <v>244</v>
      </c>
      <c r="E34" s="18">
        <v>246060</v>
      </c>
      <c r="F34" s="19" t="s">
        <v>18</v>
      </c>
      <c r="G34" s="26" t="s">
        <v>19</v>
      </c>
      <c r="H34" s="26" t="s">
        <v>19</v>
      </c>
      <c r="I34" s="26" t="s">
        <v>19</v>
      </c>
      <c r="J34" s="26" t="s">
        <v>19</v>
      </c>
      <c r="K34" s="26" t="s">
        <v>19</v>
      </c>
      <c r="L34" s="26" t="s">
        <v>19</v>
      </c>
      <c r="M34" s="40"/>
      <c r="N34" s="14" t="str">
        <f>IFERROR(INDEX('ПРТС'!H:H,MATCH('БШПД'!Q34,'ПРТС'!P:P,0)),"")</f>
        <v/>
      </c>
      <c r="O34" s="14" t="str">
        <f>IFERROR(INDEX('УЦН 1.0'!D:D,MATCH('БШПД'!Q34,'УЦН 1.0'!R:R,0)),"")</f>
        <v/>
      </c>
      <c r="P34" s="14" t="str">
        <f>IFERROR(INDEX('УЦН 2.0'!H:H,MATCH('БШПД'!Q34,'УЦН 2.0'!L:L,0)),"")</f>
        <v/>
      </c>
      <c r="Q34" s="12">
        <v>1509</v>
      </c>
      <c r="R34" s="1"/>
      <c r="S34" s="1"/>
    </row>
    <row r="35">
      <c r="A35" s="32">
        <v>34</v>
      </c>
      <c r="B35" s="33" t="s">
        <v>62</v>
      </c>
      <c r="C35" s="30" t="s">
        <v>63</v>
      </c>
      <c r="D35" s="31">
        <f>IFERROR(INDEX('показатель 504-п'!E:E,MATCH('БШПД'!Q35,'показатель 504-п'!T:T,0)),"")</f>
        <v>132</v>
      </c>
      <c r="E35" s="35">
        <v>222000</v>
      </c>
      <c r="F35" s="35"/>
      <c r="G35" s="35"/>
      <c r="H35" s="35"/>
      <c r="I35" s="35"/>
      <c r="J35" s="35" t="s">
        <v>18</v>
      </c>
      <c r="K35" s="36" t="s">
        <v>19</v>
      </c>
      <c r="L35" s="36" t="s">
        <v>19</v>
      </c>
      <c r="M35" s="36" t="s">
        <v>19</v>
      </c>
      <c r="N35" s="32" t="str">
        <f>IFERROR(INDEX('ПРТС'!H:H,MATCH('БШПД'!Q35,'ПРТС'!P:P,0)),"")</f>
        <v/>
      </c>
      <c r="O35" s="32" t="str">
        <f>IFERROR(INDEX('УЦН 1.0'!D:D,MATCH('БШПД'!Q35,'УЦН 1.0'!R:R,0)),"")</f>
        <v/>
      </c>
      <c r="P35" s="32" t="str">
        <f>IFERROR(INDEX('УЦН 2.0'!H:H,MATCH('БШПД'!Q35,'УЦН 2.0'!L:L,0)),"")</f>
        <v/>
      </c>
      <c r="Q35" s="37">
        <v>1528</v>
      </c>
      <c r="R35" s="1"/>
      <c r="S35" s="1"/>
    </row>
    <row r="36">
      <c r="A36" s="14">
        <v>35</v>
      </c>
      <c r="B36" s="29" t="s">
        <v>64</v>
      </c>
      <c r="C36" s="24" t="s">
        <v>65</v>
      </c>
      <c r="D36" s="31">
        <f>IFERROR(INDEX('показатель 504-п'!E:E,MATCH('БШПД'!Q36,'показатель 504-п'!T:T,0)),"")</f>
        <v>199</v>
      </c>
      <c r="E36" s="18">
        <v>346124</v>
      </c>
      <c r="F36" s="19" t="s">
        <v>18</v>
      </c>
      <c r="G36" s="26" t="s">
        <v>19</v>
      </c>
      <c r="H36" s="26" t="s">
        <v>19</v>
      </c>
      <c r="I36" s="26" t="s">
        <v>19</v>
      </c>
      <c r="J36" s="26" t="s">
        <v>19</v>
      </c>
      <c r="K36" s="26" t="s">
        <v>19</v>
      </c>
      <c r="L36" s="26" t="s">
        <v>19</v>
      </c>
      <c r="M36" s="26" t="s">
        <v>19</v>
      </c>
      <c r="N36" s="14" t="str">
        <f>IFERROR(INDEX('ПРТС'!H:H,MATCH('БШПД'!Q36,'ПРТС'!P:P,0)),"")</f>
        <v/>
      </c>
      <c r="O36" s="14" t="str">
        <f>IFERROR(INDEX('УЦН 1.0'!D:D,MATCH('БШПД'!Q36,'УЦН 1.0'!R:R,0)),"")</f>
        <v/>
      </c>
      <c r="P36" s="14" t="str">
        <f>IFERROR(INDEX('УЦН 2.0'!H:H,MATCH('БШПД'!Q36,'УЦН 2.0'!L:L,0)),"")</f>
        <v/>
      </c>
      <c r="Q36" s="12">
        <v>1699</v>
      </c>
      <c r="R36" s="1"/>
      <c r="S36" s="1"/>
    </row>
    <row r="37">
      <c r="A37" s="14">
        <v>36</v>
      </c>
      <c r="B37" s="29" t="s">
        <v>64</v>
      </c>
      <c r="C37" s="24" t="s">
        <v>66</v>
      </c>
      <c r="D37" s="31">
        <f>IFERROR(INDEX('показатель 504-п'!E:E,MATCH('БШПД'!Q37,'показатель 504-п'!T:T,0)),"")</f>
        <v>129</v>
      </c>
      <c r="E37" s="18">
        <v>346124</v>
      </c>
      <c r="F37" s="18"/>
      <c r="G37" s="19" t="s">
        <v>18</v>
      </c>
      <c r="H37" s="26" t="s">
        <v>19</v>
      </c>
      <c r="I37" s="26" t="s">
        <v>19</v>
      </c>
      <c r="J37" s="26" t="s">
        <v>19</v>
      </c>
      <c r="K37" s="26" t="s">
        <v>19</v>
      </c>
      <c r="L37" s="26" t="s">
        <v>19</v>
      </c>
      <c r="M37" s="26" t="s">
        <v>19</v>
      </c>
      <c r="N37" s="14" t="str">
        <f>IFERROR(INDEX('ПРТС'!H:H,MATCH('БШПД'!Q37,'ПРТС'!P:P,0)),"")</f>
        <v/>
      </c>
      <c r="O37" s="14" t="str">
        <f>IFERROR(INDEX('УЦН 1.0'!D:D,MATCH('БШПД'!Q37,'УЦН 1.0'!R:R,0)),"")</f>
        <v/>
      </c>
      <c r="P37" s="14" t="str">
        <f>IFERROR(INDEX('УЦН 2.0'!H:H,MATCH('БШПД'!Q37,'УЦН 2.0'!L:L,0)),"")</f>
        <v/>
      </c>
      <c r="Q37" s="12">
        <v>1702</v>
      </c>
      <c r="R37" s="1"/>
      <c r="S37" s="1"/>
    </row>
    <row r="38">
      <c r="A38" s="14">
        <v>37</v>
      </c>
      <c r="B38" s="29" t="s">
        <v>64</v>
      </c>
      <c r="C38" s="27" t="s">
        <v>67</v>
      </c>
      <c r="D38" s="31">
        <f>IFERROR(INDEX('показатель 504-п'!E:E,MATCH('БШПД'!Q38,'показатель 504-п'!T:T,0)),"")</f>
        <v>198</v>
      </c>
      <c r="E38" s="18">
        <v>346124</v>
      </c>
      <c r="F38" s="19" t="s">
        <v>18</v>
      </c>
      <c r="G38" s="26" t="s">
        <v>19</v>
      </c>
      <c r="H38" s="26" t="s">
        <v>19</v>
      </c>
      <c r="I38" s="26" t="s">
        <v>19</v>
      </c>
      <c r="J38" s="26" t="s">
        <v>19</v>
      </c>
      <c r="K38" s="26" t="s">
        <v>19</v>
      </c>
      <c r="L38" s="26" t="s">
        <v>19</v>
      </c>
      <c r="M38" s="26" t="s">
        <v>19</v>
      </c>
      <c r="N38" s="14" t="str">
        <f>IFERROR(INDEX('ПРТС'!H:H,MATCH('БШПД'!Q38,'ПРТС'!P:P,0)),"")</f>
        <v/>
      </c>
      <c r="O38" s="14" t="str">
        <f>IFERROR(INDEX('УЦН 1.0'!D:D,MATCH('БШПД'!Q38,'УЦН 1.0'!R:R,0)),"")</f>
        <v/>
      </c>
      <c r="P38" s="14" t="str">
        <f>IFERROR(INDEX('УЦН 2.0'!H:H,MATCH('БШПД'!Q38,'УЦН 2.0'!L:L,0)),"")</f>
        <v/>
      </c>
      <c r="Q38" s="12">
        <v>1703</v>
      </c>
      <c r="R38" s="1"/>
      <c r="S38" s="1"/>
    </row>
    <row r="39">
      <c r="A39" s="14">
        <v>38</v>
      </c>
      <c r="B39" s="29" t="s">
        <v>64</v>
      </c>
      <c r="C39" s="24" t="s">
        <v>68</v>
      </c>
      <c r="D39" s="31">
        <f>IFERROR(INDEX('показатель 504-п'!E:E,MATCH('БШПД'!Q39,'показатель 504-п'!T:T,0)),"")</f>
        <v>141</v>
      </c>
      <c r="E39" s="18">
        <v>346124</v>
      </c>
      <c r="F39" s="18"/>
      <c r="G39" s="18"/>
      <c r="H39" s="18"/>
      <c r="I39" s="19" t="s">
        <v>18</v>
      </c>
      <c r="J39" s="26" t="s">
        <v>19</v>
      </c>
      <c r="K39" s="26" t="s">
        <v>19</v>
      </c>
      <c r="L39" s="26" t="s">
        <v>19</v>
      </c>
      <c r="M39" s="26" t="s">
        <v>19</v>
      </c>
      <c r="N39" s="14" t="str">
        <f>IFERROR(INDEX('ПРТС'!H:H,MATCH('БШПД'!Q39,'ПРТС'!P:P,0)),"")</f>
        <v/>
      </c>
      <c r="O39" s="14" t="str">
        <f>IFERROR(INDEX('УЦН 1.0'!D:D,MATCH('БШПД'!Q39,'УЦН 1.0'!R:R,0)),"")</f>
        <v/>
      </c>
      <c r="P39" s="14" t="str">
        <f>IFERROR(INDEX('УЦН 2.0'!H:H,MATCH('БШПД'!Q39,'УЦН 2.0'!L:L,0)),"")</f>
        <v/>
      </c>
      <c r="Q39" s="12">
        <v>1704</v>
      </c>
      <c r="R39" s="1"/>
      <c r="S39" s="1"/>
    </row>
    <row r="40">
      <c r="A40" s="14">
        <v>39</v>
      </c>
      <c r="B40" s="29" t="s">
        <v>64</v>
      </c>
      <c r="C40" s="24" t="s">
        <v>69</v>
      </c>
      <c r="D40" s="17">
        <f>IFERROR(INDEX('показатель 504-п'!E:E,MATCH('БШПД'!Q40,'показатель 504-п'!T:T,0)),"")</f>
        <v>36</v>
      </c>
      <c r="E40" s="18">
        <v>346124</v>
      </c>
      <c r="F40" s="18"/>
      <c r="G40" s="18"/>
      <c r="H40" s="18"/>
      <c r="I40" s="18"/>
      <c r="J40" s="18"/>
      <c r="K40" s="19" t="s">
        <v>18</v>
      </c>
      <c r="L40" s="18"/>
      <c r="M40" s="20" t="s">
        <v>19</v>
      </c>
      <c r="N40" s="14" t="str">
        <f>IFERROR(INDEX('ПРТС'!H:H,MATCH('БШПД'!Q40,'ПРТС'!P:P,0)),"")</f>
        <v/>
      </c>
      <c r="O40" s="14" t="str">
        <f>IFERROR(INDEX('УЦН 1.0'!D:D,MATCH('БШПД'!Q40,'УЦН 1.0'!R:R,0)),"")</f>
        <v/>
      </c>
      <c r="P40" s="14" t="str">
        <f>IFERROR(INDEX('УЦН 2.0'!H:H,MATCH('БШПД'!Q40,'УЦН 2.0'!L:L,0)),"")</f>
        <v/>
      </c>
      <c r="Q40" s="12">
        <v>1705</v>
      </c>
      <c r="R40" s="1"/>
      <c r="S40" s="1"/>
    </row>
    <row r="41">
      <c r="A41" s="14">
        <v>40</v>
      </c>
      <c r="B41" s="29" t="s">
        <v>64</v>
      </c>
      <c r="C41" s="24" t="s">
        <v>70</v>
      </c>
      <c r="D41" s="17">
        <f>IFERROR(INDEX('показатель 504-п'!E:E,MATCH('БШПД'!Q41,'показатель 504-п'!T:T,0)),"")</f>
        <v>76</v>
      </c>
      <c r="E41" s="18">
        <v>346124</v>
      </c>
      <c r="F41" s="18"/>
      <c r="G41" s="18"/>
      <c r="H41" s="19" t="s">
        <v>18</v>
      </c>
      <c r="I41" s="26" t="s">
        <v>19</v>
      </c>
      <c r="J41" s="26" t="s">
        <v>19</v>
      </c>
      <c r="K41" s="26" t="s">
        <v>19</v>
      </c>
      <c r="L41" s="26" t="s">
        <v>19</v>
      </c>
      <c r="M41" s="26" t="s">
        <v>19</v>
      </c>
      <c r="N41" s="14" t="str">
        <f>IFERROR(INDEX('ПРТС'!H:H,MATCH('БШПД'!Q41,'ПРТС'!P:P,0)),"")</f>
        <v/>
      </c>
      <c r="O41" s="14" t="str">
        <f>IFERROR(INDEX('УЦН 1.0'!D:D,MATCH('БШПД'!Q41,'УЦН 1.0'!R:R,0)),"")</f>
        <v/>
      </c>
      <c r="P41" s="14" t="str">
        <f>IFERROR(INDEX('УЦН 2.0'!H:H,MATCH('БШПД'!Q41,'УЦН 2.0'!L:L,0)),"")</f>
        <v/>
      </c>
      <c r="Q41" s="12">
        <v>1706</v>
      </c>
      <c r="R41" s="1"/>
      <c r="S41" s="1"/>
    </row>
    <row r="42">
      <c r="A42" s="14">
        <v>41</v>
      </c>
      <c r="B42" s="29" t="s">
        <v>64</v>
      </c>
      <c r="C42" s="24" t="s">
        <v>71</v>
      </c>
      <c r="D42" s="31">
        <f>IFERROR(INDEX('показатель 504-п'!E:E,MATCH('БШПД'!Q42,'показатель 504-п'!T:T,0)),"")</f>
        <v>141</v>
      </c>
      <c r="E42" s="18">
        <v>346124</v>
      </c>
      <c r="F42" s="19" t="s">
        <v>18</v>
      </c>
      <c r="G42" s="26" t="s">
        <v>19</v>
      </c>
      <c r="H42" s="26" t="s">
        <v>19</v>
      </c>
      <c r="I42" s="26" t="s">
        <v>19</v>
      </c>
      <c r="J42" s="26" t="s">
        <v>19</v>
      </c>
      <c r="K42" s="26" t="s">
        <v>19</v>
      </c>
      <c r="L42" s="26" t="s">
        <v>19</v>
      </c>
      <c r="M42" s="26" t="s">
        <v>19</v>
      </c>
      <c r="N42" s="14" t="str">
        <f>IFERROR(INDEX('ПРТС'!H:H,MATCH('БШПД'!Q42,'ПРТС'!P:P,0)),"")</f>
        <v/>
      </c>
      <c r="O42" s="14" t="str">
        <f>IFERROR(INDEX('УЦН 1.0'!D:D,MATCH('БШПД'!Q42,'УЦН 1.0'!R:R,0)),"")</f>
        <v/>
      </c>
      <c r="P42" s="14" t="str">
        <f>IFERROR(INDEX('УЦН 2.0'!H:H,MATCH('БШПД'!Q42,'УЦН 2.0'!L:L,0)),"")</f>
        <v/>
      </c>
      <c r="Q42" s="12">
        <v>1707</v>
      </c>
      <c r="R42" s="1"/>
      <c r="S42" s="1"/>
    </row>
    <row r="43">
      <c r="A43" s="14">
        <v>42</v>
      </c>
      <c r="B43" s="29" t="s">
        <v>64</v>
      </c>
      <c r="C43" s="24" t="s">
        <v>72</v>
      </c>
      <c r="D43" s="17">
        <f>IFERROR(INDEX('показатель 504-п'!E:E,MATCH('БШПД'!Q43,'показатель 504-п'!T:T,0)),"")</f>
        <v>15</v>
      </c>
      <c r="E43" s="18">
        <v>346124</v>
      </c>
      <c r="F43" s="18"/>
      <c r="G43" s="40"/>
      <c r="H43" s="40"/>
      <c r="I43" s="40"/>
      <c r="J43" s="40"/>
      <c r="K43" s="40"/>
      <c r="L43" s="40"/>
      <c r="M43" s="43" t="s">
        <v>18</v>
      </c>
      <c r="N43" s="14"/>
      <c r="O43" s="14" t="str">
        <f>IFERROR(INDEX('УЦН 1.0'!D:D,MATCH('БШПД'!Q43,'УЦН 1.0'!R:R,0)),"")</f>
        <v/>
      </c>
      <c r="P43" s="14" t="str">
        <f>IFERROR(INDEX('УЦН 2.0'!H:H,MATCH('БШПД'!Q43,'УЦН 2.0'!L:L,0)),"")</f>
        <v/>
      </c>
      <c r="Q43" s="12">
        <v>1708</v>
      </c>
      <c r="R43" s="1"/>
      <c r="S43" s="1"/>
    </row>
    <row r="44">
      <c r="A44" s="14">
        <v>43</v>
      </c>
      <c r="B44" s="29" t="s">
        <v>64</v>
      </c>
      <c r="C44" s="24" t="s">
        <v>73</v>
      </c>
      <c r="D44" s="17">
        <f>IFERROR(INDEX('показатель 504-п'!E:E,MATCH('БШПД'!Q44,'показатель 504-п'!T:T,0)),"")</f>
        <v>69</v>
      </c>
      <c r="E44" s="18">
        <v>346124</v>
      </c>
      <c r="F44" s="18"/>
      <c r="G44" s="18"/>
      <c r="H44" s="19" t="s">
        <v>18</v>
      </c>
      <c r="I44" s="26" t="s">
        <v>19</v>
      </c>
      <c r="J44" s="26" t="s">
        <v>19</v>
      </c>
      <c r="K44" s="26" t="s">
        <v>19</v>
      </c>
      <c r="L44" s="26" t="s">
        <v>19</v>
      </c>
      <c r="M44" s="26" t="s">
        <v>19</v>
      </c>
      <c r="N44" s="14" t="str">
        <f>IFERROR(INDEX('ПРТС'!H:H,MATCH('БШПД'!Q44,'ПРТС'!P:P,0)),"")</f>
        <v/>
      </c>
      <c r="O44" s="14" t="str">
        <f>IFERROR(INDEX('УЦН 1.0'!D:D,MATCH('БШПД'!Q44,'УЦН 1.0'!R:R,0)),"")</f>
        <v/>
      </c>
      <c r="P44" s="14" t="str">
        <f>IFERROR(INDEX('УЦН 2.0'!H:H,MATCH('БШПД'!Q44,'УЦН 2.0'!L:L,0)),"")</f>
        <v/>
      </c>
      <c r="Q44" s="12">
        <v>1709</v>
      </c>
      <c r="R44" s="1"/>
      <c r="S44" s="1"/>
    </row>
    <row r="45">
      <c r="A45" s="14">
        <v>44</v>
      </c>
      <c r="B45" s="29" t="s">
        <v>64</v>
      </c>
      <c r="C45" s="24" t="s">
        <v>74</v>
      </c>
      <c r="D45" s="31">
        <f>IFERROR(INDEX('показатель 504-п'!E:E,MATCH('БШПД'!Q45,'показатель 504-п'!T:T,0)),"")</f>
        <v>139</v>
      </c>
      <c r="E45" s="18">
        <v>346124</v>
      </c>
      <c r="F45" s="19" t="s">
        <v>18</v>
      </c>
      <c r="G45" s="26" t="s">
        <v>19</v>
      </c>
      <c r="H45" s="26" t="s">
        <v>19</v>
      </c>
      <c r="I45" s="26" t="s">
        <v>19</v>
      </c>
      <c r="J45" s="26" t="s">
        <v>19</v>
      </c>
      <c r="K45" s="26" t="s">
        <v>19</v>
      </c>
      <c r="L45" s="26" t="s">
        <v>19</v>
      </c>
      <c r="M45" s="26" t="s">
        <v>19</v>
      </c>
      <c r="N45" s="14" t="str">
        <f>IFERROR(INDEX('ПРТС'!H:H,MATCH('БШПД'!Q45,'ПРТС'!P:P,0)),"")</f>
        <v/>
      </c>
      <c r="O45" s="14" t="str">
        <f>IFERROR(INDEX('УЦН 1.0'!D:D,MATCH('БШПД'!Q45,'УЦН 1.0'!R:R,0)),"")</f>
        <v/>
      </c>
      <c r="P45" s="14" t="str">
        <f>IFERROR(INDEX('УЦН 2.0'!H:H,MATCH('БШПД'!Q45,'УЦН 2.0'!L:L,0)),"")</f>
        <v/>
      </c>
      <c r="Q45" s="12">
        <v>1711</v>
      </c>
      <c r="R45" s="1"/>
      <c r="S45" s="1"/>
    </row>
    <row r="46">
      <c r="A46" s="14">
        <v>45</v>
      </c>
      <c r="B46" s="29" t="s">
        <v>64</v>
      </c>
      <c r="C46" s="24" t="s">
        <v>75</v>
      </c>
      <c r="D46" s="17">
        <f>IFERROR(INDEX('показатель 504-п'!E:E,MATCH('БШПД'!Q46,'показатель 504-п'!T:T,0)),"")</f>
        <v>75</v>
      </c>
      <c r="E46" s="18">
        <v>346124</v>
      </c>
      <c r="F46" s="18"/>
      <c r="G46" s="19" t="s">
        <v>18</v>
      </c>
      <c r="H46" s="26" t="s">
        <v>19</v>
      </c>
      <c r="I46" s="26" t="s">
        <v>19</v>
      </c>
      <c r="J46" s="26" t="s">
        <v>19</v>
      </c>
      <c r="K46" s="26" t="s">
        <v>19</v>
      </c>
      <c r="L46" s="26" t="s">
        <v>19</v>
      </c>
      <c r="M46" s="26" t="s">
        <v>19</v>
      </c>
      <c r="N46" s="14" t="str">
        <f>IFERROR(INDEX('ПРТС'!H:H,MATCH('БШПД'!Q46,'ПРТС'!P:P,0)),"")</f>
        <v/>
      </c>
      <c r="O46" s="14" t="str">
        <f>IFERROR(INDEX('УЦН 1.0'!D:D,MATCH('БШПД'!Q46,'УЦН 1.0'!R:R,0)),"")</f>
        <v/>
      </c>
      <c r="P46" s="14" t="str">
        <f>IFERROR(INDEX('УЦН 2.0'!H:H,MATCH('БШПД'!Q46,'УЦН 2.0'!L:L,0)),"")</f>
        <v/>
      </c>
      <c r="Q46" s="12">
        <v>1716</v>
      </c>
      <c r="R46" s="1"/>
      <c r="S46" s="1"/>
    </row>
    <row r="47">
      <c r="A47" s="14">
        <v>46</v>
      </c>
      <c r="B47" s="29" t="s">
        <v>64</v>
      </c>
      <c r="C47" s="24" t="s">
        <v>76</v>
      </c>
      <c r="D47" s="17">
        <f>IFERROR(INDEX('показатель 504-п'!E:E,MATCH('БШПД'!Q47,'показатель 504-п'!T:T,0)),"")</f>
        <v>32</v>
      </c>
      <c r="E47" s="18">
        <v>346124</v>
      </c>
      <c r="F47" s="18"/>
      <c r="G47" s="18"/>
      <c r="H47" s="18"/>
      <c r="I47" s="19" t="s">
        <v>18</v>
      </c>
      <c r="J47" s="18"/>
      <c r="K47" s="26" t="s">
        <v>19</v>
      </c>
      <c r="L47" s="26" t="s">
        <v>19</v>
      </c>
      <c r="M47" s="26" t="s">
        <v>19</v>
      </c>
      <c r="N47" s="14" t="str">
        <f>IFERROR(INDEX('ПРТС'!H:H,MATCH('БШПД'!Q47,'ПРТС'!P:P,0)),"")</f>
        <v/>
      </c>
      <c r="O47" s="14" t="str">
        <f>IFERROR(INDEX('УЦН 1.0'!D:D,MATCH('БШПД'!Q47,'УЦН 1.0'!R:R,0)),"")</f>
        <v/>
      </c>
      <c r="P47" s="14" t="str">
        <f>IFERROR(INDEX('УЦН 2.0'!H:H,MATCH('БШПД'!Q47,'УЦН 2.0'!L:L,0)),"")</f>
        <v/>
      </c>
      <c r="Q47" s="12">
        <v>1717</v>
      </c>
      <c r="R47" s="1"/>
      <c r="S47" s="1"/>
    </row>
    <row r="48">
      <c r="A48" s="14">
        <v>47</v>
      </c>
      <c r="B48" s="45" t="s">
        <v>64</v>
      </c>
      <c r="C48" s="46" t="s">
        <v>77</v>
      </c>
      <c r="D48" s="17">
        <f>IFERROR(INDEX('показатель 504-п'!E:E,MATCH('БШПД'!Q48,'показатель 504-п'!T:T,0)),"")</f>
        <v>88</v>
      </c>
      <c r="E48" s="47">
        <v>346124</v>
      </c>
      <c r="F48" s="47"/>
      <c r="G48" s="47"/>
      <c r="H48" s="48" t="s">
        <v>18</v>
      </c>
      <c r="I48" s="49" t="s">
        <v>19</v>
      </c>
      <c r="J48" s="47"/>
      <c r="K48" s="49" t="s">
        <v>19</v>
      </c>
      <c r="L48" s="49" t="s">
        <v>19</v>
      </c>
      <c r="M48" s="26" t="s">
        <v>19</v>
      </c>
      <c r="N48" s="47" t="str">
        <f>IFERROR(INDEX('ПРТС'!H:H,MATCH('БШПД'!Q48,'ПРТС'!P:P,0)),"")</f>
        <v/>
      </c>
      <c r="O48" s="14" t="str">
        <f>IFERROR(INDEX('УЦН 1.0'!D:D,MATCH('БШПД'!Q48,'УЦН 1.0'!R:R,0)),"")</f>
        <v/>
      </c>
      <c r="P48" s="14" t="str">
        <f>IFERROR(INDEX('УЦН 2.0'!H:H,MATCH('БШПД'!Q48,'УЦН 2.0'!L:L,0)),"")</f>
        <v/>
      </c>
      <c r="Q48" s="12">
        <v>1720</v>
      </c>
      <c r="R48" s="1"/>
      <c r="S48" s="1"/>
    </row>
    <row r="49">
      <c r="A49" s="50"/>
      <c r="B49" s="51"/>
      <c r="C49" s="52"/>
      <c r="D49" s="53"/>
      <c r="E49" s="54">
        <f>SUM(E2:E48)</f>
        <v>12013052</v>
      </c>
      <c r="F49" s="55"/>
      <c r="G49" s="55"/>
      <c r="H49" s="55"/>
      <c r="I49" s="56"/>
      <c r="J49" s="55"/>
      <c r="K49" s="56"/>
      <c r="L49" s="56"/>
      <c r="M49" s="56"/>
      <c r="N49" s="55" t="str">
        <f>IFERROR(INDEX('ПРТС'!H:H,MATCH('БШПД'!Q49,'ПРТС'!P:P,0)),"")</f>
        <v/>
      </c>
      <c r="O49" s="56" t="str">
        <f>IFERROR(INDEX('УЦН 1.0'!D:D,MATCH('БШПД'!Q49,'УЦН 1.0'!R:R,0)),"")</f>
        <v/>
      </c>
      <c r="P49" s="56" t="str">
        <f>IFERROR(INDEX('УЦН 2.0'!H:H,MATCH('БШПД'!Q49,'УЦН 2.0'!L:L,0)),"")</f>
        <v/>
      </c>
      <c r="Q49" s="12"/>
      <c r="R49" s="1"/>
    </row>
    <row r="50">
      <c r="A50" s="57"/>
      <c r="B50" s="58" t="s">
        <v>78</v>
      </c>
      <c r="C50" s="58" t="s">
        <v>79</v>
      </c>
      <c r="D50" s="59">
        <f>IFERROR(INDEX('показатель 504-п'!E:E,MATCH('БШПД'!Q50,'показатель 504-п'!T:T,0)),"")</f>
        <v>72</v>
      </c>
      <c r="E50" s="60"/>
      <c r="F50" s="60"/>
      <c r="G50" s="60" t="s">
        <v>18</v>
      </c>
      <c r="H50" s="61" t="s">
        <v>19</v>
      </c>
      <c r="I50" s="61" t="s">
        <v>19</v>
      </c>
      <c r="J50" s="60"/>
      <c r="K50" s="60"/>
      <c r="L50" s="60"/>
      <c r="M50" s="60"/>
      <c r="N50" s="57" t="str">
        <f>IFERROR(INDEX('ПРТС'!H:H,MATCH('БШПД'!Q50,'ПРТС'!P:P,0)),"")</f>
        <v/>
      </c>
      <c r="O50" s="57" t="str">
        <f>IFERROR(INDEX('УЦН 1.0'!D:D,MATCH('БШПД'!Q50,'УЦН 1.0'!R:R,0)),"")</f>
        <v/>
      </c>
      <c r="P50" s="57" t="str">
        <f>IFERROR(INDEX('УЦН 2.0'!H:H,MATCH('БШПД'!Q50,'УЦН 2.0'!L:L,0)),"")</f>
        <v/>
      </c>
      <c r="Q50" s="12">
        <v>199</v>
      </c>
      <c r="R50" s="1"/>
    </row>
    <row r="51">
      <c r="A51" s="57"/>
      <c r="B51" s="58" t="s">
        <v>80</v>
      </c>
      <c r="C51" s="58" t="s">
        <v>81</v>
      </c>
      <c r="D51" s="59">
        <f>IFERROR(INDEX('показатель 504-п'!E:E,MATCH('БШПД'!Q51,'показатель 504-п'!T:T,0)),"")</f>
        <v>51</v>
      </c>
      <c r="E51" s="60"/>
      <c r="F51" s="60"/>
      <c r="G51" s="60" t="s">
        <v>18</v>
      </c>
      <c r="H51" s="61" t="s">
        <v>19</v>
      </c>
      <c r="I51" s="61" t="s">
        <v>19</v>
      </c>
      <c r="J51" s="60"/>
      <c r="K51" s="60"/>
      <c r="L51" s="60"/>
      <c r="M51" s="60"/>
      <c r="N51" s="57" t="str">
        <f>IFERROR(INDEX('ПРТС'!H:H,MATCH('БШПД'!Q51,'ПРТС'!P:P,0)),"")</f>
        <v/>
      </c>
      <c r="O51" s="57" t="str">
        <f>IFERROR(INDEX('УЦН 1.0'!D:D,MATCH('БШПД'!Q51,'УЦН 1.0'!R:R,0)),"")</f>
        <v/>
      </c>
      <c r="P51" s="57" t="str">
        <f>IFERROR(INDEX('УЦН 2.0'!H:H,MATCH('БШПД'!Q51,'УЦН 2.0'!L:L,0)),"")</f>
        <v/>
      </c>
      <c r="Q51" s="12">
        <v>311</v>
      </c>
      <c r="R51" s="1"/>
    </row>
    <row r="52">
      <c r="A52" s="57"/>
      <c r="B52" s="58" t="s">
        <v>82</v>
      </c>
      <c r="C52" s="58" t="s">
        <v>83</v>
      </c>
      <c r="D52" s="59">
        <f>IFERROR(INDEX('показатель 504-п'!E:E,MATCH('БШПД'!Q52,'показатель 504-п'!T:T,0)),"")</f>
        <v>87</v>
      </c>
      <c r="E52" s="62"/>
      <c r="F52" s="60"/>
      <c r="G52" s="60"/>
      <c r="H52" s="60"/>
      <c r="I52" s="60"/>
      <c r="J52" s="60"/>
      <c r="K52" s="60" t="s">
        <v>18</v>
      </c>
      <c r="L52" s="60"/>
      <c r="M52" s="60"/>
      <c r="N52" s="57" t="str">
        <f>IFERROR(INDEX('ПРТС'!H:H,MATCH('БШПД'!Q52,'ПРТС'!P:P,0)),"")</f>
        <v/>
      </c>
      <c r="O52" s="57" t="str">
        <f>IFERROR(INDEX('УЦН 1.0'!D:D,MATCH('БШПД'!Q52,'УЦН 1.0'!R:R,0)),"")</f>
        <v/>
      </c>
      <c r="P52" s="57" t="str">
        <f>IFERROR(INDEX('УЦН 2.0'!H:H,MATCH('БШПД'!Q52,'УЦН 2.0'!L:L,0)),"")</f>
        <v/>
      </c>
      <c r="Q52" s="12">
        <v>575</v>
      </c>
      <c r="R52" s="1"/>
    </row>
    <row r="53">
      <c r="A53" s="57"/>
      <c r="B53" s="63" t="s">
        <v>84</v>
      </c>
      <c r="C53" s="58" t="s">
        <v>85</v>
      </c>
      <c r="D53" s="59">
        <f>IFERROR(INDEX('показатель 504-п'!E:E,MATCH('БШПД'!Q53,'показатель 504-п'!T:T,0)),"")</f>
        <v>36</v>
      </c>
      <c r="E53" s="60"/>
      <c r="F53" s="60"/>
      <c r="G53" s="60" t="s">
        <v>18</v>
      </c>
      <c r="H53" s="60"/>
      <c r="I53" s="60"/>
      <c r="J53" s="60"/>
      <c r="K53" s="60"/>
      <c r="L53" s="60"/>
      <c r="M53" s="60"/>
      <c r="N53" s="57" t="str">
        <f>IFERROR(INDEX('ПРТС'!H:H,MATCH('БШПД'!Q53,'ПРТС'!P:P,0)),"")</f>
        <v/>
      </c>
      <c r="O53" s="57" t="str">
        <f>IFERROR(INDEX('УЦН 1.0'!D:D,MATCH('БШПД'!Q53,'УЦН 1.0'!R:R,0)),"")</f>
        <v/>
      </c>
      <c r="P53" s="57" t="str">
        <f>IFERROR(INDEX('УЦН 2.0'!H:H,MATCH('БШПД'!Q53,'УЦН 2.0'!L:L,0)),"")</f>
        <v/>
      </c>
      <c r="Q53" s="12">
        <v>654</v>
      </c>
      <c r="R53" s="1"/>
    </row>
    <row r="54">
      <c r="A54" s="57"/>
      <c r="B54" s="63" t="s">
        <v>84</v>
      </c>
      <c r="C54" s="58" t="s">
        <v>86</v>
      </c>
      <c r="D54" s="59">
        <f>IFERROR(INDEX('показатель 504-п'!E:E,MATCH('БШПД'!Q54,'показатель 504-п'!T:T,0)),"")</f>
        <v>93</v>
      </c>
      <c r="E54" s="60"/>
      <c r="F54" s="60"/>
      <c r="G54" s="60" t="s">
        <v>18</v>
      </c>
      <c r="H54" s="61" t="s">
        <v>19</v>
      </c>
      <c r="I54" s="60"/>
      <c r="J54" s="60"/>
      <c r="K54" s="60"/>
      <c r="L54" s="60"/>
      <c r="M54" s="60"/>
      <c r="N54" s="57" t="str">
        <f>IFERROR(INDEX('ПРТС'!H:H,MATCH('БШПД'!Q54,'ПРТС'!P:P,0)),"")</f>
        <v/>
      </c>
      <c r="O54" s="57" t="str">
        <f>IFERROR(INDEX('УЦН 1.0'!D:D,MATCH('БШПД'!Q54,'УЦН 1.0'!R:R,0)),"")</f>
        <v/>
      </c>
      <c r="P54" s="57" t="str">
        <f>IFERROR(INDEX('УЦН 2.0'!H:H,MATCH('БШПД'!Q54,'УЦН 2.0'!L:L,0)),"")</f>
        <v/>
      </c>
      <c r="Q54" s="12">
        <v>678</v>
      </c>
      <c r="R54" s="1"/>
    </row>
    <row r="55">
      <c r="A55" s="57"/>
      <c r="B55" s="63" t="s">
        <v>84</v>
      </c>
      <c r="C55" s="58" t="s">
        <v>87</v>
      </c>
      <c r="D55" s="31">
        <f>IFERROR(INDEX('показатель 504-п'!E:E,MATCH('БШПД'!Q55,'показатель 504-п'!T:T,0)),"")</f>
        <v>105</v>
      </c>
      <c r="E55" s="60"/>
      <c r="F55" s="60" t="s">
        <v>18</v>
      </c>
      <c r="G55" s="60" t="s">
        <v>19</v>
      </c>
      <c r="H55" s="61" t="s">
        <v>19</v>
      </c>
      <c r="I55" s="60" t="s">
        <v>19</v>
      </c>
      <c r="J55" s="60"/>
      <c r="K55" s="60"/>
      <c r="L55" s="60"/>
      <c r="M55" s="60"/>
      <c r="N55" s="57" t="str">
        <f>IFERROR(INDEX('ПРТС'!H:H,MATCH('БШПД'!Q55,'ПРТС'!P:P,0)),"")</f>
        <v/>
      </c>
      <c r="O55" s="57" t="str">
        <f>IFERROR(INDEX('УЦН 1.0'!D:D,MATCH('БШПД'!Q55,'УЦН 1.0'!R:R,0)),"")</f>
        <v/>
      </c>
      <c r="P55" s="57" t="str">
        <f>IFERROR(INDEX('УЦН 2.0'!H:H,MATCH('БШПД'!Q55,'УЦН 2.0'!L:L,0)),"")</f>
        <v/>
      </c>
      <c r="Q55" s="12">
        <v>688</v>
      </c>
      <c r="R55" s="1"/>
    </row>
    <row r="56">
      <c r="A56" s="57"/>
      <c r="B56" s="58" t="s">
        <v>39</v>
      </c>
      <c r="C56" s="58" t="s">
        <v>88</v>
      </c>
      <c r="D56" s="31">
        <f>IFERROR(INDEX('показатель 504-п'!E:E,MATCH('БШПД'!Q56,'показатель 504-п'!T:T,0)),"")</f>
        <v>393</v>
      </c>
      <c r="E56" s="60"/>
      <c r="F56" s="60"/>
      <c r="G56" s="60"/>
      <c r="H56" s="60"/>
      <c r="I56" s="60" t="s">
        <v>18</v>
      </c>
      <c r="J56" s="60"/>
      <c r="K56" s="61" t="s">
        <v>19</v>
      </c>
      <c r="L56" s="61"/>
      <c r="M56" s="61"/>
      <c r="N56" s="57" t="str">
        <f>IFERROR(INDEX('ПРТС'!H:H,MATCH('БШПД'!Q56,'ПРТС'!P:P,0)),"")</f>
        <v/>
      </c>
      <c r="O56" s="57" t="str">
        <f>IFERROR(INDEX('УЦН 1.0'!D:D,MATCH('БШПД'!Q56,'УЦН 1.0'!R:R,0)),"")</f>
        <v/>
      </c>
      <c r="P56" s="57" t="str">
        <f>IFERROR(INDEX('УЦН 2.0'!H:H,MATCH('БШПД'!Q56,'УЦН 2.0'!L:L,0)),"")</f>
        <v/>
      </c>
      <c r="Q56" s="12">
        <v>916</v>
      </c>
      <c r="R56" s="1"/>
    </row>
    <row r="57">
      <c r="A57" s="57"/>
      <c r="B57" s="63" t="s">
        <v>39</v>
      </c>
      <c r="C57" s="58" t="s">
        <v>89</v>
      </c>
      <c r="D57" s="59">
        <f>IFERROR(INDEX('показатель 504-п'!E:E,MATCH('БШПД'!Q57,'показатель 504-п'!T:T,0)),"")</f>
        <v>38</v>
      </c>
      <c r="E57" s="60"/>
      <c r="F57" s="60"/>
      <c r="G57" s="60" t="s">
        <v>18</v>
      </c>
      <c r="H57" s="61"/>
      <c r="I57" s="60"/>
      <c r="J57" s="60"/>
      <c r="K57" s="60"/>
      <c r="L57" s="60"/>
      <c r="M57" s="60"/>
      <c r="N57" s="57" t="str">
        <f>IFERROR(INDEX('ПРТС'!H:H,MATCH('БШПД'!Q57,'ПРТС'!P:P,0)),"")</f>
        <v/>
      </c>
      <c r="O57" s="57" t="str">
        <f>IFERROR(INDEX('УЦН 1.0'!D:D,MATCH('БШПД'!Q57,'УЦН 1.0'!R:R,0)),"")</f>
        <v/>
      </c>
      <c r="P57" s="57" t="str">
        <f>IFERROR(INDEX('УЦН 2.0'!H:H,MATCH('БШПД'!Q57,'УЦН 2.0'!L:L,0)),"")</f>
        <v/>
      </c>
      <c r="Q57" s="12">
        <v>930</v>
      </c>
      <c r="R57" s="1"/>
      <c r="S57" s="1"/>
    </row>
    <row r="58">
      <c r="A58" s="57"/>
      <c r="B58" s="63" t="s">
        <v>90</v>
      </c>
      <c r="C58" s="58" t="s">
        <v>91</v>
      </c>
      <c r="D58" s="59">
        <f>IFERROR(INDEX('показатель 504-п'!E:E,MATCH('БШПД'!Q58,'показатель 504-п'!T:T,0)),"")</f>
        <v>92</v>
      </c>
      <c r="E58" s="60"/>
      <c r="F58" s="60"/>
      <c r="G58" s="60" t="s">
        <v>18</v>
      </c>
      <c r="H58" s="61"/>
      <c r="I58" s="60" t="s">
        <v>19</v>
      </c>
      <c r="J58" s="60" t="s">
        <v>19</v>
      </c>
      <c r="K58" s="60"/>
      <c r="L58" s="60"/>
      <c r="M58" s="60"/>
      <c r="N58" s="57" t="str">
        <f>IFERROR(INDEX('ПРТС'!H:H,MATCH('БШПД'!Q58,'ПРТС'!P:P,0)),"")</f>
        <v/>
      </c>
      <c r="O58" s="57" t="str">
        <f>IFERROR(INDEX('УЦН 1.0'!D:D,MATCH('БШПД'!Q58,'УЦН 1.0'!R:R,0)),"")</f>
        <v/>
      </c>
      <c r="P58" s="57" t="str">
        <f>IFERROR(INDEX('УЦН 2.0'!H:H,MATCH('БШПД'!Q58,'УЦН 2.0'!L:L,0)),"")</f>
        <v/>
      </c>
      <c r="Q58" s="12">
        <v>1198</v>
      </c>
      <c r="R58" s="1"/>
      <c r="S58" s="1"/>
    </row>
    <row r="59">
      <c r="A59" s="57"/>
      <c r="B59" s="64" t="s">
        <v>50</v>
      </c>
      <c r="C59" s="64" t="s">
        <v>92</v>
      </c>
      <c r="D59" s="59">
        <f>IFERROR(INDEX('показатель 504-п'!E:E,MATCH('БШПД'!Q59,'показатель 504-п'!T:T,0)),"")</f>
        <v>38</v>
      </c>
      <c r="E59" s="60"/>
      <c r="F59" s="60"/>
      <c r="G59" s="60"/>
      <c r="H59" s="60" t="s">
        <v>18</v>
      </c>
      <c r="I59" s="60"/>
      <c r="J59" s="60"/>
      <c r="K59" s="60"/>
      <c r="L59" s="60"/>
      <c r="M59" s="60"/>
      <c r="N59" s="57" t="str">
        <f>IFERROR(INDEX('ПРТС'!H:H,MATCH('БШПД'!Q59,'ПРТС'!P:P,0)),"")</f>
        <v/>
      </c>
      <c r="O59" s="57" t="str">
        <f>IFERROR(INDEX('УЦН 1.0'!D:D,MATCH('БШПД'!Q59,'УЦН 1.0'!R:R,0)),"")</f>
        <v/>
      </c>
      <c r="P59" s="57" t="str">
        <f>IFERROR(INDEX('УЦН 2.0'!H:H,MATCH('БШПД'!Q59,'УЦН 2.0'!L:L,0)),"")</f>
        <v/>
      </c>
      <c r="Q59" s="12">
        <v>1473</v>
      </c>
      <c r="R59" s="1"/>
      <c r="S59" s="1"/>
    </row>
    <row r="60">
      <c r="A60" s="65"/>
      <c r="B60" s="66" t="s">
        <v>48</v>
      </c>
      <c r="C60" s="66" t="s">
        <v>93</v>
      </c>
      <c r="D60" s="31">
        <f>IFERROR(INDEX('показатель 504-п'!E:E,MATCH('БШПД'!Q60,'показатель 504-п'!T:T,0)),"")</f>
        <v>309</v>
      </c>
      <c r="E60" s="67"/>
      <c r="F60" s="67"/>
      <c r="G60" s="67" t="s">
        <v>18</v>
      </c>
      <c r="H60" s="68" t="s">
        <v>19</v>
      </c>
      <c r="I60" s="68" t="s">
        <v>19</v>
      </c>
      <c r="J60" s="68" t="s">
        <v>19</v>
      </c>
      <c r="K60" s="68" t="s">
        <v>19</v>
      </c>
      <c r="L60" s="68"/>
      <c r="M60" s="68"/>
      <c r="N60" s="65" t="str">
        <f>IFERROR(INDEX('ПРТС'!H:H,MATCH('БШПД'!Q60,'ПРТС'!P:P,0)),"")</f>
        <v/>
      </c>
      <c r="O60" s="65">
        <f>IFERROR(INDEX('УЦН 1.0'!D:D,MATCH('БШПД'!Q60,'УЦН 1.0'!R:R,0)),"")</f>
        <v>2021</v>
      </c>
      <c r="P60" s="65" t="str">
        <f>IFERROR(INDEX('УЦН 2.0'!H:H,MATCH('БШПД'!Q60,'УЦН 2.0'!L:L,0)),"")</f>
        <v/>
      </c>
      <c r="Q60" s="12">
        <v>1438</v>
      </c>
      <c r="R60" s="1"/>
    </row>
    <row r="61">
      <c r="A61" s="65"/>
      <c r="B61" s="66" t="s">
        <v>48</v>
      </c>
      <c r="C61" s="66" t="s">
        <v>94</v>
      </c>
      <c r="D61" s="31">
        <f>IFERROR(INDEX('показатель 504-п'!E:E,MATCH('БШПД'!Q61,'показатель 504-п'!T:T,0)),"")</f>
        <v>194</v>
      </c>
      <c r="E61" s="67"/>
      <c r="F61" s="67"/>
      <c r="G61" s="67" t="s">
        <v>18</v>
      </c>
      <c r="H61" s="68" t="s">
        <v>19</v>
      </c>
      <c r="I61" s="68" t="s">
        <v>19</v>
      </c>
      <c r="J61" s="68" t="s">
        <v>19</v>
      </c>
      <c r="K61" s="67"/>
      <c r="L61" s="67"/>
      <c r="M61" s="67"/>
      <c r="N61" s="65" t="str">
        <f>IFERROR(INDEX('ПРТС'!H:H,MATCH('БШПД'!Q61,'ПРТС'!P:P,0)),"")</f>
        <v/>
      </c>
      <c r="O61" s="65">
        <f>IFERROR(INDEX('УЦН 1.0'!D:D,MATCH('БШПД'!Q61,'УЦН 1.0'!R:R,0)),"")</f>
        <v>2021</v>
      </c>
      <c r="P61" s="65" t="str">
        <f>IFERROR(INDEX('УЦН 2.0'!H:H,MATCH('БШПД'!Q61,'УЦН 2.0'!L:L,0)),"")</f>
        <v/>
      </c>
      <c r="Q61" s="12">
        <v>1443</v>
      </c>
      <c r="R61" s="1"/>
    </row>
    <row r="62">
      <c r="A62" s="65"/>
      <c r="B62" s="66" t="s">
        <v>48</v>
      </c>
      <c r="C62" s="66" t="s">
        <v>95</v>
      </c>
      <c r="D62" s="31">
        <f>IFERROR(INDEX('показатель 504-п'!E:E,MATCH('БШПД'!Q62,'показатель 504-п'!T:T,0)),"")</f>
        <v>531</v>
      </c>
      <c r="E62" s="67"/>
      <c r="F62" s="67"/>
      <c r="G62" s="67" t="s">
        <v>18</v>
      </c>
      <c r="H62" s="68" t="s">
        <v>19</v>
      </c>
      <c r="I62" s="68" t="s">
        <v>19</v>
      </c>
      <c r="J62" s="68" t="s">
        <v>19</v>
      </c>
      <c r="K62" s="67"/>
      <c r="L62" s="67"/>
      <c r="M62" s="67"/>
      <c r="N62" s="65" t="str">
        <f>IFERROR(INDEX('ПРТС'!H:H,MATCH('БШПД'!Q62,'ПРТС'!P:P,0)),"")</f>
        <v/>
      </c>
      <c r="O62" s="65">
        <f>IFERROR(INDEX('УЦН 1.0'!D:D,MATCH('БШПД'!Q62,'УЦН 1.0'!R:R,0)),"")</f>
        <v>2020</v>
      </c>
      <c r="P62" s="65" t="str">
        <f>IFERROR(INDEX('УЦН 2.0'!H:H,MATCH('БШПД'!Q62,'УЦН 2.0'!L:L,0)),"")</f>
        <v/>
      </c>
      <c r="Q62" s="12">
        <v>1444</v>
      </c>
      <c r="R62" s="1"/>
    </row>
    <row r="63">
      <c r="A63" s="65"/>
      <c r="B63" s="69" t="s">
        <v>52</v>
      </c>
      <c r="C63" s="66" t="s">
        <v>96</v>
      </c>
      <c r="D63" s="31">
        <f>IFERROR(INDEX('показатель 504-п'!E:E,MATCH('БШПД'!Q63,'показатель 504-п'!T:T,0)),"")</f>
        <v>189</v>
      </c>
      <c r="E63" s="67"/>
      <c r="F63" s="67" t="s">
        <v>18</v>
      </c>
      <c r="G63" s="68" t="s">
        <v>19</v>
      </c>
      <c r="H63" s="67"/>
      <c r="I63" s="67"/>
      <c r="J63" s="67"/>
      <c r="K63" s="67"/>
      <c r="L63" s="67"/>
      <c r="M63" s="67"/>
      <c r="N63" s="65" t="str">
        <f>IFERROR(INDEX('ПРТС'!H:H,MATCH('БШПД'!Q63,'ПРТС'!P:P,0)),"")</f>
        <v/>
      </c>
      <c r="O63" s="65">
        <f>IFERROR(INDEX('УЦН 1.0'!D:D,MATCH('БШПД'!Q63,'УЦН 1.0'!R:R,0)),"")</f>
        <v>2020</v>
      </c>
      <c r="P63" s="65" t="str">
        <f>IFERROR(INDEX('УЦН 2.0'!H:H,MATCH('БШПД'!Q63,'УЦН 2.0'!L:L,0)),"")</f>
        <v/>
      </c>
      <c r="Q63" s="12">
        <v>1499</v>
      </c>
      <c r="R63" s="1"/>
    </row>
    <row r="64">
      <c r="A64" s="70"/>
      <c r="B64" s="71" t="s">
        <v>16</v>
      </c>
      <c r="C64" s="71" t="s">
        <v>97</v>
      </c>
      <c r="D64" s="72">
        <f>IFERROR(INDEX('показатель 504-п'!E:E,MATCH('БШПД'!Q64,'показатель 504-п'!T:T,0)),"")</f>
        <v>156</v>
      </c>
      <c r="E64" s="73"/>
      <c r="F64" s="73" t="s">
        <v>18</v>
      </c>
      <c r="G64" s="74" t="s">
        <v>19</v>
      </c>
      <c r="H64" s="74" t="s">
        <v>19</v>
      </c>
      <c r="I64" s="74" t="s">
        <v>19</v>
      </c>
      <c r="J64" s="74" t="s">
        <v>19</v>
      </c>
      <c r="K64" s="73"/>
      <c r="L64" s="73"/>
      <c r="M64" s="73"/>
      <c r="N64" s="70" t="str">
        <f>IFERROR(INDEX('ПРТС'!H:H,MATCH('БШПД'!Q64,'ПРТС'!P:P,0)),"")</f>
        <v/>
      </c>
      <c r="O64" s="70" t="str">
        <f>IFERROR(INDEX('УЦН 1.0'!D:D,MATCH('БШПД'!Q64,'УЦН 1.0'!R:R,0)),"")</f>
        <v/>
      </c>
      <c r="P64" s="70">
        <f>IFERROR(INDEX('УЦН 2.0'!H:H,MATCH('БШПД'!Q64,'УЦН 2.0'!L:L,0)),"")</f>
        <v>2022</v>
      </c>
      <c r="Q64" s="12">
        <v>7</v>
      </c>
      <c r="R64" s="1"/>
    </row>
    <row r="65">
      <c r="A65" s="70"/>
      <c r="B65" s="75" t="s">
        <v>16</v>
      </c>
      <c r="C65" s="75" t="s">
        <v>98</v>
      </c>
      <c r="D65" s="72">
        <f>IFERROR(INDEX('показатель 504-п'!E:E,MATCH('БШПД'!Q65,'показатель 504-п'!T:T,0)),"")</f>
        <v>139</v>
      </c>
      <c r="E65" s="73"/>
      <c r="F65" s="73"/>
      <c r="G65" s="73" t="s">
        <v>18</v>
      </c>
      <c r="H65" s="74" t="s">
        <v>19</v>
      </c>
      <c r="I65" s="74" t="s">
        <v>19</v>
      </c>
      <c r="J65" s="74" t="s">
        <v>19</v>
      </c>
      <c r="K65" s="73"/>
      <c r="L65" s="73"/>
      <c r="M65" s="73"/>
      <c r="N65" s="70" t="str">
        <f>IFERROR(INDEX('ПРТС'!H:H,MATCH('БШПД'!Q65,'ПРТС'!P:P,0)),"")</f>
        <v/>
      </c>
      <c r="O65" s="70" t="str">
        <f>IFERROR(INDEX('УЦН 1.0'!D:D,MATCH('БШПД'!Q65,'УЦН 1.0'!R:R,0)),"")</f>
        <v/>
      </c>
      <c r="P65" s="70">
        <f>IFERROR(INDEX('УЦН 2.0'!H:H,MATCH('БШПД'!Q65,'УЦН 2.0'!L:L,0)),"")</f>
        <v>2023</v>
      </c>
      <c r="Q65" s="12">
        <v>63</v>
      </c>
      <c r="R65" s="1"/>
    </row>
    <row r="66">
      <c r="A66" s="70"/>
      <c r="B66" s="75" t="s">
        <v>78</v>
      </c>
      <c r="C66" s="75" t="s">
        <v>99</v>
      </c>
      <c r="D66" s="72">
        <f>IFERROR(INDEX('показатель 504-п'!E:E,MATCH('БШПД'!Q66,'показатель 504-п'!T:T,0)),"")</f>
        <v>89</v>
      </c>
      <c r="E66" s="73"/>
      <c r="F66" s="73"/>
      <c r="G66" s="73" t="s">
        <v>18</v>
      </c>
      <c r="H66" s="74" t="s">
        <v>19</v>
      </c>
      <c r="I66" s="74" t="s">
        <v>19</v>
      </c>
      <c r="J66" s="73"/>
      <c r="K66" s="73"/>
      <c r="L66" s="73"/>
      <c r="M66" s="73"/>
      <c r="N66" s="70" t="str">
        <f>IFERROR(INDEX('ПРТС'!H:H,MATCH('БШПД'!Q66,'ПРТС'!P:P,0)),"")</f>
        <v/>
      </c>
      <c r="O66" s="70" t="str">
        <f>IFERROR(INDEX('УЦН 1.0'!D:D,MATCH('БШПД'!Q66,'УЦН 1.0'!R:R,0)),"")</f>
        <v/>
      </c>
      <c r="P66" s="70" t="str">
        <f>IFERROR(INDEX('УЦН 2.0'!H:H,MATCH('БШПД'!Q66,'УЦН 2.0'!L:L,0)),"")</f>
        <v xml:space="preserve">2023 (с 2022)</v>
      </c>
      <c r="Q66" s="12">
        <v>198</v>
      </c>
      <c r="R66" s="1"/>
    </row>
    <row r="67">
      <c r="A67" s="70"/>
      <c r="B67" s="76" t="s">
        <v>78</v>
      </c>
      <c r="C67" s="76" t="s">
        <v>100</v>
      </c>
      <c r="D67" s="72">
        <f>IFERROR(INDEX('показатель 504-п'!E:E,MATCH('БШПД'!Q67,'показатель 504-п'!T:T,0)),"")</f>
        <v>110</v>
      </c>
      <c r="E67" s="73"/>
      <c r="F67" s="73" t="s">
        <v>18</v>
      </c>
      <c r="G67" s="74" t="s">
        <v>19</v>
      </c>
      <c r="H67" s="74" t="s">
        <v>19</v>
      </c>
      <c r="I67" s="74" t="s">
        <v>19</v>
      </c>
      <c r="J67" s="73"/>
      <c r="K67" s="73"/>
      <c r="L67" s="73"/>
      <c r="M67" s="73"/>
      <c r="N67" s="70" t="str">
        <f>IFERROR(INDEX('ПРТС'!H:H,MATCH('БШПД'!Q67,'ПРТС'!P:P,0)),"")</f>
        <v/>
      </c>
      <c r="O67" s="70" t="str">
        <f>IFERROR(INDEX('УЦН 1.0'!D:D,MATCH('БШПД'!Q67,'УЦН 1.0'!R:R,0)),"")</f>
        <v/>
      </c>
      <c r="P67" s="70">
        <f>IFERROR(INDEX('УЦН 2.0'!H:H,MATCH('БШПД'!Q67,'УЦН 2.0'!L:L,0)),"")</f>
        <v>2022</v>
      </c>
      <c r="Q67" s="12">
        <v>212</v>
      </c>
      <c r="R67" s="1"/>
    </row>
    <row r="68">
      <c r="A68" s="70"/>
      <c r="B68" s="76" t="s">
        <v>78</v>
      </c>
      <c r="C68" s="76" t="s">
        <v>101</v>
      </c>
      <c r="D68" s="72">
        <f>IFERROR(INDEX('показатель 504-п'!E:E,MATCH('БШПД'!Q68,'показатель 504-п'!T:T,0)),"")</f>
        <v>127</v>
      </c>
      <c r="E68" s="73"/>
      <c r="F68" s="73" t="s">
        <v>18</v>
      </c>
      <c r="G68" s="74" t="s">
        <v>19</v>
      </c>
      <c r="H68" s="74" t="s">
        <v>19</v>
      </c>
      <c r="I68" s="74" t="s">
        <v>19</v>
      </c>
      <c r="J68" s="74" t="s">
        <v>19</v>
      </c>
      <c r="K68" s="73"/>
      <c r="L68" s="73"/>
      <c r="M68" s="73"/>
      <c r="N68" s="70" t="str">
        <f>IFERROR(INDEX('ПРТС'!H:H,MATCH('БШПД'!Q68,'ПРТС'!P:P,0)),"")</f>
        <v/>
      </c>
      <c r="O68" s="70" t="str">
        <f>IFERROR(INDEX('УЦН 1.0'!D:D,MATCH('БШПД'!Q68,'УЦН 1.0'!R:R,0)),"")</f>
        <v/>
      </c>
      <c r="P68" s="70" t="str">
        <f>IFERROR(INDEX('УЦН 2.0'!H:H,MATCH('БШПД'!Q68,'УЦН 2.0'!L:L,0)),"")</f>
        <v xml:space="preserve">2023 (с 2022)</v>
      </c>
      <c r="Q68" s="12">
        <v>214</v>
      </c>
      <c r="R68" s="1"/>
    </row>
    <row r="69">
      <c r="A69" s="70"/>
      <c r="B69" s="76" t="s">
        <v>102</v>
      </c>
      <c r="C69" s="76" t="s">
        <v>103</v>
      </c>
      <c r="D69" s="72">
        <f>IFERROR(INDEX('показатель 504-п'!E:E,MATCH('БШПД'!Q69,'показатель 504-п'!T:T,0)),"")</f>
        <v>134</v>
      </c>
      <c r="E69" s="73"/>
      <c r="F69" s="73" t="s">
        <v>18</v>
      </c>
      <c r="G69" s="73"/>
      <c r="H69" s="73"/>
      <c r="I69" s="73"/>
      <c r="J69" s="73"/>
      <c r="K69" s="73"/>
      <c r="L69" s="73"/>
      <c r="M69" s="73"/>
      <c r="N69" s="70" t="str">
        <f>IFERROR(INDEX('ПРТС'!H:H,MATCH('БШПД'!Q69,'ПРТС'!P:P,0)),"")</f>
        <v/>
      </c>
      <c r="O69" s="70" t="str">
        <f>IFERROR(INDEX('УЦН 1.0'!D:D,MATCH('БШПД'!Q69,'УЦН 1.0'!R:R,0)),"")</f>
        <v/>
      </c>
      <c r="P69" s="70">
        <f>IFERROR(INDEX('УЦН 2.0'!H:H,MATCH('БШПД'!Q69,'УЦН 2.0'!L:L,0)),"")</f>
        <v>2023</v>
      </c>
      <c r="Q69" s="12">
        <v>269</v>
      </c>
      <c r="R69" s="1"/>
    </row>
    <row r="70">
      <c r="A70" s="70"/>
      <c r="B70" s="71" t="s">
        <v>80</v>
      </c>
      <c r="C70" s="71" t="s">
        <v>104</v>
      </c>
      <c r="D70" s="72">
        <f>IFERROR(INDEX('показатель 504-п'!E:E,MATCH('БШПД'!Q70,'показатель 504-п'!T:T,0)),"")</f>
        <v>68</v>
      </c>
      <c r="E70" s="73"/>
      <c r="F70" s="73" t="s">
        <v>18</v>
      </c>
      <c r="G70" s="74" t="s">
        <v>19</v>
      </c>
      <c r="H70" s="74" t="s">
        <v>19</v>
      </c>
      <c r="I70" s="74" t="s">
        <v>19</v>
      </c>
      <c r="J70" s="73"/>
      <c r="K70" s="73"/>
      <c r="L70" s="73"/>
      <c r="M70" s="73"/>
      <c r="N70" s="70" t="str">
        <f>IFERROR(INDEX('ПРТС'!H:H,MATCH('БШПД'!Q70,'ПРТС'!P:P,0)),"")</f>
        <v/>
      </c>
      <c r="O70" s="70" t="str">
        <f>IFERROR(INDEX('УЦН 1.0'!D:D,MATCH('БШПД'!Q70,'УЦН 1.0'!R:R,0)),"")</f>
        <v/>
      </c>
      <c r="P70" s="70">
        <f>IFERROR(INDEX('УЦН 2.0'!H:H,MATCH('БШПД'!Q70,'УЦН 2.0'!L:L,0)),"")</f>
        <v>2022</v>
      </c>
      <c r="Q70" s="12">
        <v>318</v>
      </c>
      <c r="R70" s="1"/>
    </row>
    <row r="71">
      <c r="A71" s="70"/>
      <c r="B71" s="76" t="s">
        <v>105</v>
      </c>
      <c r="C71" s="76" t="s">
        <v>106</v>
      </c>
      <c r="D71" s="72">
        <f>IFERROR(INDEX('показатель 504-п'!E:E,MATCH('БШПД'!Q71,'показатель 504-п'!T:T,0)),"")</f>
        <v>141</v>
      </c>
      <c r="E71" s="73"/>
      <c r="F71" s="73" t="s">
        <v>18</v>
      </c>
      <c r="G71" s="74" t="s">
        <v>19</v>
      </c>
      <c r="H71" s="74" t="s">
        <v>19</v>
      </c>
      <c r="I71" s="74" t="s">
        <v>19</v>
      </c>
      <c r="J71" s="73"/>
      <c r="K71" s="73"/>
      <c r="L71" s="73"/>
      <c r="M71" s="73"/>
      <c r="N71" s="70" t="str">
        <f>IFERROR(INDEX('ПРТС'!H:H,MATCH('БШПД'!Q71,'ПРТС'!P:P,0)),"")</f>
        <v/>
      </c>
      <c r="O71" s="70" t="str">
        <f>IFERROR(INDEX('УЦН 1.0'!D:D,MATCH('БШПД'!Q71,'УЦН 1.0'!R:R,0)),"")</f>
        <v/>
      </c>
      <c r="P71" s="70" t="str">
        <f>IFERROR(INDEX('УЦН 2.0'!H:H,MATCH('БШПД'!Q71,'УЦН 2.0'!L:L,0)),"")</f>
        <v xml:space="preserve">2023 (с 2022)</v>
      </c>
      <c r="Q71" s="12">
        <v>340</v>
      </c>
      <c r="R71" s="1"/>
    </row>
    <row r="72">
      <c r="A72" s="70"/>
      <c r="B72" s="75" t="s">
        <v>105</v>
      </c>
      <c r="C72" s="75" t="s">
        <v>107</v>
      </c>
      <c r="D72" s="72">
        <f>IFERROR(INDEX('показатель 504-п'!E:E,MATCH('БШПД'!Q72,'показатель 504-п'!T:T,0)),"")</f>
        <v>123</v>
      </c>
      <c r="E72" s="73"/>
      <c r="F72" s="73"/>
      <c r="G72" s="73" t="s">
        <v>18</v>
      </c>
      <c r="H72" s="73"/>
      <c r="I72" s="73"/>
      <c r="J72" s="73"/>
      <c r="K72" s="73"/>
      <c r="L72" s="73"/>
      <c r="M72" s="73"/>
      <c r="N72" s="70" t="str">
        <f>IFERROR(INDEX('ПРТС'!H:H,MATCH('БШПД'!Q72,'ПРТС'!P:P,0)),"")</f>
        <v/>
      </c>
      <c r="O72" s="70" t="str">
        <f>IFERROR(INDEX('УЦН 1.0'!D:D,MATCH('БШПД'!Q72,'УЦН 1.0'!R:R,0)),"")</f>
        <v/>
      </c>
      <c r="P72" s="70">
        <f>IFERROR(INDEX('УЦН 2.0'!H:H,MATCH('БШПД'!Q72,'УЦН 2.0'!L:L,0)),"")</f>
        <v>2023</v>
      </c>
      <c r="Q72" s="12">
        <v>360</v>
      </c>
      <c r="R72" s="1"/>
    </row>
    <row r="73">
      <c r="A73" s="70"/>
      <c r="B73" s="71" t="s">
        <v>28</v>
      </c>
      <c r="C73" s="71" t="s">
        <v>108</v>
      </c>
      <c r="D73" s="72">
        <f>IFERROR(INDEX('показатель 504-п'!E:E,MATCH('БШПД'!Q73,'показатель 504-п'!T:T,0)),"")</f>
        <v>266</v>
      </c>
      <c r="E73" s="73"/>
      <c r="F73" s="73" t="s">
        <v>18</v>
      </c>
      <c r="G73" s="74" t="s">
        <v>19</v>
      </c>
      <c r="H73" s="74" t="s">
        <v>19</v>
      </c>
      <c r="I73" s="74" t="s">
        <v>19</v>
      </c>
      <c r="J73" s="74" t="s">
        <v>19</v>
      </c>
      <c r="K73" s="73"/>
      <c r="L73" s="73"/>
      <c r="M73" s="73"/>
      <c r="N73" s="70" t="str">
        <f>IFERROR(INDEX('ПРТС'!H:H,MATCH('БШПД'!Q73,'ПРТС'!P:P,0)),"")</f>
        <v/>
      </c>
      <c r="O73" s="70">
        <f>IFERROR(INDEX('УЦН 1.0'!D:D,MATCH('БШПД'!Q73,'УЦН 1.0'!R:R,0)),"")</f>
        <v>2020</v>
      </c>
      <c r="P73" s="70" t="str">
        <f>IFERROR(INDEX('УЦН 2.0'!H:H,MATCH('БШПД'!Q73,'УЦН 2.0'!L:L,0)),"")</f>
        <v xml:space="preserve">2023 (с 2022)</v>
      </c>
      <c r="Q73" s="12">
        <v>509</v>
      </c>
      <c r="R73" s="1"/>
    </row>
    <row r="74">
      <c r="A74" s="70"/>
      <c r="B74" s="71" t="s">
        <v>28</v>
      </c>
      <c r="C74" s="71" t="s">
        <v>109</v>
      </c>
      <c r="D74" s="72">
        <f>IFERROR(INDEX('показатель 504-п'!E:E,MATCH('БШПД'!Q74,'показатель 504-п'!T:T,0)),"")</f>
        <v>311</v>
      </c>
      <c r="E74" s="73"/>
      <c r="F74" s="73" t="s">
        <v>18</v>
      </c>
      <c r="G74" s="74" t="s">
        <v>19</v>
      </c>
      <c r="H74" s="74" t="s">
        <v>19</v>
      </c>
      <c r="I74" s="74" t="s">
        <v>19</v>
      </c>
      <c r="J74" s="74" t="s">
        <v>19</v>
      </c>
      <c r="K74" s="73" t="s">
        <v>19</v>
      </c>
      <c r="L74" s="73" t="s">
        <v>19</v>
      </c>
      <c r="M74" s="73"/>
      <c r="N74" s="70" t="str">
        <f>IFERROR(INDEX('ПРТС'!H:H,MATCH('БШПД'!Q74,'ПРТС'!P:P,0)),"")</f>
        <v/>
      </c>
      <c r="O74" s="70" t="str">
        <f>IFERROR(INDEX('УЦН 1.0'!D:D,MATCH('БШПД'!Q74,'УЦН 1.0'!R:R,0)),"")</f>
        <v/>
      </c>
      <c r="P74" s="70">
        <f>IFERROR(INDEX('УЦН 2.0'!H:H,MATCH('БШПД'!Q74,'УЦН 2.0'!L:L,0)),"")</f>
        <v>2024</v>
      </c>
      <c r="Q74" s="12">
        <v>524</v>
      </c>
      <c r="R74" s="1"/>
      <c r="S74" s="1"/>
    </row>
    <row r="75">
      <c r="A75" s="70"/>
      <c r="B75" s="71" t="s">
        <v>110</v>
      </c>
      <c r="C75" s="71" t="s">
        <v>111</v>
      </c>
      <c r="D75" s="72">
        <f>IFERROR(INDEX('показатель 504-п'!E:E,MATCH('БШПД'!Q75,'показатель 504-п'!T:T,0)),"")</f>
        <v>130</v>
      </c>
      <c r="E75" s="73"/>
      <c r="F75" s="73" t="s">
        <v>18</v>
      </c>
      <c r="G75" s="74" t="s">
        <v>19</v>
      </c>
      <c r="H75" s="74" t="s">
        <v>19</v>
      </c>
      <c r="I75" s="74" t="s">
        <v>19</v>
      </c>
      <c r="J75" s="74" t="s">
        <v>19</v>
      </c>
      <c r="K75" s="73"/>
      <c r="L75" s="73"/>
      <c r="M75" s="73"/>
      <c r="N75" s="70" t="str">
        <f>IFERROR(INDEX('ПРТС'!H:H,MATCH('БШПД'!Q75,'ПРТС'!P:P,0)),"")</f>
        <v/>
      </c>
      <c r="O75" s="70" t="str">
        <f>IFERROR(INDEX('УЦН 1.0'!D:D,MATCH('БШПД'!Q75,'УЦН 1.0'!R:R,0)),"")</f>
        <v/>
      </c>
      <c r="P75" s="70">
        <f>IFERROR(INDEX('УЦН 2.0'!H:H,MATCH('БШПД'!Q75,'УЦН 2.0'!L:L,0)),"")</f>
        <v>2022</v>
      </c>
      <c r="Q75" s="12">
        <v>539</v>
      </c>
      <c r="R75" s="1"/>
    </row>
    <row r="76">
      <c r="A76" s="70"/>
      <c r="B76" s="75" t="s">
        <v>82</v>
      </c>
      <c r="C76" s="75" t="s">
        <v>112</v>
      </c>
      <c r="D76" s="72">
        <f>IFERROR(INDEX('показатель 504-п'!E:E,MATCH('БШПД'!Q76,'показатель 504-п'!T:T,0)),"")</f>
        <v>101</v>
      </c>
      <c r="E76" s="73"/>
      <c r="F76" s="73"/>
      <c r="G76" s="73" t="s">
        <v>18</v>
      </c>
      <c r="H76" s="74" t="s">
        <v>19</v>
      </c>
      <c r="I76" s="74" t="s">
        <v>19</v>
      </c>
      <c r="J76" s="73"/>
      <c r="K76" s="73"/>
      <c r="L76" s="73"/>
      <c r="M76" s="73"/>
      <c r="N76" s="70" t="str">
        <f>IFERROR(INDEX('ПРТС'!H:H,MATCH('БШПД'!Q76,'ПРТС'!P:P,0)),"")</f>
        <v/>
      </c>
      <c r="O76" s="70" t="str">
        <f>IFERROR(INDEX('УЦН 1.0'!D:D,MATCH('БШПД'!Q76,'УЦН 1.0'!R:R,0)),"")</f>
        <v/>
      </c>
      <c r="P76" s="70" t="str">
        <f>IFERROR(INDEX('УЦН 2.0'!H:H,MATCH('БШПД'!Q76,'УЦН 2.0'!L:L,0)),"")</f>
        <v xml:space="preserve">2023 (с 2022)</v>
      </c>
      <c r="Q76" s="12">
        <v>601</v>
      </c>
      <c r="R76" s="1"/>
    </row>
    <row r="77">
      <c r="A77" s="70"/>
      <c r="B77" s="71" t="s">
        <v>84</v>
      </c>
      <c r="C77" s="71" t="s">
        <v>113</v>
      </c>
      <c r="D77" s="72">
        <f>IFERROR(INDEX('показатель 504-п'!E:E,MATCH('БШПД'!Q77,'показатель 504-п'!T:T,0)),"")</f>
        <v>120</v>
      </c>
      <c r="E77" s="73"/>
      <c r="F77" s="73" t="s">
        <v>18</v>
      </c>
      <c r="G77" s="74" t="s">
        <v>19</v>
      </c>
      <c r="H77" s="74" t="s">
        <v>19</v>
      </c>
      <c r="I77" s="74" t="s">
        <v>19</v>
      </c>
      <c r="J77" s="73"/>
      <c r="K77" s="73"/>
      <c r="L77" s="73"/>
      <c r="M77" s="73"/>
      <c r="N77" s="70" t="str">
        <f>IFERROR(INDEX('ПРТС'!H:H,MATCH('БШПД'!Q77,'ПРТС'!P:P,0)),"")</f>
        <v/>
      </c>
      <c r="O77" s="70" t="str">
        <f>IFERROR(INDEX('УЦН 1.0'!D:D,MATCH('БШПД'!Q77,'УЦН 1.0'!R:R,0)),"")</f>
        <v/>
      </c>
      <c r="P77" s="70">
        <f>IFERROR(INDEX('УЦН 2.0'!H:H,MATCH('БШПД'!Q77,'УЦН 2.0'!L:L,0)),"")</f>
        <v>2023</v>
      </c>
      <c r="Q77" s="12">
        <v>651</v>
      </c>
      <c r="R77" s="1"/>
    </row>
    <row r="78">
      <c r="A78" s="70"/>
      <c r="B78" s="77" t="s">
        <v>114</v>
      </c>
      <c r="C78" s="77" t="s">
        <v>115</v>
      </c>
      <c r="D78" s="72">
        <f>IFERROR(INDEX('показатель 504-п'!E:E,MATCH('БШПД'!Q78,'показатель 504-п'!T:T,0)),"")</f>
        <v>150</v>
      </c>
      <c r="E78" s="73"/>
      <c r="F78" s="73"/>
      <c r="G78" s="73"/>
      <c r="H78" s="73" t="s">
        <v>18</v>
      </c>
      <c r="I78" s="74" t="s">
        <v>19</v>
      </c>
      <c r="J78" s="73"/>
      <c r="K78" s="73"/>
      <c r="L78" s="73"/>
      <c r="M78" s="73"/>
      <c r="N78" s="70" t="str">
        <f>IFERROR(INDEX('ПРТС'!H:H,MATCH('БШПД'!Q78,'ПРТС'!P:P,0)),"")</f>
        <v/>
      </c>
      <c r="O78" s="70" t="str">
        <f>IFERROR(INDEX('УЦН 1.0'!D:D,MATCH('БШПД'!Q78,'УЦН 1.0'!R:R,0)),"")</f>
        <v/>
      </c>
      <c r="P78" s="70" t="str">
        <f>IFERROR(INDEX('УЦН 2.0'!H:H,MATCH('БШПД'!Q78,'УЦН 2.0'!L:L,0)),"")</f>
        <v xml:space="preserve">2023 (с 2022)</v>
      </c>
      <c r="Q78" s="12">
        <v>799</v>
      </c>
      <c r="R78" s="1"/>
    </row>
    <row r="79">
      <c r="A79" s="70"/>
      <c r="B79" s="76" t="s">
        <v>37</v>
      </c>
      <c r="C79" s="76" t="s">
        <v>116</v>
      </c>
      <c r="D79" s="72">
        <f>IFERROR(INDEX('показатель 504-п'!E:E,MATCH('БШПД'!Q79,'показатель 504-п'!T:T,0)),"")</f>
        <v>307</v>
      </c>
      <c r="E79" s="73"/>
      <c r="F79" s="73" t="s">
        <v>18</v>
      </c>
      <c r="G79" s="74" t="s">
        <v>19</v>
      </c>
      <c r="H79" s="74" t="s">
        <v>19</v>
      </c>
      <c r="I79" s="74" t="s">
        <v>19</v>
      </c>
      <c r="J79" s="73"/>
      <c r="K79" s="73"/>
      <c r="L79" s="73"/>
      <c r="M79" s="73"/>
      <c r="N79" s="70" t="str">
        <f>IFERROR(INDEX('ПРТС'!H:H,MATCH('БШПД'!Q79,'ПРТС'!P:P,0)),"")</f>
        <v/>
      </c>
      <c r="O79" s="70">
        <f>IFERROR(INDEX('УЦН 1.0'!D:D,MATCH('БШПД'!Q79,'УЦН 1.0'!R:R,0)),"")</f>
        <v>2021</v>
      </c>
      <c r="P79" s="70" t="str">
        <f>IFERROR(INDEX('УЦН 2.0'!H:H,MATCH('БШПД'!Q79,'УЦН 2.0'!L:L,0)),"")</f>
        <v xml:space="preserve">2023 (с 2022)</v>
      </c>
      <c r="Q79" s="12">
        <v>830</v>
      </c>
      <c r="R79" s="1"/>
    </row>
    <row r="80">
      <c r="A80" s="70"/>
      <c r="B80" s="71" t="s">
        <v>37</v>
      </c>
      <c r="C80" s="71" t="s">
        <v>117</v>
      </c>
      <c r="D80" s="72">
        <f>IFERROR(INDEX('показатель 504-п'!E:E,MATCH('БШПД'!Q80,'показатель 504-п'!T:T,0)),"")</f>
        <v>119</v>
      </c>
      <c r="E80" s="73"/>
      <c r="F80" s="73"/>
      <c r="G80" s="74" t="s">
        <v>18</v>
      </c>
      <c r="H80" s="74" t="s">
        <v>19</v>
      </c>
      <c r="I80" s="74" t="s">
        <v>19</v>
      </c>
      <c r="J80" s="74" t="s">
        <v>19</v>
      </c>
      <c r="K80" s="73" t="s">
        <v>19</v>
      </c>
      <c r="L80" s="73" t="s">
        <v>19</v>
      </c>
      <c r="M80" s="73"/>
      <c r="N80" s="70" t="str">
        <f>IFERROR(INDEX('ПРТС'!H:H,MATCH('БШПД'!Q80,'ПРТС'!P:P,0)),"")</f>
        <v/>
      </c>
      <c r="O80" s="70" t="str">
        <f>IFERROR(INDEX('УЦН 1.0'!D:D,MATCH('БШПД'!Q80,'УЦН 1.0'!R:R,0)),"")</f>
        <v/>
      </c>
      <c r="P80" s="70">
        <f>IFERROR(INDEX('УЦН 2.0'!H:H,MATCH('БШПД'!Q80,'УЦН 2.0'!L:L,0)),"")</f>
        <v>2024</v>
      </c>
      <c r="Q80" s="12">
        <v>838</v>
      </c>
      <c r="R80" s="1"/>
      <c r="S80" s="1"/>
    </row>
    <row r="81">
      <c r="A81" s="70"/>
      <c r="B81" s="77" t="s">
        <v>118</v>
      </c>
      <c r="C81" s="77" t="s">
        <v>119</v>
      </c>
      <c r="D81" s="72">
        <f>IFERROR(INDEX('показатель 504-п'!E:E,MATCH('БШПД'!Q81,'показатель 504-п'!T:T,0)),"")</f>
        <v>167</v>
      </c>
      <c r="E81" s="73"/>
      <c r="F81" s="73"/>
      <c r="G81" s="73" t="s">
        <v>18</v>
      </c>
      <c r="H81" s="74" t="s">
        <v>19</v>
      </c>
      <c r="I81" s="74" t="s">
        <v>19</v>
      </c>
      <c r="J81" s="73"/>
      <c r="K81" s="73"/>
      <c r="L81" s="73"/>
      <c r="M81" s="73"/>
      <c r="N81" s="70" t="str">
        <f>IFERROR(INDEX('ПРТС'!H:H,MATCH('БШПД'!Q81,'ПРТС'!P:P,0)),"")</f>
        <v/>
      </c>
      <c r="O81" s="70" t="str">
        <f>IFERROR(INDEX('УЦН 1.0'!D:D,MATCH('БШПД'!Q81,'УЦН 1.0'!R:R,0)),"")</f>
        <v/>
      </c>
      <c r="P81" s="70">
        <f>IFERROR(INDEX('УЦН 2.0'!H:H,MATCH('БШПД'!Q81,'УЦН 2.0'!L:L,0)),"")</f>
        <v>2022</v>
      </c>
      <c r="Q81" s="12">
        <v>882</v>
      </c>
      <c r="R81" s="1"/>
    </row>
    <row r="82">
      <c r="A82" s="70"/>
      <c r="B82" s="75" t="s">
        <v>39</v>
      </c>
      <c r="C82" s="77" t="s">
        <v>120</v>
      </c>
      <c r="D82" s="72">
        <f>IFERROR(INDEX('показатель 504-п'!E:E,MATCH('БШПД'!Q82,'показатель 504-п'!T:T,0)),"")</f>
        <v>247</v>
      </c>
      <c r="E82" s="73"/>
      <c r="F82" s="73"/>
      <c r="G82" s="73"/>
      <c r="H82" s="73"/>
      <c r="I82" s="73"/>
      <c r="J82" s="73"/>
      <c r="K82" s="73" t="s">
        <v>18</v>
      </c>
      <c r="L82" s="73" t="s">
        <v>19</v>
      </c>
      <c r="M82" s="73"/>
      <c r="N82" s="70" t="str">
        <f>IFERROR(INDEX('ПРТС'!H:H,MATCH('БШПД'!Q82,'ПРТС'!P:P,0)),"")</f>
        <v/>
      </c>
      <c r="O82" s="70" t="str">
        <f>IFERROR(INDEX('УЦН 1.0'!D:D,MATCH('БШПД'!Q82,'УЦН 1.0'!R:R,0)),"")</f>
        <v/>
      </c>
      <c r="P82" s="70">
        <f>IFERROR(INDEX('УЦН 2.0'!H:H,MATCH('БШПД'!Q82,'УЦН 2.0'!L:L,0)),"")</f>
        <v>2023</v>
      </c>
      <c r="Q82" s="12">
        <v>941</v>
      </c>
      <c r="R82" s="1"/>
    </row>
    <row r="83">
      <c r="A83" s="70"/>
      <c r="B83" s="71" t="s">
        <v>39</v>
      </c>
      <c r="C83" s="71" t="s">
        <v>121</v>
      </c>
      <c r="D83" s="72">
        <f>IFERROR(INDEX('показатель 504-п'!E:E,MATCH('БШПД'!Q83,'показатель 504-п'!T:T,0)),"")</f>
        <v>212</v>
      </c>
      <c r="E83" s="73"/>
      <c r="F83" s="73"/>
      <c r="G83" s="74"/>
      <c r="H83" s="74"/>
      <c r="I83" s="74"/>
      <c r="J83" s="74"/>
      <c r="K83" s="73"/>
      <c r="L83" s="73" t="s">
        <v>18</v>
      </c>
      <c r="M83" s="73"/>
      <c r="N83" s="70" t="str">
        <f>IFERROR(INDEX('ПРТС'!H:H,MATCH('БШПД'!Q83,'ПРТС'!P:P,0)),"")</f>
        <v/>
      </c>
      <c r="O83" s="70" t="str">
        <f>IFERROR(INDEX('УЦН 1.0'!D:D,MATCH('БШПД'!Q83,'УЦН 1.0'!R:R,0)),"")</f>
        <v/>
      </c>
      <c r="P83" s="70">
        <f>IFERROR(INDEX('УЦН 2.0'!H:H,MATCH('БШПД'!Q83,'УЦН 2.0'!L:L,0)),"")</f>
        <v>2024</v>
      </c>
      <c r="Q83" s="12">
        <v>948</v>
      </c>
      <c r="R83" s="1"/>
      <c r="S83" s="1"/>
    </row>
    <row r="84">
      <c r="A84" s="70"/>
      <c r="B84" s="71" t="s">
        <v>39</v>
      </c>
      <c r="C84" s="71" t="s">
        <v>122</v>
      </c>
      <c r="D84" s="72">
        <f>IFERROR(INDEX('показатель 504-п'!E:E,MATCH('БШПД'!Q84,'показатель 504-п'!T:T,0)),"")</f>
        <v>145</v>
      </c>
      <c r="E84" s="73"/>
      <c r="F84" s="73" t="s">
        <v>18</v>
      </c>
      <c r="G84" s="74" t="s">
        <v>19</v>
      </c>
      <c r="H84" s="74" t="s">
        <v>19</v>
      </c>
      <c r="I84" s="74" t="s">
        <v>19</v>
      </c>
      <c r="J84" s="73"/>
      <c r="K84" s="74" t="s">
        <v>19</v>
      </c>
      <c r="L84" s="74" t="s">
        <v>19</v>
      </c>
      <c r="M84" s="74"/>
      <c r="N84" s="70" t="str">
        <f>IFERROR(INDEX('ПРТС'!H:H,MATCH('БШПД'!Q84,'ПРТС'!P:P,0)),"")</f>
        <v/>
      </c>
      <c r="O84" s="70" t="str">
        <f>IFERROR(INDEX('УЦН 1.0'!D:D,MATCH('БШПД'!Q84,'УЦН 1.0'!R:R,0)),"")</f>
        <v/>
      </c>
      <c r="P84" s="70">
        <f>IFERROR(INDEX('УЦН 2.0'!H:H,MATCH('БШПД'!Q84,'УЦН 2.0'!L:L,0)),"")</f>
        <v>2023</v>
      </c>
      <c r="Q84" s="12">
        <v>958</v>
      </c>
      <c r="R84" s="1"/>
    </row>
    <row r="85">
      <c r="A85" s="70"/>
      <c r="B85" s="76" t="s">
        <v>123</v>
      </c>
      <c r="C85" s="76" t="s">
        <v>124</v>
      </c>
      <c r="D85" s="72">
        <f>IFERROR(INDEX('показатель 504-п'!E:E,MATCH('БШПД'!Q85,'показатель 504-п'!T:T,0)),"")</f>
        <v>351</v>
      </c>
      <c r="E85" s="73"/>
      <c r="F85" s="73" t="s">
        <v>18</v>
      </c>
      <c r="G85" s="74" t="s">
        <v>19</v>
      </c>
      <c r="H85" s="74" t="s">
        <v>19</v>
      </c>
      <c r="I85" s="74" t="s">
        <v>19</v>
      </c>
      <c r="J85" s="74" t="s">
        <v>19</v>
      </c>
      <c r="K85" s="73"/>
      <c r="L85" s="73"/>
      <c r="M85" s="73"/>
      <c r="N85" s="70" t="str">
        <f>IFERROR(INDEX('ПРТС'!H:H,MATCH('БШПД'!Q85,'ПРТС'!P:P,0)),"")</f>
        <v/>
      </c>
      <c r="O85" s="70">
        <f>IFERROR(INDEX('УЦН 1.0'!D:D,MATCH('БШПД'!Q85,'УЦН 1.0'!R:R,0)),"")</f>
        <v>2021</v>
      </c>
      <c r="P85" s="70" t="str">
        <f>IFERROR(INDEX('УЦН 2.0'!H:H,MATCH('БШПД'!Q85,'УЦН 2.0'!L:L,0)),"")</f>
        <v xml:space="preserve">2023 (с 2022)</v>
      </c>
      <c r="Q85" s="12">
        <v>1057</v>
      </c>
      <c r="R85" s="1"/>
    </row>
    <row r="86">
      <c r="A86" s="70"/>
      <c r="B86" s="75" t="s">
        <v>125</v>
      </c>
      <c r="C86" s="75" t="s">
        <v>126</v>
      </c>
      <c r="D86" s="72">
        <f>IFERROR(INDEX('показатель 504-п'!E:E,MATCH('БШПД'!Q86,'показатель 504-п'!T:T,0)),"")</f>
        <v>178</v>
      </c>
      <c r="E86" s="73"/>
      <c r="F86" s="73"/>
      <c r="G86" s="73" t="s">
        <v>18</v>
      </c>
      <c r="H86" s="73"/>
      <c r="I86" s="73"/>
      <c r="J86" s="73"/>
      <c r="K86" s="73"/>
      <c r="L86" s="73"/>
      <c r="M86" s="73"/>
      <c r="N86" s="70" t="str">
        <f>IFERROR(INDEX('ПРТС'!H:H,MATCH('БШПД'!Q86,'ПРТС'!P:P,0)),"")</f>
        <v/>
      </c>
      <c r="O86" s="70">
        <f>IFERROR(INDEX('УЦН 1.0'!D:D,MATCH('БШПД'!Q86,'УЦН 1.0'!R:R,0)),"")</f>
        <v>2021</v>
      </c>
      <c r="P86" s="70" t="str">
        <f>IFERROR(INDEX('УЦН 2.0'!H:H,MATCH('БШПД'!Q86,'УЦН 2.0'!L:L,0)),"")</f>
        <v xml:space="preserve">2023 (с 2022)</v>
      </c>
      <c r="Q86" s="12">
        <v>1167</v>
      </c>
      <c r="R86" s="1"/>
    </row>
    <row r="87">
      <c r="A87" s="70"/>
      <c r="B87" s="78" t="s">
        <v>90</v>
      </c>
      <c r="C87" s="78" t="s">
        <v>127</v>
      </c>
      <c r="D87" s="72">
        <f>IFERROR(INDEX('показатель 504-п'!E:E,MATCH('БШПД'!Q87,'показатель 504-п'!T:T,0)),"")</f>
        <v>210</v>
      </c>
      <c r="E87" s="73"/>
      <c r="F87" s="73" t="s">
        <v>18</v>
      </c>
      <c r="G87" s="74" t="s">
        <v>19</v>
      </c>
      <c r="H87" s="73"/>
      <c r="I87" s="74" t="s">
        <v>19</v>
      </c>
      <c r="J87" s="74" t="s">
        <v>19</v>
      </c>
      <c r="K87" s="73"/>
      <c r="L87" s="73"/>
      <c r="M87" s="73"/>
      <c r="N87" s="70" t="str">
        <f>IFERROR(INDEX('ПРТС'!H:H,MATCH('БШПД'!Q87,'ПРТС'!P:P,0)),"")</f>
        <v/>
      </c>
      <c r="O87" s="70" t="str">
        <f>IFERROR(INDEX('УЦН 1.0'!D:D,MATCH('БШПД'!Q87,'УЦН 1.0'!R:R,0)),"")</f>
        <v/>
      </c>
      <c r="P87" s="70" t="str">
        <f>IFERROR(INDEX('УЦН 2.0'!H:H,MATCH('БШПД'!Q87,'УЦН 2.0'!L:L,0)),"")</f>
        <v xml:space="preserve">2023 (с 2022)</v>
      </c>
      <c r="Q87" s="12">
        <v>1200</v>
      </c>
      <c r="R87" s="1"/>
    </row>
    <row r="88">
      <c r="A88" s="70"/>
      <c r="B88" s="75" t="s">
        <v>90</v>
      </c>
      <c r="C88" s="75" t="s">
        <v>128</v>
      </c>
      <c r="D88" s="72">
        <f>IFERROR(INDEX('показатель 504-п'!E:E,MATCH('БШПД'!Q88,'показатель 504-п'!T:T,0)),"")</f>
        <v>110</v>
      </c>
      <c r="E88" s="73"/>
      <c r="F88" s="73"/>
      <c r="G88" s="73" t="s">
        <v>18</v>
      </c>
      <c r="H88" s="73"/>
      <c r="I88" s="74" t="s">
        <v>19</v>
      </c>
      <c r="J88" s="74" t="s">
        <v>19</v>
      </c>
      <c r="K88" s="73"/>
      <c r="L88" s="73"/>
      <c r="M88" s="73"/>
      <c r="N88" s="70" t="str">
        <f>IFERROR(INDEX('ПРТС'!H:H,MATCH('БШПД'!Q88,'ПРТС'!P:P,0)),"")</f>
        <v/>
      </c>
      <c r="O88" s="70" t="str">
        <f>IFERROR(INDEX('УЦН 1.0'!D:D,MATCH('БШПД'!Q88,'УЦН 1.0'!R:R,0)),"")</f>
        <v/>
      </c>
      <c r="P88" s="70" t="str">
        <f>IFERROR(INDEX('УЦН 2.0'!H:H,MATCH('БШПД'!Q88,'УЦН 2.0'!L:L,0)),"")</f>
        <v xml:space="preserve">2023 (с 2022)</v>
      </c>
      <c r="Q88" s="12">
        <v>1207</v>
      </c>
      <c r="R88" s="1"/>
    </row>
    <row r="89">
      <c r="A89" s="70"/>
      <c r="B89" s="75" t="s">
        <v>90</v>
      </c>
      <c r="C89" s="75" t="s">
        <v>129</v>
      </c>
      <c r="D89" s="72">
        <f>IFERROR(INDEX('показатель 504-п'!E:E,MATCH('БШПД'!Q89,'показатель 504-п'!T:T,0)),"")</f>
        <v>135</v>
      </c>
      <c r="E89" s="73"/>
      <c r="F89" s="73"/>
      <c r="G89" s="73"/>
      <c r="H89" s="73"/>
      <c r="I89" s="73" t="s">
        <v>18</v>
      </c>
      <c r="J89" s="74" t="s">
        <v>19</v>
      </c>
      <c r="K89" s="73"/>
      <c r="L89" s="73" t="s">
        <v>19</v>
      </c>
      <c r="M89" s="73"/>
      <c r="N89" s="70" t="str">
        <f>IFERROR(INDEX('ПРТС'!H:H,MATCH('БШПД'!Q89,'ПРТС'!P:P,0)),"")</f>
        <v/>
      </c>
      <c r="O89" s="70" t="str">
        <f>IFERROR(INDEX('УЦН 1.0'!D:D,MATCH('БШПД'!Q89,'УЦН 1.0'!R:R,0)),"")</f>
        <v/>
      </c>
      <c r="P89" s="70">
        <f>IFERROR(INDEX('УЦН 2.0'!H:H,MATCH('БШПД'!Q89,'УЦН 2.0'!L:L,0)),"")</f>
        <v>2023</v>
      </c>
      <c r="Q89" s="12">
        <v>1222</v>
      </c>
      <c r="R89" s="1"/>
    </row>
    <row r="90">
      <c r="A90" s="70"/>
      <c r="B90" s="71" t="s">
        <v>130</v>
      </c>
      <c r="C90" s="71" t="s">
        <v>131</v>
      </c>
      <c r="D90" s="72">
        <f>IFERROR(INDEX('показатель 504-п'!E:E,MATCH('БШПД'!Q90,'показатель 504-п'!T:T,0)),"")</f>
        <v>107</v>
      </c>
      <c r="E90" s="73"/>
      <c r="F90" s="73" t="s">
        <v>18</v>
      </c>
      <c r="G90" s="74" t="s">
        <v>19</v>
      </c>
      <c r="H90" s="74" t="s">
        <v>19</v>
      </c>
      <c r="I90" s="74" t="s">
        <v>19</v>
      </c>
      <c r="J90" s="73"/>
      <c r="K90" s="73"/>
      <c r="L90" s="73"/>
      <c r="M90" s="73"/>
      <c r="N90" s="70" t="str">
        <f>IFERROR(INDEX('ПРТС'!H:H,MATCH('БШПД'!Q90,'ПРТС'!P:P,0)),"")</f>
        <v/>
      </c>
      <c r="O90" s="70" t="str">
        <f>IFERROR(INDEX('УЦН 1.0'!D:D,MATCH('БШПД'!Q90,'УЦН 1.0'!R:R,0)),"")</f>
        <v/>
      </c>
      <c r="P90" s="70">
        <f>IFERROR(INDEX('УЦН 2.0'!H:H,MATCH('БШПД'!Q90,'УЦН 2.0'!L:L,0)),"")</f>
        <v>2023</v>
      </c>
      <c r="Q90" s="12">
        <v>1241</v>
      </c>
      <c r="R90" s="1"/>
    </row>
    <row r="91">
      <c r="A91" s="70"/>
      <c r="B91" s="77" t="s">
        <v>42</v>
      </c>
      <c r="C91" s="77" t="s">
        <v>132</v>
      </c>
      <c r="D91" s="72">
        <f>IFERROR(INDEX('показатель 504-п'!E:E,MATCH('БШПД'!Q91,'показатель 504-п'!T:T,0)),"")</f>
        <v>198</v>
      </c>
      <c r="E91" s="73"/>
      <c r="F91" s="73"/>
      <c r="G91" s="73"/>
      <c r="H91" s="73"/>
      <c r="I91" s="73" t="s">
        <v>18</v>
      </c>
      <c r="J91" s="73"/>
      <c r="K91" s="73"/>
      <c r="L91" s="73"/>
      <c r="M91" s="73"/>
      <c r="N91" s="70" t="str">
        <f>IFERROR(INDEX('ПРТС'!H:H,MATCH('БШПД'!Q91,'ПРТС'!P:P,0)),"")</f>
        <v/>
      </c>
      <c r="O91" s="70">
        <f>IFERROR(INDEX('УЦН 1.0'!D:D,MATCH('БШПД'!Q91,'УЦН 1.0'!R:R,0)),"")</f>
        <v>2019</v>
      </c>
      <c r="P91" s="70">
        <f>IFERROR(INDEX('УЦН 2.0'!H:H,MATCH('БШПД'!Q91,'УЦН 2.0'!L:L,0)),"")</f>
        <v>2022</v>
      </c>
      <c r="Q91" s="12">
        <v>1267</v>
      </c>
      <c r="R91" s="1"/>
    </row>
    <row r="92">
      <c r="A92" s="70"/>
      <c r="B92" s="77" t="s">
        <v>42</v>
      </c>
      <c r="C92" s="77" t="s">
        <v>133</v>
      </c>
      <c r="D92" s="72">
        <f>IFERROR(INDEX('показатель 504-п'!E:E,MATCH('БШПД'!Q92,'показатель 504-п'!T:T,0)),"")</f>
        <v>132</v>
      </c>
      <c r="E92" s="73"/>
      <c r="F92" s="73"/>
      <c r="G92" s="73"/>
      <c r="H92" s="73"/>
      <c r="I92" s="73"/>
      <c r="J92" s="73"/>
      <c r="K92" s="73" t="s">
        <v>18</v>
      </c>
      <c r="L92" s="73"/>
      <c r="M92" s="73"/>
      <c r="N92" s="70" t="str">
        <f>IFERROR(INDEX('ПРТС'!H:H,MATCH('БШПД'!Q92,'ПРТС'!P:P,0)),"")</f>
        <v/>
      </c>
      <c r="O92" s="70" t="str">
        <f>IFERROR(INDEX('УЦН 1.0'!D:D,MATCH('БШПД'!Q92,'УЦН 1.0'!R:R,0)),"")</f>
        <v/>
      </c>
      <c r="P92" s="70" t="str">
        <f>IFERROR(INDEX('УЦН 2.0'!H:H,MATCH('БШПД'!Q92,'УЦН 2.0'!L:L,0)),"")</f>
        <v xml:space="preserve">2023 (с 2022)</v>
      </c>
      <c r="Q92" s="12">
        <v>1292</v>
      </c>
      <c r="R92" s="1"/>
    </row>
    <row r="93">
      <c r="A93" s="70"/>
      <c r="B93" s="75" t="s">
        <v>48</v>
      </c>
      <c r="C93" s="75" t="s">
        <v>134</v>
      </c>
      <c r="D93" s="72">
        <f>IFERROR(INDEX('показатель 504-п'!E:E,MATCH('БШПД'!Q93,'показатель 504-п'!T:T,0)),"")</f>
        <v>88</v>
      </c>
      <c r="E93" s="73"/>
      <c r="F93" s="73"/>
      <c r="G93" s="73" t="s">
        <v>18</v>
      </c>
      <c r="H93" s="74" t="s">
        <v>19</v>
      </c>
      <c r="I93" s="74" t="s">
        <v>19</v>
      </c>
      <c r="J93" s="74" t="s">
        <v>19</v>
      </c>
      <c r="K93" s="74" t="s">
        <v>19</v>
      </c>
      <c r="L93" s="74"/>
      <c r="M93" s="74"/>
      <c r="N93" s="70" t="str">
        <f>IFERROR(INDEX('ПРТС'!H:H,MATCH('БШПД'!Q93,'ПРТС'!P:P,0)),"")</f>
        <v/>
      </c>
      <c r="O93" s="70" t="str">
        <f>IFERROR(INDEX('УЦН 1.0'!D:D,MATCH('БШПД'!Q93,'УЦН 1.0'!R:R,0)),"")</f>
        <v/>
      </c>
      <c r="P93" s="70" t="str">
        <f>IFERROR(INDEX('УЦН 2.0'!H:H,MATCH('БШПД'!Q93,'УЦН 2.0'!L:L,0)),"")</f>
        <v xml:space="preserve">2023 (с 2022)</v>
      </c>
      <c r="Q93" s="12">
        <v>1424</v>
      </c>
      <c r="R93" s="1"/>
    </row>
    <row r="94">
      <c r="A94" s="70"/>
      <c r="B94" s="75" t="s">
        <v>48</v>
      </c>
      <c r="C94" s="75" t="s">
        <v>135</v>
      </c>
      <c r="D94" s="72">
        <f>IFERROR(INDEX('показатель 504-п'!E:E,MATCH('БШПД'!Q94,'показатель 504-п'!T:T,0)),"")</f>
        <v>194</v>
      </c>
      <c r="E94" s="79"/>
      <c r="F94" s="73"/>
      <c r="G94" s="73" t="s">
        <v>18</v>
      </c>
      <c r="H94" s="74" t="s">
        <v>19</v>
      </c>
      <c r="I94" s="74" t="s">
        <v>19</v>
      </c>
      <c r="J94" s="74" t="s">
        <v>19</v>
      </c>
      <c r="K94" s="73"/>
      <c r="L94" s="73"/>
      <c r="M94" s="73"/>
      <c r="N94" s="70" t="str">
        <f>IFERROR(INDEX('ПРТС'!H:H,MATCH('БШПД'!Q94,'ПРТС'!P:P,0)),"")</f>
        <v/>
      </c>
      <c r="O94" s="70">
        <f>IFERROR(INDEX('УЦН 1.0'!D:D,MATCH('БШПД'!Q94,'УЦН 1.0'!R:R,0)),"")</f>
        <v>2020</v>
      </c>
      <c r="P94" s="70">
        <f>IFERROR(INDEX('УЦН 2.0'!H:H,MATCH('БШПД'!Q94,'УЦН 2.0'!L:L,0)),"")</f>
        <v>2024</v>
      </c>
      <c r="Q94" s="12">
        <v>1426</v>
      </c>
      <c r="R94" s="1"/>
    </row>
    <row r="95">
      <c r="A95" s="70"/>
      <c r="B95" s="75" t="s">
        <v>48</v>
      </c>
      <c r="C95" s="75" t="s">
        <v>136</v>
      </c>
      <c r="D95" s="72">
        <f>IFERROR(INDEX('показатель 504-п'!E:E,MATCH('БШПД'!Q95,'показатель 504-п'!T:T,0)),"")</f>
        <v>203</v>
      </c>
      <c r="E95" s="73"/>
      <c r="F95" s="73"/>
      <c r="G95" s="73" t="s">
        <v>18</v>
      </c>
      <c r="H95" s="74" t="s">
        <v>19</v>
      </c>
      <c r="I95" s="74" t="s">
        <v>19</v>
      </c>
      <c r="J95" s="74" t="s">
        <v>19</v>
      </c>
      <c r="K95" s="73"/>
      <c r="L95" s="73"/>
      <c r="M95" s="73"/>
      <c r="N95" s="70" t="str">
        <f>IFERROR(INDEX('ПРТС'!H:H,MATCH('БШПД'!Q95,'ПРТС'!P:P,0)),"")</f>
        <v/>
      </c>
      <c r="O95" s="70">
        <f>IFERROR(INDEX('УЦН 1.0'!D:D,MATCH('БШПД'!Q95,'УЦН 1.0'!R:R,0)),"")</f>
        <v>2021</v>
      </c>
      <c r="P95" s="70">
        <f>IFERROR(INDEX('УЦН 2.0'!H:H,MATCH('БШПД'!Q95,'УЦН 2.0'!L:L,0)),"")</f>
        <v>2024</v>
      </c>
      <c r="Q95" s="12">
        <v>1433</v>
      </c>
      <c r="R95" s="1"/>
    </row>
    <row r="96">
      <c r="A96" s="70"/>
      <c r="B96" s="75" t="s">
        <v>48</v>
      </c>
      <c r="C96" s="75" t="s">
        <v>137</v>
      </c>
      <c r="D96" s="72">
        <f>IFERROR(INDEX('показатель 504-п'!E:E,MATCH('БШПД'!Q96,'показатель 504-п'!T:T,0)),"")</f>
        <v>173</v>
      </c>
      <c r="E96" s="79"/>
      <c r="F96" s="73"/>
      <c r="G96" s="73" t="s">
        <v>18</v>
      </c>
      <c r="H96" s="74" t="s">
        <v>19</v>
      </c>
      <c r="I96" s="74" t="s">
        <v>19</v>
      </c>
      <c r="J96" s="74" t="s">
        <v>19</v>
      </c>
      <c r="K96" s="73"/>
      <c r="L96" s="73"/>
      <c r="M96" s="73"/>
      <c r="N96" s="70" t="str">
        <f>IFERROR(INDEX('ПРТС'!H:H,MATCH('БШПД'!Q96,'ПРТС'!P:P,0)),"")</f>
        <v/>
      </c>
      <c r="O96" s="70">
        <f>IFERROR(INDEX('УЦН 1.0'!D:D,MATCH('БШПД'!Q96,'УЦН 1.0'!R:R,0)),"")</f>
        <v>2021</v>
      </c>
      <c r="P96" s="70">
        <f>IFERROR(INDEX('УЦН 2.0'!H:H,MATCH('БШПД'!Q96,'УЦН 2.0'!L:L,0)),"")</f>
        <v>2024</v>
      </c>
      <c r="Q96" s="12">
        <v>1448</v>
      </c>
      <c r="R96" s="1"/>
    </row>
    <row r="97">
      <c r="A97" s="70"/>
      <c r="B97" s="77" t="s">
        <v>50</v>
      </c>
      <c r="C97" s="75" t="s">
        <v>138</v>
      </c>
      <c r="D97" s="72">
        <f>IFERROR(INDEX('показатель 504-п'!E:E,MATCH('БШПД'!Q97,'показатель 504-п'!T:T,0)),"")</f>
        <v>83</v>
      </c>
      <c r="E97" s="73"/>
      <c r="F97" s="73"/>
      <c r="G97" s="73"/>
      <c r="H97" s="73"/>
      <c r="I97" s="73"/>
      <c r="J97" s="73"/>
      <c r="K97" s="73" t="s">
        <v>18</v>
      </c>
      <c r="L97" s="73"/>
      <c r="M97" s="73"/>
      <c r="N97" s="70" t="str">
        <f>IFERROR(INDEX('ПРТС'!H:H,MATCH('БШПД'!Q97,'ПРТС'!P:P,0)),"")</f>
        <v/>
      </c>
      <c r="O97" s="70" t="str">
        <f>IFERROR(INDEX('УЦН 1.0'!D:D,MATCH('БШПД'!Q97,'УЦН 1.0'!R:R,0)),"")</f>
        <v/>
      </c>
      <c r="P97" s="70">
        <f>IFERROR(INDEX('УЦН 2.0'!H:H,MATCH('БШПД'!Q97,'УЦН 2.0'!L:L,0)),"")</f>
        <v>2022</v>
      </c>
      <c r="Q97" s="12">
        <v>1455</v>
      </c>
      <c r="R97" s="1"/>
    </row>
    <row r="98">
      <c r="A98" s="70"/>
      <c r="B98" s="76" t="s">
        <v>52</v>
      </c>
      <c r="C98" s="75" t="s">
        <v>139</v>
      </c>
      <c r="D98" s="72">
        <f>IFERROR(INDEX('показатель 504-п'!E:E,MATCH('БШПД'!Q98,'показатель 504-п'!T:T,0)),"")</f>
        <v>191</v>
      </c>
      <c r="E98" s="73"/>
      <c r="F98" s="73" t="s">
        <v>18</v>
      </c>
      <c r="G98" s="74" t="s">
        <v>19</v>
      </c>
      <c r="H98" s="74" t="s">
        <v>19</v>
      </c>
      <c r="I98" s="74" t="s">
        <v>19</v>
      </c>
      <c r="J98" s="74" t="s">
        <v>19</v>
      </c>
      <c r="K98" s="74" t="s">
        <v>19</v>
      </c>
      <c r="L98" s="74"/>
      <c r="M98" s="74"/>
      <c r="N98" s="70" t="str">
        <f>IFERROR(INDEX('ПРТС'!H:H,MATCH('БШПД'!Q98,'ПРТС'!P:P,0)),"")</f>
        <v/>
      </c>
      <c r="O98" s="70" t="str">
        <f>IFERROR(INDEX('УЦН 1.0'!D:D,MATCH('БШПД'!Q98,'УЦН 1.0'!R:R,0)),"")</f>
        <v/>
      </c>
      <c r="P98" s="70" t="str">
        <f>IFERROR(INDEX('УЦН 2.0'!H:H,MATCH('БШПД'!Q98,'УЦН 2.0'!L:L,0)),"")</f>
        <v xml:space="preserve">2023 (с 2022)</v>
      </c>
      <c r="Q98" s="12">
        <v>1481</v>
      </c>
      <c r="R98" s="1"/>
    </row>
    <row r="99">
      <c r="A99" s="70"/>
      <c r="B99" s="76" t="s">
        <v>52</v>
      </c>
      <c r="C99" s="75" t="s">
        <v>140</v>
      </c>
      <c r="D99" s="72">
        <f>IFERROR(INDEX('показатель 504-п'!E:E,MATCH('БШПД'!Q99,'показатель 504-п'!T:T,0)),"")</f>
        <v>111</v>
      </c>
      <c r="E99" s="73"/>
      <c r="F99" s="73"/>
      <c r="G99" s="73" t="s">
        <v>18</v>
      </c>
      <c r="H99" s="74" t="s">
        <v>19</v>
      </c>
      <c r="I99" s="74" t="s">
        <v>19</v>
      </c>
      <c r="J99" s="73"/>
      <c r="K99" s="74" t="s">
        <v>19</v>
      </c>
      <c r="L99" s="74"/>
      <c r="M99" s="74"/>
      <c r="N99" s="70" t="str">
        <f>IFERROR(INDEX('ПРТС'!H:H,MATCH('БШПД'!Q99,'ПРТС'!P:P,0)),"")</f>
        <v/>
      </c>
      <c r="O99" s="70" t="str">
        <f>IFERROR(INDEX('УЦН 1.0'!D:D,MATCH('БШПД'!Q99,'УЦН 1.0'!R:R,0)),"")</f>
        <v/>
      </c>
      <c r="P99" s="70" t="str">
        <f>IFERROR(INDEX('УЦН 2.0'!H:H,MATCH('БШПД'!Q99,'УЦН 2.0'!L:L,0)),"")</f>
        <v xml:space="preserve">2023 (с 2022)</v>
      </c>
      <c r="Q99" s="12">
        <v>1483</v>
      </c>
      <c r="R99" s="1"/>
    </row>
    <row r="100">
      <c r="A100" s="70"/>
      <c r="B100" s="76" t="s">
        <v>52</v>
      </c>
      <c r="C100" s="75" t="s">
        <v>141</v>
      </c>
      <c r="D100" s="72">
        <f>IFERROR(INDEX('показатель 504-п'!E:E,MATCH('БШПД'!Q100,'показатель 504-п'!T:T,0)),"")</f>
        <v>215</v>
      </c>
      <c r="E100" s="79"/>
      <c r="F100" s="73" t="s">
        <v>18</v>
      </c>
      <c r="G100" s="74" t="s">
        <v>19</v>
      </c>
      <c r="H100" s="74" t="s">
        <v>19</v>
      </c>
      <c r="I100" s="74" t="s">
        <v>19</v>
      </c>
      <c r="J100" s="74" t="s">
        <v>19</v>
      </c>
      <c r="K100" s="73"/>
      <c r="L100" s="73"/>
      <c r="M100" s="73"/>
      <c r="N100" s="70" t="str">
        <f>IFERROR(INDEX('ПРТС'!H:H,MATCH('БШПД'!Q100,'ПРТС'!P:P,0)),"")</f>
        <v/>
      </c>
      <c r="O100" s="70">
        <f>IFERROR(INDEX('УЦН 1.0'!D:D,MATCH('БШПД'!Q100,'УЦН 1.0'!R:R,0)),"")</f>
        <v>2019</v>
      </c>
      <c r="P100" s="70">
        <f>IFERROR(INDEX('УЦН 2.0'!H:H,MATCH('БШПД'!Q100,'УЦН 2.0'!L:L,0)),"")</f>
        <v>2024</v>
      </c>
      <c r="Q100" s="12">
        <v>1491</v>
      </c>
      <c r="R100" s="1"/>
    </row>
    <row r="101">
      <c r="A101" s="70"/>
      <c r="B101" s="76" t="s">
        <v>52</v>
      </c>
      <c r="C101" s="75" t="s">
        <v>142</v>
      </c>
      <c r="D101" s="72">
        <f>IFERROR(INDEX('показатель 504-п'!E:E,MATCH('БШПД'!Q101,'показатель 504-п'!T:T,0)),"")</f>
        <v>101</v>
      </c>
      <c r="E101" s="73"/>
      <c r="F101" s="73" t="s">
        <v>18</v>
      </c>
      <c r="G101" s="73" t="s">
        <v>19</v>
      </c>
      <c r="H101" s="74" t="s">
        <v>19</v>
      </c>
      <c r="I101" s="74" t="s">
        <v>19</v>
      </c>
      <c r="J101" s="73"/>
      <c r="K101" s="74" t="s">
        <v>19</v>
      </c>
      <c r="L101" s="74" t="s">
        <v>19</v>
      </c>
      <c r="M101" s="74"/>
      <c r="N101" s="70" t="str">
        <f>IFERROR(INDEX('ПРТС'!H:H,MATCH('БШПД'!Q101,'ПРТС'!P:P,0)),"")</f>
        <v/>
      </c>
      <c r="O101" s="70" t="str">
        <f>IFERROR(INDEX('УЦН 1.0'!D:D,MATCH('БШПД'!Q101,'УЦН 1.0'!R:R,0)),"")</f>
        <v/>
      </c>
      <c r="P101" s="70">
        <f>IFERROR(INDEX('УЦН 2.0'!H:H,MATCH('БШПД'!Q101,'УЦН 2.0'!L:L,0)),"")</f>
        <v>2024</v>
      </c>
      <c r="Q101" s="12">
        <v>1505</v>
      </c>
      <c r="R101" s="1"/>
      <c r="S101" s="1"/>
    </row>
    <row r="102">
      <c r="A102" s="70"/>
      <c r="B102" s="76" t="s">
        <v>62</v>
      </c>
      <c r="C102" s="77" t="s">
        <v>143</v>
      </c>
      <c r="D102" s="72">
        <f>IFERROR(INDEX('показатель 504-п'!E:E,MATCH('БШПД'!Q102,'показатель 504-п'!T:T,0)),"")</f>
        <v>186</v>
      </c>
      <c r="E102" s="73"/>
      <c r="F102" s="73" t="s">
        <v>18</v>
      </c>
      <c r="G102" s="73"/>
      <c r="H102" s="74" t="s">
        <v>19</v>
      </c>
      <c r="I102" s="73"/>
      <c r="J102" s="74" t="s">
        <v>19</v>
      </c>
      <c r="K102" s="74" t="s">
        <v>19</v>
      </c>
      <c r="L102" s="74"/>
      <c r="M102" s="74"/>
      <c r="N102" s="70" t="str">
        <f>IFERROR(INDEX('ПРТС'!H:H,MATCH('БШПД'!Q102,'ПРТС'!P:P,0)),"")</f>
        <v/>
      </c>
      <c r="O102" s="70" t="str">
        <f>IFERROR(INDEX('УЦН 1.0'!D:D,MATCH('БШПД'!Q102,'УЦН 1.0'!R:R,0)),"")</f>
        <v/>
      </c>
      <c r="P102" s="70" t="str">
        <f>IFERROR(INDEX('УЦН 2.0'!H:H,MATCH('БШПД'!Q102,'УЦН 2.0'!L:L,0)),"")</f>
        <v xml:space="preserve">2023 (с 2022)</v>
      </c>
      <c r="Q102" s="12">
        <v>1516</v>
      </c>
      <c r="R102" s="1"/>
    </row>
    <row r="103">
      <c r="A103" s="70"/>
      <c r="B103" s="76" t="s">
        <v>62</v>
      </c>
      <c r="C103" s="76" t="s">
        <v>144</v>
      </c>
      <c r="D103" s="72">
        <f>IFERROR(INDEX('показатель 504-п'!E:E,MATCH('БШПД'!Q103,'показатель 504-п'!T:T,0)),"")</f>
        <v>234</v>
      </c>
      <c r="E103" s="73"/>
      <c r="F103" s="73" t="s">
        <v>18</v>
      </c>
      <c r="G103" s="73"/>
      <c r="H103" s="74" t="s">
        <v>19</v>
      </c>
      <c r="I103" s="73"/>
      <c r="J103" s="73"/>
      <c r="K103" s="73"/>
      <c r="L103" s="73"/>
      <c r="M103" s="73"/>
      <c r="N103" s="70" t="str">
        <f>IFERROR(INDEX('ПРТС'!H:H,MATCH('БШПД'!Q103,'ПРТС'!P:P,0)),"")</f>
        <v/>
      </c>
      <c r="O103" s="70">
        <f>IFERROR(INDEX('УЦН 1.0'!D:D,MATCH('БШПД'!Q103,'УЦН 1.0'!R:R,0)),"")</f>
        <v>2019</v>
      </c>
      <c r="P103" s="70">
        <f>IFERROR(INDEX('УЦН 2.0'!H:H,MATCH('БШПД'!Q103,'УЦН 2.0'!L:L,0)),"")</f>
        <v>2021</v>
      </c>
      <c r="Q103" s="12">
        <v>1517</v>
      </c>
      <c r="R103" s="1"/>
    </row>
    <row r="104">
      <c r="A104" s="70"/>
      <c r="B104" s="76" t="s">
        <v>62</v>
      </c>
      <c r="C104" s="76" t="s">
        <v>145</v>
      </c>
      <c r="D104" s="72">
        <f>IFERROR(INDEX('показатель 504-п'!E:E,MATCH('БШПД'!Q104,'показатель 504-п'!T:T,0)),"")</f>
        <v>140</v>
      </c>
      <c r="E104" s="73"/>
      <c r="F104" s="73" t="s">
        <v>18</v>
      </c>
      <c r="G104" s="73"/>
      <c r="H104" s="73"/>
      <c r="I104" s="73"/>
      <c r="J104" s="73"/>
      <c r="K104" s="73"/>
      <c r="L104" s="73"/>
      <c r="M104" s="73"/>
      <c r="N104" s="70" t="str">
        <f>IFERROR(INDEX('ПРТС'!H:H,MATCH('БШПД'!Q104,'ПРТС'!P:P,0)),"")</f>
        <v/>
      </c>
      <c r="O104" s="70" t="str">
        <f>IFERROR(INDEX('УЦН 1.0'!D:D,MATCH('БШПД'!Q104,'УЦН 1.0'!R:R,0)),"")</f>
        <v/>
      </c>
      <c r="P104" s="70">
        <f>IFERROR(INDEX('УЦН 2.0'!H:H,MATCH('БШПД'!Q104,'УЦН 2.0'!L:L,0)),"")</f>
        <v>2023</v>
      </c>
      <c r="Q104" s="12">
        <v>1520</v>
      </c>
      <c r="R104" s="1"/>
    </row>
    <row r="105">
      <c r="A105" s="70"/>
      <c r="B105" s="76" t="s">
        <v>62</v>
      </c>
      <c r="C105" s="76" t="s">
        <v>146</v>
      </c>
      <c r="D105" s="72">
        <f>IFERROR(INDEX('показатель 504-п'!E:E,MATCH('БШПД'!Q105,'показатель 504-п'!T:T,0)),"")</f>
        <v>169</v>
      </c>
      <c r="E105" s="73"/>
      <c r="F105" s="73" t="s">
        <v>18</v>
      </c>
      <c r="G105" s="73"/>
      <c r="H105" s="74" t="s">
        <v>19</v>
      </c>
      <c r="I105" s="74" t="s">
        <v>19</v>
      </c>
      <c r="J105" s="74" t="s">
        <v>19</v>
      </c>
      <c r="K105" s="73"/>
      <c r="L105" s="73"/>
      <c r="M105" s="73"/>
      <c r="N105" s="70" t="str">
        <f>IFERROR(INDEX('ПРТС'!H:H,MATCH('БШПД'!Q105,'ПРТС'!P:P,0)),"")</f>
        <v/>
      </c>
      <c r="O105" s="70">
        <f>IFERROR(INDEX('УЦН 1.0'!D:D,MATCH('БШПД'!Q105,'УЦН 1.0'!R:R,0)),"")</f>
        <v>2018</v>
      </c>
      <c r="P105" s="70">
        <f>IFERROR(INDEX('УЦН 2.0'!H:H,MATCH('БШПД'!Q105,'УЦН 2.0'!L:L,0)),"")</f>
        <v>2022</v>
      </c>
      <c r="Q105" s="12">
        <v>1529</v>
      </c>
      <c r="R105" s="1"/>
    </row>
    <row r="106">
      <c r="A106" s="70"/>
      <c r="B106" s="76" t="s">
        <v>62</v>
      </c>
      <c r="C106" s="75" t="s">
        <v>147</v>
      </c>
      <c r="D106" s="72">
        <f>IFERROR(INDEX('показатель 504-п'!E:E,MATCH('БШПД'!Q106,'показатель 504-п'!T:T,0)),"")</f>
        <v>106</v>
      </c>
      <c r="E106" s="73"/>
      <c r="F106" s="73"/>
      <c r="G106" s="73"/>
      <c r="H106" s="74"/>
      <c r="I106" s="74"/>
      <c r="J106" s="73"/>
      <c r="K106" s="74" t="s">
        <v>18</v>
      </c>
      <c r="L106" s="74" t="s">
        <v>19</v>
      </c>
      <c r="M106" s="74"/>
      <c r="N106" s="70" t="str">
        <f>IFERROR(INDEX('ПРТС'!H:H,MATCH('БШПД'!Q106,'ПРТС'!P:P,0)),"")</f>
        <v/>
      </c>
      <c r="O106" s="70" t="str">
        <f>IFERROR(INDEX('УЦН 1.0'!D:D,MATCH('БШПД'!Q106,'УЦН 1.0'!R:R,0)),"")</f>
        <v/>
      </c>
      <c r="P106" s="70">
        <f>IFERROR(INDEX('УЦН 2.0'!H:H,MATCH('БШПД'!Q106,'УЦН 2.0'!L:L,0)),"")</f>
        <v>2024</v>
      </c>
      <c r="Q106" s="12">
        <v>1535</v>
      </c>
      <c r="R106" s="1"/>
      <c r="S106" s="1"/>
    </row>
    <row r="107">
      <c r="A107" s="70"/>
      <c r="B107" s="76" t="s">
        <v>62</v>
      </c>
      <c r="C107" s="76" t="s">
        <v>148</v>
      </c>
      <c r="D107" s="72">
        <f>IFERROR(INDEX('показатель 504-п'!E:E,MATCH('БШПД'!Q107,'показатель 504-п'!T:T,0)),"")</f>
        <v>101</v>
      </c>
      <c r="E107" s="73"/>
      <c r="F107" s="73"/>
      <c r="G107" s="73"/>
      <c r="H107" s="73"/>
      <c r="I107" s="73"/>
      <c r="J107" s="73"/>
      <c r="K107" s="73" t="s">
        <v>18</v>
      </c>
      <c r="L107" s="73"/>
      <c r="M107" s="73"/>
      <c r="N107" s="70" t="str">
        <f>IFERROR(INDEX('ПРТС'!H:H,MATCH('БШПД'!Q107,'ПРТС'!P:P,0)),"")</f>
        <v/>
      </c>
      <c r="O107" s="70" t="str">
        <f>IFERROR(INDEX('УЦН 1.0'!D:D,MATCH('БШПД'!Q107,'УЦН 1.0'!R:R,0)),"")</f>
        <v/>
      </c>
      <c r="P107" s="70">
        <f>IFERROR(INDEX('УЦН 2.0'!H:H,MATCH('БШПД'!Q107,'УЦН 2.0'!L:L,0)),"")</f>
        <v>2023</v>
      </c>
      <c r="Q107" s="12">
        <v>1541</v>
      </c>
      <c r="R107" s="1"/>
    </row>
    <row r="108">
      <c r="A108" s="70"/>
      <c r="B108" s="78" t="s">
        <v>149</v>
      </c>
      <c r="C108" s="78" t="s">
        <v>150</v>
      </c>
      <c r="D108" s="72">
        <f>IFERROR(INDEX('показатель 504-п'!E:E,MATCH('БШПД'!Q108,'показатель 504-п'!T:T,0)),"")</f>
        <v>166</v>
      </c>
      <c r="E108" s="73"/>
      <c r="F108" s="73" t="s">
        <v>18</v>
      </c>
      <c r="G108" s="74" t="s">
        <v>19</v>
      </c>
      <c r="H108" s="74" t="s">
        <v>19</v>
      </c>
      <c r="I108" s="74" t="s">
        <v>19</v>
      </c>
      <c r="J108" s="73"/>
      <c r="K108" s="73"/>
      <c r="L108" s="73"/>
      <c r="M108" s="73"/>
      <c r="N108" s="70" t="str">
        <f>IFERROR(INDEX('ПРТС'!H:H,MATCH('БШПД'!Q108,'ПРТС'!P:P,0)),"")</f>
        <v/>
      </c>
      <c r="O108" s="70" t="str">
        <f>IFERROR(INDEX('УЦН 1.0'!D:D,MATCH('БШПД'!Q108,'УЦН 1.0'!R:R,0)),"")</f>
        <v/>
      </c>
      <c r="P108" s="70">
        <f>IFERROR(INDEX('УЦН 2.0'!H:H,MATCH('БШПД'!Q108,'УЦН 2.0'!L:L,0)),"")</f>
        <v>2023</v>
      </c>
      <c r="Q108" s="12">
        <v>1586</v>
      </c>
      <c r="R108" s="1"/>
    </row>
    <row r="109">
      <c r="A109" s="70"/>
      <c r="B109" s="76" t="s">
        <v>64</v>
      </c>
      <c r="C109" s="75" t="s">
        <v>151</v>
      </c>
      <c r="D109" s="72">
        <f>IFERROR(INDEX('показатель 504-п'!E:E,MATCH('БШПД'!Q109,'показатель 504-п'!T:T,0)),"")</f>
        <v>158</v>
      </c>
      <c r="E109" s="73"/>
      <c r="F109" s="73" t="s">
        <v>18</v>
      </c>
      <c r="G109" s="74" t="s">
        <v>19</v>
      </c>
      <c r="H109" s="74" t="s">
        <v>19</v>
      </c>
      <c r="I109" s="74" t="s">
        <v>19</v>
      </c>
      <c r="J109" s="74" t="s">
        <v>19</v>
      </c>
      <c r="K109" s="73"/>
      <c r="L109" s="73"/>
      <c r="M109" s="73"/>
      <c r="N109" s="70" t="str">
        <f>IFERROR(INDEX('ПРТС'!H:H,MATCH('БШПД'!Q109,'ПРТС'!P:P,0)),"")</f>
        <v/>
      </c>
      <c r="O109" s="70">
        <f>IFERROR(INDEX('УЦН 1.0'!D:D,MATCH('БШПД'!Q109,'УЦН 1.0'!R:R,0)),"")</f>
        <v>2019</v>
      </c>
      <c r="P109" s="70">
        <f>IFERROR(INDEX('УЦН 2.0'!H:H,MATCH('БШПД'!Q109,'УЦН 2.0'!L:L,0)),"")</f>
        <v>2024</v>
      </c>
      <c r="Q109" s="12">
        <v>1710</v>
      </c>
      <c r="R109" s="1"/>
    </row>
    <row r="110">
      <c r="A110" s="70"/>
      <c r="B110" s="76" t="s">
        <v>64</v>
      </c>
      <c r="C110" s="75" t="s">
        <v>152</v>
      </c>
      <c r="D110" s="72">
        <f>IFERROR(INDEX('показатель 504-п'!E:E,MATCH('БШПД'!Q110,'показатель 504-п'!T:T,0)),"")</f>
        <v>201</v>
      </c>
      <c r="E110" s="73"/>
      <c r="F110" s="73" t="s">
        <v>18</v>
      </c>
      <c r="G110" s="73" t="s">
        <v>19</v>
      </c>
      <c r="H110" s="74" t="s">
        <v>19</v>
      </c>
      <c r="I110" s="74" t="s">
        <v>19</v>
      </c>
      <c r="J110" s="73" t="s">
        <v>19</v>
      </c>
      <c r="K110" s="74" t="s">
        <v>19</v>
      </c>
      <c r="L110" s="74" t="s">
        <v>19</v>
      </c>
      <c r="M110" s="74"/>
      <c r="N110" s="70" t="str">
        <f>IFERROR(INDEX('ПРТС'!H:H,MATCH('БШПД'!Q110,'ПРТС'!P:P,0)),"")</f>
        <v/>
      </c>
      <c r="O110" s="70" t="str">
        <f>IFERROR(INDEX('УЦН 1.0'!D:D,MATCH('БШПД'!Q110,'УЦН 1.0'!R:R,0)),"")</f>
        <v/>
      </c>
      <c r="P110" s="70">
        <f>IFERROR(INDEX('УЦН 2.0'!H:H,MATCH('БШПД'!Q110,'УЦН 2.0'!L:L,0)),"")</f>
        <v>2024</v>
      </c>
      <c r="Q110" s="12">
        <v>1712</v>
      </c>
      <c r="R110" s="1"/>
      <c r="S110" s="1"/>
    </row>
    <row r="111">
      <c r="A111" s="70"/>
      <c r="B111" s="76" t="s">
        <v>64</v>
      </c>
      <c r="C111" s="75" t="s">
        <v>153</v>
      </c>
      <c r="D111" s="72">
        <f>IFERROR(INDEX('показатель 504-п'!E:E,MATCH('БШПД'!Q111,'показатель 504-п'!T:T,0)),"")</f>
        <v>202</v>
      </c>
      <c r="E111" s="79"/>
      <c r="F111" s="73" t="s">
        <v>18</v>
      </c>
      <c r="G111" s="74" t="s">
        <v>19</v>
      </c>
      <c r="H111" s="74" t="s">
        <v>19</v>
      </c>
      <c r="I111" s="74" t="s">
        <v>19</v>
      </c>
      <c r="J111" s="74" t="s">
        <v>19</v>
      </c>
      <c r="K111" s="73"/>
      <c r="L111" s="73"/>
      <c r="M111" s="73"/>
      <c r="N111" s="70" t="str">
        <f>IFERROR(INDEX('ПРТС'!H:H,MATCH('БШПД'!Q111,'ПРТС'!P:P,0)),"")</f>
        <v/>
      </c>
      <c r="O111" s="70">
        <f>IFERROR(INDEX('УЦН 1.0'!D:D,MATCH('БШПД'!Q111,'УЦН 1.0'!R:R,0)),"")</f>
        <v>2019</v>
      </c>
      <c r="P111" s="70">
        <f>IFERROR(INDEX('УЦН 2.0'!H:H,MATCH('БШПД'!Q111,'УЦН 2.0'!L:L,0)),"")</f>
        <v>2024</v>
      </c>
      <c r="Q111" s="12">
        <v>1715</v>
      </c>
      <c r="R111" s="1"/>
    </row>
    <row r="112">
      <c r="A112" s="70"/>
      <c r="B112" s="76" t="s">
        <v>64</v>
      </c>
      <c r="C112" s="75" t="s">
        <v>154</v>
      </c>
      <c r="D112" s="72">
        <f>IFERROR(INDEX('показатель 504-п'!E:E,MATCH('БШПД'!Q112,'показатель 504-п'!T:T,0)),"")</f>
        <v>220</v>
      </c>
      <c r="E112" s="73"/>
      <c r="F112" s="73" t="s">
        <v>18</v>
      </c>
      <c r="G112" s="73" t="s">
        <v>19</v>
      </c>
      <c r="H112" s="74" t="s">
        <v>19</v>
      </c>
      <c r="I112" s="74" t="s">
        <v>19</v>
      </c>
      <c r="J112" s="73" t="s">
        <v>19</v>
      </c>
      <c r="K112" s="74" t="s">
        <v>19</v>
      </c>
      <c r="L112" s="74" t="s">
        <v>19</v>
      </c>
      <c r="M112" s="74"/>
      <c r="N112" s="70" t="str">
        <f>IFERROR(INDEX('ПРТС'!H:H,MATCH('БШПД'!Q112,'ПРТС'!P:P,0)),"")</f>
        <v/>
      </c>
      <c r="O112" s="70" t="str">
        <f>IFERROR(INDEX('УЦН 1.0'!D:D,MATCH('БШПД'!Q112,'УЦН 1.0'!R:R,0)),"")</f>
        <v/>
      </c>
      <c r="P112" s="70">
        <f>IFERROR(INDEX('УЦН 2.0'!H:H,MATCH('БШПД'!Q112,'УЦН 2.0'!L:L,0)),"")</f>
        <v>2024</v>
      </c>
      <c r="Q112" s="12">
        <v>1718</v>
      </c>
      <c r="R112" s="1"/>
      <c r="S112" s="1"/>
    </row>
    <row r="113">
      <c r="A113" s="80"/>
      <c r="B113" s="81" t="s">
        <v>16</v>
      </c>
      <c r="C113" s="82" t="s">
        <v>155</v>
      </c>
      <c r="D113" s="83">
        <f>IFERROR(INDEX('показатель 504-п'!E:E,MATCH('БШПД'!Q113,'показатель 504-п'!T:T,0)),"")</f>
        <v>64</v>
      </c>
      <c r="E113" s="84"/>
      <c r="F113" s="84" t="s">
        <v>156</v>
      </c>
      <c r="G113" s="84" t="s">
        <v>156</v>
      </c>
      <c r="H113" s="84" t="s">
        <v>18</v>
      </c>
      <c r="I113" s="84" t="s">
        <v>19</v>
      </c>
      <c r="J113" s="84" t="s">
        <v>156</v>
      </c>
      <c r="K113" s="84" t="s">
        <v>19</v>
      </c>
      <c r="L113" s="85" t="s">
        <v>156</v>
      </c>
      <c r="M113" s="86"/>
      <c r="N113" s="80" t="s">
        <v>157</v>
      </c>
      <c r="O113" s="80" t="str">
        <f>IFERROR(INDEX('УЦН 1.0'!D:D,MATCH('БШПД'!Q113,'УЦН 1.0'!R:R,0)),"")</f>
        <v/>
      </c>
      <c r="P113" s="80" t="str">
        <f>IFERROR(INDEX('УЦН 2.0'!H:H,MATCH('БШПД'!Q113,'УЦН 2.0'!L:L,0)),"")</f>
        <v/>
      </c>
      <c r="Q113" s="12">
        <v>13</v>
      </c>
      <c r="R113" s="1"/>
    </row>
    <row r="114">
      <c r="A114" s="80"/>
      <c r="B114" s="87" t="s">
        <v>158</v>
      </c>
      <c r="C114" s="88" t="s">
        <v>159</v>
      </c>
      <c r="D114" s="83">
        <f>IFERROR(INDEX('показатель 504-п'!E:E,MATCH('БШПД'!Q114,'показатель 504-п'!T:T,0)),"")</f>
        <v>275</v>
      </c>
      <c r="E114" s="89" t="s">
        <v>156</v>
      </c>
      <c r="F114" s="89" t="s">
        <v>156</v>
      </c>
      <c r="G114" s="89" t="s">
        <v>156</v>
      </c>
      <c r="H114" s="89" t="s">
        <v>156</v>
      </c>
      <c r="I114" s="89" t="s">
        <v>156</v>
      </c>
      <c r="J114" s="89" t="s">
        <v>156</v>
      </c>
      <c r="K114" s="90" t="s">
        <v>156</v>
      </c>
      <c r="L114" s="91" t="s">
        <v>156</v>
      </c>
      <c r="M114" s="91"/>
      <c r="N114" s="80">
        <f>IFERROR(INDEX('ПРТС'!H:H,MATCH('БШПД'!Q114,'ПРТС'!P:P,0)),"")</f>
        <v>2020</v>
      </c>
      <c r="O114" s="80">
        <f>IFERROR(INDEX('УЦН 1.0'!D:D,MATCH('БШПД'!Q114,'УЦН 1.0'!R:R,0)),"")</f>
        <v>2019</v>
      </c>
      <c r="P114" s="80" t="str">
        <f>IFERROR(INDEX('УЦН 2.0'!H:H,MATCH('БШПД'!Q114,'УЦН 2.0'!L:L,0)),"")</f>
        <v/>
      </c>
      <c r="Q114" s="12">
        <v>120</v>
      </c>
      <c r="R114" s="1"/>
      <c r="S114" s="1"/>
    </row>
    <row r="115">
      <c r="A115" s="80"/>
      <c r="B115" s="92" t="s">
        <v>80</v>
      </c>
      <c r="C115" s="93" t="s">
        <v>160</v>
      </c>
      <c r="D115" s="83">
        <f>IFERROR(INDEX('показатель 504-п'!E:E,MATCH('БШПД'!Q115,'показатель 504-п'!T:T,0)),"")</f>
        <v>225</v>
      </c>
      <c r="E115" s="89" t="s">
        <v>156</v>
      </c>
      <c r="F115" s="89" t="s">
        <v>18</v>
      </c>
      <c r="G115" s="89" t="s">
        <v>19</v>
      </c>
      <c r="H115" s="89" t="s">
        <v>19</v>
      </c>
      <c r="I115" s="89" t="s">
        <v>19</v>
      </c>
      <c r="J115" s="89" t="s">
        <v>156</v>
      </c>
      <c r="K115" s="90" t="s">
        <v>156</v>
      </c>
      <c r="L115" s="91" t="s">
        <v>156</v>
      </c>
      <c r="M115" s="91"/>
      <c r="N115" s="80">
        <f>IFERROR(INDEX('ПРТС'!H:H,MATCH('БШПД'!Q115,'ПРТС'!P:P,0)),"")</f>
        <v>2021</v>
      </c>
      <c r="O115" s="80">
        <f>IFERROR(INDEX('УЦН 1.0'!D:D,MATCH('БШПД'!Q115,'УЦН 1.0'!R:R,0)),"")</f>
        <v>2019</v>
      </c>
      <c r="P115" s="80" t="str">
        <f>IFERROR(INDEX('УЦН 2.0'!H:H,MATCH('БШПД'!Q115,'УЦН 2.0'!L:L,0)),"")</f>
        <v/>
      </c>
      <c r="Q115" s="12">
        <v>309</v>
      </c>
      <c r="R115" s="1"/>
    </row>
    <row r="116">
      <c r="A116" s="80"/>
      <c r="B116" s="94" t="s">
        <v>80</v>
      </c>
      <c r="C116" s="95" t="s">
        <v>161</v>
      </c>
      <c r="D116" s="83">
        <f>IFERROR(INDEX('показатель 504-п'!E:E,MATCH('БШПД'!Q116,'показатель 504-п'!T:T,0)),"")</f>
        <v>475</v>
      </c>
      <c r="E116" s="89" t="s">
        <v>156</v>
      </c>
      <c r="F116" s="89" t="s">
        <v>18</v>
      </c>
      <c r="G116" s="89" t="s">
        <v>156</v>
      </c>
      <c r="H116" s="89" t="s">
        <v>156</v>
      </c>
      <c r="I116" s="89" t="s">
        <v>156</v>
      </c>
      <c r="J116" s="89" t="s">
        <v>156</v>
      </c>
      <c r="K116" s="90" t="s">
        <v>156</v>
      </c>
      <c r="L116" s="91" t="s">
        <v>156</v>
      </c>
      <c r="M116" s="91"/>
      <c r="N116" s="80">
        <f>IFERROR(INDEX('ПРТС'!H:H,MATCH('БШПД'!Q116,'ПРТС'!P:P,0)),"")</f>
        <v>2018</v>
      </c>
      <c r="O116" s="80" t="str">
        <f>IFERROR(INDEX('УЦН 1.0'!D:D,MATCH('БШПД'!Q116,'УЦН 1.0'!R:R,0)),"")</f>
        <v/>
      </c>
      <c r="P116" s="80" t="str">
        <f>IFERROR(INDEX('УЦН 2.0'!H:H,MATCH('БШПД'!Q116,'УЦН 2.0'!L:L,0)),"")</f>
        <v/>
      </c>
      <c r="Q116" s="12">
        <v>314</v>
      </c>
      <c r="R116" s="1"/>
    </row>
    <row r="117">
      <c r="A117" s="80"/>
      <c r="B117" s="96" t="s">
        <v>80</v>
      </c>
      <c r="C117" s="97" t="s">
        <v>162</v>
      </c>
      <c r="D117" s="83">
        <f>IFERROR(INDEX('показатель 504-п'!E:E,MATCH('БШПД'!Q117,'показатель 504-п'!T:T,0)),"")</f>
        <v>254</v>
      </c>
      <c r="E117" s="89" t="s">
        <v>156</v>
      </c>
      <c r="F117" s="89" t="s">
        <v>18</v>
      </c>
      <c r="G117" s="89" t="s">
        <v>19</v>
      </c>
      <c r="H117" s="89" t="s">
        <v>156</v>
      </c>
      <c r="I117" s="89" t="s">
        <v>19</v>
      </c>
      <c r="J117" s="89" t="s">
        <v>156</v>
      </c>
      <c r="K117" s="90" t="s">
        <v>156</v>
      </c>
      <c r="L117" s="91" t="s">
        <v>156</v>
      </c>
      <c r="M117" s="91"/>
      <c r="N117" s="80">
        <f>IFERROR(INDEX('ПРТС'!H:H,MATCH('БШПД'!Q117,'ПРТС'!P:P,0)),"")</f>
        <v>2021</v>
      </c>
      <c r="O117" s="80">
        <f>IFERROR(INDEX('УЦН 1.0'!D:D,MATCH('БШПД'!Q117,'УЦН 1.0'!R:R,0)),"")</f>
        <v>2019</v>
      </c>
      <c r="P117" s="80" t="str">
        <f>IFERROR(INDEX('УЦН 2.0'!H:H,MATCH('БШПД'!Q117,'УЦН 2.0'!L:L,0)),"")</f>
        <v/>
      </c>
      <c r="Q117" s="12">
        <v>317</v>
      </c>
      <c r="R117" s="1"/>
    </row>
    <row r="118">
      <c r="A118" s="80"/>
      <c r="B118" s="92" t="s">
        <v>80</v>
      </c>
      <c r="C118" s="93" t="s">
        <v>163</v>
      </c>
      <c r="D118" s="83">
        <f>IFERROR(INDEX('показатель 504-п'!E:E,MATCH('БШПД'!Q118,'показатель 504-п'!T:T,0)),"")</f>
        <v>313</v>
      </c>
      <c r="E118" s="89" t="s">
        <v>156</v>
      </c>
      <c r="F118" s="89" t="s">
        <v>18</v>
      </c>
      <c r="G118" s="89" t="s">
        <v>156</v>
      </c>
      <c r="H118" s="89" t="s">
        <v>156</v>
      </c>
      <c r="I118" s="89" t="s">
        <v>156</v>
      </c>
      <c r="J118" s="89" t="s">
        <v>156</v>
      </c>
      <c r="K118" s="90" t="s">
        <v>156</v>
      </c>
      <c r="L118" s="91" t="s">
        <v>156</v>
      </c>
      <c r="M118" s="91"/>
      <c r="N118" s="80">
        <f>IFERROR(INDEX('ПРТС'!H:H,MATCH('БШПД'!Q118,'ПРТС'!P:P,0)),"")</f>
        <v>2018</v>
      </c>
      <c r="O118" s="80" t="str">
        <f>IFERROR(INDEX('УЦН 1.0'!D:D,MATCH('БШПД'!Q118,'УЦН 1.0'!R:R,0)),"")</f>
        <v/>
      </c>
      <c r="P118" s="80" t="str">
        <f>IFERROR(INDEX('УЦН 2.0'!H:H,MATCH('БШПД'!Q118,'УЦН 2.0'!L:L,0)),"")</f>
        <v/>
      </c>
      <c r="Q118" s="12">
        <v>324</v>
      </c>
      <c r="R118" s="1"/>
    </row>
    <row r="119">
      <c r="A119" s="80"/>
      <c r="B119" s="92" t="s">
        <v>105</v>
      </c>
      <c r="C119" s="93" t="s">
        <v>164</v>
      </c>
      <c r="D119" s="83">
        <f>IFERROR(INDEX('показатель 504-п'!E:E,MATCH('БШПД'!Q119,'показатель 504-п'!T:T,0)),"")</f>
        <v>178</v>
      </c>
      <c r="E119" s="89"/>
      <c r="F119" s="89" t="s">
        <v>18</v>
      </c>
      <c r="G119" s="89" t="s">
        <v>19</v>
      </c>
      <c r="H119" s="89" t="s">
        <v>19</v>
      </c>
      <c r="I119" s="89" t="s">
        <v>19</v>
      </c>
      <c r="J119" s="89"/>
      <c r="K119" s="90"/>
      <c r="L119" s="91" t="s">
        <v>19</v>
      </c>
      <c r="M119" s="91"/>
      <c r="N119" s="80">
        <v>2024</v>
      </c>
      <c r="O119" s="80" t="str">
        <f>IFERROR(INDEX('УЦН 1.0'!D:D,MATCH('БШПД'!Q119,'УЦН 1.0'!R:R,0)),"")</f>
        <v/>
      </c>
      <c r="P119" s="80" t="str">
        <f>IFERROR(INDEX('УЦН 2.0'!H:H,MATCH('БШПД'!Q119,'УЦН 2.0'!L:L,0)),"")</f>
        <v/>
      </c>
      <c r="Q119" s="12">
        <v>337</v>
      </c>
      <c r="R119" s="1"/>
      <c r="S119" s="1"/>
    </row>
    <row r="120">
      <c r="A120" s="80"/>
      <c r="B120" s="92" t="s">
        <v>105</v>
      </c>
      <c r="C120" s="93" t="s">
        <v>165</v>
      </c>
      <c r="D120" s="83">
        <f>IFERROR(INDEX('показатель 504-п'!E:E,MATCH('БШПД'!Q120,'показатель 504-п'!T:T,0)),"")</f>
        <v>420</v>
      </c>
      <c r="E120" s="89" t="s">
        <v>156</v>
      </c>
      <c r="F120" s="89" t="s">
        <v>156</v>
      </c>
      <c r="G120" s="89" t="s">
        <v>18</v>
      </c>
      <c r="H120" s="89" t="s">
        <v>156</v>
      </c>
      <c r="I120" s="89" t="s">
        <v>156</v>
      </c>
      <c r="J120" s="89" t="s">
        <v>156</v>
      </c>
      <c r="K120" s="90" t="s">
        <v>156</v>
      </c>
      <c r="L120" s="91" t="s">
        <v>156</v>
      </c>
      <c r="M120" s="91"/>
      <c r="N120" s="80">
        <f>IFERROR(INDEX('ПРТС'!H:H,MATCH('БШПД'!Q120,'ПРТС'!P:P,0)),"")</f>
        <v>2021</v>
      </c>
      <c r="O120" s="80">
        <f>IFERROR(INDEX('УЦН 1.0'!D:D,MATCH('БШПД'!Q120,'УЦН 1.0'!R:R,0)),"")</f>
        <v>2021</v>
      </c>
      <c r="P120" s="80" t="str">
        <f>IFERROR(INDEX('УЦН 2.0'!H:H,MATCH('БШПД'!Q120,'УЦН 2.0'!L:L,0)),"")</f>
        <v/>
      </c>
      <c r="Q120" s="12">
        <v>351</v>
      </c>
      <c r="R120" s="1"/>
    </row>
    <row r="121">
      <c r="A121" s="80"/>
      <c r="B121" s="92" t="s">
        <v>166</v>
      </c>
      <c r="C121" s="93" t="s">
        <v>167</v>
      </c>
      <c r="D121" s="83">
        <f>IFERROR(INDEX('показатель 504-п'!E:E,MATCH('БШПД'!Q121,'показатель 504-п'!T:T,0)),"")</f>
        <v>352</v>
      </c>
      <c r="E121" s="89" t="s">
        <v>156</v>
      </c>
      <c r="F121" s="89" t="s">
        <v>18</v>
      </c>
      <c r="G121" s="89" t="s">
        <v>19</v>
      </c>
      <c r="H121" s="89" t="s">
        <v>156</v>
      </c>
      <c r="I121" s="89" t="s">
        <v>156</v>
      </c>
      <c r="J121" s="89" t="s">
        <v>156</v>
      </c>
      <c r="K121" s="90" t="s">
        <v>156</v>
      </c>
      <c r="L121" s="91" t="s">
        <v>156</v>
      </c>
      <c r="M121" s="91"/>
      <c r="N121" s="80">
        <f>IFERROR(INDEX('ПРТС'!H:H,MATCH('БШПД'!Q121,'ПРТС'!P:P,0)),"")</f>
        <v>2020</v>
      </c>
      <c r="O121" s="80">
        <f>IFERROR(INDEX('УЦН 1.0'!D:D,MATCH('БШПД'!Q121,'УЦН 1.0'!R:R,0)),"")</f>
        <v>2019</v>
      </c>
      <c r="P121" s="80" t="str">
        <f>IFERROR(INDEX('УЦН 2.0'!H:H,MATCH('БШПД'!Q121,'УЦН 2.0'!L:L,0)),"")</f>
        <v/>
      </c>
      <c r="Q121" s="12">
        <v>368</v>
      </c>
      <c r="R121" s="1"/>
    </row>
    <row r="122">
      <c r="A122" s="80"/>
      <c r="B122" s="92" t="s">
        <v>82</v>
      </c>
      <c r="C122" s="97" t="s">
        <v>168</v>
      </c>
      <c r="D122" s="83">
        <f>IFERROR(INDEX('показатель 504-п'!E:E,MATCH('БШПД'!Q122,'показатель 504-п'!T:T,0)),"")</f>
        <v>338</v>
      </c>
      <c r="E122" s="89" t="s">
        <v>156</v>
      </c>
      <c r="F122" s="89" t="s">
        <v>156</v>
      </c>
      <c r="G122" s="98" t="s">
        <v>18</v>
      </c>
      <c r="H122" s="89" t="s">
        <v>19</v>
      </c>
      <c r="I122" s="89" t="s">
        <v>19</v>
      </c>
      <c r="J122" s="89" t="s">
        <v>156</v>
      </c>
      <c r="K122" s="90" t="s">
        <v>156</v>
      </c>
      <c r="L122" s="91" t="s">
        <v>156</v>
      </c>
      <c r="M122" s="91"/>
      <c r="N122" s="80">
        <f>IFERROR(INDEX('ПРТС'!H:H,MATCH('БШПД'!Q122,'ПРТС'!P:P,0)),"")</f>
        <v>2022</v>
      </c>
      <c r="O122" s="80" t="str">
        <f>IFERROR(INDEX('УЦН 1.0'!D:D,MATCH('БШПД'!Q122,'УЦН 1.0'!R:R,0)),"")</f>
        <v/>
      </c>
      <c r="P122" s="80" t="str">
        <f>IFERROR(INDEX('УЦН 2.0'!H:H,MATCH('БШПД'!Q122,'УЦН 2.0'!L:L,0)),"")</f>
        <v/>
      </c>
      <c r="Q122" s="12">
        <v>576</v>
      </c>
      <c r="R122" s="1"/>
    </row>
    <row r="123">
      <c r="A123" s="80"/>
      <c r="B123" s="92" t="s">
        <v>169</v>
      </c>
      <c r="C123" s="97" t="s">
        <v>170</v>
      </c>
      <c r="D123" s="83">
        <f>IFERROR(INDEX('показатель 504-п'!E:E,MATCH('БШПД'!Q123,'показатель 504-п'!T:T,0)),"")</f>
        <v>142</v>
      </c>
      <c r="E123" s="89" t="s">
        <v>156</v>
      </c>
      <c r="F123" s="89" t="s">
        <v>18</v>
      </c>
      <c r="G123" s="98" t="s">
        <v>19</v>
      </c>
      <c r="H123" s="89" t="s">
        <v>19</v>
      </c>
      <c r="I123" s="89" t="s">
        <v>19</v>
      </c>
      <c r="J123" s="89" t="s">
        <v>156</v>
      </c>
      <c r="K123" s="90" t="s">
        <v>156</v>
      </c>
      <c r="L123" s="91" t="s">
        <v>156</v>
      </c>
      <c r="M123" s="91"/>
      <c r="N123" s="80">
        <f>IFERROR(INDEX('ПРТС'!H:H,MATCH('БШПД'!Q123,'ПРТС'!P:P,0)),"")</f>
        <v>2023</v>
      </c>
      <c r="O123" s="80" t="str">
        <f>IFERROR(INDEX('УЦН 1.0'!D:D,MATCH('БШПД'!Q123,'УЦН 1.0'!R:R,0)),"")</f>
        <v/>
      </c>
      <c r="P123" s="80" t="str">
        <f>IFERROR(INDEX('УЦН 2.0'!H:H,MATCH('БШПД'!Q123,'УЦН 2.0'!L:L,0)),"")</f>
        <v/>
      </c>
      <c r="Q123" s="12">
        <v>637</v>
      </c>
      <c r="R123" s="1"/>
    </row>
    <row r="124">
      <c r="A124" s="80"/>
      <c r="B124" s="92" t="s">
        <v>84</v>
      </c>
      <c r="C124" s="99" t="s">
        <v>171</v>
      </c>
      <c r="D124" s="83">
        <f>IFERROR(INDEX('показатель 504-п'!E:E,MATCH('БШПД'!Q124,'показатель 504-п'!T:T,0)),"")</f>
        <v>173</v>
      </c>
      <c r="E124" s="89" t="s">
        <v>156</v>
      </c>
      <c r="F124" s="89" t="s">
        <v>18</v>
      </c>
      <c r="G124" s="89" t="s">
        <v>156</v>
      </c>
      <c r="H124" s="89" t="s">
        <v>156</v>
      </c>
      <c r="I124" s="89" t="s">
        <v>156</v>
      </c>
      <c r="J124" s="89" t="s">
        <v>156</v>
      </c>
      <c r="K124" s="90" t="s">
        <v>156</v>
      </c>
      <c r="L124" s="91" t="s">
        <v>156</v>
      </c>
      <c r="M124" s="91"/>
      <c r="N124" s="80">
        <f>IFERROR(INDEX('ПРТС'!H:H,MATCH('БШПД'!Q124,'ПРТС'!P:P,0)),"")</f>
        <v>2018</v>
      </c>
      <c r="O124" s="80">
        <f>IFERROR(INDEX('УЦН 1.0'!D:D,MATCH('БШПД'!Q124,'УЦН 1.0'!R:R,0)),"")</f>
        <v>2018</v>
      </c>
      <c r="P124" s="80" t="str">
        <f>IFERROR(INDEX('УЦН 2.0'!H:H,MATCH('БШПД'!Q124,'УЦН 2.0'!L:L,0)),"")</f>
        <v/>
      </c>
      <c r="Q124" s="12">
        <v>653</v>
      </c>
      <c r="R124" s="1"/>
    </row>
    <row r="125">
      <c r="A125" s="80"/>
      <c r="B125" s="92" t="s">
        <v>84</v>
      </c>
      <c r="C125" s="93" t="s">
        <v>172</v>
      </c>
      <c r="D125" s="83">
        <f>IFERROR(INDEX('показатель 504-п'!E:E,MATCH('БШПД'!Q125,'показатель 504-п'!T:T,0)),"")</f>
        <v>196</v>
      </c>
      <c r="E125" s="89" t="s">
        <v>156</v>
      </c>
      <c r="F125" s="89" t="s">
        <v>18</v>
      </c>
      <c r="G125" s="98" t="s">
        <v>19</v>
      </c>
      <c r="H125" s="89" t="s">
        <v>156</v>
      </c>
      <c r="I125" s="89" t="s">
        <v>156</v>
      </c>
      <c r="J125" s="89" t="s">
        <v>156</v>
      </c>
      <c r="K125" s="90" t="s">
        <v>156</v>
      </c>
      <c r="L125" s="91" t="s">
        <v>156</v>
      </c>
      <c r="M125" s="91"/>
      <c r="N125" s="80">
        <f>IFERROR(INDEX('ПРТС'!H:H,MATCH('БШПД'!Q125,'ПРТС'!P:P,0)),"")</f>
        <v>2019</v>
      </c>
      <c r="O125" s="80">
        <f>IFERROR(INDEX('УЦН 1.0'!D:D,MATCH('БШПД'!Q125,'УЦН 1.0'!R:R,0)),"")</f>
        <v>2018</v>
      </c>
      <c r="P125" s="80" t="str">
        <f>IFERROR(INDEX('УЦН 2.0'!H:H,MATCH('БШПД'!Q125,'УЦН 2.0'!L:L,0)),"")</f>
        <v/>
      </c>
      <c r="Q125" s="12">
        <v>656</v>
      </c>
      <c r="R125" s="1"/>
    </row>
    <row r="126">
      <c r="A126" s="80"/>
      <c r="B126" s="96" t="s">
        <v>84</v>
      </c>
      <c r="C126" s="97" t="s">
        <v>173</v>
      </c>
      <c r="D126" s="83">
        <f>IFERROR(INDEX('показатель 504-п'!E:E,MATCH('БШПД'!Q126,'показатель 504-п'!T:T,0)),"")</f>
        <v>385</v>
      </c>
      <c r="E126" s="89" t="s">
        <v>156</v>
      </c>
      <c r="F126" s="89" t="s">
        <v>18</v>
      </c>
      <c r="G126" s="89" t="s">
        <v>19</v>
      </c>
      <c r="H126" s="89" t="s">
        <v>156</v>
      </c>
      <c r="I126" s="89" t="s">
        <v>156</v>
      </c>
      <c r="J126" s="89" t="s">
        <v>156</v>
      </c>
      <c r="K126" s="90" t="s">
        <v>156</v>
      </c>
      <c r="L126" s="91" t="s">
        <v>156</v>
      </c>
      <c r="M126" s="91"/>
      <c r="N126" s="80" t="s">
        <v>174</v>
      </c>
      <c r="O126" s="80" t="str">
        <f>IFERROR(INDEX('УЦН 1.0'!D:D,MATCH('БШПД'!Q126,'УЦН 1.0'!R:R,0)),"")</f>
        <v/>
      </c>
      <c r="P126" s="80" t="str">
        <f>IFERROR(INDEX('УЦН 2.0'!H:H,MATCH('БШПД'!Q126,'УЦН 2.0'!L:L,0)),"")</f>
        <v/>
      </c>
      <c r="Q126" s="12">
        <v>662</v>
      </c>
      <c r="R126" s="1"/>
    </row>
    <row r="127">
      <c r="A127" s="80"/>
      <c r="B127" s="96" t="s">
        <v>84</v>
      </c>
      <c r="C127" s="97" t="s">
        <v>175</v>
      </c>
      <c r="D127" s="83">
        <f>IFERROR(INDEX('показатель 504-п'!E:E,MATCH('БШПД'!Q127,'показатель 504-п'!T:T,0)),"")</f>
        <v>197</v>
      </c>
      <c r="E127" s="89" t="s">
        <v>156</v>
      </c>
      <c r="F127" s="100" t="s">
        <v>18</v>
      </c>
      <c r="G127" s="100" t="s">
        <v>19</v>
      </c>
      <c r="H127" s="100" t="s">
        <v>19</v>
      </c>
      <c r="I127" s="100" t="s">
        <v>156</v>
      </c>
      <c r="J127" s="100" t="s">
        <v>156</v>
      </c>
      <c r="K127" s="101" t="s">
        <v>156</v>
      </c>
      <c r="L127" s="80" t="s">
        <v>156</v>
      </c>
      <c r="M127" s="80"/>
      <c r="N127" s="80">
        <f>IFERROR(INDEX('ПРТС'!H:H,MATCH('БШПД'!Q127,'ПРТС'!P:P,0)),"")</f>
        <v>2023</v>
      </c>
      <c r="O127" s="80">
        <f>IFERROR(INDEX('УЦН 1.0'!D:D,MATCH('БШПД'!Q127,'УЦН 1.0'!R:R,0)),"")</f>
        <v>2018</v>
      </c>
      <c r="P127" s="80" t="str">
        <f>IFERROR(INDEX('УЦН 2.0'!H:H,MATCH('БШПД'!Q127,'УЦН 2.0'!L:L,0)),"")</f>
        <v/>
      </c>
      <c r="Q127" s="12">
        <v>676</v>
      </c>
      <c r="R127" s="1"/>
    </row>
    <row r="128">
      <c r="A128" s="80"/>
      <c r="B128" s="96" t="s">
        <v>84</v>
      </c>
      <c r="C128" s="97" t="s">
        <v>176</v>
      </c>
      <c r="D128" s="83">
        <f>IFERROR(INDEX('показатель 504-п'!E:E,MATCH('БШПД'!Q128,'показатель 504-п'!T:T,0)),"")</f>
        <v>222</v>
      </c>
      <c r="E128" s="89" t="s">
        <v>156</v>
      </c>
      <c r="F128" s="89" t="s">
        <v>18</v>
      </c>
      <c r="G128" s="89" t="s">
        <v>19</v>
      </c>
      <c r="H128" s="89" t="s">
        <v>156</v>
      </c>
      <c r="I128" s="98" t="s">
        <v>156</v>
      </c>
      <c r="J128" s="89" t="s">
        <v>156</v>
      </c>
      <c r="K128" s="90" t="s">
        <v>156</v>
      </c>
      <c r="L128" s="91" t="s">
        <v>156</v>
      </c>
      <c r="M128" s="91"/>
      <c r="N128" s="80">
        <f>IFERROR(INDEX('ПРТС'!H:H,MATCH('БШПД'!Q128,'ПРТС'!P:P,0)),"")</f>
        <v>2019</v>
      </c>
      <c r="O128" s="80">
        <f>IFERROR(INDEX('УЦН 1.0'!D:D,MATCH('БШПД'!Q128,'УЦН 1.0'!R:R,0)),"")</f>
        <v>2018</v>
      </c>
      <c r="P128" s="80" t="str">
        <f>IFERROR(INDEX('УЦН 2.0'!H:H,MATCH('БШПД'!Q128,'УЦН 2.0'!L:L,0)),"")</f>
        <v/>
      </c>
      <c r="Q128" s="12">
        <v>681</v>
      </c>
      <c r="R128" s="1"/>
      <c r="S128" s="1"/>
    </row>
    <row r="129">
      <c r="A129" s="80"/>
      <c r="B129" s="96" t="s">
        <v>84</v>
      </c>
      <c r="C129" s="97" t="s">
        <v>177</v>
      </c>
      <c r="D129" s="83">
        <f>IFERROR(INDEX('показатель 504-п'!E:E,MATCH('БШПД'!Q129,'показатель 504-п'!T:T,0)),"")</f>
        <v>465</v>
      </c>
      <c r="E129" s="89" t="s">
        <v>156</v>
      </c>
      <c r="F129" s="89" t="s">
        <v>18</v>
      </c>
      <c r="G129" s="89" t="s">
        <v>19</v>
      </c>
      <c r="H129" s="98" t="s">
        <v>19</v>
      </c>
      <c r="I129" s="89" t="s">
        <v>19</v>
      </c>
      <c r="J129" s="89" t="s">
        <v>156</v>
      </c>
      <c r="K129" s="90" t="s">
        <v>156</v>
      </c>
      <c r="L129" s="91" t="s">
        <v>156</v>
      </c>
      <c r="M129" s="91"/>
      <c r="N129" s="80">
        <f>IFERROR(INDEX('ПРТС'!H:H,MATCH('БШПД'!Q129,'ПРТС'!P:P,0)),"")</f>
        <v>2021</v>
      </c>
      <c r="O129" s="80" t="str">
        <f>IFERROR(INDEX('УЦН 1.0'!D:D,MATCH('БШПД'!Q129,'УЦН 1.0'!R:R,0)),"")</f>
        <v/>
      </c>
      <c r="P129" s="80" t="str">
        <f>IFERROR(INDEX('УЦН 2.0'!H:H,MATCH('БШПД'!Q129,'УЦН 2.0'!L:L,0)),"")</f>
        <v/>
      </c>
      <c r="Q129" s="12">
        <v>687</v>
      </c>
      <c r="R129" s="1"/>
    </row>
    <row r="130">
      <c r="A130" s="80"/>
      <c r="B130" s="102" t="s">
        <v>114</v>
      </c>
      <c r="C130" s="103" t="s">
        <v>178</v>
      </c>
      <c r="D130" s="83">
        <f>IFERROR(INDEX('показатель 504-п'!E:E,MATCH('БШПД'!Q130,'показатель 504-п'!T:T,0)),"")</f>
        <v>433</v>
      </c>
      <c r="E130" s="89" t="s">
        <v>156</v>
      </c>
      <c r="F130" s="89" t="s">
        <v>156</v>
      </c>
      <c r="G130" s="98" t="s">
        <v>156</v>
      </c>
      <c r="H130" s="98" t="s">
        <v>156</v>
      </c>
      <c r="I130" s="89" t="s">
        <v>156</v>
      </c>
      <c r="J130" s="89" t="s">
        <v>156</v>
      </c>
      <c r="K130" s="90" t="s">
        <v>156</v>
      </c>
      <c r="L130" s="91" t="s">
        <v>156</v>
      </c>
      <c r="M130" s="91"/>
      <c r="N130" s="80">
        <f>IFERROR(INDEX('ПРТС'!H:H,MATCH('БШПД'!Q130,'ПРТС'!P:P,0)),"")</f>
        <v>2022</v>
      </c>
      <c r="O130" s="80">
        <f>IFERROR(INDEX('УЦН 1.0'!D:D,MATCH('БШПД'!Q130,'УЦН 1.0'!R:R,0)),"")</f>
        <v>2019</v>
      </c>
      <c r="P130" s="80" t="str">
        <f>IFERROR(INDEX('УЦН 2.0'!H:H,MATCH('БШПД'!Q130,'УЦН 2.0'!L:L,0)),"")</f>
        <v/>
      </c>
      <c r="Q130" s="12">
        <v>809</v>
      </c>
      <c r="R130" s="1"/>
    </row>
    <row r="131">
      <c r="A131" s="80"/>
      <c r="B131" s="96" t="s">
        <v>118</v>
      </c>
      <c r="C131" s="97" t="s">
        <v>175</v>
      </c>
      <c r="D131" s="83">
        <f>IFERROR(INDEX('показатель 504-п'!E:E,MATCH('БШПД'!Q131,'показатель 504-п'!T:T,0)),"")</f>
        <v>333</v>
      </c>
      <c r="E131" s="89" t="s">
        <v>156</v>
      </c>
      <c r="F131" s="100" t="s">
        <v>18</v>
      </c>
      <c r="G131" s="100" t="s">
        <v>156</v>
      </c>
      <c r="H131" s="100" t="s">
        <v>156</v>
      </c>
      <c r="I131" s="100" t="s">
        <v>156</v>
      </c>
      <c r="J131" s="100" t="s">
        <v>156</v>
      </c>
      <c r="K131" s="101" t="s">
        <v>156</v>
      </c>
      <c r="L131" s="80" t="s">
        <v>156</v>
      </c>
      <c r="M131" s="80"/>
      <c r="N131" s="80">
        <f>IFERROR(INDEX('ПРТС'!H:H,MATCH('БШПД'!Q131,'ПРТС'!P:P,0)),"")</f>
        <v>2018</v>
      </c>
      <c r="O131" s="80" t="str">
        <f>IFERROR(INDEX('УЦН 1.0'!D:D,MATCH('БШПД'!Q131,'УЦН 1.0'!R:R,0)),"")</f>
        <v/>
      </c>
      <c r="P131" s="80" t="str">
        <f>IFERROR(INDEX('УЦН 2.0'!H:H,MATCH('БШПД'!Q131,'УЦН 2.0'!L:L,0)),"")</f>
        <v/>
      </c>
      <c r="Q131" s="12">
        <v>888</v>
      </c>
      <c r="R131" s="1"/>
    </row>
    <row r="132">
      <c r="A132" s="80"/>
      <c r="B132" s="104" t="s">
        <v>39</v>
      </c>
      <c r="C132" s="105" t="s">
        <v>179</v>
      </c>
      <c r="D132" s="83">
        <f>IFERROR(INDEX('показатель 504-п'!E:E,MATCH('БШПД'!Q132,'показатель 504-п'!T:T,0)),"")</f>
        <v>377</v>
      </c>
      <c r="E132" s="89" t="s">
        <v>156</v>
      </c>
      <c r="F132" s="89" t="s">
        <v>156</v>
      </c>
      <c r="G132" s="98" t="s">
        <v>18</v>
      </c>
      <c r="H132" s="98" t="s">
        <v>156</v>
      </c>
      <c r="I132" s="98" t="s">
        <v>156</v>
      </c>
      <c r="J132" s="89" t="s">
        <v>156</v>
      </c>
      <c r="K132" s="90" t="s">
        <v>156</v>
      </c>
      <c r="L132" s="91" t="s">
        <v>156</v>
      </c>
      <c r="M132" s="91"/>
      <c r="N132" s="80">
        <f>IFERROR(INDEX('ПРТС'!H:H,MATCH('БШПД'!Q132,'ПРТС'!P:P,0)),"")</f>
        <v>2020</v>
      </c>
      <c r="O132" s="80">
        <f>IFERROR(INDEX('УЦН 1.0'!D:D,MATCH('БШПД'!Q132,'УЦН 1.0'!R:R,0)),"")</f>
        <v>2019</v>
      </c>
      <c r="P132" s="80" t="str">
        <f>IFERROR(INDEX('УЦН 2.0'!H:H,MATCH('БШПД'!Q132,'УЦН 2.0'!L:L,0)),"")</f>
        <v/>
      </c>
      <c r="Q132" s="12">
        <v>911</v>
      </c>
      <c r="R132" s="1"/>
    </row>
    <row r="133">
      <c r="A133" s="80"/>
      <c r="B133" s="92" t="s">
        <v>125</v>
      </c>
      <c r="C133" s="93" t="s">
        <v>180</v>
      </c>
      <c r="D133" s="83">
        <f>IFERROR(INDEX('показатель 504-п'!E:E,MATCH('БШПД'!Q133,'показатель 504-п'!T:T,0)),"")</f>
        <v>302</v>
      </c>
      <c r="E133" s="89" t="s">
        <v>156</v>
      </c>
      <c r="F133" s="89" t="s">
        <v>18</v>
      </c>
      <c r="G133" s="98" t="s">
        <v>156</v>
      </c>
      <c r="H133" s="89" t="s">
        <v>156</v>
      </c>
      <c r="I133" s="98" t="s">
        <v>156</v>
      </c>
      <c r="J133" s="89" t="s">
        <v>156</v>
      </c>
      <c r="K133" s="90" t="s">
        <v>156</v>
      </c>
      <c r="L133" s="91" t="s">
        <v>156</v>
      </c>
      <c r="M133" s="91"/>
      <c r="N133" s="80">
        <f>IFERROR(INDEX('ПРТС'!H:H,MATCH('БШПД'!Q133,'ПРТС'!P:P,0)),"")</f>
        <v>2018</v>
      </c>
      <c r="O133" s="80" t="str">
        <f>IFERROR(INDEX('УЦН 1.0'!D:D,MATCH('БШПД'!Q133,'УЦН 1.0'!R:R,0)),"")</f>
        <v/>
      </c>
      <c r="P133" s="80" t="str">
        <f>IFERROR(INDEX('УЦН 2.0'!H:H,MATCH('БШПД'!Q133,'УЦН 2.0'!L:L,0)),"")</f>
        <v/>
      </c>
      <c r="Q133" s="12">
        <v>1180</v>
      </c>
      <c r="R133" s="1"/>
    </row>
    <row r="134">
      <c r="A134" s="80"/>
      <c r="B134" s="96" t="s">
        <v>125</v>
      </c>
      <c r="C134" s="97" t="s">
        <v>181</v>
      </c>
      <c r="D134" s="83">
        <f>IFERROR(INDEX('показатель 504-п'!E:E,MATCH('БШПД'!Q134,'показатель 504-п'!T:T,0)),"")</f>
        <v>235</v>
      </c>
      <c r="E134" s="89" t="s">
        <v>156</v>
      </c>
      <c r="F134" s="89" t="s">
        <v>156</v>
      </c>
      <c r="G134" s="89" t="s">
        <v>18</v>
      </c>
      <c r="H134" s="89" t="s">
        <v>156</v>
      </c>
      <c r="I134" s="89" t="s">
        <v>19</v>
      </c>
      <c r="J134" s="89" t="s">
        <v>156</v>
      </c>
      <c r="K134" s="90" t="s">
        <v>156</v>
      </c>
      <c r="L134" s="91" t="s">
        <v>156</v>
      </c>
      <c r="M134" s="91"/>
      <c r="N134" s="80">
        <f>IFERROR(INDEX('ПРТС'!H:H,MATCH('БШПД'!Q134,'ПРТС'!P:P,0)),"")</f>
        <v>2020</v>
      </c>
      <c r="O134" s="80">
        <f>IFERROR(INDEX('УЦН 1.0'!D:D,MATCH('БШПД'!Q134,'УЦН 1.0'!R:R,0)),"")</f>
        <v>2021</v>
      </c>
      <c r="P134" s="80" t="str">
        <f>IFERROR(INDEX('УЦН 2.0'!H:H,MATCH('БШПД'!Q134,'УЦН 2.0'!L:L,0)),"")</f>
        <v/>
      </c>
      <c r="Q134" s="12">
        <v>1183</v>
      </c>
      <c r="R134" s="1"/>
    </row>
    <row r="135">
      <c r="A135" s="80"/>
      <c r="B135" s="92" t="s">
        <v>130</v>
      </c>
      <c r="C135" s="105" t="s">
        <v>182</v>
      </c>
      <c r="D135" s="83">
        <f>IFERROR(INDEX('показатель 504-п'!E:E,MATCH('БШПД'!Q135,'показатель 504-п'!T:T,0)),"")</f>
        <v>454</v>
      </c>
      <c r="E135" s="89" t="s">
        <v>156</v>
      </c>
      <c r="F135" s="89" t="s">
        <v>18</v>
      </c>
      <c r="G135" s="98" t="s">
        <v>156</v>
      </c>
      <c r="H135" s="98" t="s">
        <v>156</v>
      </c>
      <c r="I135" s="98" t="s">
        <v>156</v>
      </c>
      <c r="J135" s="89" t="s">
        <v>156</v>
      </c>
      <c r="K135" s="90" t="s">
        <v>156</v>
      </c>
      <c r="L135" s="91" t="s">
        <v>156</v>
      </c>
      <c r="M135" s="91"/>
      <c r="N135" s="80">
        <f>IFERROR(INDEX('ПРТС'!H:H,MATCH('БШПД'!Q135,'ПРТС'!P:P,0)),"")</f>
        <v>2018</v>
      </c>
      <c r="O135" s="80" t="str">
        <f>IFERROR(INDEX('УЦН 1.0'!D:D,MATCH('БШПД'!Q135,'УЦН 1.0'!R:R,0)),"")</f>
        <v/>
      </c>
      <c r="P135" s="80" t="str">
        <f>IFERROR(INDEX('УЦН 2.0'!H:H,MATCH('БШПД'!Q135,'УЦН 2.0'!L:L,0)),"")</f>
        <v/>
      </c>
      <c r="Q135" s="12">
        <v>1248</v>
      </c>
      <c r="R135" s="1"/>
    </row>
    <row r="136">
      <c r="A136" s="80"/>
      <c r="B136" s="96" t="s">
        <v>130</v>
      </c>
      <c r="C136" s="97" t="s">
        <v>183</v>
      </c>
      <c r="D136" s="83">
        <f>IFERROR(INDEX('показатель 504-п'!E:E,MATCH('БШПД'!Q136,'показатель 504-п'!T:T,0)),"")</f>
        <v>155</v>
      </c>
      <c r="E136" s="89" t="s">
        <v>156</v>
      </c>
      <c r="F136" s="89" t="s">
        <v>18</v>
      </c>
      <c r="G136" s="89" t="s">
        <v>156</v>
      </c>
      <c r="H136" s="98" t="s">
        <v>156</v>
      </c>
      <c r="I136" s="98" t="s">
        <v>156</v>
      </c>
      <c r="J136" s="89" t="s">
        <v>156</v>
      </c>
      <c r="K136" s="90" t="s">
        <v>156</v>
      </c>
      <c r="L136" s="91" t="s">
        <v>156</v>
      </c>
      <c r="M136" s="91"/>
      <c r="N136" s="80">
        <f>IFERROR(INDEX('ПРТС'!H:H,MATCH('БШПД'!Q136,'ПРТС'!P:P,0)),"")</f>
        <v>2018</v>
      </c>
      <c r="O136" s="80" t="str">
        <f>IFERROR(INDEX('УЦН 1.0'!D:D,MATCH('БШПД'!Q136,'УЦН 1.0'!R:R,0)),"")</f>
        <v/>
      </c>
      <c r="P136" s="80" t="str">
        <f>IFERROR(INDEX('УЦН 2.0'!H:H,MATCH('БШПД'!Q136,'УЦН 2.0'!L:L,0)),"")</f>
        <v/>
      </c>
      <c r="Q136" s="12">
        <v>1256</v>
      </c>
      <c r="R136" s="1"/>
    </row>
    <row r="137">
      <c r="A137" s="80"/>
      <c r="B137" s="96" t="s">
        <v>130</v>
      </c>
      <c r="C137" s="97" t="s">
        <v>184</v>
      </c>
      <c r="D137" s="83">
        <f>IFERROR(INDEX('показатель 504-п'!E:E,MATCH('БШПД'!Q137,'показатель 504-п'!T:T,0)),"")</f>
        <v>129</v>
      </c>
      <c r="E137" s="89" t="s">
        <v>156</v>
      </c>
      <c r="F137" s="89" t="s">
        <v>18</v>
      </c>
      <c r="G137" s="89" t="s">
        <v>156</v>
      </c>
      <c r="H137" s="98" t="s">
        <v>156</v>
      </c>
      <c r="I137" s="98" t="s">
        <v>156</v>
      </c>
      <c r="J137" s="89" t="s">
        <v>156</v>
      </c>
      <c r="K137" s="90" t="s">
        <v>156</v>
      </c>
      <c r="L137" s="91" t="s">
        <v>156</v>
      </c>
      <c r="M137" s="91"/>
      <c r="N137" s="80">
        <f>IFERROR(INDEX('ПРТС'!H:H,MATCH('БШПД'!Q137,'ПРТС'!P:P,0)),"")</f>
        <v>2018</v>
      </c>
      <c r="O137" s="80" t="str">
        <f>IFERROR(INDEX('УЦН 1.0'!D:D,MATCH('БШПД'!Q137,'УЦН 1.0'!R:R,0)),"")</f>
        <v/>
      </c>
      <c r="P137" s="80" t="str">
        <f>IFERROR(INDEX('УЦН 2.0'!H:H,MATCH('БШПД'!Q137,'УЦН 2.0'!L:L,0)),"")</f>
        <v/>
      </c>
      <c r="Q137" s="12">
        <v>1257</v>
      </c>
      <c r="R137" s="1"/>
    </row>
    <row r="138">
      <c r="A138" s="80"/>
      <c r="B138" s="96" t="s">
        <v>44</v>
      </c>
      <c r="C138" s="97" t="s">
        <v>173</v>
      </c>
      <c r="D138" s="83">
        <f>IFERROR(INDEX('показатель 504-п'!E:E,MATCH('БШПД'!Q138,'показатель 504-п'!T:T,0)),"")</f>
        <v>183</v>
      </c>
      <c r="E138" s="89" t="s">
        <v>156</v>
      </c>
      <c r="F138" s="100" t="s">
        <v>18</v>
      </c>
      <c r="G138" s="100" t="s">
        <v>19</v>
      </c>
      <c r="H138" s="100" t="s">
        <v>156</v>
      </c>
      <c r="I138" s="100" t="s">
        <v>19</v>
      </c>
      <c r="J138" s="100" t="s">
        <v>156</v>
      </c>
      <c r="K138" s="101" t="s">
        <v>156</v>
      </c>
      <c r="L138" s="80" t="s">
        <v>156</v>
      </c>
      <c r="M138" s="80"/>
      <c r="N138" s="80">
        <f>IFERROR(INDEX('ПРТС'!H:H,MATCH('БШПД'!Q138,'ПРТС'!P:P,0)),"")</f>
        <v>2023</v>
      </c>
      <c r="O138" s="80" t="str">
        <f>IFERROR(INDEX('УЦН 1.0'!D:D,MATCH('БШПД'!Q138,'УЦН 1.0'!R:R,0)),"")</f>
        <v/>
      </c>
      <c r="P138" s="80" t="str">
        <f>IFERROR(INDEX('УЦН 2.0'!H:H,MATCH('БШПД'!Q138,'УЦН 2.0'!L:L,0)),"")</f>
        <v/>
      </c>
      <c r="Q138" s="12">
        <v>1308</v>
      </c>
      <c r="R138" s="1"/>
    </row>
    <row r="139">
      <c r="A139" s="80"/>
      <c r="B139" s="104" t="s">
        <v>46</v>
      </c>
      <c r="C139" s="97" t="s">
        <v>185</v>
      </c>
      <c r="D139" s="83">
        <f>IFERROR(INDEX('показатель 504-п'!E:E,MATCH('БШПД'!Q139,'показатель 504-п'!T:T,0)),"")</f>
        <v>669</v>
      </c>
      <c r="E139" s="89" t="s">
        <v>156</v>
      </c>
      <c r="F139" s="89" t="s">
        <v>18</v>
      </c>
      <c r="G139" s="98" t="s">
        <v>156</v>
      </c>
      <c r="H139" s="98" t="s">
        <v>156</v>
      </c>
      <c r="I139" s="98" t="s">
        <v>156</v>
      </c>
      <c r="J139" s="89" t="s">
        <v>156</v>
      </c>
      <c r="K139" s="90" t="s">
        <v>156</v>
      </c>
      <c r="L139" s="91" t="s">
        <v>156</v>
      </c>
      <c r="M139" s="91"/>
      <c r="N139" s="80">
        <f>IFERROR(INDEX('ПРТС'!H:H,MATCH('БШПД'!Q139,'ПРТС'!P:P,0)),"")</f>
        <v>2019</v>
      </c>
      <c r="O139" s="80" t="str">
        <f>IFERROR(INDEX('УЦН 1.0'!D:D,MATCH('БШПД'!Q139,'УЦН 1.0'!R:R,0)),"")</f>
        <v/>
      </c>
      <c r="P139" s="80" t="str">
        <f>IFERROR(INDEX('УЦН 2.0'!H:H,MATCH('БШПД'!Q139,'УЦН 2.0'!L:L,0)),"")</f>
        <v/>
      </c>
      <c r="Q139" s="12">
        <v>1410</v>
      </c>
      <c r="R139" s="1"/>
      <c r="S139" s="1"/>
    </row>
    <row r="140">
      <c r="A140" s="80"/>
      <c r="B140" s="94" t="s">
        <v>186</v>
      </c>
      <c r="C140" s="95" t="s">
        <v>187</v>
      </c>
      <c r="D140" s="83">
        <f>IFERROR(INDEX('показатель 504-п'!E:E,MATCH('БШПД'!Q140,'показатель 504-п'!T:T,0)),"")</f>
        <v>340</v>
      </c>
      <c r="E140" s="89" t="s">
        <v>156</v>
      </c>
      <c r="F140" s="89" t="s">
        <v>156</v>
      </c>
      <c r="G140" s="89" t="s">
        <v>18</v>
      </c>
      <c r="H140" s="89" t="s">
        <v>19</v>
      </c>
      <c r="I140" s="98" t="s">
        <v>19</v>
      </c>
      <c r="J140" s="89" t="s">
        <v>156</v>
      </c>
      <c r="K140" s="106" t="s">
        <v>156</v>
      </c>
      <c r="L140" s="107" t="s">
        <v>156</v>
      </c>
      <c r="M140" s="107"/>
      <c r="N140" s="80">
        <f>IFERROR(INDEX('ПРТС'!H:H,MATCH('БШПД'!Q140,'ПРТС'!P:P,0)),"")</f>
        <v>2021</v>
      </c>
      <c r="O140" s="80" t="str">
        <f>IFERROR(INDEX('УЦН 1.0'!D:D,MATCH('БШПД'!Q140,'УЦН 1.0'!R:R,0)),"")</f>
        <v/>
      </c>
      <c r="P140" s="80" t="str">
        <f>IFERROR(INDEX('УЦН 2.0'!H:H,MATCH('БШПД'!Q140,'УЦН 2.0'!L:L,0)),"")</f>
        <v/>
      </c>
      <c r="Q140" s="12">
        <v>1425</v>
      </c>
      <c r="R140" s="1"/>
    </row>
    <row r="141">
      <c r="A141" s="80"/>
      <c r="B141" s="96" t="s">
        <v>186</v>
      </c>
      <c r="C141" s="97" t="s">
        <v>188</v>
      </c>
      <c r="D141" s="83">
        <f>IFERROR(INDEX('показатель 504-п'!E:E,MATCH('БШПД'!Q141,'показатель 504-п'!T:T,0)),"")</f>
        <v>593</v>
      </c>
      <c r="E141" s="89" t="s">
        <v>156</v>
      </c>
      <c r="F141" s="89" t="s">
        <v>156</v>
      </c>
      <c r="G141" s="89" t="s">
        <v>18</v>
      </c>
      <c r="H141" s="98" t="s">
        <v>19</v>
      </c>
      <c r="I141" s="98" t="s">
        <v>19</v>
      </c>
      <c r="J141" s="89" t="s">
        <v>156</v>
      </c>
      <c r="K141" s="90" t="s">
        <v>156</v>
      </c>
      <c r="L141" s="91" t="s">
        <v>156</v>
      </c>
      <c r="M141" s="91"/>
      <c r="N141" s="80">
        <f>IFERROR(INDEX('ПРТС'!H:H,MATCH('БШПД'!Q141,'ПРТС'!P:P,0)),"")</f>
        <v>2021</v>
      </c>
      <c r="O141" s="80" t="str">
        <f>IFERROR(INDEX('УЦН 1.0'!D:D,MATCH('БШПД'!Q141,'УЦН 1.0'!R:R,0)),"")</f>
        <v/>
      </c>
      <c r="P141" s="80" t="str">
        <f>IFERROR(INDEX('УЦН 2.0'!H:H,MATCH('БШПД'!Q141,'УЦН 2.0'!L:L,0)),"")</f>
        <v/>
      </c>
      <c r="Q141" s="12">
        <v>1439</v>
      </c>
      <c r="R141" s="1"/>
    </row>
    <row r="142">
      <c r="A142" s="80"/>
      <c r="B142" s="96" t="s">
        <v>48</v>
      </c>
      <c r="C142" s="97" t="s">
        <v>189</v>
      </c>
      <c r="D142" s="83">
        <f>IFERROR(INDEX('показатель 504-п'!E:E,MATCH('БШПД'!Q142,'показатель 504-п'!T:T,0)),"")</f>
        <v>194</v>
      </c>
      <c r="E142" s="89"/>
      <c r="F142" s="89"/>
      <c r="G142" s="89" t="s">
        <v>18</v>
      </c>
      <c r="H142" s="98" t="s">
        <v>19</v>
      </c>
      <c r="I142" s="98" t="s">
        <v>19</v>
      </c>
      <c r="J142" s="89" t="s">
        <v>19</v>
      </c>
      <c r="K142" s="90"/>
      <c r="L142" s="91"/>
      <c r="M142" s="91"/>
      <c r="N142" s="80" t="s">
        <v>190</v>
      </c>
      <c r="O142" s="80">
        <f>IFERROR(INDEX('УЦН 1.0'!D:D,MATCH('БШПД'!Q142,'УЦН 1.0'!R:R,0)),"")</f>
        <v>2021</v>
      </c>
      <c r="P142" s="80" t="str">
        <f>IFERROR(INDEX('УЦН 2.0'!H:H,MATCH('БШПД'!Q142,'УЦН 2.0'!L:L,0)),"")</f>
        <v/>
      </c>
      <c r="Q142" s="12">
        <v>1443</v>
      </c>
      <c r="R142" s="1"/>
    </row>
    <row r="143">
      <c r="A143" s="80"/>
      <c r="B143" s="96" t="s">
        <v>186</v>
      </c>
      <c r="C143" s="97" t="s">
        <v>191</v>
      </c>
      <c r="D143" s="83">
        <f>IFERROR(INDEX('показатель 504-п'!E:E,MATCH('БШПД'!Q143,'показатель 504-п'!T:T,0)),"")</f>
        <v>352</v>
      </c>
      <c r="E143" s="89" t="s">
        <v>156</v>
      </c>
      <c r="F143" s="89" t="s">
        <v>156</v>
      </c>
      <c r="G143" s="89" t="s">
        <v>18</v>
      </c>
      <c r="H143" s="98" t="s">
        <v>19</v>
      </c>
      <c r="I143" s="98" t="s">
        <v>156</v>
      </c>
      <c r="J143" s="98" t="s">
        <v>156</v>
      </c>
      <c r="K143" s="90" t="s">
        <v>156</v>
      </c>
      <c r="L143" s="91" t="s">
        <v>156</v>
      </c>
      <c r="M143" s="91"/>
      <c r="N143" s="80">
        <f>IFERROR(INDEX('ПРТС'!H:H,MATCH('БШПД'!Q143,'ПРТС'!P:P,0)),"")</f>
        <v>2020</v>
      </c>
      <c r="O143" s="80" t="str">
        <f>IFERROR(INDEX('УЦН 1.0'!D:D,MATCH('БШПД'!Q143,'УЦН 1.0'!R:R,0)),"")</f>
        <v/>
      </c>
      <c r="P143" s="80">
        <f>IFERROR(INDEX('УЦН 2.0'!H:H,MATCH('БШПД'!Q143,'УЦН 2.0'!L:L,0)),"")</f>
        <v>2023</v>
      </c>
      <c r="Q143" s="12">
        <v>1446</v>
      </c>
      <c r="R143" s="1"/>
    </row>
    <row r="144" ht="14.25">
      <c r="A144" s="80"/>
      <c r="B144" s="96" t="s">
        <v>186</v>
      </c>
      <c r="C144" s="97" t="s">
        <v>192</v>
      </c>
      <c r="D144" s="83">
        <f>IFERROR(INDEX('показатель 504-п'!E:E,MATCH('БШПД'!Q144,'показатель 504-п'!T:T,0)),"")</f>
        <v>216</v>
      </c>
      <c r="E144" s="89" t="s">
        <v>156</v>
      </c>
      <c r="F144" s="89" t="s">
        <v>156</v>
      </c>
      <c r="G144" s="89" t="s">
        <v>18</v>
      </c>
      <c r="H144" s="98" t="s">
        <v>19</v>
      </c>
      <c r="I144" s="98" t="s">
        <v>19</v>
      </c>
      <c r="J144" s="98" t="s">
        <v>19</v>
      </c>
      <c r="K144" s="90" t="s">
        <v>156</v>
      </c>
      <c r="L144" s="91" t="s">
        <v>156</v>
      </c>
      <c r="M144" s="91"/>
      <c r="N144" s="80">
        <f>IFERROR(INDEX('ПРТС'!H:H,MATCH('БШПД'!Q144,'ПРТС'!P:P,0)),"")</f>
        <v>2022</v>
      </c>
      <c r="O144" s="80">
        <f>IFERROR(INDEX('УЦН 1.0'!D:D,MATCH('БШПД'!Q144,'УЦН 1.0'!R:R,0)),"")</f>
        <v>2021</v>
      </c>
      <c r="P144" s="80" t="str">
        <f>IFERROR(INDEX('УЦН 2.0'!H:H,MATCH('БШПД'!Q144,'УЦН 2.0'!L:L,0)),"")</f>
        <v/>
      </c>
      <c r="Q144" s="12">
        <v>1447</v>
      </c>
      <c r="R144" s="1"/>
    </row>
    <row r="145">
      <c r="A145" s="80"/>
      <c r="B145" s="108" t="s">
        <v>186</v>
      </c>
      <c r="C145" s="99" t="s">
        <v>193</v>
      </c>
      <c r="D145" s="83">
        <f>IFERROR(INDEX('показатель 504-п'!E:E,MATCH('БШПД'!Q145,'показатель 504-п'!T:T,0)),"")</f>
        <v>327</v>
      </c>
      <c r="E145" s="89" t="s">
        <v>156</v>
      </c>
      <c r="F145" s="89" t="s">
        <v>156</v>
      </c>
      <c r="G145" s="89" t="s">
        <v>18</v>
      </c>
      <c r="H145" s="89" t="s">
        <v>19</v>
      </c>
      <c r="I145" s="89" t="s">
        <v>19</v>
      </c>
      <c r="J145" s="98" t="s">
        <v>19</v>
      </c>
      <c r="K145" s="90" t="s">
        <v>156</v>
      </c>
      <c r="L145" s="91" t="s">
        <v>156</v>
      </c>
      <c r="M145" s="91"/>
      <c r="N145" s="80">
        <f>IFERROR(INDEX('ПРТС'!H:H,MATCH('БШПД'!Q145,'ПРТС'!P:P,0)),"")</f>
        <v>2022</v>
      </c>
      <c r="O145" s="80">
        <f>IFERROR(INDEX('УЦН 1.0'!D:D,MATCH('БШПД'!Q145,'УЦН 1.0'!R:R,0)),"")</f>
        <v>2021</v>
      </c>
      <c r="P145" s="80" t="str">
        <f>IFERROR(INDEX('УЦН 2.0'!H:H,MATCH('БШПД'!Q145,'УЦН 2.0'!L:L,0)),"")</f>
        <v/>
      </c>
      <c r="Q145" s="12">
        <v>1450</v>
      </c>
      <c r="R145" s="1"/>
    </row>
    <row r="146" ht="14.25">
      <c r="A146" s="80"/>
      <c r="B146" s="104" t="s">
        <v>149</v>
      </c>
      <c r="C146" s="97" t="s">
        <v>194</v>
      </c>
      <c r="D146" s="83">
        <f>IFERROR(INDEX('показатель 504-п'!E:E,MATCH('БШПД'!Q146,'показатель 504-п'!T:T,0)),"")</f>
        <v>357</v>
      </c>
      <c r="E146" s="89" t="s">
        <v>156</v>
      </c>
      <c r="F146" s="89" t="s">
        <v>156</v>
      </c>
      <c r="G146" s="98" t="s">
        <v>156</v>
      </c>
      <c r="H146" s="98" t="s">
        <v>156</v>
      </c>
      <c r="I146" s="98" t="s">
        <v>18</v>
      </c>
      <c r="J146" s="98" t="s">
        <v>19</v>
      </c>
      <c r="K146" s="90" t="s">
        <v>156</v>
      </c>
      <c r="L146" s="91" t="s">
        <v>156</v>
      </c>
      <c r="M146" s="91"/>
      <c r="N146" s="80">
        <f>IFERROR(INDEX('ПРТС'!H:H,MATCH('БШПД'!Q146,'ПРТС'!P:P,0)),"")</f>
        <v>2022</v>
      </c>
      <c r="O146" s="80" t="str">
        <f>IFERROR(INDEX('УЦН 1.0'!D:D,MATCH('БШПД'!Q146,'УЦН 1.0'!R:R,0)),"")</f>
        <v/>
      </c>
      <c r="P146" s="80" t="str">
        <f>IFERROR(INDEX('УЦН 2.0'!H:H,MATCH('БШПД'!Q146,'УЦН 2.0'!L:L,0)),"")</f>
        <v/>
      </c>
      <c r="Q146" s="12">
        <v>1587</v>
      </c>
      <c r="R146" s="1"/>
    </row>
    <row r="147" ht="14.25">
      <c r="A147" s="80"/>
      <c r="B147" s="96" t="s">
        <v>64</v>
      </c>
      <c r="C147" s="97" t="s">
        <v>195</v>
      </c>
      <c r="D147" s="83">
        <f>IFERROR(INDEX('показатель 504-п'!E:E,MATCH('БШПД'!Q147,'показатель 504-п'!T:T,0)),"")</f>
        <v>734</v>
      </c>
      <c r="E147" s="89" t="s">
        <v>156</v>
      </c>
      <c r="F147" s="100" t="s">
        <v>18</v>
      </c>
      <c r="G147" s="100" t="s">
        <v>19</v>
      </c>
      <c r="H147" s="100" t="s">
        <v>19</v>
      </c>
      <c r="I147" s="100" t="s">
        <v>156</v>
      </c>
      <c r="J147" s="100" t="s">
        <v>156</v>
      </c>
      <c r="K147" s="101" t="s">
        <v>156</v>
      </c>
      <c r="L147" s="80" t="s">
        <v>156</v>
      </c>
      <c r="M147" s="80"/>
      <c r="N147" s="80">
        <f>IFERROR(INDEX('ПРТС'!H:H,MATCH('БШПД'!Q147,'ПРТС'!P:P,0)),"")</f>
        <v>2020</v>
      </c>
      <c r="O147" s="80" t="str">
        <f>IFERROR(INDEX('УЦН 1.0'!D:D,MATCH('БШПД'!Q147,'УЦН 1.0'!R:R,0)),"")</f>
        <v/>
      </c>
      <c r="P147" s="80" t="str">
        <f>IFERROR(INDEX('УЦН 2.0'!H:H,MATCH('БШПД'!Q147,'УЦН 2.0'!L:L,0)),"")</f>
        <v/>
      </c>
      <c r="Q147" s="12">
        <v>1701</v>
      </c>
      <c r="R147" s="1"/>
    </row>
    <row r="148" ht="14.25">
      <c r="A148" s="80"/>
      <c r="B148" s="92" t="s">
        <v>64</v>
      </c>
      <c r="C148" s="93" t="s">
        <v>196</v>
      </c>
      <c r="D148" s="83">
        <f>IFERROR(INDEX('показатель 504-п'!E:E,MATCH('БШПД'!Q148,'показатель 504-п'!T:T,0)),"")</f>
        <v>329</v>
      </c>
      <c r="E148" s="89" t="s">
        <v>156</v>
      </c>
      <c r="F148" s="89" t="s">
        <v>18</v>
      </c>
      <c r="G148" s="98" t="s">
        <v>19</v>
      </c>
      <c r="H148" s="98" t="s">
        <v>19</v>
      </c>
      <c r="I148" s="98" t="s">
        <v>19</v>
      </c>
      <c r="J148" s="89" t="s">
        <v>156</v>
      </c>
      <c r="K148" s="90" t="s">
        <v>156</v>
      </c>
      <c r="L148" s="91" t="s">
        <v>156</v>
      </c>
      <c r="M148" s="91"/>
      <c r="N148" s="80">
        <f>IFERROR(INDEX('ПРТС'!H:H,MATCH('БШПД'!Q148,'ПРТС'!P:P,0)),"")</f>
        <v>2021</v>
      </c>
      <c r="O148" s="80">
        <f>IFERROR(INDEX('УЦН 1.0'!D:D,MATCH('БШПД'!Q148,'УЦН 1.0'!R:R,0)),"")</f>
        <v>2020</v>
      </c>
      <c r="P148" s="80" t="str">
        <f>IFERROR(INDEX('УЦН 2.0'!H:H,MATCH('БШПД'!Q148,'УЦН 2.0'!L:L,0)),"")</f>
        <v/>
      </c>
      <c r="Q148" s="12">
        <v>1713</v>
      </c>
      <c r="R148" s="1"/>
    </row>
    <row r="149">
      <c r="A149" s="80"/>
      <c r="B149" s="92" t="s">
        <v>64</v>
      </c>
      <c r="C149" s="93" t="s">
        <v>197</v>
      </c>
      <c r="D149" s="83">
        <f>IFERROR(INDEX('показатель 504-п'!E:E,MATCH('БШПД'!Q149,'показатель 504-п'!T:T,0)),"")</f>
        <v>317</v>
      </c>
      <c r="E149" s="89" t="s">
        <v>156</v>
      </c>
      <c r="F149" s="89" t="s">
        <v>18</v>
      </c>
      <c r="G149" s="98" t="s">
        <v>19</v>
      </c>
      <c r="H149" s="89" t="s">
        <v>19</v>
      </c>
      <c r="I149" s="89" t="s">
        <v>19</v>
      </c>
      <c r="J149" s="89" t="s">
        <v>19</v>
      </c>
      <c r="K149" s="90" t="s">
        <v>156</v>
      </c>
      <c r="L149" s="91" t="s">
        <v>156</v>
      </c>
      <c r="M149" s="91"/>
      <c r="N149" s="80">
        <f>IFERROR(INDEX('ПРТС'!H:H,MATCH('БШПД'!Q149,'ПРТС'!P:P,0)),"")</f>
        <v>2022</v>
      </c>
      <c r="O149" s="80">
        <f>IFERROR(INDEX('УЦН 1.0'!D:D,MATCH('БШПД'!Q149,'УЦН 1.0'!R:R,0)),"")</f>
        <v>2019</v>
      </c>
      <c r="P149" s="80" t="str">
        <f>IFERROR(INDEX('УЦН 2.0'!H:H,MATCH('БШПД'!Q149,'УЦН 2.0'!L:L,0)),"")</f>
        <v/>
      </c>
      <c r="Q149" s="12">
        <v>1719</v>
      </c>
      <c r="R149" s="1"/>
    </row>
    <row r="150">
      <c r="A150" s="109"/>
      <c r="B150" s="110" t="s">
        <v>110</v>
      </c>
      <c r="C150" s="111" t="s">
        <v>198</v>
      </c>
      <c r="D150" s="112">
        <f>IFERROR(INDEX('показатель 504-п'!E:E,MATCH('БШПД'!Q150,'показатель 504-п'!T:T,0)),"")</f>
        <v>297</v>
      </c>
      <c r="E150" s="113"/>
      <c r="F150" s="113" t="s">
        <v>18</v>
      </c>
      <c r="G150" s="114" t="s">
        <v>19</v>
      </c>
      <c r="H150" s="113"/>
      <c r="I150" s="113"/>
      <c r="J150" s="113"/>
      <c r="K150" s="113"/>
      <c r="L150" s="113"/>
      <c r="M150" s="113"/>
      <c r="N150" s="109" t="str">
        <f>IFERROR(INDEX('ПРТС'!H:H,MATCH('БШПД'!Q150,'ПРТС'!P:P,0)),"")</f>
        <v/>
      </c>
      <c r="O150" s="109">
        <f>IFERROR(INDEX('УЦН 1.0'!D:D,MATCH('БШПД'!Q150,'УЦН 1.0'!R:R,0)),"")</f>
        <v>2021</v>
      </c>
      <c r="P150" s="109" t="str">
        <f>IFERROR(INDEX('УЦН 2.0'!H:H,MATCH('БШПД'!Q150,'УЦН 2.0'!L:L,0)),"")</f>
        <v/>
      </c>
      <c r="Q150" s="12">
        <v>538</v>
      </c>
      <c r="R150" s="1"/>
    </row>
    <row r="151" ht="14.25">
      <c r="A151" s="115"/>
      <c r="B151" s="115"/>
      <c r="C151" s="115"/>
      <c r="D151" s="115"/>
      <c r="E151" s="116">
        <f>SUM(F151:L151)</f>
        <v>142</v>
      </c>
      <c r="F151" s="117">
        <f>COUNTIF(F2:F150,"+")</f>
        <v>62</v>
      </c>
      <c r="G151" s="117">
        <f>COUNTIF(G2:G150,"+")</f>
        <v>44</v>
      </c>
      <c r="H151" s="117">
        <f>COUNTIF(H2:H150,"+")</f>
        <v>13</v>
      </c>
      <c r="I151" s="117">
        <f>COUNTIF(I2:I150,"+")</f>
        <v>7</v>
      </c>
      <c r="J151" s="117">
        <f>COUNTIF(J2:J150,"+")</f>
        <v>1</v>
      </c>
      <c r="K151" s="117">
        <f>COUNTIF(K2:K150,"+")</f>
        <v>12</v>
      </c>
      <c r="L151" s="117">
        <f>COUNTIF(L2:L150,"+")</f>
        <v>3</v>
      </c>
      <c r="M151" s="117"/>
      <c r="N151" s="117" t="str">
        <f>IFERROR(INDEX('ПРТС'!H:H,MATCH('БШПД'!Q151,'ПРТС'!P:P,0)),"")</f>
        <v/>
      </c>
      <c r="O151" s="117" t="str">
        <f>IFERROR(INDEX('УЦН 1.0'!D:D,MATCH('БШПД'!Q151,'УЦН 1.0'!R:R,0)),"")</f>
        <v/>
      </c>
      <c r="P151" s="117" t="str">
        <f>IFERROR(INDEX('УЦН 2.0'!H:H,MATCH('БШПД'!Q151,'УЦН 2.0'!L:L,0)),"")</f>
        <v/>
      </c>
      <c r="Q151" s="117"/>
      <c r="R151" s="1"/>
      <c r="S151" s="1"/>
    </row>
    <row r="152" ht="14.25">
      <c r="A152" s="118"/>
      <c r="B152" s="119" t="s">
        <v>16</v>
      </c>
      <c r="C152" s="120" t="s">
        <v>199</v>
      </c>
      <c r="D152" s="121">
        <f>IFERROR(INDEX('показатель 504-п'!E:E,MATCH('БШПД'!Q152,'показатель 504-п'!T:T,0)),"")</f>
        <v>192</v>
      </c>
      <c r="E152" s="122"/>
      <c r="F152" s="123" t="s">
        <v>156</v>
      </c>
      <c r="G152" s="123" t="s">
        <v>156</v>
      </c>
      <c r="H152" s="123" t="s">
        <v>156</v>
      </c>
      <c r="I152" s="123" t="s">
        <v>156</v>
      </c>
      <c r="J152" s="123" t="s">
        <v>156</v>
      </c>
      <c r="K152" s="123" t="s">
        <v>156</v>
      </c>
      <c r="L152" s="124" t="s">
        <v>156</v>
      </c>
      <c r="M152" s="125"/>
      <c r="N152" s="125" t="str">
        <f>IFERROR(INDEX('ПРТС'!H:H,MATCH('БШПД'!Q152,'ПРТС'!P:P,0)),"")</f>
        <v/>
      </c>
      <c r="O152" s="125">
        <f>IFERROR(INDEX('УЦН 1.0'!D:D,MATCH('БШПД'!Q152,'УЦН 1.0'!R:R,0)),"")</f>
        <v>2021</v>
      </c>
      <c r="P152" s="125" t="str">
        <f>IFERROR(INDEX('УЦН 2.0'!H:H,MATCH('БШПД'!Q152,'УЦН 2.0'!L:L,0)),"")</f>
        <v/>
      </c>
      <c r="Q152" s="12">
        <v>3</v>
      </c>
      <c r="R152" s="1"/>
    </row>
    <row r="153" ht="14.25">
      <c r="A153" s="125"/>
      <c r="B153" s="126" t="s">
        <v>16</v>
      </c>
      <c r="C153" s="127" t="s">
        <v>200</v>
      </c>
      <c r="D153" s="31">
        <f>IFERROR(INDEX('показатель 504-п'!E:E,MATCH('БШПД'!Q153,'показатель 504-п'!T:T,0)),"")</f>
        <v>270</v>
      </c>
      <c r="E153" s="128" t="s">
        <v>156</v>
      </c>
      <c r="F153" s="129" t="s">
        <v>156</v>
      </c>
      <c r="G153" s="129" t="s">
        <v>156</v>
      </c>
      <c r="H153" s="129" t="s">
        <v>156</v>
      </c>
      <c r="I153" s="129" t="s">
        <v>156</v>
      </c>
      <c r="J153" s="129" t="s">
        <v>156</v>
      </c>
      <c r="K153" s="129" t="s">
        <v>156</v>
      </c>
      <c r="L153" s="130" t="s">
        <v>156</v>
      </c>
      <c r="M153" s="125"/>
      <c r="N153" s="125" t="str">
        <f>IFERROR(INDEX('ПРТС'!H:H,MATCH('БШПД'!Q153,'ПРТС'!P:P,0)),"")</f>
        <v/>
      </c>
      <c r="O153" s="125">
        <f>IFERROR(INDEX('УЦН 1.0'!D:D,MATCH('БШПД'!Q153,'УЦН 1.0'!R:R,0)),"")</f>
        <v>2017</v>
      </c>
      <c r="P153" s="125" t="str">
        <f>IFERROR(INDEX('УЦН 2.0'!H:H,MATCH('БШПД'!Q153,'УЦН 2.0'!L:L,0)),"")</f>
        <v/>
      </c>
      <c r="Q153" s="12">
        <v>11</v>
      </c>
      <c r="R153" s="1"/>
    </row>
    <row r="154" ht="14.25">
      <c r="A154" s="70"/>
      <c r="B154" s="131" t="s">
        <v>16</v>
      </c>
      <c r="C154" s="132" t="s">
        <v>201</v>
      </c>
      <c r="D154" s="72">
        <f>IFERROR(INDEX('показатель 504-п'!E:E,MATCH('БШПД'!Q154,'показатель 504-п'!T:T,0)),"")</f>
        <v>329</v>
      </c>
      <c r="E154" s="133" t="s">
        <v>156</v>
      </c>
      <c r="F154" s="134" t="s">
        <v>156</v>
      </c>
      <c r="G154" s="134" t="s">
        <v>156</v>
      </c>
      <c r="H154" s="134" t="s">
        <v>156</v>
      </c>
      <c r="I154" s="134" t="s">
        <v>156</v>
      </c>
      <c r="J154" s="134" t="s">
        <v>156</v>
      </c>
      <c r="K154" s="134" t="s">
        <v>156</v>
      </c>
      <c r="L154" s="135" t="s">
        <v>156</v>
      </c>
      <c r="M154" s="70"/>
      <c r="N154" s="70" t="str">
        <f>IFERROR(INDEX('ПРТС'!H:H,MATCH('БШПД'!Q154,'ПРТС'!P:P,0)),"")</f>
        <v/>
      </c>
      <c r="O154" s="70">
        <f>IFERROR(INDEX('УЦН 1.0'!D:D,MATCH('БШПД'!Q154,'УЦН 1.0'!R:R,0)),"")</f>
        <v>2021</v>
      </c>
      <c r="P154" s="70">
        <f>IFERROR(INDEX('УЦН 2.0'!H:H,MATCH('БШПД'!Q154,'УЦН 2.0'!L:L,0)),"")</f>
        <v>2024</v>
      </c>
      <c r="Q154" s="12">
        <v>17</v>
      </c>
      <c r="R154" s="1"/>
    </row>
    <row r="155" ht="14.25">
      <c r="A155" s="125"/>
      <c r="B155" s="126" t="s">
        <v>16</v>
      </c>
      <c r="C155" s="127" t="s">
        <v>202</v>
      </c>
      <c r="D155" s="31">
        <f>IFERROR(INDEX('показатель 504-п'!E:E,MATCH('БШПД'!Q155,'показатель 504-п'!T:T,0)),"")</f>
        <v>321</v>
      </c>
      <c r="E155" s="128" t="s">
        <v>156</v>
      </c>
      <c r="F155" s="129" t="s">
        <v>156</v>
      </c>
      <c r="G155" s="129" t="s">
        <v>156</v>
      </c>
      <c r="H155" s="129" t="s">
        <v>156</v>
      </c>
      <c r="I155" s="129" t="s">
        <v>156</v>
      </c>
      <c r="J155" s="129" t="s">
        <v>156</v>
      </c>
      <c r="K155" s="129" t="s">
        <v>156</v>
      </c>
      <c r="L155" s="130" t="s">
        <v>156</v>
      </c>
      <c r="M155" s="125"/>
      <c r="N155" s="125" t="str">
        <f>IFERROR(INDEX('ПРТС'!H:H,MATCH('БШПД'!Q155,'ПРТС'!P:P,0)),"")</f>
        <v/>
      </c>
      <c r="O155" s="125">
        <f>IFERROR(INDEX('УЦН 1.0'!D:D,MATCH('БШПД'!Q155,'УЦН 1.0'!R:R,0)),"")</f>
        <v>2021</v>
      </c>
      <c r="P155" s="125" t="str">
        <f>IFERROR(INDEX('УЦН 2.0'!H:H,MATCH('БШПД'!Q155,'УЦН 2.0'!L:L,0)),"")</f>
        <v/>
      </c>
      <c r="Q155" s="12">
        <v>21</v>
      </c>
      <c r="R155" s="1"/>
    </row>
    <row r="156" ht="14.25">
      <c r="A156" s="80"/>
      <c r="B156" s="136" t="s">
        <v>16</v>
      </c>
      <c r="C156" s="88" t="s">
        <v>203</v>
      </c>
      <c r="D156" s="83">
        <f>IFERROR(INDEX('показатель 504-п'!E:E,MATCH('БШПД'!Q156,'показатель 504-п'!T:T,0)),"")</f>
        <v>290</v>
      </c>
      <c r="E156" s="89" t="s">
        <v>156</v>
      </c>
      <c r="F156" s="89" t="s">
        <v>156</v>
      </c>
      <c r="G156" s="98" t="s">
        <v>156</v>
      </c>
      <c r="H156" s="98" t="s">
        <v>156</v>
      </c>
      <c r="I156" s="89" t="s">
        <v>156</v>
      </c>
      <c r="J156" s="89" t="s">
        <v>156</v>
      </c>
      <c r="K156" s="89" t="s">
        <v>156</v>
      </c>
      <c r="L156" s="90" t="s">
        <v>156</v>
      </c>
      <c r="M156" s="91"/>
      <c r="N156" s="80">
        <f>IFERROR(INDEX('ПРТС'!H:H,MATCH('БШПД'!Q156,'ПРТС'!P:P,0)),"")</f>
        <v>2022</v>
      </c>
      <c r="O156" s="80">
        <f>IFERROR(INDEX('УЦН 1.0'!D:D,MATCH('БШПД'!Q156,'УЦН 1.0'!R:R,0)),"")</f>
        <v>2021</v>
      </c>
      <c r="P156" s="80" t="str">
        <f>IFERROR(INDEX('УЦН 2.0'!H:H,MATCH('БШПД'!Q156,'УЦН 2.0'!L:L,0)),"")</f>
        <v/>
      </c>
      <c r="Q156" s="12">
        <v>33</v>
      </c>
      <c r="R156" s="1"/>
    </row>
    <row r="157" ht="14.25">
      <c r="A157" s="80"/>
      <c r="B157" s="136" t="s">
        <v>16</v>
      </c>
      <c r="C157" s="88" t="s">
        <v>204</v>
      </c>
      <c r="D157" s="83">
        <f>IFERROR(INDEX('показатель 504-п'!E:E,MATCH('БШПД'!Q157,'показатель 504-п'!T:T,0)),"")</f>
        <v>143</v>
      </c>
      <c r="E157" s="89" t="s">
        <v>156</v>
      </c>
      <c r="F157" s="89" t="s">
        <v>156</v>
      </c>
      <c r="G157" s="98" t="s">
        <v>156</v>
      </c>
      <c r="H157" s="89" t="s">
        <v>156</v>
      </c>
      <c r="I157" s="98" t="s">
        <v>156</v>
      </c>
      <c r="J157" s="89" t="s">
        <v>156</v>
      </c>
      <c r="K157" s="89" t="s">
        <v>156</v>
      </c>
      <c r="L157" s="90" t="s">
        <v>156</v>
      </c>
      <c r="M157" s="91"/>
      <c r="N157" s="80">
        <f>IFERROR(INDEX('ПРТС'!H:H,MATCH('БШПД'!Q157,'ПРТС'!P:P,0)),"")</f>
        <v>2023</v>
      </c>
      <c r="O157" s="80">
        <f>IFERROR(INDEX('УЦН 1.0'!D:D,MATCH('БШПД'!Q157,'УЦН 1.0'!R:R,0)),"")</f>
        <v>2021</v>
      </c>
      <c r="P157" s="80" t="str">
        <f>IFERROR(INDEX('УЦН 2.0'!H:H,MATCH('БШПД'!Q157,'УЦН 2.0'!L:L,0)),"")</f>
        <v/>
      </c>
      <c r="Q157" s="12">
        <v>37</v>
      </c>
      <c r="R157" s="1"/>
    </row>
    <row r="158" ht="14.25">
      <c r="A158" s="125"/>
      <c r="B158" s="126" t="s">
        <v>16</v>
      </c>
      <c r="C158" s="127" t="s">
        <v>205</v>
      </c>
      <c r="D158" s="31">
        <f>IFERROR(INDEX('показатель 504-п'!E:E,MATCH('БШПД'!Q158,'показатель 504-п'!T:T,0)),"")</f>
        <v>210</v>
      </c>
      <c r="E158" s="128" t="s">
        <v>156</v>
      </c>
      <c r="F158" s="129" t="s">
        <v>156</v>
      </c>
      <c r="G158" s="129" t="s">
        <v>156</v>
      </c>
      <c r="H158" s="129" t="s">
        <v>156</v>
      </c>
      <c r="I158" s="129" t="s">
        <v>156</v>
      </c>
      <c r="J158" s="129" t="s">
        <v>156</v>
      </c>
      <c r="K158" s="129" t="s">
        <v>156</v>
      </c>
      <c r="L158" s="130" t="s">
        <v>156</v>
      </c>
      <c r="M158" s="125"/>
      <c r="N158" s="125" t="str">
        <f>IFERROR(INDEX('ПРТС'!H:H,MATCH('БШПД'!Q158,'ПРТС'!P:P,0)),"")</f>
        <v/>
      </c>
      <c r="O158" s="125">
        <f>IFERROR(INDEX('УЦН 1.0'!D:D,MATCH('БШПД'!Q158,'УЦН 1.0'!R:R,0)),"")</f>
        <v>2021</v>
      </c>
      <c r="P158" s="125" t="str">
        <f>IFERROR(INDEX('УЦН 2.0'!H:H,MATCH('БШПД'!Q158,'УЦН 2.0'!L:L,0)),"")</f>
        <v/>
      </c>
      <c r="Q158" s="12">
        <v>56</v>
      </c>
      <c r="R158" s="1"/>
    </row>
    <row r="159" ht="14.25">
      <c r="A159" s="125"/>
      <c r="B159" s="126" t="s">
        <v>206</v>
      </c>
      <c r="C159" s="127" t="s">
        <v>207</v>
      </c>
      <c r="D159" s="31">
        <f>IFERROR(INDEX('показатель 504-п'!E:E,MATCH('БШПД'!Q159,'показатель 504-п'!T:T,0)),"")</f>
        <v>286</v>
      </c>
      <c r="E159" s="128" t="s">
        <v>156</v>
      </c>
      <c r="F159" s="129" t="s">
        <v>156</v>
      </c>
      <c r="G159" s="129" t="s">
        <v>156</v>
      </c>
      <c r="H159" s="129" t="s">
        <v>156</v>
      </c>
      <c r="I159" s="129" t="s">
        <v>156</v>
      </c>
      <c r="J159" s="129" t="s">
        <v>156</v>
      </c>
      <c r="K159" s="129" t="s">
        <v>156</v>
      </c>
      <c r="L159" s="130" t="s">
        <v>156</v>
      </c>
      <c r="M159" s="125"/>
      <c r="N159" s="125" t="str">
        <f>IFERROR(INDEX('ПРТС'!H:H,MATCH('БШПД'!Q159,'ПРТС'!P:P,0)),"")</f>
        <v/>
      </c>
      <c r="O159" s="125">
        <f>IFERROR(INDEX('УЦН 1.0'!D:D,MATCH('БШПД'!Q159,'УЦН 1.0'!R:R,0)),"")</f>
        <v>2019</v>
      </c>
      <c r="P159" s="125" t="str">
        <f>IFERROR(INDEX('УЦН 2.0'!H:H,MATCH('БШПД'!Q159,'УЦН 2.0'!L:L,0)),"")</f>
        <v/>
      </c>
      <c r="Q159" s="12">
        <v>67</v>
      </c>
      <c r="R159" s="1"/>
    </row>
    <row r="160" ht="14.25">
      <c r="A160" s="125"/>
      <c r="B160" s="126" t="s">
        <v>206</v>
      </c>
      <c r="C160" s="127" t="s">
        <v>208</v>
      </c>
      <c r="D160" s="31">
        <f>IFERROR(INDEX('показатель 504-п'!E:E,MATCH('БШПД'!Q160,'показатель 504-п'!T:T,0)),"")</f>
        <v>277</v>
      </c>
      <c r="E160" s="128" t="s">
        <v>156</v>
      </c>
      <c r="F160" s="129" t="s">
        <v>156</v>
      </c>
      <c r="G160" s="129" t="s">
        <v>156</v>
      </c>
      <c r="H160" s="129" t="s">
        <v>156</v>
      </c>
      <c r="I160" s="129" t="s">
        <v>156</v>
      </c>
      <c r="J160" s="129" t="s">
        <v>156</v>
      </c>
      <c r="K160" s="129" t="s">
        <v>156</v>
      </c>
      <c r="L160" s="130" t="s">
        <v>156</v>
      </c>
      <c r="M160" s="125"/>
      <c r="N160" s="125" t="str">
        <f>IFERROR(INDEX('ПРТС'!H:H,MATCH('БШПД'!Q160,'ПРТС'!P:P,0)),"")</f>
        <v/>
      </c>
      <c r="O160" s="125">
        <f>IFERROR(INDEX('УЦН 1.0'!D:D,MATCH('БШПД'!Q160,'УЦН 1.0'!R:R,0)),"")</f>
        <v>2019</v>
      </c>
      <c r="P160" s="125" t="str">
        <f>IFERROR(INDEX('УЦН 2.0'!H:H,MATCH('БШПД'!Q160,'УЦН 2.0'!L:L,0)),"")</f>
        <v/>
      </c>
      <c r="Q160" s="12">
        <v>69</v>
      </c>
      <c r="R160" s="1"/>
    </row>
    <row r="161" ht="14.25">
      <c r="A161" s="70"/>
      <c r="B161" s="131" t="s">
        <v>206</v>
      </c>
      <c r="C161" s="132" t="s">
        <v>209</v>
      </c>
      <c r="D161" s="137">
        <f>IFERROR(INDEX('показатель 504-п'!E:E,MATCH('БШПД'!Q161,'показатель 504-п'!T:T,0)),"")</f>
        <v>311</v>
      </c>
      <c r="E161" s="133" t="s">
        <v>156</v>
      </c>
      <c r="F161" s="134" t="s">
        <v>156</v>
      </c>
      <c r="G161" s="134" t="s">
        <v>156</v>
      </c>
      <c r="H161" s="134" t="s">
        <v>156</v>
      </c>
      <c r="I161" s="134" t="s">
        <v>156</v>
      </c>
      <c r="J161" s="134" t="s">
        <v>156</v>
      </c>
      <c r="K161" s="134" t="s">
        <v>156</v>
      </c>
      <c r="L161" s="135" t="s">
        <v>156</v>
      </c>
      <c r="M161" s="70"/>
      <c r="N161" s="70" t="str">
        <f>IFERROR(INDEX('ПРТС'!H:H,MATCH('БШПД'!Q161,'ПРТС'!P:P,0)),"")</f>
        <v/>
      </c>
      <c r="O161" s="70">
        <f>IFERROR(INDEX('УЦН 1.0'!D:D,MATCH('БШПД'!Q161,'УЦН 1.0'!R:R,0)),"")</f>
        <v>2019</v>
      </c>
      <c r="P161" s="70">
        <f>IFERROR(INDEX('УЦН 2.0'!H:H,MATCH('БШПД'!Q161,'УЦН 2.0'!L:L,0)),"")</f>
        <v>2024</v>
      </c>
      <c r="Q161" s="12">
        <v>88</v>
      </c>
      <c r="R161" s="1"/>
    </row>
    <row r="162" ht="14.25">
      <c r="A162" s="125"/>
      <c r="B162" s="126" t="s">
        <v>206</v>
      </c>
      <c r="C162" s="127" t="s">
        <v>210</v>
      </c>
      <c r="D162" s="31">
        <f>IFERROR(INDEX('показатель 504-п'!E:E,MATCH('БШПД'!Q162,'показатель 504-п'!T:T,0)),"")</f>
        <v>203</v>
      </c>
      <c r="E162" s="128" t="s">
        <v>156</v>
      </c>
      <c r="F162" s="129" t="s">
        <v>156</v>
      </c>
      <c r="G162" s="129" t="s">
        <v>156</v>
      </c>
      <c r="H162" s="129" t="s">
        <v>156</v>
      </c>
      <c r="I162" s="129" t="s">
        <v>156</v>
      </c>
      <c r="J162" s="129" t="s">
        <v>156</v>
      </c>
      <c r="K162" s="129" t="s">
        <v>156</v>
      </c>
      <c r="L162" s="130" t="s">
        <v>156</v>
      </c>
      <c r="M162" s="125"/>
      <c r="N162" s="125" t="str">
        <f>IFERROR(INDEX('ПРТС'!H:H,MATCH('БШПД'!Q162,'ПРТС'!P:P,0)),"")</f>
        <v/>
      </c>
      <c r="O162" s="125">
        <f>IFERROR(INDEX('УЦН 1.0'!D:D,MATCH('БШПД'!Q162,'УЦН 1.0'!R:R,0)),"")</f>
        <v>2019</v>
      </c>
      <c r="P162" s="125" t="str">
        <f>IFERROR(INDEX('УЦН 2.0'!H:H,MATCH('БШПД'!Q162,'УЦН 2.0'!L:L,0)),"")</f>
        <v/>
      </c>
      <c r="Q162" s="12">
        <v>91</v>
      </c>
      <c r="R162" s="1"/>
    </row>
    <row r="163" ht="14.25">
      <c r="A163" s="70"/>
      <c r="B163" s="131" t="s">
        <v>206</v>
      </c>
      <c r="C163" s="132" t="s">
        <v>211</v>
      </c>
      <c r="D163" s="72">
        <f>IFERROR(INDEX('показатель 504-п'!E:E,MATCH('БШПД'!Q163,'показатель 504-п'!T:T,0)),"")</f>
        <v>183</v>
      </c>
      <c r="E163" s="133" t="s">
        <v>156</v>
      </c>
      <c r="F163" s="134" t="s">
        <v>156</v>
      </c>
      <c r="G163" s="134" t="s">
        <v>156</v>
      </c>
      <c r="H163" s="134" t="s">
        <v>156</v>
      </c>
      <c r="I163" s="134" t="s">
        <v>156</v>
      </c>
      <c r="J163" s="134" t="s">
        <v>156</v>
      </c>
      <c r="K163" s="134" t="s">
        <v>156</v>
      </c>
      <c r="L163" s="135" t="s">
        <v>156</v>
      </c>
      <c r="M163" s="70"/>
      <c r="N163" s="70" t="str">
        <f>IFERROR(INDEX('ПРТС'!H:H,MATCH('БШПД'!Q163,'ПРТС'!P:P,0)),"")</f>
        <v/>
      </c>
      <c r="O163" s="70">
        <f>IFERROR(INDEX('УЦН 1.0'!D:D,MATCH('БШПД'!Q163,'УЦН 1.0'!R:R,0)),"")</f>
        <v>2019</v>
      </c>
      <c r="P163" s="70">
        <f>IFERROR(INDEX('УЦН 2.0'!H:H,MATCH('БШПД'!Q163,'УЦН 2.0'!L:L,0)),"")</f>
        <v>2021</v>
      </c>
      <c r="Q163" s="12">
        <v>92</v>
      </c>
      <c r="R163" s="1"/>
    </row>
    <row r="164" ht="14.25">
      <c r="A164" s="125"/>
      <c r="B164" s="126" t="s">
        <v>206</v>
      </c>
      <c r="C164" s="127" t="s">
        <v>212</v>
      </c>
      <c r="D164" s="31">
        <f>IFERROR(INDEX('показатель 504-п'!E:E,MATCH('БШПД'!Q164,'показатель 504-п'!T:T,0)),"")</f>
        <v>258</v>
      </c>
      <c r="E164" s="128" t="s">
        <v>156</v>
      </c>
      <c r="F164" s="129" t="s">
        <v>156</v>
      </c>
      <c r="G164" s="129" t="s">
        <v>156</v>
      </c>
      <c r="H164" s="129" t="s">
        <v>156</v>
      </c>
      <c r="I164" s="129" t="s">
        <v>156</v>
      </c>
      <c r="J164" s="129" t="s">
        <v>156</v>
      </c>
      <c r="K164" s="129" t="s">
        <v>156</v>
      </c>
      <c r="L164" s="130" t="s">
        <v>156</v>
      </c>
      <c r="M164" s="125"/>
      <c r="N164" s="125" t="str">
        <f>IFERROR(INDEX('ПРТС'!H:H,MATCH('БШПД'!Q164,'ПРТС'!P:P,0)),"")</f>
        <v/>
      </c>
      <c r="O164" s="125">
        <f>IFERROR(INDEX('УЦН 1.0'!D:D,MATCH('БШПД'!Q164,'УЦН 1.0'!R:R,0)),"")</f>
        <v>2019</v>
      </c>
      <c r="P164" s="125" t="str">
        <f>IFERROR(INDEX('УЦН 2.0'!H:H,MATCH('БШПД'!Q164,'УЦН 2.0'!L:L,0)),"")</f>
        <v/>
      </c>
      <c r="Q164" s="12">
        <v>99</v>
      </c>
      <c r="R164" s="1"/>
    </row>
    <row r="165" ht="14.25">
      <c r="A165" s="125"/>
      <c r="B165" s="126" t="s">
        <v>158</v>
      </c>
      <c r="C165" s="127" t="s">
        <v>213</v>
      </c>
      <c r="D165" s="31">
        <f>IFERROR(INDEX('показатель 504-п'!E:E,MATCH('БШПД'!Q165,'показатель 504-п'!T:T,0)),"")</f>
        <v>190</v>
      </c>
      <c r="E165" s="128" t="s">
        <v>156</v>
      </c>
      <c r="F165" s="129" t="s">
        <v>156</v>
      </c>
      <c r="G165" s="129" t="s">
        <v>156</v>
      </c>
      <c r="H165" s="129" t="s">
        <v>156</v>
      </c>
      <c r="I165" s="129" t="s">
        <v>156</v>
      </c>
      <c r="J165" s="129" t="s">
        <v>156</v>
      </c>
      <c r="K165" s="129" t="s">
        <v>156</v>
      </c>
      <c r="L165" s="130" t="s">
        <v>156</v>
      </c>
      <c r="M165" s="125"/>
      <c r="N165" s="125" t="str">
        <f>IFERROR(INDEX('ПРТС'!H:H,MATCH('БШПД'!Q165,'ПРТС'!P:P,0)),"")</f>
        <v/>
      </c>
      <c r="O165" s="125">
        <f>IFERROR(INDEX('УЦН 1.0'!D:D,MATCH('БШПД'!Q165,'УЦН 1.0'!R:R,0)),"")</f>
        <v>2019</v>
      </c>
      <c r="P165" s="125" t="str">
        <f>IFERROR(INDEX('УЦН 2.0'!H:H,MATCH('БШПД'!Q165,'УЦН 2.0'!L:L,0)),"")</f>
        <v/>
      </c>
      <c r="Q165" s="12">
        <v>126</v>
      </c>
      <c r="R165" s="1"/>
    </row>
    <row r="166" ht="14.25">
      <c r="A166" s="125"/>
      <c r="B166" s="126" t="s">
        <v>158</v>
      </c>
      <c r="C166" s="127" t="s">
        <v>214</v>
      </c>
      <c r="D166" s="31">
        <f>IFERROR(INDEX('показатель 504-п'!E:E,MATCH('БШПД'!Q166,'показатель 504-п'!T:T,0)),"")</f>
        <v>213</v>
      </c>
      <c r="E166" s="128" t="s">
        <v>156</v>
      </c>
      <c r="F166" s="129" t="s">
        <v>156</v>
      </c>
      <c r="G166" s="129" t="s">
        <v>156</v>
      </c>
      <c r="H166" s="129" t="s">
        <v>156</v>
      </c>
      <c r="I166" s="129" t="s">
        <v>156</v>
      </c>
      <c r="J166" s="129" t="s">
        <v>156</v>
      </c>
      <c r="K166" s="129" t="s">
        <v>156</v>
      </c>
      <c r="L166" s="130" t="s">
        <v>156</v>
      </c>
      <c r="M166" s="125"/>
      <c r="N166" s="125" t="str">
        <f>IFERROR(INDEX('ПРТС'!H:H,MATCH('БШПД'!Q166,'ПРТС'!P:P,0)),"")</f>
        <v/>
      </c>
      <c r="O166" s="125">
        <f>IFERROR(INDEX('УЦН 1.0'!D:D,MATCH('БШПД'!Q166,'УЦН 1.0'!R:R,0)),"")</f>
        <v>2015</v>
      </c>
      <c r="P166" s="125" t="str">
        <f>IFERROR(INDEX('УЦН 2.0'!H:H,MATCH('БШПД'!Q166,'УЦН 2.0'!L:L,0)),"")</f>
        <v/>
      </c>
      <c r="Q166" s="12">
        <v>152</v>
      </c>
      <c r="R166" s="1"/>
    </row>
    <row r="167" ht="14.25">
      <c r="A167" s="109"/>
      <c r="B167" s="138" t="s">
        <v>158</v>
      </c>
      <c r="C167" s="139" t="s">
        <v>215</v>
      </c>
      <c r="D167" s="112">
        <f>IFERROR(INDEX('показатель 504-п'!E:E,MATCH('БШПД'!Q167,'показатель 504-п'!T:T,0)),"")</f>
        <v>229</v>
      </c>
      <c r="E167" s="140" t="s">
        <v>156</v>
      </c>
      <c r="F167" s="141" t="s">
        <v>156</v>
      </c>
      <c r="G167" s="141" t="s">
        <v>156</v>
      </c>
      <c r="H167" s="141" t="s">
        <v>156</v>
      </c>
      <c r="I167" s="141" t="s">
        <v>156</v>
      </c>
      <c r="J167" s="141" t="s">
        <v>156</v>
      </c>
      <c r="K167" s="141" t="s">
        <v>156</v>
      </c>
      <c r="L167" s="142" t="s">
        <v>156</v>
      </c>
      <c r="M167" s="109"/>
      <c r="N167" s="109" t="str">
        <f>IFERROR(INDEX('ПРТС'!H:H,MATCH('БШПД'!Q167,'ПРТС'!P:P,0)),"")</f>
        <v/>
      </c>
      <c r="O167" s="109">
        <f>IFERROR(INDEX('УЦН 1.0'!D:D,MATCH('БШПД'!Q167,'УЦН 1.0'!R:R,0)),"")</f>
        <v>2019</v>
      </c>
      <c r="P167" s="109" t="str">
        <f>IFERROR(INDEX('УЦН 2.0'!H:H,MATCH('БШПД'!Q167,'УЦН 2.0'!L:L,0)),"")</f>
        <v/>
      </c>
      <c r="Q167" s="12">
        <v>156</v>
      </c>
      <c r="R167" s="1"/>
    </row>
    <row r="168" ht="14.25">
      <c r="A168" s="125"/>
      <c r="B168" s="126" t="s">
        <v>216</v>
      </c>
      <c r="C168" s="127" t="s">
        <v>217</v>
      </c>
      <c r="D168" s="143">
        <f>IFERROR(INDEX('показатель 504-п'!E:E,MATCH('БШПД'!Q168,'показатель 504-п'!T:T,0)),"")</f>
        <v>717</v>
      </c>
      <c r="E168" s="128" t="s">
        <v>156</v>
      </c>
      <c r="F168" s="129" t="s">
        <v>156</v>
      </c>
      <c r="G168" s="129" t="s">
        <v>156</v>
      </c>
      <c r="H168" s="129" t="s">
        <v>156</v>
      </c>
      <c r="I168" s="129" t="s">
        <v>156</v>
      </c>
      <c r="J168" s="129" t="s">
        <v>156</v>
      </c>
      <c r="K168" s="129" t="s">
        <v>156</v>
      </c>
      <c r="L168" s="130" t="s">
        <v>156</v>
      </c>
      <c r="M168" s="125"/>
      <c r="N168" s="125" t="str">
        <f>IFERROR(INDEX('ПРТС'!H:H,MATCH('БШПД'!Q168,'ПРТС'!P:P,0)),"")</f>
        <v/>
      </c>
      <c r="O168" s="125">
        <f>IFERROR(INDEX('УЦН 1.0'!D:D,MATCH('БШПД'!Q168,'УЦН 1.0'!R:R,0)),"")</f>
        <v>2017</v>
      </c>
      <c r="P168" s="125" t="str">
        <f>IFERROR(INDEX('УЦН 2.0'!H:H,MATCH('БШПД'!Q168,'УЦН 2.0'!L:L,0)),"")</f>
        <v/>
      </c>
      <c r="Q168" s="12">
        <v>167</v>
      </c>
      <c r="R168" s="1"/>
    </row>
    <row r="169" ht="14.25">
      <c r="A169" s="125"/>
      <c r="B169" s="126" t="s">
        <v>216</v>
      </c>
      <c r="C169" s="127" t="s">
        <v>218</v>
      </c>
      <c r="D169" s="143">
        <f>IFERROR(INDEX('показатель 504-п'!E:E,MATCH('БШПД'!Q169,'показатель 504-п'!T:T,0)),"")</f>
        <v>1098</v>
      </c>
      <c r="E169" s="128" t="s">
        <v>156</v>
      </c>
      <c r="F169" s="129" t="s">
        <v>156</v>
      </c>
      <c r="G169" s="129" t="s">
        <v>156</v>
      </c>
      <c r="H169" s="129" t="s">
        <v>156</v>
      </c>
      <c r="I169" s="129" t="s">
        <v>156</v>
      </c>
      <c r="J169" s="129" t="s">
        <v>156</v>
      </c>
      <c r="K169" s="129" t="s">
        <v>156</v>
      </c>
      <c r="L169" s="130" t="s">
        <v>156</v>
      </c>
      <c r="M169" s="125"/>
      <c r="N169" s="125" t="str">
        <f>IFERROR(INDEX('ПРТС'!H:H,MATCH('БШПД'!Q169,'ПРТС'!P:P,0)),"")</f>
        <v/>
      </c>
      <c r="O169" s="125">
        <f>IFERROR(INDEX('УЦН 1.0'!D:D,MATCH('БШПД'!Q169,'УЦН 1.0'!R:R,0)),"")</f>
        <v>2017</v>
      </c>
      <c r="P169" s="125" t="str">
        <f>IFERROR(INDEX('УЦН 2.0'!H:H,MATCH('БШПД'!Q169,'УЦН 2.0'!L:L,0)),"")</f>
        <v/>
      </c>
      <c r="Q169" s="12">
        <v>176</v>
      </c>
      <c r="R169" s="1"/>
    </row>
    <row r="170" ht="14.25">
      <c r="A170" s="125"/>
      <c r="B170" s="126" t="s">
        <v>216</v>
      </c>
      <c r="C170" s="127" t="s">
        <v>219</v>
      </c>
      <c r="D170" s="31">
        <f>IFERROR(INDEX('показатель 504-п'!E:E,MATCH('БШПД'!Q170,'показатель 504-п'!T:T,0)),"")</f>
        <v>252</v>
      </c>
      <c r="E170" s="128" t="s">
        <v>156</v>
      </c>
      <c r="F170" s="129" t="s">
        <v>156</v>
      </c>
      <c r="G170" s="129" t="s">
        <v>156</v>
      </c>
      <c r="H170" s="129" t="s">
        <v>156</v>
      </c>
      <c r="I170" s="129" t="s">
        <v>156</v>
      </c>
      <c r="J170" s="129" t="s">
        <v>156</v>
      </c>
      <c r="K170" s="129" t="s">
        <v>156</v>
      </c>
      <c r="L170" s="130" t="s">
        <v>156</v>
      </c>
      <c r="M170" s="125"/>
      <c r="N170" s="125" t="str">
        <f>IFERROR(INDEX('ПРТС'!H:H,MATCH('БШПД'!Q170,'ПРТС'!P:P,0)),"")</f>
        <v/>
      </c>
      <c r="O170" s="125">
        <f>IFERROR(INDEX('УЦН 1.0'!D:D,MATCH('БШПД'!Q170,'УЦН 1.0'!R:R,0)),"")</f>
        <v>2017</v>
      </c>
      <c r="P170" s="125" t="str">
        <f>IFERROR(INDEX('УЦН 2.0'!H:H,MATCH('БШПД'!Q170,'УЦН 2.0'!L:L,0)),"")</f>
        <v/>
      </c>
      <c r="Q170" s="12">
        <v>182</v>
      </c>
      <c r="R170" s="1"/>
    </row>
    <row r="171" ht="14.25">
      <c r="A171" s="125"/>
      <c r="B171" s="126" t="s">
        <v>216</v>
      </c>
      <c r="C171" s="127" t="s">
        <v>220</v>
      </c>
      <c r="D171" s="143">
        <f>IFERROR(INDEX('показатель 504-п'!E:E,MATCH('БШПД'!Q171,'показатель 504-п'!T:T,0)),"")</f>
        <v>580</v>
      </c>
      <c r="E171" s="128" t="s">
        <v>156</v>
      </c>
      <c r="F171" s="129" t="s">
        <v>156</v>
      </c>
      <c r="G171" s="129" t="s">
        <v>156</v>
      </c>
      <c r="H171" s="129" t="s">
        <v>156</v>
      </c>
      <c r="I171" s="129" t="s">
        <v>156</v>
      </c>
      <c r="J171" s="129" t="s">
        <v>156</v>
      </c>
      <c r="K171" s="129" t="s">
        <v>156</v>
      </c>
      <c r="L171" s="130" t="s">
        <v>156</v>
      </c>
      <c r="M171" s="125"/>
      <c r="N171" s="125" t="str">
        <f>IFERROR(INDEX('ПРТС'!H:H,MATCH('БШПД'!Q171,'ПРТС'!P:P,0)),"")</f>
        <v/>
      </c>
      <c r="O171" s="125">
        <f>IFERROR(INDEX('УЦН 1.0'!D:D,MATCH('БШПД'!Q171,'УЦН 1.0'!R:R,0)),"")</f>
        <v>2017</v>
      </c>
      <c r="P171" s="125" t="str">
        <f>IFERROR(INDEX('УЦН 2.0'!H:H,MATCH('БШПД'!Q171,'УЦН 2.0'!L:L,0)),"")</f>
        <v/>
      </c>
      <c r="Q171" s="12">
        <v>183</v>
      </c>
      <c r="R171" s="1"/>
    </row>
    <row r="172" ht="14.25">
      <c r="A172" s="125"/>
      <c r="B172" s="126" t="s">
        <v>216</v>
      </c>
      <c r="C172" s="127" t="s">
        <v>221</v>
      </c>
      <c r="D172" s="31">
        <f>IFERROR(INDEX('показатель 504-п'!E:E,MATCH('БШПД'!Q172,'показатель 504-п'!T:T,0)),"")</f>
        <v>443</v>
      </c>
      <c r="E172" s="128" t="s">
        <v>156</v>
      </c>
      <c r="F172" s="129" t="s">
        <v>156</v>
      </c>
      <c r="G172" s="129" t="s">
        <v>156</v>
      </c>
      <c r="H172" s="129" t="s">
        <v>156</v>
      </c>
      <c r="I172" s="129" t="s">
        <v>156</v>
      </c>
      <c r="J172" s="129" t="s">
        <v>156</v>
      </c>
      <c r="K172" s="129" t="s">
        <v>156</v>
      </c>
      <c r="L172" s="130" t="s">
        <v>156</v>
      </c>
      <c r="M172" s="125"/>
      <c r="N172" s="125" t="str">
        <f>IFERROR(INDEX('ПРТС'!H:H,MATCH('БШПД'!Q172,'ПРТС'!P:P,0)),"")</f>
        <v/>
      </c>
      <c r="O172" s="125">
        <f>IFERROR(INDEX('УЦН 1.0'!D:D,MATCH('БШПД'!Q172,'УЦН 1.0'!R:R,0)),"")</f>
        <v>2017</v>
      </c>
      <c r="P172" s="125" t="str">
        <f>IFERROR(INDEX('УЦН 2.0'!H:H,MATCH('БШПД'!Q172,'УЦН 2.0'!L:L,0)),"")</f>
        <v/>
      </c>
      <c r="Q172" s="12">
        <v>185</v>
      </c>
      <c r="R172" s="1"/>
    </row>
    <row r="173" ht="14.25">
      <c r="A173" s="70"/>
      <c r="B173" s="131" t="s">
        <v>78</v>
      </c>
      <c r="C173" s="132" t="s">
        <v>222</v>
      </c>
      <c r="D173" s="72">
        <f>IFERROR(INDEX('показатель 504-п'!E:E,MATCH('БШПД'!Q173,'показатель 504-п'!T:T,0)),"")</f>
        <v>279</v>
      </c>
      <c r="E173" s="133" t="s">
        <v>156</v>
      </c>
      <c r="F173" s="134" t="s">
        <v>156</v>
      </c>
      <c r="G173" s="134" t="s">
        <v>156</v>
      </c>
      <c r="H173" s="134" t="s">
        <v>156</v>
      </c>
      <c r="I173" s="134" t="s">
        <v>156</v>
      </c>
      <c r="J173" s="134" t="s">
        <v>156</v>
      </c>
      <c r="K173" s="134" t="s">
        <v>156</v>
      </c>
      <c r="L173" s="135" t="s">
        <v>156</v>
      </c>
      <c r="M173" s="70"/>
      <c r="N173" s="70" t="str">
        <f>IFERROR(INDEX('ПРТС'!H:H,MATCH('БШПД'!Q173,'ПРТС'!P:P,0)),"")</f>
        <v/>
      </c>
      <c r="O173" s="70">
        <f>IFERROR(INDEX('УЦН 1.0'!D:D,MATCH('БШПД'!Q173,'УЦН 1.0'!R:R,0)),"")</f>
        <v>2021</v>
      </c>
      <c r="P173" s="70">
        <f>IFERROR(INDEX('УЦН 2.0'!H:H,MATCH('БШПД'!Q173,'УЦН 2.0'!L:L,0)),"")</f>
        <v>2023</v>
      </c>
      <c r="Q173" s="12">
        <v>187</v>
      </c>
      <c r="R173" s="1"/>
    </row>
    <row r="174" ht="14.25">
      <c r="A174" s="70"/>
      <c r="B174" s="131" t="s">
        <v>78</v>
      </c>
      <c r="C174" s="132" t="s">
        <v>223</v>
      </c>
      <c r="D174" s="72">
        <f>IFERROR(INDEX('показатель 504-п'!E:E,MATCH('БШПД'!Q174,'показатель 504-п'!T:T,0)),"")</f>
        <v>192</v>
      </c>
      <c r="E174" s="133" t="s">
        <v>156</v>
      </c>
      <c r="F174" s="134" t="s">
        <v>156</v>
      </c>
      <c r="G174" s="134" t="s">
        <v>156</v>
      </c>
      <c r="H174" s="134" t="s">
        <v>156</v>
      </c>
      <c r="I174" s="134" t="s">
        <v>156</v>
      </c>
      <c r="J174" s="134" t="s">
        <v>156</v>
      </c>
      <c r="K174" s="134" t="s">
        <v>156</v>
      </c>
      <c r="L174" s="135" t="s">
        <v>156</v>
      </c>
      <c r="M174" s="70"/>
      <c r="N174" s="70" t="str">
        <f>IFERROR(INDEX('ПРТС'!H:H,MATCH('БШПД'!Q174,'ПРТС'!P:P,0)),"")</f>
        <v/>
      </c>
      <c r="O174" s="70">
        <f>IFERROR(INDEX('УЦН 1.0'!D:D,MATCH('БШПД'!Q174,'УЦН 1.0'!R:R,0)),"")</f>
        <v>2021</v>
      </c>
      <c r="P174" s="70" t="str">
        <f>IFERROR(INDEX('УЦН 2.0'!H:H,MATCH('БШПД'!Q174,'УЦН 2.0'!L:L,0)),"")</f>
        <v xml:space="preserve">2023 (с 2022)</v>
      </c>
      <c r="Q174" s="12">
        <v>200</v>
      </c>
      <c r="R174" s="1"/>
    </row>
    <row r="175" ht="14.25">
      <c r="A175" s="80"/>
      <c r="B175" s="87" t="s">
        <v>224</v>
      </c>
      <c r="C175" s="103" t="s">
        <v>225</v>
      </c>
      <c r="D175" s="83">
        <f>IFERROR(INDEX('показатель 504-п'!E:E,MATCH('БШПД'!Q175,'показатель 504-п'!T:T,0)),"")</f>
        <v>360</v>
      </c>
      <c r="E175" s="89" t="s">
        <v>156</v>
      </c>
      <c r="F175" s="100" t="s">
        <v>156</v>
      </c>
      <c r="G175" s="100" t="s">
        <v>156</v>
      </c>
      <c r="H175" s="100" t="s">
        <v>156</v>
      </c>
      <c r="I175" s="100" t="s">
        <v>156</v>
      </c>
      <c r="J175" s="100" t="s">
        <v>156</v>
      </c>
      <c r="K175" s="100" t="s">
        <v>156</v>
      </c>
      <c r="L175" s="101" t="s">
        <v>156</v>
      </c>
      <c r="M175" s="80"/>
      <c r="N175" s="80">
        <f>IFERROR(INDEX('ПРТС'!H:H,MATCH('БШПД'!Q175,'ПРТС'!P:P,0)),"")</f>
        <v>2023</v>
      </c>
      <c r="O175" s="80">
        <f>IFERROR(INDEX('УЦН 1.0'!D:D,MATCH('БШПД'!Q175,'УЦН 1.0'!R:R,0)),"")</f>
        <v>2019</v>
      </c>
      <c r="P175" s="80" t="str">
        <f>IFERROR(INDEX('УЦН 2.0'!H:H,MATCH('БШПД'!Q175,'УЦН 2.0'!L:L,0)),"")</f>
        <v/>
      </c>
      <c r="Q175" s="12">
        <v>228</v>
      </c>
      <c r="R175" s="1"/>
    </row>
    <row r="176" ht="14.25">
      <c r="A176" s="125"/>
      <c r="B176" s="126" t="s">
        <v>224</v>
      </c>
      <c r="C176" s="127" t="s">
        <v>226</v>
      </c>
      <c r="D176" s="31">
        <f>IFERROR(INDEX('показатель 504-п'!E:E,MATCH('БШПД'!Q176,'показатель 504-п'!T:T,0)),"")</f>
        <v>178</v>
      </c>
      <c r="E176" s="128" t="s">
        <v>156</v>
      </c>
      <c r="F176" s="129" t="s">
        <v>156</v>
      </c>
      <c r="G176" s="129" t="s">
        <v>156</v>
      </c>
      <c r="H176" s="129" t="s">
        <v>156</v>
      </c>
      <c r="I176" s="129" t="s">
        <v>156</v>
      </c>
      <c r="J176" s="129" t="s">
        <v>156</v>
      </c>
      <c r="K176" s="129" t="s">
        <v>156</v>
      </c>
      <c r="L176" s="130" t="s">
        <v>156</v>
      </c>
      <c r="M176" s="125"/>
      <c r="N176" s="125" t="str">
        <f>IFERROR(INDEX('ПРТС'!H:H,MATCH('БШПД'!Q176,'ПРТС'!P:P,0)),"")</f>
        <v/>
      </c>
      <c r="O176" s="125">
        <f>IFERROR(INDEX('УЦН 1.0'!D:D,MATCH('БШПД'!Q176,'УЦН 1.0'!R:R,0)),"")</f>
        <v>2019</v>
      </c>
      <c r="P176" s="125" t="str">
        <f>IFERROR(INDEX('УЦН 2.0'!H:H,MATCH('БШПД'!Q176,'УЦН 2.0'!L:L,0)),"")</f>
        <v/>
      </c>
      <c r="Q176" s="12">
        <v>237</v>
      </c>
      <c r="R176" s="1"/>
    </row>
    <row r="177" ht="14.25">
      <c r="A177" s="125"/>
      <c r="B177" s="126" t="s">
        <v>224</v>
      </c>
      <c r="C177" s="127" t="s">
        <v>227</v>
      </c>
      <c r="D177" s="31">
        <f>IFERROR(INDEX('показатель 504-п'!E:E,MATCH('БШПД'!Q177,'показатель 504-п'!T:T,0)),"")</f>
        <v>203</v>
      </c>
      <c r="E177" s="128" t="s">
        <v>156</v>
      </c>
      <c r="F177" s="129" t="s">
        <v>156</v>
      </c>
      <c r="G177" s="129" t="s">
        <v>156</v>
      </c>
      <c r="H177" s="129" t="s">
        <v>156</v>
      </c>
      <c r="I177" s="129" t="s">
        <v>156</v>
      </c>
      <c r="J177" s="129" t="s">
        <v>156</v>
      </c>
      <c r="K177" s="129" t="s">
        <v>156</v>
      </c>
      <c r="L177" s="130" t="s">
        <v>156</v>
      </c>
      <c r="M177" s="125"/>
      <c r="N177" s="125" t="str">
        <f>IFERROR(INDEX('ПРТС'!H:H,MATCH('БШПД'!Q177,'ПРТС'!P:P,0)),"")</f>
        <v/>
      </c>
      <c r="O177" s="125">
        <f>IFERROR(INDEX('УЦН 1.0'!D:D,MATCH('БШПД'!Q177,'УЦН 1.0'!R:R,0)),"")</f>
        <v>2019</v>
      </c>
      <c r="P177" s="125" t="str">
        <f>IFERROR(INDEX('УЦН 2.0'!H:H,MATCH('БШПД'!Q177,'УЦН 2.0'!L:L,0)),"")</f>
        <v/>
      </c>
      <c r="Q177" s="12">
        <v>245</v>
      </c>
      <c r="R177" s="1"/>
    </row>
    <row r="178" ht="14.25">
      <c r="A178" s="125"/>
      <c r="B178" s="126" t="s">
        <v>224</v>
      </c>
      <c r="C178" s="127" t="s">
        <v>228</v>
      </c>
      <c r="D178" s="31">
        <f>IFERROR(INDEX('показатель 504-п'!E:E,MATCH('БШПД'!Q178,'показатель 504-п'!T:T,0)),"")</f>
        <v>299</v>
      </c>
      <c r="E178" s="128" t="s">
        <v>156</v>
      </c>
      <c r="F178" s="129" t="s">
        <v>156</v>
      </c>
      <c r="G178" s="129" t="s">
        <v>156</v>
      </c>
      <c r="H178" s="129" t="s">
        <v>156</v>
      </c>
      <c r="I178" s="129" t="s">
        <v>156</v>
      </c>
      <c r="J178" s="129" t="s">
        <v>156</v>
      </c>
      <c r="K178" s="129" t="s">
        <v>156</v>
      </c>
      <c r="L178" s="130" t="s">
        <v>156</v>
      </c>
      <c r="M178" s="125"/>
      <c r="N178" s="125" t="str">
        <f>IFERROR(INDEX('ПРТС'!H:H,MATCH('БШПД'!Q178,'ПРТС'!P:P,0)),"")</f>
        <v/>
      </c>
      <c r="O178" s="125">
        <f>IFERROR(INDEX('УЦН 1.0'!D:D,MATCH('БШПД'!Q178,'УЦН 1.0'!R:R,0)),"")</f>
        <v>2019</v>
      </c>
      <c r="P178" s="125" t="str">
        <f>IFERROR(INDEX('УЦН 2.0'!H:H,MATCH('БШПД'!Q178,'УЦН 2.0'!L:L,0)),"")</f>
        <v/>
      </c>
      <c r="Q178" s="12">
        <v>247</v>
      </c>
      <c r="R178" s="1"/>
    </row>
    <row r="179" ht="14.25">
      <c r="A179" s="125"/>
      <c r="B179" s="126" t="s">
        <v>224</v>
      </c>
      <c r="C179" s="127" t="s">
        <v>229</v>
      </c>
      <c r="D179" s="31">
        <f>IFERROR(INDEX('показатель 504-п'!E:E,MATCH('БШПД'!Q179,'показатель 504-п'!T:T,0)),"")</f>
        <v>182</v>
      </c>
      <c r="E179" s="128" t="s">
        <v>156</v>
      </c>
      <c r="F179" s="129" t="s">
        <v>156</v>
      </c>
      <c r="G179" s="129" t="s">
        <v>156</v>
      </c>
      <c r="H179" s="129" t="s">
        <v>156</v>
      </c>
      <c r="I179" s="129" t="s">
        <v>156</v>
      </c>
      <c r="J179" s="129" t="s">
        <v>156</v>
      </c>
      <c r="K179" s="129" t="s">
        <v>156</v>
      </c>
      <c r="L179" s="130" t="s">
        <v>156</v>
      </c>
      <c r="M179" s="125"/>
      <c r="N179" s="125" t="str">
        <f>IFERROR(INDEX('ПРТС'!H:H,MATCH('БШПД'!Q179,'ПРТС'!P:P,0)),"")</f>
        <v/>
      </c>
      <c r="O179" s="125">
        <f>IFERROR(INDEX('УЦН 1.0'!D:D,MATCH('БШПД'!Q179,'УЦН 1.0'!R:R,0)),"")</f>
        <v>2019</v>
      </c>
      <c r="P179" s="125" t="str">
        <f>IFERROR(INDEX('УЦН 2.0'!H:H,MATCH('БШПД'!Q179,'УЦН 2.0'!L:L,0)),"")</f>
        <v/>
      </c>
      <c r="Q179" s="12">
        <v>254</v>
      </c>
      <c r="R179" s="1"/>
    </row>
    <row r="180" ht="14.25">
      <c r="A180" s="70"/>
      <c r="B180" s="131" t="s">
        <v>224</v>
      </c>
      <c r="C180" s="132" t="s">
        <v>230</v>
      </c>
      <c r="D180" s="72">
        <f>IFERROR(INDEX('показатель 504-п'!E:E,MATCH('БШПД'!Q180,'показатель 504-п'!T:T,0)),"")</f>
        <v>260</v>
      </c>
      <c r="E180" s="133" t="s">
        <v>156</v>
      </c>
      <c r="F180" s="134" t="s">
        <v>156</v>
      </c>
      <c r="G180" s="134" t="s">
        <v>156</v>
      </c>
      <c r="H180" s="134" t="s">
        <v>156</v>
      </c>
      <c r="I180" s="134" t="s">
        <v>156</v>
      </c>
      <c r="J180" s="134" t="s">
        <v>156</v>
      </c>
      <c r="K180" s="134" t="s">
        <v>156</v>
      </c>
      <c r="L180" s="135" t="s">
        <v>156</v>
      </c>
      <c r="M180" s="70"/>
      <c r="N180" s="70" t="str">
        <f>IFERROR(INDEX('ПРТС'!H:H,MATCH('БШПД'!Q180,'ПРТС'!P:P,0)),"")</f>
        <v/>
      </c>
      <c r="O180" s="70">
        <f>IFERROR(INDEX('УЦН 1.0'!D:D,MATCH('БШПД'!Q180,'УЦН 1.0'!R:R,0)),"")</f>
        <v>2019</v>
      </c>
      <c r="P180" s="70">
        <f>IFERROR(INDEX('УЦН 2.0'!H:H,MATCH('БШПД'!Q180,'УЦН 2.0'!L:L,0)),"")</f>
        <v>2021</v>
      </c>
      <c r="Q180" s="12">
        <v>262</v>
      </c>
      <c r="R180" s="1"/>
    </row>
    <row r="181" ht="14.25">
      <c r="A181" s="80"/>
      <c r="B181" s="87" t="s">
        <v>102</v>
      </c>
      <c r="C181" s="103" t="s">
        <v>231</v>
      </c>
      <c r="D181" s="83">
        <f>IFERROR(INDEX('показатель 504-п'!E:E,MATCH('БШПД'!Q181,'показатель 504-п'!T:T,0)),"")</f>
        <v>217</v>
      </c>
      <c r="E181" s="89" t="s">
        <v>156</v>
      </c>
      <c r="F181" s="100" t="s">
        <v>156</v>
      </c>
      <c r="G181" s="100" t="s">
        <v>156</v>
      </c>
      <c r="H181" s="100" t="s">
        <v>156</v>
      </c>
      <c r="I181" s="100" t="s">
        <v>156</v>
      </c>
      <c r="J181" s="100" t="s">
        <v>156</v>
      </c>
      <c r="K181" s="100" t="s">
        <v>156</v>
      </c>
      <c r="L181" s="101" t="s">
        <v>156</v>
      </c>
      <c r="M181" s="80"/>
      <c r="N181" s="80">
        <f>IFERROR(INDEX('ПРТС'!H:H,MATCH('БШПД'!Q181,'ПРТС'!P:P,0)),"")</f>
        <v>2024</v>
      </c>
      <c r="O181" s="80">
        <f>IFERROR(INDEX('УЦН 1.0'!D:D,MATCH('БШПД'!Q181,'УЦН 1.0'!R:R,0)),"")</f>
        <v>2021</v>
      </c>
      <c r="P181" s="80" t="str">
        <f>IFERROR(INDEX('УЦН 2.0'!H:H,MATCH('БШПД'!Q181,'УЦН 2.0'!L:L,0)),"")</f>
        <v/>
      </c>
      <c r="Q181" s="12">
        <v>278</v>
      </c>
      <c r="R181" s="1"/>
    </row>
    <row r="182" ht="14.25">
      <c r="A182" s="70"/>
      <c r="B182" s="131" t="s">
        <v>80</v>
      </c>
      <c r="C182" s="132" t="s">
        <v>232</v>
      </c>
      <c r="D182" s="72">
        <f>IFERROR(INDEX('показатель 504-п'!E:E,MATCH('БШПД'!Q182,'показатель 504-п'!T:T,0)),"")</f>
        <v>206</v>
      </c>
      <c r="E182" s="133" t="s">
        <v>156</v>
      </c>
      <c r="F182" s="134" t="s">
        <v>156</v>
      </c>
      <c r="G182" s="134" t="s">
        <v>156</v>
      </c>
      <c r="H182" s="134" t="s">
        <v>156</v>
      </c>
      <c r="I182" s="134" t="s">
        <v>156</v>
      </c>
      <c r="J182" s="134" t="s">
        <v>156</v>
      </c>
      <c r="K182" s="134" t="s">
        <v>156</v>
      </c>
      <c r="L182" s="135" t="s">
        <v>156</v>
      </c>
      <c r="M182" s="70"/>
      <c r="N182" s="70" t="str">
        <f>IFERROR(INDEX('ПРТС'!H:H,MATCH('БШПД'!Q182,'ПРТС'!P:P,0)),"")</f>
        <v/>
      </c>
      <c r="O182" s="70">
        <f>IFERROR(INDEX('УЦН 1.0'!D:D,MATCH('БШПД'!Q182,'УЦН 1.0'!R:R,0)),"")</f>
        <v>2019</v>
      </c>
      <c r="P182" s="70">
        <f>IFERROR(INDEX('УЦН 2.0'!H:H,MATCH('БШПД'!Q182,'УЦН 2.0'!L:L,0)),"")</f>
        <v>2021</v>
      </c>
      <c r="Q182" s="12">
        <v>299</v>
      </c>
      <c r="R182" s="1"/>
    </row>
    <row r="183" ht="28.5">
      <c r="A183" s="125"/>
      <c r="B183" s="126" t="s">
        <v>80</v>
      </c>
      <c r="C183" s="127" t="s">
        <v>233</v>
      </c>
      <c r="D183" s="31">
        <f>IFERROR(INDEX('показатель 504-п'!E:E,MATCH('БШПД'!Q183,'показатель 504-п'!T:T,0)),"")</f>
        <v>253</v>
      </c>
      <c r="E183" s="128" t="s">
        <v>156</v>
      </c>
      <c r="F183" s="129" t="s">
        <v>156</v>
      </c>
      <c r="G183" s="129" t="s">
        <v>156</v>
      </c>
      <c r="H183" s="129" t="s">
        <v>156</v>
      </c>
      <c r="I183" s="129" t="s">
        <v>156</v>
      </c>
      <c r="J183" s="129" t="s">
        <v>156</v>
      </c>
      <c r="K183" s="129" t="s">
        <v>156</v>
      </c>
      <c r="L183" s="130" t="s">
        <v>156</v>
      </c>
      <c r="M183" s="125"/>
      <c r="N183" s="125" t="str">
        <f>IFERROR(INDEX('ПРТС'!H:H,MATCH('БШПД'!Q183,'ПРТС'!P:P,0)),"")</f>
        <v/>
      </c>
      <c r="O183" s="125">
        <f>IFERROR(INDEX('УЦН 1.0'!D:D,MATCH('БШПД'!Q183,'УЦН 1.0'!R:R,0)),"")</f>
        <v>2019</v>
      </c>
      <c r="P183" s="125" t="str">
        <f>IFERROR(INDEX('УЦН 2.0'!H:H,MATCH('БШПД'!Q183,'УЦН 2.0'!L:L,0)),"")</f>
        <v xml:space="preserve">2024 доп</v>
      </c>
      <c r="Q183" s="12">
        <v>304</v>
      </c>
      <c r="R183" s="1"/>
    </row>
    <row r="184" ht="14.25">
      <c r="A184" s="80"/>
      <c r="B184" s="87" t="s">
        <v>80</v>
      </c>
      <c r="C184" s="103" t="s">
        <v>234</v>
      </c>
      <c r="D184" s="83">
        <f>IFERROR(INDEX('показатель 504-п'!E:E,MATCH('БШПД'!Q184,'показатель 504-п'!T:T,0)),"")</f>
        <v>203</v>
      </c>
      <c r="E184" s="89" t="s">
        <v>156</v>
      </c>
      <c r="F184" s="100" t="s">
        <v>156</v>
      </c>
      <c r="G184" s="100" t="s">
        <v>156</v>
      </c>
      <c r="H184" s="100" t="s">
        <v>156</v>
      </c>
      <c r="I184" s="100" t="s">
        <v>156</v>
      </c>
      <c r="J184" s="100" t="s">
        <v>156</v>
      </c>
      <c r="K184" s="100" t="s">
        <v>156</v>
      </c>
      <c r="L184" s="101" t="s">
        <v>156</v>
      </c>
      <c r="M184" s="80"/>
      <c r="N184" s="80">
        <f>IFERROR(INDEX('ПРТС'!H:H,MATCH('БШПД'!Q184,'ПРТС'!P:P,0)),"")</f>
        <v>2023</v>
      </c>
      <c r="O184" s="80">
        <f>IFERROR(INDEX('УЦН 1.0'!D:D,MATCH('БШПД'!Q184,'УЦН 1.0'!R:R,0)),"")</f>
        <v>2019</v>
      </c>
      <c r="P184" s="80" t="str">
        <f>IFERROR(INDEX('УЦН 2.0'!H:H,MATCH('БШПД'!Q184,'УЦН 2.0'!L:L,0)),"")</f>
        <v/>
      </c>
      <c r="Q184" s="12">
        <v>308</v>
      </c>
      <c r="R184" s="1"/>
    </row>
    <row r="185" ht="14.25">
      <c r="A185" s="125"/>
      <c r="B185" s="126" t="s">
        <v>80</v>
      </c>
      <c r="C185" s="127" t="s">
        <v>235</v>
      </c>
      <c r="D185" s="31">
        <f>IFERROR(INDEX('показатель 504-п'!E:E,MATCH('БШПД'!Q185,'показатель 504-п'!T:T,0)),"")</f>
        <v>252</v>
      </c>
      <c r="E185" s="128" t="s">
        <v>156</v>
      </c>
      <c r="F185" s="129" t="s">
        <v>156</v>
      </c>
      <c r="G185" s="129" t="s">
        <v>156</v>
      </c>
      <c r="H185" s="129" t="s">
        <v>156</v>
      </c>
      <c r="I185" s="129" t="s">
        <v>156</v>
      </c>
      <c r="J185" s="129" t="s">
        <v>156</v>
      </c>
      <c r="K185" s="129" t="s">
        <v>156</v>
      </c>
      <c r="L185" s="130" t="s">
        <v>156</v>
      </c>
      <c r="M185" s="125"/>
      <c r="N185" s="125" t="str">
        <f>IFERROR(INDEX('ПРТС'!H:H,MATCH('БШПД'!Q185,'ПРТС'!P:P,0)),"")</f>
        <v/>
      </c>
      <c r="O185" s="125">
        <f>IFERROR(INDEX('УЦН 1.0'!D:D,MATCH('БШПД'!Q185,'УЦН 1.0'!R:R,0)),"")</f>
        <v>2015</v>
      </c>
      <c r="P185" s="125" t="str">
        <f>IFERROR(INDEX('УЦН 2.0'!H:H,MATCH('БШПД'!Q185,'УЦН 2.0'!L:L,0)),"")</f>
        <v/>
      </c>
      <c r="Q185" s="12">
        <v>313</v>
      </c>
      <c r="R185" s="1"/>
    </row>
    <row r="186" ht="14.25">
      <c r="A186" s="80"/>
      <c r="B186" s="87" t="s">
        <v>80</v>
      </c>
      <c r="C186" s="103" t="s">
        <v>236</v>
      </c>
      <c r="D186" s="83">
        <f>IFERROR(INDEX('показатель 504-п'!E:E,MATCH('БШПД'!Q186,'показатель 504-п'!T:T,0)),"")</f>
        <v>169</v>
      </c>
      <c r="E186" s="89" t="s">
        <v>156</v>
      </c>
      <c r="F186" s="100" t="s">
        <v>156</v>
      </c>
      <c r="G186" s="100" t="s">
        <v>156</v>
      </c>
      <c r="H186" s="100" t="s">
        <v>156</v>
      </c>
      <c r="I186" s="100" t="s">
        <v>156</v>
      </c>
      <c r="J186" s="100" t="s">
        <v>156</v>
      </c>
      <c r="K186" s="100" t="s">
        <v>156</v>
      </c>
      <c r="L186" s="101" t="s">
        <v>156</v>
      </c>
      <c r="M186" s="80"/>
      <c r="N186" s="80">
        <f>IFERROR(INDEX('ПРТС'!H:H,MATCH('БШПД'!Q186,'ПРТС'!P:P,0)),"")</f>
        <v>2023</v>
      </c>
      <c r="O186" s="80">
        <f>IFERROR(INDEX('УЦН 1.0'!D:D,MATCH('БШПД'!Q186,'УЦН 1.0'!R:R,0)),"")</f>
        <v>2019</v>
      </c>
      <c r="P186" s="80" t="str">
        <f>IFERROR(INDEX('УЦН 2.0'!H:H,MATCH('БШПД'!Q186,'УЦН 2.0'!L:L,0)),"")</f>
        <v/>
      </c>
      <c r="Q186" s="12">
        <v>320</v>
      </c>
      <c r="R186" s="1"/>
    </row>
    <row r="187" ht="14.25">
      <c r="A187" s="80"/>
      <c r="B187" s="87" t="s">
        <v>80</v>
      </c>
      <c r="C187" s="103" t="s">
        <v>237</v>
      </c>
      <c r="D187" s="83">
        <f>IFERROR(INDEX('показатель 504-п'!E:E,MATCH('БШПД'!Q187,'показатель 504-п'!T:T,0)),"")</f>
        <v>257</v>
      </c>
      <c r="E187" s="89" t="s">
        <v>156</v>
      </c>
      <c r="F187" s="100" t="s">
        <v>156</v>
      </c>
      <c r="G187" s="100" t="s">
        <v>156</v>
      </c>
      <c r="H187" s="100" t="s">
        <v>156</v>
      </c>
      <c r="I187" s="100" t="s">
        <v>156</v>
      </c>
      <c r="J187" s="100" t="s">
        <v>156</v>
      </c>
      <c r="K187" s="100" t="s">
        <v>156</v>
      </c>
      <c r="L187" s="101" t="s">
        <v>156</v>
      </c>
      <c r="M187" s="80"/>
      <c r="N187" s="80">
        <f>IFERROR(INDEX('ПРТС'!H:H,MATCH('БШПД'!Q187,'ПРТС'!P:P,0)),"")</f>
        <v>2023</v>
      </c>
      <c r="O187" s="80">
        <f>IFERROR(INDEX('УЦН 1.0'!D:D,MATCH('БШПД'!Q187,'УЦН 1.0'!R:R,0)),"")</f>
        <v>2019</v>
      </c>
      <c r="P187" s="80" t="str">
        <f>IFERROR(INDEX('УЦН 2.0'!H:H,MATCH('БШПД'!Q187,'УЦН 2.0'!L:L,0)),"")</f>
        <v/>
      </c>
      <c r="Q187" s="12">
        <v>327</v>
      </c>
      <c r="R187" s="1"/>
    </row>
    <row r="188" ht="14.25">
      <c r="A188" s="125"/>
      <c r="B188" s="126" t="s">
        <v>105</v>
      </c>
      <c r="C188" s="127" t="s">
        <v>238</v>
      </c>
      <c r="D188" s="31">
        <f>IFERROR(INDEX('показатель 504-п'!E:E,MATCH('БШПД'!Q188,'показатель 504-п'!T:T,0)),"")</f>
        <v>366</v>
      </c>
      <c r="E188" s="128" t="s">
        <v>156</v>
      </c>
      <c r="F188" s="129" t="s">
        <v>156</v>
      </c>
      <c r="G188" s="129" t="s">
        <v>156</v>
      </c>
      <c r="H188" s="129" t="s">
        <v>156</v>
      </c>
      <c r="I188" s="129" t="s">
        <v>156</v>
      </c>
      <c r="J188" s="129" t="s">
        <v>156</v>
      </c>
      <c r="K188" s="129" t="s">
        <v>156</v>
      </c>
      <c r="L188" s="130" t="s">
        <v>156</v>
      </c>
      <c r="M188" s="125"/>
      <c r="N188" s="125" t="str">
        <f>IFERROR(INDEX('ПРТС'!H:H,MATCH('БШПД'!Q188,'ПРТС'!P:P,0)),"")</f>
        <v/>
      </c>
      <c r="O188" s="125">
        <f>IFERROR(INDEX('УЦН 1.0'!D:D,MATCH('БШПД'!Q188,'УЦН 1.0'!R:R,0)),"")</f>
        <v>2015</v>
      </c>
      <c r="P188" s="125" t="str">
        <f>IFERROR(INDEX('УЦН 2.0'!H:H,MATCH('БШПД'!Q188,'УЦН 2.0'!L:L,0)),"")</f>
        <v/>
      </c>
      <c r="Q188" s="12">
        <v>336</v>
      </c>
      <c r="R188" s="1"/>
    </row>
    <row r="189" ht="14.25">
      <c r="A189" s="125"/>
      <c r="B189" s="126" t="s">
        <v>105</v>
      </c>
      <c r="C189" s="127" t="s">
        <v>239</v>
      </c>
      <c r="D189" s="31">
        <f>IFERROR(INDEX('показатель 504-п'!E:E,MATCH('БШПД'!Q189,'показатель 504-п'!T:T,0)),"")</f>
        <v>273</v>
      </c>
      <c r="E189" s="128" t="s">
        <v>156</v>
      </c>
      <c r="F189" s="129" t="s">
        <v>156</v>
      </c>
      <c r="G189" s="129" t="s">
        <v>156</v>
      </c>
      <c r="H189" s="129" t="s">
        <v>156</v>
      </c>
      <c r="I189" s="129" t="s">
        <v>156</v>
      </c>
      <c r="J189" s="129" t="s">
        <v>156</v>
      </c>
      <c r="K189" s="129" t="s">
        <v>156</v>
      </c>
      <c r="L189" s="130" t="s">
        <v>156</v>
      </c>
      <c r="M189" s="125"/>
      <c r="N189" s="125" t="str">
        <f>IFERROR(INDEX('ПРТС'!H:H,MATCH('БШПД'!Q189,'ПРТС'!P:P,0)),"")</f>
        <v/>
      </c>
      <c r="O189" s="125">
        <f>IFERROR(INDEX('УЦН 1.0'!D:D,MATCH('БШПД'!Q189,'УЦН 1.0'!R:R,0)),"")</f>
        <v>2019</v>
      </c>
      <c r="P189" s="125" t="str">
        <f>IFERROR(INDEX('УЦН 2.0'!H:H,MATCH('БШПД'!Q189,'УЦН 2.0'!L:L,0)),"")</f>
        <v/>
      </c>
      <c r="Q189" s="12">
        <v>357</v>
      </c>
      <c r="R189" s="1"/>
    </row>
    <row r="190" ht="14.25">
      <c r="A190" s="80"/>
      <c r="B190" s="87" t="s">
        <v>105</v>
      </c>
      <c r="C190" s="103" t="s">
        <v>240</v>
      </c>
      <c r="D190" s="83">
        <f>IFERROR(INDEX('показатель 504-п'!E:E,MATCH('БШПД'!Q190,'показатель 504-п'!T:T,0)),"")</f>
        <v>342</v>
      </c>
      <c r="E190" s="89" t="s">
        <v>156</v>
      </c>
      <c r="F190" s="100" t="s">
        <v>156</v>
      </c>
      <c r="G190" s="100" t="s">
        <v>156</v>
      </c>
      <c r="H190" s="100" t="s">
        <v>156</v>
      </c>
      <c r="I190" s="100" t="s">
        <v>156</v>
      </c>
      <c r="J190" s="100" t="s">
        <v>156</v>
      </c>
      <c r="K190" s="100" t="s">
        <v>156</v>
      </c>
      <c r="L190" s="101" t="s">
        <v>156</v>
      </c>
      <c r="M190" s="80"/>
      <c r="N190" s="80">
        <f>IFERROR(INDEX('ПРТС'!H:H,MATCH('БШПД'!Q190,'ПРТС'!P:P,0)),"")</f>
        <v>2024</v>
      </c>
      <c r="O190" s="80">
        <f>IFERROR(INDEX('УЦН 1.0'!D:D,MATCH('БШПД'!Q190,'УЦН 1.0'!R:R,0)),"")</f>
        <v>2015</v>
      </c>
      <c r="P190" s="80" t="str">
        <f>IFERROR(INDEX('УЦН 2.0'!H:H,MATCH('БШПД'!Q190,'УЦН 2.0'!L:L,0)),"")</f>
        <v/>
      </c>
      <c r="Q190" s="12">
        <v>358</v>
      </c>
      <c r="R190" s="1"/>
    </row>
    <row r="191" ht="14.25">
      <c r="A191" s="125"/>
      <c r="B191" s="126" t="s">
        <v>166</v>
      </c>
      <c r="C191" s="127" t="s">
        <v>241</v>
      </c>
      <c r="D191" s="31">
        <f>IFERROR(INDEX('показатель 504-п'!E:E,MATCH('БШПД'!Q191,'показатель 504-п'!T:T,0)),"")</f>
        <v>163</v>
      </c>
      <c r="E191" s="128" t="s">
        <v>156</v>
      </c>
      <c r="F191" s="129" t="s">
        <v>156</v>
      </c>
      <c r="G191" s="129" t="s">
        <v>156</v>
      </c>
      <c r="H191" s="129" t="s">
        <v>156</v>
      </c>
      <c r="I191" s="129" t="s">
        <v>156</v>
      </c>
      <c r="J191" s="129" t="s">
        <v>156</v>
      </c>
      <c r="K191" s="129" t="s">
        <v>156</v>
      </c>
      <c r="L191" s="130" t="s">
        <v>156</v>
      </c>
      <c r="M191" s="125"/>
      <c r="N191" s="125" t="str">
        <f>IFERROR(INDEX('ПРТС'!H:H,MATCH('БШПД'!Q191,'ПРТС'!P:P,0)),"")</f>
        <v/>
      </c>
      <c r="O191" s="125">
        <f>IFERROR(INDEX('УЦН 1.0'!D:D,MATCH('БШПД'!Q191,'УЦН 1.0'!R:R,0)),"")</f>
        <v>2019</v>
      </c>
      <c r="P191" s="125" t="str">
        <f>IFERROR(INDEX('УЦН 2.0'!H:H,MATCH('БШПД'!Q191,'УЦН 2.0'!L:L,0)),"")</f>
        <v/>
      </c>
      <c r="Q191" s="12">
        <v>370</v>
      </c>
      <c r="R191" s="1"/>
    </row>
    <row r="192" ht="14.25">
      <c r="A192" s="70"/>
      <c r="B192" s="131" t="s">
        <v>166</v>
      </c>
      <c r="C192" s="132" t="s">
        <v>242</v>
      </c>
      <c r="D192" s="72">
        <f>IFERROR(INDEX('показатель 504-п'!E:E,MATCH('БШПД'!Q192,'показатель 504-п'!T:T,0)),"")</f>
        <v>252</v>
      </c>
      <c r="E192" s="133" t="s">
        <v>156</v>
      </c>
      <c r="F192" s="134" t="s">
        <v>156</v>
      </c>
      <c r="G192" s="134" t="s">
        <v>156</v>
      </c>
      <c r="H192" s="134" t="s">
        <v>156</v>
      </c>
      <c r="I192" s="134" t="s">
        <v>156</v>
      </c>
      <c r="J192" s="134" t="s">
        <v>156</v>
      </c>
      <c r="K192" s="134" t="s">
        <v>156</v>
      </c>
      <c r="L192" s="135" t="s">
        <v>156</v>
      </c>
      <c r="M192" s="70"/>
      <c r="N192" s="70" t="str">
        <f>IFERROR(INDEX('ПРТС'!H:H,MATCH('БШПД'!Q192,'ПРТС'!P:P,0)),"")</f>
        <v/>
      </c>
      <c r="O192" s="70">
        <f>IFERROR(INDEX('УЦН 1.0'!D:D,MATCH('БШПД'!Q192,'УЦН 1.0'!R:R,0)),"")</f>
        <v>2019</v>
      </c>
      <c r="P192" s="70">
        <f>IFERROR(INDEX('УЦН 2.0'!H:H,MATCH('БШПД'!Q192,'УЦН 2.0'!L:L,0)),"")</f>
        <v>2021</v>
      </c>
      <c r="Q192" s="12">
        <v>387</v>
      </c>
      <c r="R192" s="1"/>
    </row>
    <row r="193" ht="14.25">
      <c r="A193" s="125"/>
      <c r="B193" s="126" t="s">
        <v>166</v>
      </c>
      <c r="C193" s="127" t="s">
        <v>243</v>
      </c>
      <c r="D193" s="31">
        <f>IFERROR(INDEX('показатель 504-п'!E:E,MATCH('БШПД'!Q193,'показатель 504-п'!T:T,0)),"")</f>
        <v>293</v>
      </c>
      <c r="E193" s="128" t="s">
        <v>156</v>
      </c>
      <c r="F193" s="129" t="s">
        <v>156</v>
      </c>
      <c r="G193" s="129" t="s">
        <v>156</v>
      </c>
      <c r="H193" s="129" t="s">
        <v>156</v>
      </c>
      <c r="I193" s="129" t="s">
        <v>156</v>
      </c>
      <c r="J193" s="129" t="s">
        <v>156</v>
      </c>
      <c r="K193" s="129" t="s">
        <v>156</v>
      </c>
      <c r="L193" s="130" t="s">
        <v>156</v>
      </c>
      <c r="M193" s="125"/>
      <c r="N193" s="125" t="str">
        <f>IFERROR(INDEX('ПРТС'!H:H,MATCH('БШПД'!Q193,'ПРТС'!P:P,0)),"")</f>
        <v/>
      </c>
      <c r="O193" s="125">
        <f>IFERROR(INDEX('УЦН 1.0'!D:D,MATCH('БШПД'!Q193,'УЦН 1.0'!R:R,0)),"")</f>
        <v>2019</v>
      </c>
      <c r="P193" s="125" t="str">
        <f>IFERROR(INDEX('УЦН 2.0'!H:H,MATCH('БШПД'!Q193,'УЦН 2.0'!L:L,0)),"")</f>
        <v/>
      </c>
      <c r="Q193" s="12">
        <v>390</v>
      </c>
      <c r="R193" s="1"/>
    </row>
    <row r="194" ht="14.25">
      <c r="A194" s="125"/>
      <c r="B194" s="126" t="s">
        <v>244</v>
      </c>
      <c r="C194" s="127" t="s">
        <v>245</v>
      </c>
      <c r="D194" s="31">
        <f>IFERROR(INDEX('показатель 504-п'!E:E,MATCH('БШПД'!Q194,'показатель 504-п'!T:T,0)),"")</f>
        <v>498</v>
      </c>
      <c r="E194" s="128" t="s">
        <v>156</v>
      </c>
      <c r="F194" s="129" t="s">
        <v>156</v>
      </c>
      <c r="G194" s="129" t="s">
        <v>156</v>
      </c>
      <c r="H194" s="129" t="s">
        <v>156</v>
      </c>
      <c r="I194" s="129" t="s">
        <v>156</v>
      </c>
      <c r="J194" s="129" t="s">
        <v>156</v>
      </c>
      <c r="K194" s="129" t="s">
        <v>156</v>
      </c>
      <c r="L194" s="130" t="s">
        <v>156</v>
      </c>
      <c r="M194" s="125"/>
      <c r="N194" s="125" t="str">
        <f>IFERROR(INDEX('ПРТС'!H:H,MATCH('БШПД'!Q194,'ПРТС'!P:P,0)),"")</f>
        <v/>
      </c>
      <c r="O194" s="125">
        <f>IFERROR(INDEX('УЦН 1.0'!D:D,MATCH('БШПД'!Q194,'УЦН 1.0'!R:R,0)),"")</f>
        <v>2021</v>
      </c>
      <c r="P194" s="125" t="str">
        <f>IFERROR(INDEX('УЦН 2.0'!H:H,MATCH('БШПД'!Q194,'УЦН 2.0'!L:L,0)),"")</f>
        <v/>
      </c>
      <c r="Q194" s="12">
        <v>405</v>
      </c>
      <c r="R194" s="1"/>
    </row>
    <row r="195" ht="14.25">
      <c r="A195" s="125"/>
      <c r="B195" s="126" t="s">
        <v>244</v>
      </c>
      <c r="C195" s="127" t="s">
        <v>246</v>
      </c>
      <c r="D195" s="31">
        <f>IFERROR(INDEX('показатель 504-п'!E:E,MATCH('БШПД'!Q195,'показатель 504-п'!T:T,0)),"")</f>
        <v>428</v>
      </c>
      <c r="E195" s="128" t="s">
        <v>156</v>
      </c>
      <c r="F195" s="129" t="s">
        <v>156</v>
      </c>
      <c r="G195" s="129" t="s">
        <v>156</v>
      </c>
      <c r="H195" s="129" t="s">
        <v>156</v>
      </c>
      <c r="I195" s="129" t="s">
        <v>156</v>
      </c>
      <c r="J195" s="129" t="s">
        <v>156</v>
      </c>
      <c r="K195" s="129" t="s">
        <v>156</v>
      </c>
      <c r="L195" s="130" t="s">
        <v>156</v>
      </c>
      <c r="M195" s="125"/>
      <c r="N195" s="125" t="str">
        <f>IFERROR(INDEX('ПРТС'!H:H,MATCH('БШПД'!Q195,'ПРТС'!P:P,0)),"")</f>
        <v/>
      </c>
      <c r="O195" s="125">
        <f>IFERROR(INDEX('УЦН 1.0'!D:D,MATCH('БШПД'!Q195,'УЦН 1.0'!R:R,0)),"")</f>
        <v>2021</v>
      </c>
      <c r="P195" s="125" t="str">
        <f>IFERROR(INDEX('УЦН 2.0'!H:H,MATCH('БШПД'!Q195,'УЦН 2.0'!L:L,0)),"")</f>
        <v/>
      </c>
      <c r="Q195" s="12">
        <v>407</v>
      </c>
      <c r="R195" s="1"/>
    </row>
    <row r="196" ht="14.25">
      <c r="A196" s="70"/>
      <c r="B196" s="131" t="s">
        <v>247</v>
      </c>
      <c r="C196" s="132" t="s">
        <v>248</v>
      </c>
      <c r="D196" s="72">
        <f>IFERROR(INDEX('показатель 504-п'!E:E,MATCH('БШПД'!Q196,'показатель 504-п'!T:T,0)),"")</f>
        <v>298</v>
      </c>
      <c r="E196" s="133" t="s">
        <v>156</v>
      </c>
      <c r="F196" s="134" t="s">
        <v>156</v>
      </c>
      <c r="G196" s="134" t="s">
        <v>156</v>
      </c>
      <c r="H196" s="134" t="s">
        <v>156</v>
      </c>
      <c r="I196" s="134" t="s">
        <v>156</v>
      </c>
      <c r="J196" s="134" t="s">
        <v>156</v>
      </c>
      <c r="K196" s="134" t="s">
        <v>156</v>
      </c>
      <c r="L196" s="135" t="s">
        <v>156</v>
      </c>
      <c r="M196" s="70"/>
      <c r="N196" s="70" t="str">
        <f>IFERROR(INDEX('ПРТС'!H:H,MATCH('БШПД'!Q196,'ПРТС'!P:P,0)),"")</f>
        <v/>
      </c>
      <c r="O196" s="70">
        <f>IFERROR(INDEX('УЦН 1.0'!D:D,MATCH('БШПД'!Q196,'УЦН 1.0'!R:R,0)),"")</f>
        <v>2018</v>
      </c>
      <c r="P196" s="70">
        <f>IFERROR(INDEX('УЦН 2.0'!H:H,MATCH('БШПД'!Q196,'УЦН 2.0'!L:L,0)),"")</f>
        <v>2021</v>
      </c>
      <c r="Q196" s="12">
        <v>411</v>
      </c>
      <c r="R196" s="1"/>
    </row>
    <row r="197" ht="14.25">
      <c r="A197" s="125"/>
      <c r="B197" s="126" t="s">
        <v>247</v>
      </c>
      <c r="C197" s="127" t="s">
        <v>249</v>
      </c>
      <c r="D197" s="143">
        <f>IFERROR(INDEX('показатель 504-п'!E:E,MATCH('БШПД'!Q197,'показатель 504-п'!T:T,0)),"")</f>
        <v>1104</v>
      </c>
      <c r="E197" s="128" t="s">
        <v>156</v>
      </c>
      <c r="F197" s="129" t="s">
        <v>156</v>
      </c>
      <c r="G197" s="129" t="s">
        <v>156</v>
      </c>
      <c r="H197" s="129" t="s">
        <v>156</v>
      </c>
      <c r="I197" s="129" t="s">
        <v>156</v>
      </c>
      <c r="J197" s="129" t="s">
        <v>156</v>
      </c>
      <c r="K197" s="129" t="s">
        <v>156</v>
      </c>
      <c r="L197" s="130" t="s">
        <v>156</v>
      </c>
      <c r="M197" s="125"/>
      <c r="N197" s="125" t="str">
        <f>IFERROR(INDEX('ПРТС'!H:H,MATCH('БШПД'!Q197,'ПРТС'!P:P,0)),"")</f>
        <v/>
      </c>
      <c r="O197" s="125">
        <f>IFERROR(INDEX('УЦН 1.0'!D:D,MATCH('БШПД'!Q197,'УЦН 1.0'!R:R,0)),"")</f>
        <v>2017</v>
      </c>
      <c r="P197" s="125" t="str">
        <f>IFERROR(INDEX('УЦН 2.0'!H:H,MATCH('БШПД'!Q197,'УЦН 2.0'!L:L,0)),"")</f>
        <v/>
      </c>
      <c r="Q197" s="12">
        <v>415</v>
      </c>
      <c r="R197" s="1"/>
    </row>
    <row r="198" ht="14.25">
      <c r="A198" s="70"/>
      <c r="B198" s="131" t="s">
        <v>247</v>
      </c>
      <c r="C198" s="132" t="s">
        <v>250</v>
      </c>
      <c r="D198" s="72">
        <f>IFERROR(INDEX('показатель 504-п'!E:E,MATCH('БШПД'!Q198,'показатель 504-п'!T:T,0)),"")</f>
        <v>454</v>
      </c>
      <c r="E198" s="133" t="s">
        <v>156</v>
      </c>
      <c r="F198" s="134" t="s">
        <v>156</v>
      </c>
      <c r="G198" s="134" t="s">
        <v>156</v>
      </c>
      <c r="H198" s="134" t="s">
        <v>156</v>
      </c>
      <c r="I198" s="134" t="s">
        <v>156</v>
      </c>
      <c r="J198" s="134" t="s">
        <v>156</v>
      </c>
      <c r="K198" s="134" t="s">
        <v>156</v>
      </c>
      <c r="L198" s="135" t="s">
        <v>156</v>
      </c>
      <c r="M198" s="70"/>
      <c r="N198" s="70" t="str">
        <f>IFERROR(INDEX('ПРТС'!H:H,MATCH('БШПД'!Q198,'ПРТС'!P:P,0)),"")</f>
        <v/>
      </c>
      <c r="O198" s="70">
        <f>IFERROR(INDEX('УЦН 1.0'!D:D,MATCH('БШПД'!Q198,'УЦН 1.0'!R:R,0)),"")</f>
        <v>2018</v>
      </c>
      <c r="P198" s="70" t="str">
        <f>IFERROR(INDEX('УЦН 2.0'!H:H,MATCH('БШПД'!Q198,'УЦН 2.0'!L:L,0)),"")</f>
        <v xml:space="preserve">2023 (с 2022)</v>
      </c>
      <c r="Q198" s="12">
        <v>420</v>
      </c>
      <c r="R198" s="1"/>
    </row>
    <row r="199" ht="14.25">
      <c r="A199" s="125"/>
      <c r="B199" s="126" t="s">
        <v>247</v>
      </c>
      <c r="C199" s="127" t="s">
        <v>251</v>
      </c>
      <c r="D199" s="31">
        <f>IFERROR(INDEX('показатель 504-п'!E:E,MATCH('БШПД'!Q199,'показатель 504-п'!T:T,0)),"")</f>
        <v>227</v>
      </c>
      <c r="E199" s="128" t="s">
        <v>156</v>
      </c>
      <c r="F199" s="129" t="s">
        <v>156</v>
      </c>
      <c r="G199" s="129" t="s">
        <v>156</v>
      </c>
      <c r="H199" s="129" t="s">
        <v>156</v>
      </c>
      <c r="I199" s="129" t="s">
        <v>156</v>
      </c>
      <c r="J199" s="129" t="s">
        <v>156</v>
      </c>
      <c r="K199" s="129" t="s">
        <v>156</v>
      </c>
      <c r="L199" s="130" t="s">
        <v>156</v>
      </c>
      <c r="M199" s="125"/>
      <c r="N199" s="125" t="str">
        <f>IFERROR(INDEX('ПРТС'!H:H,MATCH('БШПД'!Q199,'ПРТС'!P:P,0)),"")</f>
        <v/>
      </c>
      <c r="O199" s="125">
        <f>IFERROR(INDEX('УЦН 1.0'!D:D,MATCH('БШПД'!Q199,'УЦН 1.0'!R:R,0)),"")</f>
        <v>2017</v>
      </c>
      <c r="P199" s="125" t="str">
        <f>IFERROR(INDEX('УЦН 2.0'!H:H,MATCH('БШПД'!Q199,'УЦН 2.0'!L:L,0)),"")</f>
        <v/>
      </c>
      <c r="Q199" s="12">
        <v>426</v>
      </c>
      <c r="R199" s="1"/>
    </row>
    <row r="200" ht="14.25">
      <c r="A200" s="125"/>
      <c r="B200" s="126" t="s">
        <v>247</v>
      </c>
      <c r="C200" s="127" t="s">
        <v>252</v>
      </c>
      <c r="D200" s="31">
        <f>IFERROR(INDEX('показатель 504-п'!E:E,MATCH('БШПД'!Q200,'показатель 504-п'!T:T,0)),"")</f>
        <v>335</v>
      </c>
      <c r="E200" s="128" t="s">
        <v>156</v>
      </c>
      <c r="F200" s="129" t="s">
        <v>156</v>
      </c>
      <c r="G200" s="129" t="s">
        <v>156</v>
      </c>
      <c r="H200" s="129" t="s">
        <v>156</v>
      </c>
      <c r="I200" s="129" t="s">
        <v>156</v>
      </c>
      <c r="J200" s="129" t="s">
        <v>156</v>
      </c>
      <c r="K200" s="129" t="s">
        <v>156</v>
      </c>
      <c r="L200" s="130" t="s">
        <v>156</v>
      </c>
      <c r="M200" s="125"/>
      <c r="N200" s="125" t="str">
        <f>IFERROR(INDEX('ПРТС'!H:H,MATCH('БШПД'!Q200,'ПРТС'!P:P,0)),"")</f>
        <v/>
      </c>
      <c r="O200" s="125">
        <f>IFERROR(INDEX('УЦН 1.0'!D:D,MATCH('БШПД'!Q200,'УЦН 1.0'!R:R,0)),"")</f>
        <v>2018</v>
      </c>
      <c r="P200" s="125" t="str">
        <f>IFERROR(INDEX('УЦН 2.0'!H:H,MATCH('БШПД'!Q200,'УЦН 2.0'!L:L,0)),"")</f>
        <v/>
      </c>
      <c r="Q200" s="12">
        <v>427</v>
      </c>
      <c r="R200" s="1"/>
    </row>
    <row r="201" ht="14.25">
      <c r="A201" s="125"/>
      <c r="B201" s="126" t="s">
        <v>247</v>
      </c>
      <c r="C201" s="127" t="s">
        <v>253</v>
      </c>
      <c r="D201" s="31">
        <f>IFERROR(INDEX('показатель 504-п'!E:E,MATCH('БШПД'!Q201,'показатель 504-п'!T:T,0)),"")</f>
        <v>339</v>
      </c>
      <c r="E201" s="128" t="s">
        <v>156</v>
      </c>
      <c r="F201" s="129" t="s">
        <v>156</v>
      </c>
      <c r="G201" s="129" t="s">
        <v>156</v>
      </c>
      <c r="H201" s="129" t="s">
        <v>156</v>
      </c>
      <c r="I201" s="129" t="s">
        <v>156</v>
      </c>
      <c r="J201" s="129" t="s">
        <v>156</v>
      </c>
      <c r="K201" s="129" t="s">
        <v>156</v>
      </c>
      <c r="L201" s="130" t="s">
        <v>156</v>
      </c>
      <c r="M201" s="125"/>
      <c r="N201" s="125" t="str">
        <f>IFERROR(INDEX('ПРТС'!H:H,MATCH('БШПД'!Q201,'ПРТС'!P:P,0)),"")</f>
        <v/>
      </c>
      <c r="O201" s="125">
        <f>IFERROR(INDEX('УЦН 1.0'!D:D,MATCH('БШПД'!Q201,'УЦН 1.0'!R:R,0)),"")</f>
        <v>2018</v>
      </c>
      <c r="P201" s="125" t="str">
        <f>IFERROR(INDEX('УЦН 2.0'!H:H,MATCH('БШПД'!Q201,'УЦН 2.0'!L:L,0)),"")</f>
        <v/>
      </c>
      <c r="Q201" s="12">
        <v>429</v>
      </c>
      <c r="R201" s="1"/>
    </row>
    <row r="202" ht="14.25">
      <c r="A202" s="125"/>
      <c r="B202" s="126" t="s">
        <v>247</v>
      </c>
      <c r="C202" s="127" t="s">
        <v>254</v>
      </c>
      <c r="D202" s="31">
        <f>IFERROR(INDEX('показатель 504-п'!E:E,MATCH('БШПД'!Q202,'показатель 504-п'!T:T,0)),"")</f>
        <v>287</v>
      </c>
      <c r="E202" s="128" t="s">
        <v>156</v>
      </c>
      <c r="F202" s="129" t="s">
        <v>156</v>
      </c>
      <c r="G202" s="129" t="s">
        <v>156</v>
      </c>
      <c r="H202" s="129" t="s">
        <v>156</v>
      </c>
      <c r="I202" s="129" t="s">
        <v>156</v>
      </c>
      <c r="J202" s="129" t="s">
        <v>156</v>
      </c>
      <c r="K202" s="129" t="s">
        <v>156</v>
      </c>
      <c r="L202" s="130" t="s">
        <v>156</v>
      </c>
      <c r="M202" s="125"/>
      <c r="N202" s="125" t="str">
        <f>IFERROR(INDEX('ПРТС'!H:H,MATCH('БШПД'!Q202,'ПРТС'!P:P,0)),"")</f>
        <v/>
      </c>
      <c r="O202" s="125">
        <f>IFERROR(INDEX('УЦН 1.0'!D:D,MATCH('БШПД'!Q202,'УЦН 1.0'!R:R,0)),"")</f>
        <v>2018</v>
      </c>
      <c r="P202" s="125" t="str">
        <f>IFERROR(INDEX('УЦН 2.0'!H:H,MATCH('БШПД'!Q202,'УЦН 2.0'!L:L,0)),"")</f>
        <v/>
      </c>
      <c r="Q202" s="12">
        <v>430</v>
      </c>
      <c r="R202" s="1"/>
    </row>
    <row r="203" ht="14.25">
      <c r="A203" s="125"/>
      <c r="B203" s="126" t="s">
        <v>247</v>
      </c>
      <c r="C203" s="127" t="s">
        <v>255</v>
      </c>
      <c r="D203" s="31">
        <f>IFERROR(INDEX('показатель 504-п'!E:E,MATCH('БШПД'!Q203,'показатель 504-п'!T:T,0)),"")</f>
        <v>249</v>
      </c>
      <c r="E203" s="128" t="s">
        <v>156</v>
      </c>
      <c r="F203" s="129" t="s">
        <v>156</v>
      </c>
      <c r="G203" s="129" t="s">
        <v>156</v>
      </c>
      <c r="H203" s="129" t="s">
        <v>156</v>
      </c>
      <c r="I203" s="129" t="s">
        <v>156</v>
      </c>
      <c r="J203" s="129" t="s">
        <v>156</v>
      </c>
      <c r="K203" s="129" t="s">
        <v>156</v>
      </c>
      <c r="L203" s="130" t="s">
        <v>156</v>
      </c>
      <c r="M203" s="125"/>
      <c r="N203" s="125" t="str">
        <f>IFERROR(INDEX('ПРТС'!H:H,MATCH('БШПД'!Q203,'ПРТС'!P:P,0)),"")</f>
        <v/>
      </c>
      <c r="O203" s="125">
        <f>IFERROR(INDEX('УЦН 1.0'!D:D,MATCH('БШПД'!Q203,'УЦН 1.0'!R:R,0)),"")</f>
        <v>2018</v>
      </c>
      <c r="P203" s="125" t="str">
        <f>IFERROR(INDEX('УЦН 2.0'!H:H,MATCH('БШПД'!Q203,'УЦН 2.0'!L:L,0)),"")</f>
        <v/>
      </c>
      <c r="Q203" s="12">
        <v>432</v>
      </c>
      <c r="R203" s="1"/>
    </row>
    <row r="204" ht="14.25">
      <c r="A204" s="125"/>
      <c r="B204" s="126" t="s">
        <v>247</v>
      </c>
      <c r="C204" s="127" t="s">
        <v>256</v>
      </c>
      <c r="D204" s="143">
        <f>IFERROR(INDEX('показатель 504-п'!E:E,MATCH('БШПД'!Q204,'показатель 504-п'!T:T,0)),"")</f>
        <v>557</v>
      </c>
      <c r="E204" s="128" t="s">
        <v>156</v>
      </c>
      <c r="F204" s="129" t="s">
        <v>156</v>
      </c>
      <c r="G204" s="129" t="s">
        <v>156</v>
      </c>
      <c r="H204" s="129" t="s">
        <v>156</v>
      </c>
      <c r="I204" s="129" t="s">
        <v>156</v>
      </c>
      <c r="J204" s="129" t="s">
        <v>156</v>
      </c>
      <c r="K204" s="129" t="s">
        <v>156</v>
      </c>
      <c r="L204" s="130" t="s">
        <v>156</v>
      </c>
      <c r="M204" s="125"/>
      <c r="N204" s="125" t="str">
        <f>IFERROR(INDEX('ПРТС'!H:H,MATCH('БШПД'!Q204,'ПРТС'!P:P,0)),"")</f>
        <v/>
      </c>
      <c r="O204" s="125">
        <f>IFERROR(INDEX('УЦН 1.0'!D:D,MATCH('БШПД'!Q204,'УЦН 1.0'!R:R,0)),"")</f>
        <v>2017</v>
      </c>
      <c r="P204" s="125" t="str">
        <f>IFERROR(INDEX('УЦН 2.0'!H:H,MATCH('БШПД'!Q204,'УЦН 2.0'!L:L,0)),"")</f>
        <v/>
      </c>
      <c r="Q204" s="12">
        <v>433</v>
      </c>
      <c r="R204" s="1"/>
    </row>
    <row r="205" ht="14.25">
      <c r="A205" s="125"/>
      <c r="B205" s="126" t="s">
        <v>247</v>
      </c>
      <c r="C205" s="127" t="s">
        <v>257</v>
      </c>
      <c r="D205" s="31">
        <f>IFERROR(INDEX('показатель 504-п'!E:E,MATCH('БШПД'!Q205,'показатель 504-п'!T:T,0)),"")</f>
        <v>324</v>
      </c>
      <c r="E205" s="128" t="s">
        <v>156</v>
      </c>
      <c r="F205" s="129" t="s">
        <v>156</v>
      </c>
      <c r="G205" s="129" t="s">
        <v>156</v>
      </c>
      <c r="H205" s="129" t="s">
        <v>156</v>
      </c>
      <c r="I205" s="129" t="s">
        <v>156</v>
      </c>
      <c r="J205" s="129" t="s">
        <v>156</v>
      </c>
      <c r="K205" s="129" t="s">
        <v>156</v>
      </c>
      <c r="L205" s="130" t="s">
        <v>156</v>
      </c>
      <c r="M205" s="125"/>
      <c r="N205" s="125" t="str">
        <f>IFERROR(INDEX('ПРТС'!H:H,MATCH('БШПД'!Q205,'ПРТС'!P:P,0)),"")</f>
        <v/>
      </c>
      <c r="O205" s="125">
        <f>IFERROR(INDEX('УЦН 1.0'!D:D,MATCH('БШПД'!Q205,'УЦН 1.0'!R:R,0)),"")</f>
        <v>2018</v>
      </c>
      <c r="P205" s="125" t="str">
        <f>IFERROR(INDEX('УЦН 2.0'!H:H,MATCH('БШПД'!Q205,'УЦН 2.0'!L:L,0)),"")</f>
        <v/>
      </c>
      <c r="Q205" s="12">
        <v>434</v>
      </c>
      <c r="R205" s="1"/>
    </row>
    <row r="206" ht="14.25">
      <c r="A206" s="70"/>
      <c r="B206" s="131" t="s">
        <v>247</v>
      </c>
      <c r="C206" s="132" t="s">
        <v>258</v>
      </c>
      <c r="D206" s="72">
        <f>IFERROR(INDEX('показатель 504-п'!E:E,MATCH('БШПД'!Q206,'показатель 504-п'!T:T,0)),"")</f>
        <v>377</v>
      </c>
      <c r="E206" s="133" t="s">
        <v>156</v>
      </c>
      <c r="F206" s="134" t="s">
        <v>156</v>
      </c>
      <c r="G206" s="134" t="s">
        <v>156</v>
      </c>
      <c r="H206" s="134" t="s">
        <v>156</v>
      </c>
      <c r="I206" s="134" t="s">
        <v>156</v>
      </c>
      <c r="J206" s="134" t="s">
        <v>156</v>
      </c>
      <c r="K206" s="134" t="s">
        <v>156</v>
      </c>
      <c r="L206" s="135" t="s">
        <v>156</v>
      </c>
      <c r="M206" s="70"/>
      <c r="N206" s="70" t="str">
        <f>IFERROR(INDEX('ПРТС'!H:H,MATCH('БШПД'!Q206,'ПРТС'!P:P,0)),"")</f>
        <v/>
      </c>
      <c r="O206" s="70">
        <f>IFERROR(INDEX('УЦН 1.0'!D:D,MATCH('БШПД'!Q206,'УЦН 1.0'!R:R,0)),"")</f>
        <v>2018</v>
      </c>
      <c r="P206" s="70">
        <f>IFERROR(INDEX('УЦН 2.0'!H:H,MATCH('БШПД'!Q206,'УЦН 2.0'!L:L,0)),"")</f>
        <v>2021</v>
      </c>
      <c r="Q206" s="12">
        <v>448</v>
      </c>
      <c r="R206" s="1"/>
    </row>
    <row r="207" ht="14.25">
      <c r="A207" s="125"/>
      <c r="B207" s="126" t="s">
        <v>247</v>
      </c>
      <c r="C207" s="127" t="s">
        <v>259</v>
      </c>
      <c r="D207" s="31">
        <f>IFERROR(INDEX('показатель 504-п'!E:E,MATCH('БШПД'!Q207,'показатель 504-п'!T:T,0)),"")</f>
        <v>361</v>
      </c>
      <c r="E207" s="128" t="s">
        <v>156</v>
      </c>
      <c r="F207" s="129" t="s">
        <v>156</v>
      </c>
      <c r="G207" s="129" t="s">
        <v>156</v>
      </c>
      <c r="H207" s="129" t="s">
        <v>156</v>
      </c>
      <c r="I207" s="129" t="s">
        <v>156</v>
      </c>
      <c r="J207" s="129" t="s">
        <v>156</v>
      </c>
      <c r="K207" s="129" t="s">
        <v>156</v>
      </c>
      <c r="L207" s="130" t="s">
        <v>156</v>
      </c>
      <c r="M207" s="125"/>
      <c r="N207" s="125" t="str">
        <f>IFERROR(INDEX('ПРТС'!H:H,MATCH('БШПД'!Q207,'ПРТС'!P:P,0)),"")</f>
        <v/>
      </c>
      <c r="O207" s="125">
        <f>IFERROR(INDEX('УЦН 1.0'!D:D,MATCH('БШПД'!Q207,'УЦН 1.0'!R:R,0)),"")</f>
        <v>2018</v>
      </c>
      <c r="P207" s="125" t="str">
        <f>IFERROR(INDEX('УЦН 2.0'!H:H,MATCH('БШПД'!Q207,'УЦН 2.0'!L:L,0)),"")</f>
        <v/>
      </c>
      <c r="Q207" s="12">
        <v>458</v>
      </c>
      <c r="R207" s="1"/>
    </row>
    <row r="208" ht="14.25">
      <c r="A208" s="125"/>
      <c r="B208" s="126" t="s">
        <v>247</v>
      </c>
      <c r="C208" s="127" t="s">
        <v>260</v>
      </c>
      <c r="D208" s="143">
        <f>IFERROR(INDEX('показатель 504-п'!E:E,MATCH('БШПД'!Q208,'показатель 504-п'!T:T,0)),"")</f>
        <v>556</v>
      </c>
      <c r="E208" s="128" t="s">
        <v>156</v>
      </c>
      <c r="F208" s="129" t="s">
        <v>156</v>
      </c>
      <c r="G208" s="129" t="s">
        <v>156</v>
      </c>
      <c r="H208" s="129" t="s">
        <v>156</v>
      </c>
      <c r="I208" s="129" t="s">
        <v>156</v>
      </c>
      <c r="J208" s="129" t="s">
        <v>156</v>
      </c>
      <c r="K208" s="129" t="s">
        <v>156</v>
      </c>
      <c r="L208" s="130" t="s">
        <v>156</v>
      </c>
      <c r="M208" s="125"/>
      <c r="N208" s="125" t="str">
        <f>IFERROR(INDEX('ПРТС'!H:H,MATCH('БШПД'!Q208,'ПРТС'!P:P,0)),"")</f>
        <v/>
      </c>
      <c r="O208" s="125">
        <f>IFERROR(INDEX('УЦН 1.0'!D:D,MATCH('БШПД'!Q208,'УЦН 1.0'!R:R,0)),"")</f>
        <v>2018</v>
      </c>
      <c r="P208" s="125" t="str">
        <f>IFERROR(INDEX('УЦН 2.0'!H:H,MATCH('БШПД'!Q208,'УЦН 2.0'!L:L,0)),"")</f>
        <v/>
      </c>
      <c r="Q208" s="12">
        <v>463</v>
      </c>
      <c r="R208" s="1"/>
    </row>
    <row r="209" ht="14.25">
      <c r="A209" s="125"/>
      <c r="B209" s="126" t="s">
        <v>28</v>
      </c>
      <c r="C209" s="127" t="s">
        <v>261</v>
      </c>
      <c r="D209" s="31">
        <f>IFERROR(INDEX('показатель 504-п'!E:E,MATCH('БШПД'!Q209,'показатель 504-п'!T:T,0)),"")</f>
        <v>230</v>
      </c>
      <c r="E209" s="128" t="s">
        <v>156</v>
      </c>
      <c r="F209" s="129" t="s">
        <v>156</v>
      </c>
      <c r="G209" s="129" t="s">
        <v>156</v>
      </c>
      <c r="H209" s="129" t="s">
        <v>156</v>
      </c>
      <c r="I209" s="129" t="s">
        <v>156</v>
      </c>
      <c r="J209" s="129" t="s">
        <v>156</v>
      </c>
      <c r="K209" s="129" t="s">
        <v>156</v>
      </c>
      <c r="L209" s="130" t="s">
        <v>156</v>
      </c>
      <c r="M209" s="125"/>
      <c r="N209" s="125" t="str">
        <f>IFERROR(INDEX('ПРТС'!H:H,MATCH('БШПД'!Q209,'ПРТС'!P:P,0)),"")</f>
        <v/>
      </c>
      <c r="O209" s="125">
        <f>IFERROR(INDEX('УЦН 1.0'!D:D,MATCH('БШПД'!Q209,'УЦН 1.0'!R:R,0)),"")</f>
        <v>2021</v>
      </c>
      <c r="P209" s="125" t="str">
        <f>IFERROR(INDEX('УЦН 2.0'!H:H,MATCH('БШПД'!Q209,'УЦН 2.0'!L:L,0)),"")</f>
        <v/>
      </c>
      <c r="Q209" s="12">
        <v>486</v>
      </c>
      <c r="R209" s="1"/>
    </row>
    <row r="210" ht="14.25">
      <c r="A210" s="80"/>
      <c r="B210" s="87" t="s">
        <v>28</v>
      </c>
      <c r="C210" s="103" t="s">
        <v>262</v>
      </c>
      <c r="D210" s="83">
        <f>IFERROR(INDEX('показатель 504-п'!E:E,MATCH('БШПД'!Q210,'показатель 504-п'!T:T,0)),"")</f>
        <v>334</v>
      </c>
      <c r="E210" s="89" t="s">
        <v>156</v>
      </c>
      <c r="F210" s="100" t="s">
        <v>156</v>
      </c>
      <c r="G210" s="100" t="s">
        <v>156</v>
      </c>
      <c r="H210" s="100" t="s">
        <v>156</v>
      </c>
      <c r="I210" s="100" t="s">
        <v>156</v>
      </c>
      <c r="J210" s="100" t="s">
        <v>156</v>
      </c>
      <c r="K210" s="100" t="s">
        <v>156</v>
      </c>
      <c r="L210" s="101" t="s">
        <v>156</v>
      </c>
      <c r="M210" s="80"/>
      <c r="N210" s="80">
        <f>IFERROR(INDEX('ПРТС'!H:H,MATCH('БШПД'!Q210,'ПРТС'!P:P,0)),"")</f>
        <v>2023</v>
      </c>
      <c r="O210" s="80">
        <f>IFERROR(INDEX('УЦН 1.0'!D:D,MATCH('БШПД'!Q210,'УЦН 1.0'!R:R,0)),"")</f>
        <v>2020</v>
      </c>
      <c r="P210" s="80" t="str">
        <f>IFERROR(INDEX('УЦН 2.0'!H:H,MATCH('БШПД'!Q210,'УЦН 2.0'!L:L,0)),"")</f>
        <v/>
      </c>
      <c r="Q210" s="12">
        <v>512</v>
      </c>
      <c r="R210" s="1"/>
    </row>
    <row r="211" ht="14.25">
      <c r="A211" s="70"/>
      <c r="B211" s="131" t="s">
        <v>28</v>
      </c>
      <c r="C211" s="132" t="s">
        <v>263</v>
      </c>
      <c r="D211" s="72">
        <f>IFERROR(INDEX('показатель 504-п'!E:E,MATCH('БШПД'!Q211,'показатель 504-п'!T:T,0)),"")</f>
        <v>272</v>
      </c>
      <c r="E211" s="133" t="s">
        <v>156</v>
      </c>
      <c r="F211" s="134" t="s">
        <v>156</v>
      </c>
      <c r="G211" s="134" t="s">
        <v>156</v>
      </c>
      <c r="H211" s="134" t="s">
        <v>156</v>
      </c>
      <c r="I211" s="134" t="s">
        <v>156</v>
      </c>
      <c r="J211" s="134" t="s">
        <v>156</v>
      </c>
      <c r="K211" s="134" t="s">
        <v>156</v>
      </c>
      <c r="L211" s="135" t="s">
        <v>156</v>
      </c>
      <c r="M211" s="70"/>
      <c r="N211" s="70" t="str">
        <f>IFERROR(INDEX('ПРТС'!H:H,MATCH('БШПД'!Q211,'ПРТС'!P:P,0)),"")</f>
        <v/>
      </c>
      <c r="O211" s="70">
        <f>IFERROR(INDEX('УЦН 1.0'!D:D,MATCH('БШПД'!Q211,'УЦН 1.0'!R:R,0)),"")</f>
        <v>2020</v>
      </c>
      <c r="P211" s="70">
        <f>IFERROR(INDEX('УЦН 2.0'!H:H,MATCH('БШПД'!Q211,'УЦН 2.0'!L:L,0)),"")</f>
        <v>2021</v>
      </c>
      <c r="Q211" s="12">
        <v>513</v>
      </c>
      <c r="R211" s="1"/>
    </row>
    <row r="212" ht="14.25">
      <c r="A212" s="125"/>
      <c r="B212" s="126" t="s">
        <v>28</v>
      </c>
      <c r="C212" s="127" t="s">
        <v>264</v>
      </c>
      <c r="D212" s="31">
        <f>IFERROR(INDEX('показатель 504-п'!E:E,MATCH('БШПД'!Q212,'показатель 504-п'!T:T,0)),"")</f>
        <v>197</v>
      </c>
      <c r="E212" s="128" t="s">
        <v>156</v>
      </c>
      <c r="F212" s="129" t="s">
        <v>156</v>
      </c>
      <c r="G212" s="129" t="s">
        <v>156</v>
      </c>
      <c r="H212" s="129" t="s">
        <v>156</v>
      </c>
      <c r="I212" s="129" t="s">
        <v>156</v>
      </c>
      <c r="J212" s="129" t="s">
        <v>156</v>
      </c>
      <c r="K212" s="129" t="s">
        <v>156</v>
      </c>
      <c r="L212" s="130" t="s">
        <v>156</v>
      </c>
      <c r="M212" s="125"/>
      <c r="N212" s="125" t="str">
        <f>IFERROR(INDEX('ПРТС'!H:H,MATCH('БШПД'!Q212,'ПРТС'!P:P,0)),"")</f>
        <v/>
      </c>
      <c r="O212" s="125">
        <f>IFERROR(INDEX('УЦН 1.0'!D:D,MATCH('БШПД'!Q212,'УЦН 1.0'!R:R,0)),"")</f>
        <v>2018</v>
      </c>
      <c r="P212" s="125" t="str">
        <f>IFERROR(INDEX('УЦН 2.0'!H:H,MATCH('БШПД'!Q212,'УЦН 2.0'!L:L,0)),"")</f>
        <v/>
      </c>
      <c r="Q212" s="12">
        <v>514</v>
      </c>
      <c r="R212" s="1"/>
    </row>
    <row r="213" ht="14.25">
      <c r="A213" s="125"/>
      <c r="B213" s="126" t="s">
        <v>28</v>
      </c>
      <c r="C213" s="127" t="s">
        <v>265</v>
      </c>
      <c r="D213" s="31">
        <f>IFERROR(INDEX('показатель 504-п'!E:E,MATCH('БШПД'!Q213,'показатель 504-п'!T:T,0)),"")</f>
        <v>241</v>
      </c>
      <c r="E213" s="128" t="s">
        <v>156</v>
      </c>
      <c r="F213" s="129" t="s">
        <v>156</v>
      </c>
      <c r="G213" s="129" t="s">
        <v>156</v>
      </c>
      <c r="H213" s="129" t="s">
        <v>156</v>
      </c>
      <c r="I213" s="129" t="s">
        <v>156</v>
      </c>
      <c r="J213" s="129" t="s">
        <v>156</v>
      </c>
      <c r="K213" s="129" t="s">
        <v>156</v>
      </c>
      <c r="L213" s="130" t="s">
        <v>156</v>
      </c>
      <c r="M213" s="125"/>
      <c r="N213" s="125" t="str">
        <f>IFERROR(INDEX('ПРТС'!H:H,MATCH('БШПД'!Q213,'ПРТС'!P:P,0)),"")</f>
        <v/>
      </c>
      <c r="O213" s="125">
        <f>IFERROR(INDEX('УЦН 1.0'!D:D,MATCH('БШПД'!Q213,'УЦН 1.0'!R:R,0)),"")</f>
        <v>2019</v>
      </c>
      <c r="P213" s="125" t="str">
        <f>IFERROR(INDEX('УЦН 2.0'!H:H,MATCH('БШПД'!Q213,'УЦН 2.0'!L:L,0)),"")</f>
        <v/>
      </c>
      <c r="Q213" s="12">
        <v>527</v>
      </c>
      <c r="R213" s="1"/>
    </row>
    <row r="214" ht="14.25">
      <c r="A214" s="125"/>
      <c r="B214" s="126" t="s">
        <v>28</v>
      </c>
      <c r="C214" s="127" t="s">
        <v>266</v>
      </c>
      <c r="D214" s="31">
        <f>IFERROR(INDEX('показатель 504-п'!E:E,MATCH('БШПД'!Q214,'показатель 504-п'!T:T,0)),"")</f>
        <v>161</v>
      </c>
      <c r="E214" s="128" t="s">
        <v>156</v>
      </c>
      <c r="F214" s="129" t="s">
        <v>156</v>
      </c>
      <c r="G214" s="129" t="s">
        <v>156</v>
      </c>
      <c r="H214" s="129" t="s">
        <v>156</v>
      </c>
      <c r="I214" s="129" t="s">
        <v>156</v>
      </c>
      <c r="J214" s="129" t="s">
        <v>156</v>
      </c>
      <c r="K214" s="129" t="s">
        <v>156</v>
      </c>
      <c r="L214" s="130" t="s">
        <v>156</v>
      </c>
      <c r="M214" s="125"/>
      <c r="N214" s="125" t="str">
        <f>IFERROR(INDEX('ПРТС'!H:H,MATCH('БШПД'!Q214,'ПРТС'!P:P,0)),"")</f>
        <v/>
      </c>
      <c r="O214" s="125">
        <f>IFERROR(INDEX('УЦН 1.0'!D:D,MATCH('БШПД'!Q214,'УЦН 1.0'!R:R,0)),"")</f>
        <v>2020</v>
      </c>
      <c r="P214" s="125" t="str">
        <f>IFERROR(INDEX('УЦН 2.0'!H:H,MATCH('БШПД'!Q214,'УЦН 2.0'!L:L,0)),"")</f>
        <v/>
      </c>
      <c r="Q214" s="12">
        <v>528</v>
      </c>
      <c r="R214" s="1"/>
    </row>
    <row r="215" ht="14.25">
      <c r="A215" s="70"/>
      <c r="B215" s="131" t="s">
        <v>28</v>
      </c>
      <c r="C215" s="132" t="s">
        <v>267</v>
      </c>
      <c r="D215" s="72">
        <f>IFERROR(INDEX('показатель 504-п'!E:E,MATCH('БШПД'!Q215,'показатель 504-п'!T:T,0)),"")</f>
        <v>201</v>
      </c>
      <c r="E215" s="133" t="s">
        <v>156</v>
      </c>
      <c r="F215" s="134" t="s">
        <v>156</v>
      </c>
      <c r="G215" s="134" t="s">
        <v>156</v>
      </c>
      <c r="H215" s="134" t="s">
        <v>156</v>
      </c>
      <c r="I215" s="134" t="s">
        <v>156</v>
      </c>
      <c r="J215" s="134" t="s">
        <v>156</v>
      </c>
      <c r="K215" s="134" t="s">
        <v>156</v>
      </c>
      <c r="L215" s="135" t="s">
        <v>156</v>
      </c>
      <c r="M215" s="70"/>
      <c r="N215" s="70" t="str">
        <f>IFERROR(INDEX('ПРТС'!H:H,MATCH('БШПД'!Q215,'ПРТС'!P:P,0)),"")</f>
        <v/>
      </c>
      <c r="O215" s="70">
        <f>IFERROR(INDEX('УЦН 1.0'!D:D,MATCH('БШПД'!Q215,'УЦН 1.0'!R:R,0)),"")</f>
        <v>2018</v>
      </c>
      <c r="P215" s="70">
        <f>IFERROR(INDEX('УЦН 2.0'!H:H,MATCH('БШПД'!Q215,'УЦН 2.0'!L:L,0)),"")</f>
        <v>2024</v>
      </c>
      <c r="Q215" s="12">
        <v>530</v>
      </c>
      <c r="R215" s="1"/>
    </row>
    <row r="216" ht="14.25">
      <c r="A216" s="125"/>
      <c r="B216" s="126" t="s">
        <v>110</v>
      </c>
      <c r="C216" s="127" t="s">
        <v>268</v>
      </c>
      <c r="D216" s="31">
        <f>IFERROR(INDEX('показатель 504-п'!E:E,MATCH('БШПД'!Q216,'показатель 504-п'!T:T,0)),"")</f>
        <v>103</v>
      </c>
      <c r="E216" s="128" t="s">
        <v>156</v>
      </c>
      <c r="F216" s="129" t="s">
        <v>156</v>
      </c>
      <c r="G216" s="129" t="s">
        <v>156</v>
      </c>
      <c r="H216" s="129" t="s">
        <v>156</v>
      </c>
      <c r="I216" s="129" t="s">
        <v>156</v>
      </c>
      <c r="J216" s="129" t="s">
        <v>156</v>
      </c>
      <c r="K216" s="129" t="s">
        <v>156</v>
      </c>
      <c r="L216" s="130" t="s">
        <v>156</v>
      </c>
      <c r="M216" s="125"/>
      <c r="N216" s="125" t="str">
        <f>IFERROR(INDEX('ПРТС'!H:H,MATCH('БШПД'!Q216,'ПРТС'!P:P,0)),"")</f>
        <v/>
      </c>
      <c r="O216" s="125">
        <f>IFERROR(INDEX('УЦН 1.0'!D:D,MATCH('БШПД'!Q216,'УЦН 1.0'!R:R,0)),"")</f>
        <v>2019</v>
      </c>
      <c r="P216" s="125" t="str">
        <f>IFERROR(INDEX('УЦН 2.0'!H:H,MATCH('БШПД'!Q216,'УЦН 2.0'!L:L,0)),"")</f>
        <v/>
      </c>
      <c r="Q216" s="12">
        <v>541</v>
      </c>
      <c r="R216" s="1"/>
    </row>
    <row r="217" ht="14.25">
      <c r="A217" s="125"/>
      <c r="B217" s="126" t="s">
        <v>110</v>
      </c>
      <c r="C217" s="127" t="s">
        <v>269</v>
      </c>
      <c r="D217" s="143">
        <f>IFERROR(INDEX('показатель 504-п'!E:E,MATCH('БШПД'!Q217,'показатель 504-п'!T:T,0)),"")</f>
        <v>597</v>
      </c>
      <c r="E217" s="128" t="s">
        <v>156</v>
      </c>
      <c r="F217" s="129" t="s">
        <v>156</v>
      </c>
      <c r="G217" s="129" t="s">
        <v>156</v>
      </c>
      <c r="H217" s="129" t="s">
        <v>156</v>
      </c>
      <c r="I217" s="129" t="s">
        <v>156</v>
      </c>
      <c r="J217" s="129" t="s">
        <v>156</v>
      </c>
      <c r="K217" s="129" t="s">
        <v>156</v>
      </c>
      <c r="L217" s="130" t="s">
        <v>156</v>
      </c>
      <c r="M217" s="125"/>
      <c r="N217" s="125" t="str">
        <f>IFERROR(INDEX('ПРТС'!H:H,MATCH('БШПД'!Q217,'ПРТС'!P:P,0)),"")</f>
        <v/>
      </c>
      <c r="O217" s="125">
        <f>IFERROR(INDEX('УЦН 1.0'!D:D,MATCH('БШПД'!Q217,'УЦН 1.0'!R:R,0)),"")</f>
        <v>2017</v>
      </c>
      <c r="P217" s="125" t="str">
        <f>IFERROR(INDEX('УЦН 2.0'!H:H,MATCH('БШПД'!Q217,'УЦН 2.0'!L:L,0)),"")</f>
        <v/>
      </c>
      <c r="Q217" s="12">
        <v>543</v>
      </c>
      <c r="R217" s="1"/>
    </row>
    <row r="218" ht="14.25">
      <c r="A218" s="80"/>
      <c r="B218" s="87" t="s">
        <v>110</v>
      </c>
      <c r="C218" s="103" t="s">
        <v>173</v>
      </c>
      <c r="D218" s="83">
        <f>IFERROR(INDEX('показатель 504-п'!E:E,MATCH('БШПД'!Q218,'показатель 504-п'!T:T,0)),"")</f>
        <v>362</v>
      </c>
      <c r="E218" s="89" t="s">
        <v>156</v>
      </c>
      <c r="F218" s="100" t="s">
        <v>156</v>
      </c>
      <c r="G218" s="100" t="s">
        <v>156</v>
      </c>
      <c r="H218" s="100" t="s">
        <v>156</v>
      </c>
      <c r="I218" s="100" t="s">
        <v>156</v>
      </c>
      <c r="J218" s="100" t="s">
        <v>156</v>
      </c>
      <c r="K218" s="100" t="s">
        <v>156</v>
      </c>
      <c r="L218" s="101" t="s">
        <v>156</v>
      </c>
      <c r="M218" s="80"/>
      <c r="N218" s="80">
        <f>IFERROR(INDEX('ПРТС'!H:H,MATCH('БШПД'!Q218,'ПРТС'!P:P,0)),"")</f>
        <v>2022</v>
      </c>
      <c r="O218" s="80">
        <f>IFERROR(INDEX('УЦН 1.0'!D:D,MATCH('БШПД'!Q218,'УЦН 1.0'!R:R,0)),"")</f>
        <v>2019</v>
      </c>
      <c r="P218" s="80" t="str">
        <f>IFERROR(INDEX('УЦН 2.0'!H:H,MATCH('БШПД'!Q218,'УЦН 2.0'!L:L,0)),"")</f>
        <v/>
      </c>
      <c r="Q218" s="12">
        <v>546</v>
      </c>
      <c r="R218" s="1"/>
    </row>
    <row r="219" ht="14.25">
      <c r="A219" s="70"/>
      <c r="B219" s="131" t="s">
        <v>110</v>
      </c>
      <c r="C219" s="132" t="s">
        <v>270</v>
      </c>
      <c r="D219" s="72">
        <f>IFERROR(INDEX('показатель 504-п'!E:E,MATCH('БШПД'!Q219,'показатель 504-п'!T:T,0)),"")</f>
        <v>291</v>
      </c>
      <c r="E219" s="133" t="s">
        <v>156</v>
      </c>
      <c r="F219" s="134" t="s">
        <v>156</v>
      </c>
      <c r="G219" s="134" t="s">
        <v>156</v>
      </c>
      <c r="H219" s="134" t="s">
        <v>156</v>
      </c>
      <c r="I219" s="134" t="s">
        <v>156</v>
      </c>
      <c r="J219" s="134" t="s">
        <v>156</v>
      </c>
      <c r="K219" s="134" t="s">
        <v>156</v>
      </c>
      <c r="L219" s="135" t="s">
        <v>156</v>
      </c>
      <c r="M219" s="70"/>
      <c r="N219" s="70" t="str">
        <f>IFERROR(INDEX('ПРТС'!H:H,MATCH('БШПД'!Q219,'ПРТС'!P:P,0)),"")</f>
        <v/>
      </c>
      <c r="O219" s="70">
        <f>IFERROR(INDEX('УЦН 1.0'!D:D,MATCH('БШПД'!Q219,'УЦН 1.0'!R:R,0)),"")</f>
        <v>2018</v>
      </c>
      <c r="P219" s="70" t="str">
        <f>IFERROR(INDEX('УЦН 2.0'!H:H,MATCH('БШПД'!Q219,'УЦН 2.0'!L:L,0)),"")</f>
        <v xml:space="preserve">2023 (с 2022)</v>
      </c>
      <c r="Q219" s="12">
        <v>550</v>
      </c>
      <c r="R219" s="1"/>
    </row>
    <row r="220" ht="14.25">
      <c r="A220" s="80"/>
      <c r="B220" s="87" t="s">
        <v>110</v>
      </c>
      <c r="C220" s="103" t="s">
        <v>175</v>
      </c>
      <c r="D220" s="83">
        <f>IFERROR(INDEX('показатель 504-п'!E:E,MATCH('БШПД'!Q220,'показатель 504-п'!T:T,0)),"")</f>
        <v>278</v>
      </c>
      <c r="E220" s="89" t="s">
        <v>156</v>
      </c>
      <c r="F220" s="100" t="s">
        <v>156</v>
      </c>
      <c r="G220" s="100" t="s">
        <v>156</v>
      </c>
      <c r="H220" s="100" t="s">
        <v>156</v>
      </c>
      <c r="I220" s="100" t="s">
        <v>156</v>
      </c>
      <c r="J220" s="100" t="s">
        <v>156</v>
      </c>
      <c r="K220" s="100" t="s">
        <v>156</v>
      </c>
      <c r="L220" s="101" t="s">
        <v>156</v>
      </c>
      <c r="M220" s="80"/>
      <c r="N220" s="80">
        <f>IFERROR(INDEX('ПРТС'!H:H,MATCH('БШПД'!Q220,'ПРТС'!P:P,0)),"")</f>
        <v>2020</v>
      </c>
      <c r="O220" s="80">
        <f>IFERROR(INDEX('УЦН 1.0'!D:D,MATCH('БШПД'!Q220,'УЦН 1.0'!R:R,0)),"")</f>
        <v>2019</v>
      </c>
      <c r="P220" s="80" t="str">
        <f>IFERROR(INDEX('УЦН 2.0'!H:H,MATCH('БШПД'!Q220,'УЦН 2.0'!L:L,0)),"")</f>
        <v/>
      </c>
      <c r="Q220" s="12">
        <v>552</v>
      </c>
      <c r="R220" s="1"/>
    </row>
    <row r="221" ht="14.25">
      <c r="A221" s="125"/>
      <c r="B221" s="126" t="s">
        <v>110</v>
      </c>
      <c r="C221" s="127" t="s">
        <v>271</v>
      </c>
      <c r="D221" s="31">
        <f>IFERROR(INDEX('показатель 504-п'!E:E,MATCH('БШПД'!Q221,'показатель 504-п'!T:T,0)),"")</f>
        <v>206</v>
      </c>
      <c r="E221" s="128" t="s">
        <v>156</v>
      </c>
      <c r="F221" s="129" t="s">
        <v>156</v>
      </c>
      <c r="G221" s="129" t="s">
        <v>156</v>
      </c>
      <c r="H221" s="129" t="s">
        <v>156</v>
      </c>
      <c r="I221" s="129" t="s">
        <v>156</v>
      </c>
      <c r="J221" s="129" t="s">
        <v>156</v>
      </c>
      <c r="K221" s="129" t="s">
        <v>156</v>
      </c>
      <c r="L221" s="130" t="s">
        <v>156</v>
      </c>
      <c r="M221" s="125"/>
      <c r="N221" s="125" t="str">
        <f>IFERROR(INDEX('ПРТС'!H:H,MATCH('БШПД'!Q221,'ПРТС'!P:P,0)),"")</f>
        <v/>
      </c>
      <c r="O221" s="125">
        <f>IFERROR(INDEX('УЦН 1.0'!D:D,MATCH('БШПД'!Q221,'УЦН 1.0'!R:R,0)),"")</f>
        <v>2019</v>
      </c>
      <c r="P221" s="125" t="str">
        <f>IFERROR(INDEX('УЦН 2.0'!H:H,MATCH('БШПД'!Q221,'УЦН 2.0'!L:L,0)),"")</f>
        <v/>
      </c>
      <c r="Q221" s="12">
        <v>553</v>
      </c>
      <c r="R221" s="1"/>
    </row>
    <row r="222" ht="14.25">
      <c r="A222" s="70"/>
      <c r="B222" s="131" t="s">
        <v>272</v>
      </c>
      <c r="C222" s="132" t="s">
        <v>273</v>
      </c>
      <c r="D222" s="72">
        <f>IFERROR(INDEX('показатель 504-п'!E:E,MATCH('БШПД'!Q222,'показатель 504-п'!T:T,0)),"")</f>
        <v>204</v>
      </c>
      <c r="E222" s="133" t="s">
        <v>156</v>
      </c>
      <c r="F222" s="134" t="s">
        <v>156</v>
      </c>
      <c r="G222" s="134" t="s">
        <v>156</v>
      </c>
      <c r="H222" s="134" t="s">
        <v>156</v>
      </c>
      <c r="I222" s="134" t="s">
        <v>156</v>
      </c>
      <c r="J222" s="134" t="s">
        <v>156</v>
      </c>
      <c r="K222" s="134" t="s">
        <v>156</v>
      </c>
      <c r="L222" s="135" t="s">
        <v>156</v>
      </c>
      <c r="M222" s="70"/>
      <c r="N222" s="70" t="str">
        <f>IFERROR(INDEX('ПРТС'!H:H,MATCH('БШПД'!Q222,'ПРТС'!P:P,0)),"")</f>
        <v/>
      </c>
      <c r="O222" s="70">
        <f>IFERROR(INDEX('УЦН 1.0'!D:D,MATCH('БШПД'!Q222,'УЦН 1.0'!R:R,0)),"")</f>
        <v>2018</v>
      </c>
      <c r="P222" s="70">
        <f>IFERROR(INDEX('УЦН 2.0'!H:H,MATCH('БШПД'!Q222,'УЦН 2.0'!L:L,0)),"")</f>
        <v>2023</v>
      </c>
      <c r="Q222" s="12">
        <v>570</v>
      </c>
      <c r="R222" s="1"/>
    </row>
    <row r="223" ht="14.25">
      <c r="A223" s="80"/>
      <c r="B223" s="87" t="s">
        <v>82</v>
      </c>
      <c r="C223" s="103" t="s">
        <v>274</v>
      </c>
      <c r="D223" s="83">
        <f>IFERROR(INDEX('показатель 504-п'!E:E,MATCH('БШПД'!Q223,'показатель 504-п'!T:T,0)),"")</f>
        <v>386</v>
      </c>
      <c r="E223" s="89" t="s">
        <v>156</v>
      </c>
      <c r="F223" s="100" t="s">
        <v>156</v>
      </c>
      <c r="G223" s="100" t="s">
        <v>156</v>
      </c>
      <c r="H223" s="100" t="s">
        <v>156</v>
      </c>
      <c r="I223" s="100" t="s">
        <v>156</v>
      </c>
      <c r="J223" s="100" t="s">
        <v>156</v>
      </c>
      <c r="K223" s="100" t="s">
        <v>156</v>
      </c>
      <c r="L223" s="101" t="s">
        <v>156</v>
      </c>
      <c r="M223" s="80"/>
      <c r="N223" s="80">
        <f>IFERROR(INDEX('ПРТС'!H:H,MATCH('БШПД'!Q223,'ПРТС'!P:P,0)),"")</f>
        <v>2021</v>
      </c>
      <c r="O223" s="80">
        <f>IFERROR(INDEX('УЦН 1.0'!D:D,MATCH('БШПД'!Q223,'УЦН 1.0'!R:R,0)),"")</f>
        <v>2015</v>
      </c>
      <c r="P223" s="80" t="str">
        <f>IFERROR(INDEX('УЦН 2.0'!H:H,MATCH('БШПД'!Q223,'УЦН 2.0'!L:L,0)),"")</f>
        <v/>
      </c>
      <c r="Q223" s="12">
        <v>577</v>
      </c>
      <c r="R223" s="1"/>
    </row>
    <row r="224" ht="14.25">
      <c r="A224" s="80"/>
      <c r="B224" s="87" t="s">
        <v>82</v>
      </c>
      <c r="C224" s="103" t="s">
        <v>275</v>
      </c>
      <c r="D224" s="83">
        <f>IFERROR(INDEX('показатель 504-п'!E:E,MATCH('БШПД'!Q224,'показатель 504-п'!T:T,0)),"")</f>
        <v>317</v>
      </c>
      <c r="E224" s="89" t="s">
        <v>156</v>
      </c>
      <c r="F224" s="100" t="s">
        <v>156</v>
      </c>
      <c r="G224" s="100" t="s">
        <v>156</v>
      </c>
      <c r="H224" s="100" t="s">
        <v>156</v>
      </c>
      <c r="I224" s="100" t="s">
        <v>156</v>
      </c>
      <c r="J224" s="100" t="s">
        <v>156</v>
      </c>
      <c r="K224" s="100" t="s">
        <v>156</v>
      </c>
      <c r="L224" s="101" t="s">
        <v>156</v>
      </c>
      <c r="M224" s="80"/>
      <c r="N224" s="80">
        <f>IFERROR(INDEX('ПРТС'!H:H,MATCH('БШПД'!Q224,'ПРТС'!P:P,0)),"")</f>
        <v>2019</v>
      </c>
      <c r="O224" s="80">
        <f>IFERROR(INDEX('УЦН 1.0'!D:D,MATCH('БШПД'!Q224,'УЦН 1.0'!R:R,0)),"")</f>
        <v>2017</v>
      </c>
      <c r="P224" s="80" t="str">
        <f>IFERROR(INDEX('УЦН 2.0'!H:H,MATCH('БШПД'!Q224,'УЦН 2.0'!L:L,0)),"")</f>
        <v/>
      </c>
      <c r="Q224" s="12">
        <v>581</v>
      </c>
      <c r="R224" s="1"/>
    </row>
    <row r="225" ht="14.25">
      <c r="A225" s="125"/>
      <c r="B225" s="126" t="s">
        <v>82</v>
      </c>
      <c r="C225" s="127" t="s">
        <v>276</v>
      </c>
      <c r="D225" s="31">
        <f>IFERROR(INDEX('показатель 504-п'!E:E,MATCH('БШПД'!Q225,'показатель 504-п'!T:T,0)),"")</f>
        <v>340</v>
      </c>
      <c r="E225" s="128" t="s">
        <v>156</v>
      </c>
      <c r="F225" s="129" t="s">
        <v>156</v>
      </c>
      <c r="G225" s="129" t="s">
        <v>156</v>
      </c>
      <c r="H225" s="129" t="s">
        <v>156</v>
      </c>
      <c r="I225" s="129" t="s">
        <v>156</v>
      </c>
      <c r="J225" s="129" t="s">
        <v>156</v>
      </c>
      <c r="K225" s="129" t="s">
        <v>156</v>
      </c>
      <c r="L225" s="130" t="s">
        <v>156</v>
      </c>
      <c r="M225" s="125"/>
      <c r="N225" s="125" t="str">
        <f>IFERROR(INDEX('ПРТС'!H:H,MATCH('БШПД'!Q225,'ПРТС'!P:P,0)),"")</f>
        <v/>
      </c>
      <c r="O225" s="125">
        <f>IFERROR(INDEX('УЦН 1.0'!D:D,MATCH('БШПД'!Q225,'УЦН 1.0'!R:R,0)),"")</f>
        <v>2017</v>
      </c>
      <c r="P225" s="125" t="str">
        <f>IFERROR(INDEX('УЦН 2.0'!H:H,MATCH('БШПД'!Q225,'УЦН 2.0'!L:L,0)),"")</f>
        <v/>
      </c>
      <c r="Q225" s="12">
        <v>582</v>
      </c>
      <c r="R225" s="1"/>
    </row>
    <row r="226" ht="14.25">
      <c r="A226" s="80"/>
      <c r="B226" s="87" t="s">
        <v>82</v>
      </c>
      <c r="C226" s="103" t="s">
        <v>277</v>
      </c>
      <c r="D226" s="83">
        <f>IFERROR(INDEX('показатель 504-п'!E:E,MATCH('БШПД'!Q226,'показатель 504-п'!T:T,0)),"")</f>
        <v>279</v>
      </c>
      <c r="E226" s="89" t="s">
        <v>156</v>
      </c>
      <c r="F226" s="100" t="s">
        <v>156</v>
      </c>
      <c r="G226" s="100" t="s">
        <v>156</v>
      </c>
      <c r="H226" s="100" t="s">
        <v>156</v>
      </c>
      <c r="I226" s="100" t="s">
        <v>156</v>
      </c>
      <c r="J226" s="100" t="s">
        <v>156</v>
      </c>
      <c r="K226" s="100" t="s">
        <v>156</v>
      </c>
      <c r="L226" s="101" t="s">
        <v>156</v>
      </c>
      <c r="M226" s="80"/>
      <c r="N226" s="80">
        <f>IFERROR(INDEX('ПРТС'!H:H,MATCH('БШПД'!Q226,'ПРТС'!P:P,0)),"")</f>
        <v>2019</v>
      </c>
      <c r="O226" s="80">
        <f>IFERROR(INDEX('УЦН 1.0'!D:D,MATCH('БШПД'!Q226,'УЦН 1.0'!R:R,0)),"")</f>
        <v>2017</v>
      </c>
      <c r="P226" s="80" t="str">
        <f>IFERROR(INDEX('УЦН 2.0'!H:H,MATCH('БШПД'!Q226,'УЦН 2.0'!L:L,0)),"")</f>
        <v/>
      </c>
      <c r="Q226" s="12">
        <v>591</v>
      </c>
      <c r="R226" s="1"/>
    </row>
    <row r="227" ht="14.25">
      <c r="A227" s="125"/>
      <c r="B227" s="126" t="s">
        <v>82</v>
      </c>
      <c r="C227" s="127" t="s">
        <v>278</v>
      </c>
      <c r="D227" s="31">
        <f>IFERROR(INDEX('показатель 504-п'!E:E,MATCH('БШПД'!Q227,'показатель 504-п'!T:T,0)),"")</f>
        <v>386</v>
      </c>
      <c r="E227" s="128" t="s">
        <v>156</v>
      </c>
      <c r="F227" s="129" t="s">
        <v>156</v>
      </c>
      <c r="G227" s="129" t="s">
        <v>156</v>
      </c>
      <c r="H227" s="129" t="s">
        <v>156</v>
      </c>
      <c r="I227" s="129" t="s">
        <v>156</v>
      </c>
      <c r="J227" s="129" t="s">
        <v>156</v>
      </c>
      <c r="K227" s="129" t="s">
        <v>156</v>
      </c>
      <c r="L227" s="130" t="s">
        <v>156</v>
      </c>
      <c r="M227" s="125"/>
      <c r="N227" s="125" t="str">
        <f>IFERROR(INDEX('ПРТС'!H:H,MATCH('БШПД'!Q227,'ПРТС'!P:P,0)),"")</f>
        <v/>
      </c>
      <c r="O227" s="125">
        <f>IFERROR(INDEX('УЦН 1.0'!D:D,MATCH('БШПД'!Q227,'УЦН 1.0'!R:R,0)),"")</f>
        <v>2017</v>
      </c>
      <c r="P227" s="125" t="str">
        <f>IFERROR(INDEX('УЦН 2.0'!H:H,MATCH('БШПД'!Q227,'УЦН 2.0'!L:L,0)),"")</f>
        <v/>
      </c>
      <c r="Q227" s="12">
        <v>593</v>
      </c>
      <c r="R227" s="1"/>
    </row>
    <row r="228" ht="14.25">
      <c r="A228" s="70"/>
      <c r="B228" s="131" t="s">
        <v>82</v>
      </c>
      <c r="C228" s="132" t="s">
        <v>279</v>
      </c>
      <c r="D228" s="72">
        <f>IFERROR(INDEX('показатель 504-п'!E:E,MATCH('БШПД'!Q228,'показатель 504-п'!T:T,0)),"")</f>
        <v>322</v>
      </c>
      <c r="E228" s="133" t="s">
        <v>156</v>
      </c>
      <c r="F228" s="134" t="s">
        <v>156</v>
      </c>
      <c r="G228" s="134" t="s">
        <v>156</v>
      </c>
      <c r="H228" s="134" t="s">
        <v>156</v>
      </c>
      <c r="I228" s="134" t="s">
        <v>156</v>
      </c>
      <c r="J228" s="134" t="s">
        <v>156</v>
      </c>
      <c r="K228" s="134" t="s">
        <v>156</v>
      </c>
      <c r="L228" s="135" t="s">
        <v>156</v>
      </c>
      <c r="M228" s="70"/>
      <c r="N228" s="70" t="str">
        <f>IFERROR(INDEX('ПРТС'!H:H,MATCH('БШПД'!Q228,'ПРТС'!P:P,0)),"")</f>
        <v/>
      </c>
      <c r="O228" s="70">
        <f>IFERROR(INDEX('УЦН 1.0'!D:D,MATCH('БШПД'!Q228,'УЦН 1.0'!R:R,0)),"")</f>
        <v>2017</v>
      </c>
      <c r="P228" s="70">
        <f>IFERROR(INDEX('УЦН 2.0'!H:H,MATCH('БШПД'!Q228,'УЦН 2.0'!L:L,0)),"")</f>
        <v>2021</v>
      </c>
      <c r="Q228" s="12">
        <v>596</v>
      </c>
      <c r="R228" s="1"/>
    </row>
    <row r="229" ht="14.25">
      <c r="A229" s="80"/>
      <c r="B229" s="87" t="s">
        <v>82</v>
      </c>
      <c r="C229" s="103" t="s">
        <v>280</v>
      </c>
      <c r="D229" s="83">
        <f>IFERROR(INDEX('показатель 504-п'!E:E,MATCH('БШПД'!Q229,'показатель 504-п'!T:T,0)),"")</f>
        <v>419</v>
      </c>
      <c r="E229" s="89" t="s">
        <v>156</v>
      </c>
      <c r="F229" s="100" t="s">
        <v>156</v>
      </c>
      <c r="G229" s="100" t="s">
        <v>156</v>
      </c>
      <c r="H229" s="100" t="s">
        <v>156</v>
      </c>
      <c r="I229" s="100" t="s">
        <v>156</v>
      </c>
      <c r="J229" s="100" t="s">
        <v>156</v>
      </c>
      <c r="K229" s="100" t="s">
        <v>156</v>
      </c>
      <c r="L229" s="101" t="s">
        <v>156</v>
      </c>
      <c r="M229" s="80"/>
      <c r="N229" s="80">
        <f>IFERROR(INDEX('ПРТС'!H:H,MATCH('БШПД'!Q229,'ПРТС'!P:P,0)),"")</f>
        <v>2019</v>
      </c>
      <c r="O229" s="80">
        <f>IFERROR(INDEX('УЦН 1.0'!D:D,MATCH('БШПД'!Q229,'УЦН 1.0'!R:R,0)),"")</f>
        <v>2017</v>
      </c>
      <c r="P229" s="80" t="str">
        <f>IFERROR(INDEX('УЦН 2.0'!H:H,MATCH('БШПД'!Q229,'УЦН 2.0'!L:L,0)),"")</f>
        <v/>
      </c>
      <c r="Q229" s="12">
        <v>600</v>
      </c>
      <c r="R229" s="1"/>
    </row>
    <row r="230" ht="14.25">
      <c r="A230" s="80"/>
      <c r="B230" s="87" t="s">
        <v>82</v>
      </c>
      <c r="C230" s="103" t="s">
        <v>281</v>
      </c>
      <c r="D230" s="83">
        <f>IFERROR(INDEX('показатель 504-п'!E:E,MATCH('БШПД'!Q230,'показатель 504-п'!T:T,0)),"")</f>
        <v>408</v>
      </c>
      <c r="E230" s="89" t="s">
        <v>156</v>
      </c>
      <c r="F230" s="100" t="s">
        <v>156</v>
      </c>
      <c r="G230" s="100" t="s">
        <v>156</v>
      </c>
      <c r="H230" s="100" t="s">
        <v>156</v>
      </c>
      <c r="I230" s="100" t="s">
        <v>156</v>
      </c>
      <c r="J230" s="100" t="s">
        <v>156</v>
      </c>
      <c r="K230" s="100" t="s">
        <v>156</v>
      </c>
      <c r="L230" s="101" t="s">
        <v>156</v>
      </c>
      <c r="M230" s="80"/>
      <c r="N230" s="80">
        <f>IFERROR(INDEX('ПРТС'!H:H,MATCH('БШПД'!Q230,'ПРТС'!P:P,0)),"")</f>
        <v>2018</v>
      </c>
      <c r="O230" s="80">
        <f>IFERROR(INDEX('УЦН 1.0'!D:D,MATCH('БШПД'!Q230,'УЦН 1.0'!R:R,0)),"")</f>
        <v>2017</v>
      </c>
      <c r="P230" s="80" t="str">
        <f>IFERROR(INDEX('УЦН 2.0'!H:H,MATCH('БШПД'!Q230,'УЦН 2.0'!L:L,0)),"")</f>
        <v/>
      </c>
      <c r="Q230" s="12">
        <v>603</v>
      </c>
      <c r="R230" s="1"/>
    </row>
    <row r="231" ht="14.25">
      <c r="A231" s="80"/>
      <c r="B231" s="87" t="s">
        <v>82</v>
      </c>
      <c r="C231" s="103" t="s">
        <v>282</v>
      </c>
      <c r="D231" s="83">
        <f>IFERROR(INDEX('показатель 504-п'!E:E,MATCH('БШПД'!Q231,'показатель 504-п'!T:T,0)),"")</f>
        <v>246</v>
      </c>
      <c r="E231" s="89" t="s">
        <v>156</v>
      </c>
      <c r="F231" s="100" t="s">
        <v>156</v>
      </c>
      <c r="G231" s="100" t="s">
        <v>156</v>
      </c>
      <c r="H231" s="100" t="s">
        <v>156</v>
      </c>
      <c r="I231" s="100" t="s">
        <v>156</v>
      </c>
      <c r="J231" s="100" t="s">
        <v>156</v>
      </c>
      <c r="K231" s="100" t="s">
        <v>156</v>
      </c>
      <c r="L231" s="101" t="s">
        <v>156</v>
      </c>
      <c r="M231" s="80"/>
      <c r="N231" s="80">
        <f>IFERROR(INDEX('ПРТС'!H:H,MATCH('БШПД'!Q231,'ПРТС'!P:P,0)),"")</f>
        <v>2018</v>
      </c>
      <c r="O231" s="80">
        <f>IFERROR(INDEX('УЦН 1.0'!D:D,MATCH('БШПД'!Q231,'УЦН 1.0'!R:R,0)),"")</f>
        <v>2017</v>
      </c>
      <c r="P231" s="80" t="str">
        <f>IFERROR(INDEX('УЦН 2.0'!H:H,MATCH('БШПД'!Q231,'УЦН 2.0'!L:L,0)),"")</f>
        <v/>
      </c>
      <c r="Q231" s="12">
        <v>604</v>
      </c>
      <c r="R231" s="1"/>
    </row>
    <row r="232" ht="14.25">
      <c r="A232" s="70"/>
      <c r="B232" s="131" t="s">
        <v>82</v>
      </c>
      <c r="C232" s="132" t="s">
        <v>283</v>
      </c>
      <c r="D232" s="72">
        <f>IFERROR(INDEX('показатель 504-п'!E:E,MATCH('БШПД'!Q232,'показатель 504-п'!T:T,0)),"")</f>
        <v>346</v>
      </c>
      <c r="E232" s="133" t="s">
        <v>156</v>
      </c>
      <c r="F232" s="134" t="s">
        <v>156</v>
      </c>
      <c r="G232" s="134" t="s">
        <v>156</v>
      </c>
      <c r="H232" s="134" t="s">
        <v>156</v>
      </c>
      <c r="I232" s="134" t="s">
        <v>156</v>
      </c>
      <c r="J232" s="134" t="s">
        <v>156</v>
      </c>
      <c r="K232" s="134" t="s">
        <v>156</v>
      </c>
      <c r="L232" s="135" t="s">
        <v>156</v>
      </c>
      <c r="M232" s="70"/>
      <c r="N232" s="70" t="str">
        <f>IFERROR(INDEX('ПРТС'!H:H,MATCH('БШПД'!Q232,'ПРТС'!P:P,0)),"")</f>
        <v/>
      </c>
      <c r="O232" s="70">
        <f>IFERROR(INDEX('УЦН 1.0'!D:D,MATCH('БШПД'!Q232,'УЦН 1.0'!R:R,0)),"")</f>
        <v>2017</v>
      </c>
      <c r="P232" s="70">
        <f>IFERROR(INDEX('УЦН 2.0'!H:H,MATCH('БШПД'!Q232,'УЦН 2.0'!L:L,0)),"")</f>
        <v>2021</v>
      </c>
      <c r="Q232" s="12">
        <v>607</v>
      </c>
      <c r="R232" s="1"/>
    </row>
    <row r="233" ht="14.25">
      <c r="A233" s="125"/>
      <c r="B233" s="126" t="s">
        <v>169</v>
      </c>
      <c r="C233" s="127" t="s">
        <v>284</v>
      </c>
      <c r="D233" s="31">
        <f>IFERROR(INDEX('показатель 504-п'!E:E,MATCH('БШПД'!Q233,'показатель 504-п'!T:T,0)),"")</f>
        <v>457</v>
      </c>
      <c r="E233" s="128" t="s">
        <v>156</v>
      </c>
      <c r="F233" s="129" t="s">
        <v>156</v>
      </c>
      <c r="G233" s="129" t="s">
        <v>156</v>
      </c>
      <c r="H233" s="129" t="s">
        <v>156</v>
      </c>
      <c r="I233" s="129" t="s">
        <v>156</v>
      </c>
      <c r="J233" s="129" t="s">
        <v>156</v>
      </c>
      <c r="K233" s="129" t="s">
        <v>156</v>
      </c>
      <c r="L233" s="130" t="s">
        <v>156</v>
      </c>
      <c r="M233" s="125"/>
      <c r="N233" s="125" t="str">
        <f>IFERROR(INDEX('ПРТС'!H:H,MATCH('БШПД'!Q233,'ПРТС'!P:P,0)),"")</f>
        <v/>
      </c>
      <c r="O233" s="125">
        <f>IFERROR(INDEX('УЦН 1.0'!D:D,MATCH('БШПД'!Q233,'УЦН 1.0'!R:R,0)),"")</f>
        <v>2021</v>
      </c>
      <c r="P233" s="125" t="str">
        <f>IFERROR(INDEX('УЦН 2.0'!H:H,MATCH('БШПД'!Q233,'УЦН 2.0'!L:L,0)),"")</f>
        <v xml:space="preserve">2024 доп</v>
      </c>
      <c r="Q233" s="12">
        <v>617</v>
      </c>
      <c r="R233" s="1"/>
    </row>
    <row r="234" ht="14.25">
      <c r="A234" s="125"/>
      <c r="B234" s="126" t="s">
        <v>169</v>
      </c>
      <c r="C234" s="127" t="s">
        <v>285</v>
      </c>
      <c r="D234" s="31">
        <f>IFERROR(INDEX('показатель 504-п'!E:E,MATCH('БШПД'!Q234,'показатель 504-п'!T:T,0)),"")</f>
        <v>304</v>
      </c>
      <c r="E234" s="128" t="s">
        <v>156</v>
      </c>
      <c r="F234" s="129" t="s">
        <v>156</v>
      </c>
      <c r="G234" s="129" t="s">
        <v>156</v>
      </c>
      <c r="H234" s="129" t="s">
        <v>156</v>
      </c>
      <c r="I234" s="129" t="s">
        <v>156</v>
      </c>
      <c r="J234" s="129" t="s">
        <v>156</v>
      </c>
      <c r="K234" s="129" t="s">
        <v>156</v>
      </c>
      <c r="L234" s="130" t="s">
        <v>156</v>
      </c>
      <c r="M234" s="125"/>
      <c r="N234" s="125">
        <f>IFERROR(INDEX('ПРТС'!H:H,MATCH('БШПД'!Q234,'ПРТС'!P:P,0)),"")</f>
        <v>2024</v>
      </c>
      <c r="O234" s="125">
        <f>IFERROR(INDEX('УЦН 1.0'!D:D,MATCH('БШПД'!Q234,'УЦН 1.0'!R:R,0)),"")</f>
        <v>2018</v>
      </c>
      <c r="P234" s="125" t="str">
        <f>IFERROR(INDEX('УЦН 2.0'!H:H,MATCH('БШПД'!Q234,'УЦН 2.0'!L:L,0)),"")</f>
        <v/>
      </c>
      <c r="Q234" s="12">
        <v>619</v>
      </c>
      <c r="R234" s="1"/>
    </row>
    <row r="235" ht="14.25">
      <c r="A235" s="80"/>
      <c r="B235" s="87" t="s">
        <v>169</v>
      </c>
      <c r="C235" s="103" t="s">
        <v>286</v>
      </c>
      <c r="D235" s="83">
        <f>IFERROR(INDEX('показатель 504-п'!E:E,MATCH('БШПД'!Q235,'показатель 504-п'!T:T,0)),"")</f>
        <v>207</v>
      </c>
      <c r="E235" s="89" t="s">
        <v>156</v>
      </c>
      <c r="F235" s="100" t="s">
        <v>156</v>
      </c>
      <c r="G235" s="100" t="s">
        <v>156</v>
      </c>
      <c r="H235" s="100" t="s">
        <v>156</v>
      </c>
      <c r="I235" s="100" t="s">
        <v>156</v>
      </c>
      <c r="J235" s="100" t="s">
        <v>156</v>
      </c>
      <c r="K235" s="100" t="s">
        <v>156</v>
      </c>
      <c r="L235" s="101" t="s">
        <v>156</v>
      </c>
      <c r="M235" s="80"/>
      <c r="N235" s="80">
        <f>IFERROR(INDEX('ПРТС'!H:H,MATCH('БШПД'!Q235,'ПРТС'!P:P,0)),"")</f>
        <v>2023</v>
      </c>
      <c r="O235" s="80">
        <f>IFERROR(INDEX('УЦН 1.0'!D:D,MATCH('БШПД'!Q235,'УЦН 1.0'!R:R,0)),"")</f>
        <v>2021</v>
      </c>
      <c r="P235" s="80" t="str">
        <f>IFERROR(INDEX('УЦН 2.0'!H:H,MATCH('БШПД'!Q235,'УЦН 2.0'!L:L,0)),"")</f>
        <v/>
      </c>
      <c r="Q235" s="12">
        <v>624</v>
      </c>
      <c r="R235" s="1"/>
    </row>
    <row r="236" ht="14.25">
      <c r="A236" s="70"/>
      <c r="B236" s="131" t="s">
        <v>169</v>
      </c>
      <c r="C236" s="132" t="s">
        <v>287</v>
      </c>
      <c r="D236" s="72">
        <f>IFERROR(INDEX('показатель 504-п'!E:E,MATCH('БШПД'!Q236,'показатель 504-п'!T:T,0)),"")</f>
        <v>153</v>
      </c>
      <c r="E236" s="133" t="s">
        <v>156</v>
      </c>
      <c r="F236" s="134" t="s">
        <v>156</v>
      </c>
      <c r="G236" s="134" t="s">
        <v>156</v>
      </c>
      <c r="H236" s="134" t="s">
        <v>156</v>
      </c>
      <c r="I236" s="134" t="s">
        <v>156</v>
      </c>
      <c r="J236" s="134" t="s">
        <v>156</v>
      </c>
      <c r="K236" s="134" t="s">
        <v>156</v>
      </c>
      <c r="L236" s="135" t="s">
        <v>156</v>
      </c>
      <c r="M236" s="70"/>
      <c r="N236" s="70" t="str">
        <f>IFERROR(INDEX('ПРТС'!H:H,MATCH('БШПД'!Q236,'ПРТС'!P:P,0)),"")</f>
        <v/>
      </c>
      <c r="O236" s="70">
        <f>IFERROR(INDEX('УЦН 1.0'!D:D,MATCH('БШПД'!Q236,'УЦН 1.0'!R:R,0)),"")</f>
        <v>2021</v>
      </c>
      <c r="P236" s="70">
        <f>IFERROR(INDEX('УЦН 2.0'!H:H,MATCH('БШПД'!Q236,'УЦН 2.0'!L:L,0)),"")</f>
        <v>2023</v>
      </c>
      <c r="Q236" s="12">
        <v>626</v>
      </c>
      <c r="R236" s="1"/>
    </row>
    <row r="237" ht="14.25">
      <c r="A237" s="125"/>
      <c r="B237" s="126" t="s">
        <v>169</v>
      </c>
      <c r="C237" s="127" t="s">
        <v>180</v>
      </c>
      <c r="D237" s="31">
        <f>IFERROR(INDEX('показатель 504-п'!E:E,MATCH('БШПД'!Q237,'показатель 504-п'!T:T,0)),"")</f>
        <v>372</v>
      </c>
      <c r="E237" s="128" t="s">
        <v>156</v>
      </c>
      <c r="F237" s="129" t="s">
        <v>156</v>
      </c>
      <c r="G237" s="129" t="s">
        <v>156</v>
      </c>
      <c r="H237" s="129" t="s">
        <v>156</v>
      </c>
      <c r="I237" s="129" t="s">
        <v>156</v>
      </c>
      <c r="J237" s="129" t="s">
        <v>156</v>
      </c>
      <c r="K237" s="129" t="s">
        <v>156</v>
      </c>
      <c r="L237" s="130" t="s">
        <v>156</v>
      </c>
      <c r="M237" s="125"/>
      <c r="N237" s="125" t="str">
        <f>IFERROR(INDEX('ПРТС'!H:H,MATCH('БШПД'!Q237,'ПРТС'!P:P,0)),"")</f>
        <v/>
      </c>
      <c r="O237" s="125">
        <f>IFERROR(INDEX('УЦН 1.0'!D:D,MATCH('БШПД'!Q237,'УЦН 1.0'!R:R,0)),"")</f>
        <v>2021</v>
      </c>
      <c r="P237" s="125" t="str">
        <f>IFERROR(INDEX('УЦН 2.0'!H:H,MATCH('БШПД'!Q237,'УЦН 2.0'!L:L,0)),"")</f>
        <v/>
      </c>
      <c r="Q237" s="12">
        <v>638</v>
      </c>
      <c r="R237" s="1"/>
    </row>
    <row r="238" ht="14.25">
      <c r="A238" s="125"/>
      <c r="B238" s="126" t="s">
        <v>169</v>
      </c>
      <c r="C238" s="127" t="s">
        <v>288</v>
      </c>
      <c r="D238" s="31">
        <f>IFERROR(INDEX('показатель 504-п'!E:E,MATCH('БШПД'!Q238,'показатель 504-п'!T:T,0)),"")</f>
        <v>243</v>
      </c>
      <c r="E238" s="128" t="s">
        <v>156</v>
      </c>
      <c r="F238" s="129" t="s">
        <v>156</v>
      </c>
      <c r="G238" s="129" t="s">
        <v>156</v>
      </c>
      <c r="H238" s="129" t="s">
        <v>156</v>
      </c>
      <c r="I238" s="129" t="s">
        <v>156</v>
      </c>
      <c r="J238" s="129" t="s">
        <v>156</v>
      </c>
      <c r="K238" s="129" t="s">
        <v>156</v>
      </c>
      <c r="L238" s="130" t="s">
        <v>156</v>
      </c>
      <c r="M238" s="125"/>
      <c r="N238" s="125" t="str">
        <f>IFERROR(INDEX('ПРТС'!H:H,MATCH('БШПД'!Q238,'ПРТС'!P:P,0)),"")</f>
        <v/>
      </c>
      <c r="O238" s="125">
        <f>IFERROR(INDEX('УЦН 1.0'!D:D,MATCH('БШПД'!Q238,'УЦН 1.0'!R:R,0)),"")</f>
        <v>2021</v>
      </c>
      <c r="P238" s="125" t="str">
        <f>IFERROR(INDEX('УЦН 2.0'!H:H,MATCH('БШПД'!Q238,'УЦН 2.0'!L:L,0)),"")</f>
        <v/>
      </c>
      <c r="Q238" s="12">
        <v>639</v>
      </c>
      <c r="R238" s="1"/>
    </row>
    <row r="239" ht="14.25">
      <c r="A239" s="80"/>
      <c r="B239" s="87" t="s">
        <v>84</v>
      </c>
      <c r="C239" s="103" t="s">
        <v>289</v>
      </c>
      <c r="D239" s="83">
        <f>IFERROR(INDEX('показатель 504-п'!E:E,MATCH('БШПД'!Q239,'показатель 504-п'!T:T,0)),"")</f>
        <v>90</v>
      </c>
      <c r="E239" s="89" t="s">
        <v>156</v>
      </c>
      <c r="F239" s="100" t="s">
        <v>156</v>
      </c>
      <c r="G239" s="100" t="s">
        <v>156</v>
      </c>
      <c r="H239" s="100" t="s">
        <v>156</v>
      </c>
      <c r="I239" s="100" t="s">
        <v>156</v>
      </c>
      <c r="J239" s="100" t="s">
        <v>156</v>
      </c>
      <c r="K239" s="100" t="s">
        <v>156</v>
      </c>
      <c r="L239" s="101" t="s">
        <v>156</v>
      </c>
      <c r="M239" s="80"/>
      <c r="N239" s="80">
        <f>IFERROR(INDEX('ПРТС'!H:H,MATCH('БШПД'!Q239,'ПРТС'!P:P,0)),"")</f>
        <v>2018</v>
      </c>
      <c r="O239" s="80">
        <f>IFERROR(INDEX('УЦН 1.0'!D:D,MATCH('БШПД'!Q239,'УЦН 1.0'!R:R,0)),"")</f>
        <v>2018</v>
      </c>
      <c r="P239" s="80" t="str">
        <f>IFERROR(INDEX('УЦН 2.0'!H:H,MATCH('БШПД'!Q239,'УЦН 2.0'!L:L,0)),"")</f>
        <v/>
      </c>
      <c r="Q239" s="12">
        <v>649</v>
      </c>
      <c r="R239" s="1"/>
    </row>
    <row r="240" ht="14.25">
      <c r="A240" s="80"/>
      <c r="B240" s="87" t="s">
        <v>84</v>
      </c>
      <c r="C240" s="103" t="s">
        <v>225</v>
      </c>
      <c r="D240" s="83">
        <f>IFERROR(INDEX('показатель 504-п'!E:E,MATCH('БШПД'!Q240,'показатель 504-п'!T:T,0)),"")</f>
        <v>395</v>
      </c>
      <c r="E240" s="89" t="s">
        <v>156</v>
      </c>
      <c r="F240" s="100" t="s">
        <v>156</v>
      </c>
      <c r="G240" s="100" t="s">
        <v>156</v>
      </c>
      <c r="H240" s="100" t="s">
        <v>156</v>
      </c>
      <c r="I240" s="100" t="s">
        <v>156</v>
      </c>
      <c r="J240" s="100" t="s">
        <v>156</v>
      </c>
      <c r="K240" s="100" t="s">
        <v>156</v>
      </c>
      <c r="L240" s="101" t="s">
        <v>156</v>
      </c>
      <c r="M240" s="80"/>
      <c r="N240" s="80">
        <f>IFERROR(INDEX('ПРТС'!H:H,MATCH('БШПД'!Q240,'ПРТС'!P:P,0)),"")</f>
        <v>2019</v>
      </c>
      <c r="O240" s="80">
        <f>IFERROR(INDEX('УЦН 1.0'!D:D,MATCH('БШПД'!Q240,'УЦН 1.0'!R:R,0)),"")</f>
        <v>2018</v>
      </c>
      <c r="P240" s="80" t="str">
        <f>IFERROR(INDEX('УЦН 2.0'!H:H,MATCH('БШПД'!Q240,'УЦН 2.0'!L:L,0)),"")</f>
        <v/>
      </c>
      <c r="Q240" s="12">
        <v>650</v>
      </c>
      <c r="R240" s="1"/>
    </row>
    <row r="241" ht="14.25">
      <c r="A241" s="80"/>
      <c r="B241" s="87" t="s">
        <v>84</v>
      </c>
      <c r="C241" s="103" t="s">
        <v>290</v>
      </c>
      <c r="D241" s="83">
        <f>IFERROR(INDEX('показатель 504-п'!E:E,MATCH('БШПД'!Q241,'показатель 504-п'!T:T,0)),"")</f>
        <v>273</v>
      </c>
      <c r="E241" s="89" t="s">
        <v>156</v>
      </c>
      <c r="F241" s="100" t="s">
        <v>156</v>
      </c>
      <c r="G241" s="100" t="s">
        <v>156</v>
      </c>
      <c r="H241" s="100" t="s">
        <v>156</v>
      </c>
      <c r="I241" s="100" t="s">
        <v>156</v>
      </c>
      <c r="J241" s="100" t="s">
        <v>156</v>
      </c>
      <c r="K241" s="100" t="s">
        <v>156</v>
      </c>
      <c r="L241" s="101" t="s">
        <v>156</v>
      </c>
      <c r="M241" s="80"/>
      <c r="N241" s="80">
        <f>IFERROR(INDEX('ПРТС'!H:H,MATCH('БШПД'!Q241,'ПРТС'!P:P,0)),"")</f>
        <v>2019</v>
      </c>
      <c r="O241" s="80">
        <f>IFERROR(INDEX('УЦН 1.0'!D:D,MATCH('БШПД'!Q241,'УЦН 1.0'!R:R,0)),"")</f>
        <v>2018</v>
      </c>
      <c r="P241" s="80" t="str">
        <f>IFERROR(INDEX('УЦН 2.0'!H:H,MATCH('БШПД'!Q241,'УЦН 2.0'!L:L,0)),"")</f>
        <v/>
      </c>
      <c r="Q241" s="12">
        <v>660</v>
      </c>
      <c r="R241" s="1"/>
    </row>
    <row r="242" ht="14.25">
      <c r="A242" s="70"/>
      <c r="B242" s="131" t="s">
        <v>84</v>
      </c>
      <c r="C242" s="132" t="s">
        <v>291</v>
      </c>
      <c r="D242" s="72">
        <f>IFERROR(INDEX('показатель 504-п'!E:E,MATCH('БШПД'!Q242,'показатель 504-п'!T:T,0)),"")</f>
        <v>174</v>
      </c>
      <c r="E242" s="133" t="s">
        <v>156</v>
      </c>
      <c r="F242" s="134" t="s">
        <v>156</v>
      </c>
      <c r="G242" s="134" t="s">
        <v>156</v>
      </c>
      <c r="H242" s="134" t="s">
        <v>156</v>
      </c>
      <c r="I242" s="134" t="s">
        <v>156</v>
      </c>
      <c r="J242" s="134" t="s">
        <v>156</v>
      </c>
      <c r="K242" s="134" t="s">
        <v>156</v>
      </c>
      <c r="L242" s="135" t="s">
        <v>156</v>
      </c>
      <c r="M242" s="70"/>
      <c r="N242" s="70" t="str">
        <f>IFERROR(INDEX('ПРТС'!H:H,MATCH('БШПД'!Q242,'ПРТС'!P:P,0)),"")</f>
        <v/>
      </c>
      <c r="O242" s="70">
        <f>IFERROR(INDEX('УЦН 1.0'!D:D,MATCH('БШПД'!Q242,'УЦН 1.0'!R:R,0)),"")</f>
        <v>2018</v>
      </c>
      <c r="P242" s="70">
        <f>IFERROR(INDEX('УЦН 2.0'!H:H,MATCH('БШПД'!Q242,'УЦН 2.0'!L:L,0)),"")</f>
        <v>2021</v>
      </c>
      <c r="Q242" s="12">
        <v>670</v>
      </c>
      <c r="R242" s="1"/>
    </row>
    <row r="243" ht="14.25">
      <c r="A243" s="80"/>
      <c r="B243" s="87" t="s">
        <v>84</v>
      </c>
      <c r="C243" s="103" t="s">
        <v>292</v>
      </c>
      <c r="D243" s="83">
        <f>IFERROR(INDEX('показатель 504-п'!E:E,MATCH('БШПД'!Q243,'показатель 504-п'!T:T,0)),"")</f>
        <v>280</v>
      </c>
      <c r="E243" s="89" t="s">
        <v>156</v>
      </c>
      <c r="F243" s="100" t="s">
        <v>156</v>
      </c>
      <c r="G243" s="100" t="s">
        <v>156</v>
      </c>
      <c r="H243" s="100" t="s">
        <v>156</v>
      </c>
      <c r="I243" s="100" t="s">
        <v>156</v>
      </c>
      <c r="J243" s="100" t="s">
        <v>156</v>
      </c>
      <c r="K243" s="100" t="s">
        <v>156</v>
      </c>
      <c r="L243" s="101" t="s">
        <v>156</v>
      </c>
      <c r="M243" s="80"/>
      <c r="N243" s="80">
        <f>IFERROR(INDEX('ПРТС'!H:H,MATCH('БШПД'!Q243,'ПРТС'!P:P,0)),"")</f>
        <v>2018</v>
      </c>
      <c r="O243" s="80">
        <f>IFERROR(INDEX('УЦН 1.0'!D:D,MATCH('БШПД'!Q243,'УЦН 1.0'!R:R,0)),"")</f>
        <v>2018</v>
      </c>
      <c r="P243" s="80" t="str">
        <f>IFERROR(INDEX('УЦН 2.0'!H:H,MATCH('БШПД'!Q243,'УЦН 2.0'!L:L,0)),"")</f>
        <v/>
      </c>
      <c r="Q243" s="12">
        <v>672</v>
      </c>
      <c r="R243" s="1"/>
    </row>
    <row r="244" ht="14.25">
      <c r="A244" s="125"/>
      <c r="B244" s="126" t="s">
        <v>84</v>
      </c>
      <c r="C244" s="127" t="s">
        <v>293</v>
      </c>
      <c r="D244" s="31">
        <f>IFERROR(INDEX('показатель 504-п'!E:E,MATCH('БШПД'!Q244,'показатель 504-п'!T:T,0)),"")</f>
        <v>226</v>
      </c>
      <c r="E244" s="128" t="s">
        <v>156</v>
      </c>
      <c r="F244" s="129" t="s">
        <v>156</v>
      </c>
      <c r="G244" s="129" t="s">
        <v>156</v>
      </c>
      <c r="H244" s="129" t="s">
        <v>156</v>
      </c>
      <c r="I244" s="129" t="s">
        <v>156</v>
      </c>
      <c r="J244" s="129" t="s">
        <v>156</v>
      </c>
      <c r="K244" s="129" t="s">
        <v>156</v>
      </c>
      <c r="L244" s="130" t="s">
        <v>156</v>
      </c>
      <c r="M244" s="125"/>
      <c r="N244" s="125" t="str">
        <f>IFERROR(INDEX('ПРТС'!H:H,MATCH('БШПД'!Q244,'ПРТС'!P:P,0)),"")</f>
        <v/>
      </c>
      <c r="O244" s="125">
        <f>IFERROR(INDEX('УЦН 1.0'!D:D,MATCH('БШПД'!Q244,'УЦН 1.0'!R:R,0)),"")</f>
        <v>2018</v>
      </c>
      <c r="P244" s="125" t="str">
        <f>IFERROR(INDEX('УЦН 2.0'!H:H,MATCH('БШПД'!Q244,'УЦН 2.0'!L:L,0)),"")</f>
        <v/>
      </c>
      <c r="Q244" s="12">
        <v>675</v>
      </c>
      <c r="R244" s="1"/>
    </row>
    <row r="245" ht="14.25">
      <c r="A245" s="125"/>
      <c r="B245" s="126" t="s">
        <v>84</v>
      </c>
      <c r="C245" s="127" t="s">
        <v>294</v>
      </c>
      <c r="D245" s="31">
        <f>IFERROR(INDEX('показатель 504-п'!E:E,MATCH('БШПД'!Q245,'показатель 504-п'!T:T,0)),"")</f>
        <v>282</v>
      </c>
      <c r="E245" s="128" t="s">
        <v>156</v>
      </c>
      <c r="F245" s="129" t="s">
        <v>156</v>
      </c>
      <c r="G245" s="129" t="s">
        <v>156</v>
      </c>
      <c r="H245" s="129" t="s">
        <v>156</v>
      </c>
      <c r="I245" s="129" t="s">
        <v>156</v>
      </c>
      <c r="J245" s="129" t="s">
        <v>156</v>
      </c>
      <c r="K245" s="129" t="s">
        <v>156</v>
      </c>
      <c r="L245" s="130" t="s">
        <v>156</v>
      </c>
      <c r="M245" s="125"/>
      <c r="N245" s="125" t="str">
        <f>IFERROR(INDEX('ПРТС'!H:H,MATCH('БШПД'!Q245,'ПРТС'!P:P,0)),"")</f>
        <v/>
      </c>
      <c r="O245" s="125">
        <f>IFERROR(INDEX('УЦН 1.0'!D:D,MATCH('БШПД'!Q245,'УЦН 1.0'!R:R,0)),"")</f>
        <v>2018</v>
      </c>
      <c r="P245" s="125" t="str">
        <f>IFERROR(INDEX('УЦН 2.0'!H:H,MATCH('БШПД'!Q245,'УЦН 2.0'!L:L,0)),"")</f>
        <v/>
      </c>
      <c r="Q245" s="12">
        <v>680</v>
      </c>
      <c r="R245" s="1"/>
    </row>
    <row r="246" ht="14.25">
      <c r="A246" s="125"/>
      <c r="B246" s="126" t="s">
        <v>84</v>
      </c>
      <c r="C246" s="127" t="s">
        <v>295</v>
      </c>
      <c r="D246" s="31">
        <f>IFERROR(INDEX('показатель 504-п'!E:E,MATCH('БШПД'!Q246,'показатель 504-п'!T:T,0)),"")</f>
        <v>168</v>
      </c>
      <c r="E246" s="128" t="s">
        <v>156</v>
      </c>
      <c r="F246" s="129" t="s">
        <v>156</v>
      </c>
      <c r="G246" s="129" t="s">
        <v>156</v>
      </c>
      <c r="H246" s="129" t="s">
        <v>156</v>
      </c>
      <c r="I246" s="129" t="s">
        <v>156</v>
      </c>
      <c r="J246" s="129" t="s">
        <v>156</v>
      </c>
      <c r="K246" s="129" t="s">
        <v>156</v>
      </c>
      <c r="L246" s="130" t="s">
        <v>156</v>
      </c>
      <c r="M246" s="125"/>
      <c r="N246" s="125" t="str">
        <f>IFERROR(INDEX('ПРТС'!H:H,MATCH('БШПД'!Q246,'ПРТС'!P:P,0)),"")</f>
        <v/>
      </c>
      <c r="O246" s="125">
        <f>IFERROR(INDEX('УЦН 1.0'!D:D,MATCH('БШПД'!Q246,'УЦН 1.0'!R:R,0)),"")</f>
        <v>2018</v>
      </c>
      <c r="P246" s="125" t="str">
        <f>IFERROR(INDEX('УЦН 2.0'!H:H,MATCH('БШПД'!Q246,'УЦН 2.0'!L:L,0)),"")</f>
        <v/>
      </c>
      <c r="Q246" s="12">
        <v>682</v>
      </c>
      <c r="R246" s="1"/>
    </row>
    <row r="247" ht="14.25">
      <c r="A247" s="125"/>
      <c r="B247" s="126" t="s">
        <v>84</v>
      </c>
      <c r="C247" s="127" t="s">
        <v>296</v>
      </c>
      <c r="D247" s="31">
        <f>IFERROR(INDEX('показатель 504-п'!E:E,MATCH('БШПД'!Q247,'показатель 504-п'!T:T,0)),"")</f>
        <v>335</v>
      </c>
      <c r="E247" s="128" t="s">
        <v>156</v>
      </c>
      <c r="F247" s="129" t="s">
        <v>156</v>
      </c>
      <c r="G247" s="129" t="s">
        <v>156</v>
      </c>
      <c r="H247" s="129" t="s">
        <v>156</v>
      </c>
      <c r="I247" s="129" t="s">
        <v>156</v>
      </c>
      <c r="J247" s="129" t="s">
        <v>156</v>
      </c>
      <c r="K247" s="129" t="s">
        <v>156</v>
      </c>
      <c r="L247" s="130" t="s">
        <v>156</v>
      </c>
      <c r="M247" s="125"/>
      <c r="N247" s="125" t="str">
        <f>IFERROR(INDEX('ПРТС'!H:H,MATCH('БШПД'!Q247,'ПРТС'!P:P,0)),"")</f>
        <v/>
      </c>
      <c r="O247" s="125">
        <f>IFERROR(INDEX('УЦН 1.0'!D:D,MATCH('БШПД'!Q247,'УЦН 1.0'!R:R,0)),"")</f>
        <v>2018</v>
      </c>
      <c r="P247" s="125" t="str">
        <f>IFERROR(INDEX('УЦН 2.0'!H:H,MATCH('БШПД'!Q247,'УЦН 2.0'!L:L,0)),"")</f>
        <v/>
      </c>
      <c r="Q247" s="12">
        <v>695</v>
      </c>
      <c r="R247" s="1"/>
    </row>
    <row r="248" ht="14.25">
      <c r="A248" s="125"/>
      <c r="B248" s="126" t="s">
        <v>297</v>
      </c>
      <c r="C248" s="127" t="s">
        <v>298</v>
      </c>
      <c r="D248" s="31">
        <f>IFERROR(INDEX('показатель 504-п'!E:E,MATCH('БШПД'!Q248,'показатель 504-п'!T:T,0)),"")</f>
        <v>267</v>
      </c>
      <c r="E248" s="128" t="s">
        <v>156</v>
      </c>
      <c r="F248" s="129" t="s">
        <v>156</v>
      </c>
      <c r="G248" s="129" t="s">
        <v>156</v>
      </c>
      <c r="H248" s="129" t="s">
        <v>156</v>
      </c>
      <c r="I248" s="129" t="s">
        <v>156</v>
      </c>
      <c r="J248" s="129" t="s">
        <v>156</v>
      </c>
      <c r="K248" s="129" t="s">
        <v>156</v>
      </c>
      <c r="L248" s="130" t="s">
        <v>156</v>
      </c>
      <c r="M248" s="125"/>
      <c r="N248" s="125" t="str">
        <f>IFERROR(INDEX('ПРТС'!H:H,MATCH('БШПД'!Q248,'ПРТС'!P:P,0)),"")</f>
        <v/>
      </c>
      <c r="O248" s="125">
        <f>IFERROR(INDEX('УЦН 1.0'!D:D,MATCH('БШПД'!Q248,'УЦН 1.0'!R:R,0)),"")</f>
        <v>2019</v>
      </c>
      <c r="P248" s="125" t="str">
        <f>IFERROR(INDEX('УЦН 2.0'!H:H,MATCH('БШПД'!Q248,'УЦН 2.0'!L:L,0)),"")</f>
        <v/>
      </c>
      <c r="Q248" s="12">
        <v>701</v>
      </c>
      <c r="R248" s="1"/>
    </row>
    <row r="249" ht="14.25">
      <c r="A249" s="80"/>
      <c r="B249" s="87" t="s">
        <v>297</v>
      </c>
      <c r="C249" s="103" t="s">
        <v>299</v>
      </c>
      <c r="D249" s="83">
        <f>IFERROR(INDEX('показатель 504-п'!E:E,MATCH('БШПД'!Q249,'показатель 504-п'!T:T,0)),"")</f>
        <v>292</v>
      </c>
      <c r="E249" s="89" t="s">
        <v>156</v>
      </c>
      <c r="F249" s="100" t="s">
        <v>156</v>
      </c>
      <c r="G249" s="100" t="s">
        <v>156</v>
      </c>
      <c r="H249" s="100" t="s">
        <v>156</v>
      </c>
      <c r="I249" s="100" t="s">
        <v>156</v>
      </c>
      <c r="J249" s="100" t="s">
        <v>156</v>
      </c>
      <c r="K249" s="100" t="s">
        <v>156</v>
      </c>
      <c r="L249" s="101" t="s">
        <v>156</v>
      </c>
      <c r="M249" s="80"/>
      <c r="N249" s="80">
        <f>IFERROR(INDEX('ПРТС'!H:H,MATCH('БШПД'!Q249,'ПРТС'!P:P,0)),"")</f>
        <v>2023</v>
      </c>
      <c r="O249" s="80">
        <f>IFERROR(INDEX('УЦН 1.0'!D:D,MATCH('БШПД'!Q249,'УЦН 1.0'!R:R,0)),"")</f>
        <v>2021</v>
      </c>
      <c r="P249" s="80" t="str">
        <f>IFERROR(INDEX('УЦН 2.0'!H:H,MATCH('БШПД'!Q249,'УЦН 2.0'!L:L,0)),"")</f>
        <v/>
      </c>
      <c r="Q249" s="12">
        <v>706</v>
      </c>
      <c r="R249" s="1"/>
    </row>
    <row r="250" ht="14.25">
      <c r="A250" s="125"/>
      <c r="B250" s="126" t="s">
        <v>297</v>
      </c>
      <c r="C250" s="127" t="s">
        <v>300</v>
      </c>
      <c r="D250" s="31">
        <f>IFERROR(INDEX('показатель 504-п'!E:E,MATCH('БШПД'!Q250,'показатель 504-п'!T:T,0)),"")</f>
        <v>248</v>
      </c>
      <c r="E250" s="128" t="s">
        <v>156</v>
      </c>
      <c r="F250" s="129" t="s">
        <v>156</v>
      </c>
      <c r="G250" s="129" t="s">
        <v>156</v>
      </c>
      <c r="H250" s="129" t="s">
        <v>156</v>
      </c>
      <c r="I250" s="129" t="s">
        <v>156</v>
      </c>
      <c r="J250" s="129" t="s">
        <v>156</v>
      </c>
      <c r="K250" s="129" t="s">
        <v>156</v>
      </c>
      <c r="L250" s="130" t="s">
        <v>156</v>
      </c>
      <c r="M250" s="125"/>
      <c r="N250" s="125" t="str">
        <f>IFERROR(INDEX('ПРТС'!H:H,MATCH('БШПД'!Q250,'ПРТС'!P:P,0)),"")</f>
        <v/>
      </c>
      <c r="O250" s="125">
        <f>IFERROR(INDEX('УЦН 1.0'!D:D,MATCH('БШПД'!Q250,'УЦН 1.0'!R:R,0)),"")</f>
        <v>2021</v>
      </c>
      <c r="P250" s="125" t="str">
        <f>IFERROR(INDEX('УЦН 2.0'!H:H,MATCH('БШПД'!Q250,'УЦН 2.0'!L:L,0)),"")</f>
        <v/>
      </c>
      <c r="Q250" s="12">
        <v>714</v>
      </c>
      <c r="R250" s="1"/>
    </row>
    <row r="251" ht="14.25">
      <c r="A251" s="70"/>
      <c r="B251" s="131" t="s">
        <v>297</v>
      </c>
      <c r="C251" s="132" t="s">
        <v>301</v>
      </c>
      <c r="D251" s="72">
        <f>IFERROR(INDEX('показатель 504-п'!E:E,MATCH('БШПД'!Q251,'показатель 504-п'!T:T,0)),"")</f>
        <v>266</v>
      </c>
      <c r="E251" s="133" t="s">
        <v>156</v>
      </c>
      <c r="F251" s="134" t="s">
        <v>156</v>
      </c>
      <c r="G251" s="134" t="s">
        <v>156</v>
      </c>
      <c r="H251" s="134" t="s">
        <v>156</v>
      </c>
      <c r="I251" s="134" t="s">
        <v>156</v>
      </c>
      <c r="J251" s="134" t="s">
        <v>156</v>
      </c>
      <c r="K251" s="134" t="s">
        <v>156</v>
      </c>
      <c r="L251" s="135" t="s">
        <v>156</v>
      </c>
      <c r="M251" s="70"/>
      <c r="N251" s="70" t="str">
        <f>IFERROR(INDEX('ПРТС'!H:H,MATCH('БШПД'!Q251,'ПРТС'!P:P,0)),"")</f>
        <v/>
      </c>
      <c r="O251" s="70">
        <f>IFERROR(INDEX('УЦН 1.0'!D:D,MATCH('БШПД'!Q251,'УЦН 1.0'!R:R,0)),"")</f>
        <v>2021</v>
      </c>
      <c r="P251" s="70">
        <f>IFERROR(INDEX('УЦН 2.0'!H:H,MATCH('БШПД'!Q251,'УЦН 2.0'!L:L,0)),"")</f>
        <v>2022</v>
      </c>
      <c r="Q251" s="12">
        <v>719</v>
      </c>
      <c r="R251" s="1"/>
    </row>
    <row r="252" ht="14.25">
      <c r="A252" s="125"/>
      <c r="B252" s="126" t="s">
        <v>297</v>
      </c>
      <c r="C252" s="127" t="s">
        <v>302</v>
      </c>
      <c r="D252" s="31">
        <f>IFERROR(INDEX('показатель 504-п'!E:E,MATCH('БШПД'!Q252,'показатель 504-п'!T:T,0)),"")</f>
        <v>256</v>
      </c>
      <c r="E252" s="128" t="s">
        <v>156</v>
      </c>
      <c r="F252" s="129" t="s">
        <v>156</v>
      </c>
      <c r="G252" s="129" t="s">
        <v>156</v>
      </c>
      <c r="H252" s="129" t="s">
        <v>156</v>
      </c>
      <c r="I252" s="129" t="s">
        <v>156</v>
      </c>
      <c r="J252" s="129" t="s">
        <v>156</v>
      </c>
      <c r="K252" s="129" t="s">
        <v>156</v>
      </c>
      <c r="L252" s="130" t="s">
        <v>156</v>
      </c>
      <c r="M252" s="125"/>
      <c r="N252" s="125" t="str">
        <f>IFERROR(INDEX('ПРТС'!H:H,MATCH('БШПД'!Q252,'ПРТС'!P:P,0)),"")</f>
        <v/>
      </c>
      <c r="O252" s="125">
        <f>IFERROR(INDEX('УЦН 1.0'!D:D,MATCH('БШПД'!Q252,'УЦН 1.0'!R:R,0)),"")</f>
        <v>2018</v>
      </c>
      <c r="P252" s="125" t="str">
        <f>IFERROR(INDEX('УЦН 2.0'!H:H,MATCH('БШПД'!Q252,'УЦН 2.0'!L:L,0)),"")</f>
        <v/>
      </c>
      <c r="Q252" s="12">
        <v>720</v>
      </c>
      <c r="R252" s="1"/>
    </row>
    <row r="253" ht="14.25">
      <c r="A253" s="70"/>
      <c r="B253" s="131" t="s">
        <v>297</v>
      </c>
      <c r="C253" s="132" t="s">
        <v>303</v>
      </c>
      <c r="D253" s="72">
        <f>IFERROR(INDEX('показатель 504-п'!E:E,MATCH('БШПД'!Q253,'показатель 504-п'!T:T,0)),"")</f>
        <v>190</v>
      </c>
      <c r="E253" s="133" t="s">
        <v>156</v>
      </c>
      <c r="F253" s="134" t="s">
        <v>156</v>
      </c>
      <c r="G253" s="134" t="s">
        <v>156</v>
      </c>
      <c r="H253" s="134" t="s">
        <v>156</v>
      </c>
      <c r="I253" s="134" t="s">
        <v>156</v>
      </c>
      <c r="J253" s="134" t="s">
        <v>156</v>
      </c>
      <c r="K253" s="134" t="s">
        <v>156</v>
      </c>
      <c r="L253" s="135" t="s">
        <v>156</v>
      </c>
      <c r="M253" s="70"/>
      <c r="N253" s="70" t="str">
        <f>IFERROR(INDEX('ПРТС'!H:H,MATCH('БШПД'!Q253,'ПРТС'!P:P,0)),"")</f>
        <v/>
      </c>
      <c r="O253" s="70">
        <f>IFERROR(INDEX('УЦН 1.0'!D:D,MATCH('БШПД'!Q253,'УЦН 1.0'!R:R,0)),"")</f>
        <v>2021</v>
      </c>
      <c r="P253" s="70">
        <f>IFERROR(INDEX('УЦН 2.0'!H:H,MATCH('БШПД'!Q253,'УЦН 2.0'!L:L,0)),"")</f>
        <v>2024</v>
      </c>
      <c r="Q253" s="12">
        <v>727</v>
      </c>
      <c r="R253" s="1"/>
    </row>
    <row r="254" ht="14.25">
      <c r="A254" s="70"/>
      <c r="B254" s="131" t="s">
        <v>297</v>
      </c>
      <c r="C254" s="132" t="s">
        <v>304</v>
      </c>
      <c r="D254" s="72">
        <f>IFERROR(INDEX('показатель 504-п'!E:E,MATCH('БШПД'!Q254,'показатель 504-п'!T:T,0)),"")</f>
        <v>224</v>
      </c>
      <c r="E254" s="133" t="s">
        <v>156</v>
      </c>
      <c r="F254" s="134" t="s">
        <v>156</v>
      </c>
      <c r="G254" s="134" t="s">
        <v>156</v>
      </c>
      <c r="H254" s="134" t="s">
        <v>156</v>
      </c>
      <c r="I254" s="134" t="s">
        <v>156</v>
      </c>
      <c r="J254" s="134" t="s">
        <v>156</v>
      </c>
      <c r="K254" s="134" t="s">
        <v>156</v>
      </c>
      <c r="L254" s="135" t="s">
        <v>156</v>
      </c>
      <c r="M254" s="70"/>
      <c r="N254" s="70" t="str">
        <f>IFERROR(INDEX('ПРТС'!H:H,MATCH('БШПД'!Q254,'ПРТС'!P:P,0)),"")</f>
        <v/>
      </c>
      <c r="O254" s="70">
        <f>IFERROR(INDEX('УЦН 1.0'!D:D,MATCH('БШПД'!Q254,'УЦН 1.0'!R:R,0)),"")</f>
        <v>2019</v>
      </c>
      <c r="P254" s="70">
        <f>IFERROR(INDEX('УЦН 2.0'!H:H,MATCH('БШПД'!Q254,'УЦН 2.0'!L:L,0)),"")</f>
        <v>2024</v>
      </c>
      <c r="Q254" s="12">
        <v>729</v>
      </c>
      <c r="R254" s="1"/>
    </row>
    <row r="255" ht="14.25">
      <c r="A255" s="70"/>
      <c r="B255" s="131" t="s">
        <v>305</v>
      </c>
      <c r="C255" s="132" t="s">
        <v>306</v>
      </c>
      <c r="D255" s="72">
        <f>IFERROR(INDEX('показатель 504-п'!E:E,MATCH('БШПД'!Q255,'показатель 504-п'!T:T,0)),"")</f>
        <v>200</v>
      </c>
      <c r="E255" s="133" t="s">
        <v>156</v>
      </c>
      <c r="F255" s="134" t="s">
        <v>156</v>
      </c>
      <c r="G255" s="134" t="s">
        <v>156</v>
      </c>
      <c r="H255" s="134" t="s">
        <v>156</v>
      </c>
      <c r="I255" s="134" t="s">
        <v>156</v>
      </c>
      <c r="J255" s="134" t="s">
        <v>156</v>
      </c>
      <c r="K255" s="134" t="s">
        <v>156</v>
      </c>
      <c r="L255" s="135" t="s">
        <v>156</v>
      </c>
      <c r="M255" s="70"/>
      <c r="N255" s="70" t="str">
        <f>IFERROR(INDEX('ПРТС'!H:H,MATCH('БШПД'!Q255,'ПРТС'!P:P,0)),"")</f>
        <v/>
      </c>
      <c r="O255" s="70">
        <f>IFERROR(INDEX('УЦН 1.0'!D:D,MATCH('БШПД'!Q255,'УЦН 1.0'!R:R,0)),"")</f>
        <v>2019</v>
      </c>
      <c r="P255" s="70">
        <f>IFERROR(INDEX('УЦН 2.0'!H:H,MATCH('БШПД'!Q255,'УЦН 2.0'!L:L,0)),"")</f>
        <v>2023</v>
      </c>
      <c r="Q255" s="12">
        <v>737</v>
      </c>
      <c r="R255" s="1"/>
    </row>
    <row r="256" ht="14.25">
      <c r="A256" s="125"/>
      <c r="B256" s="126" t="s">
        <v>305</v>
      </c>
      <c r="C256" s="127" t="s">
        <v>307</v>
      </c>
      <c r="D256" s="31">
        <f>IFERROR(INDEX('показатель 504-п'!E:E,MATCH('БШПД'!Q256,'показатель 504-п'!T:T,0)),"")</f>
        <v>349</v>
      </c>
      <c r="E256" s="128" t="s">
        <v>156</v>
      </c>
      <c r="F256" s="129" t="s">
        <v>156</v>
      </c>
      <c r="G256" s="129" t="s">
        <v>156</v>
      </c>
      <c r="H256" s="129" t="s">
        <v>156</v>
      </c>
      <c r="I256" s="129" t="s">
        <v>156</v>
      </c>
      <c r="J256" s="129" t="s">
        <v>156</v>
      </c>
      <c r="K256" s="129" t="s">
        <v>156</v>
      </c>
      <c r="L256" s="130" t="s">
        <v>156</v>
      </c>
      <c r="M256" s="125"/>
      <c r="N256" s="125" t="str">
        <f>IFERROR(INDEX('ПРТС'!H:H,MATCH('БШПД'!Q256,'ПРТС'!P:P,0)),"")</f>
        <v/>
      </c>
      <c r="O256" s="125">
        <f>IFERROR(INDEX('УЦН 1.0'!D:D,MATCH('БШПД'!Q256,'УЦН 1.0'!R:R,0)),"")</f>
        <v>2020</v>
      </c>
      <c r="P256" s="125" t="str">
        <f>IFERROR(INDEX('УЦН 2.0'!H:H,MATCH('БШПД'!Q256,'УЦН 2.0'!L:L,0)),"")</f>
        <v/>
      </c>
      <c r="Q256" s="12">
        <v>739</v>
      </c>
      <c r="R256" s="1"/>
    </row>
    <row r="257" ht="14.25">
      <c r="A257" s="70"/>
      <c r="B257" s="131" t="s">
        <v>305</v>
      </c>
      <c r="C257" s="132" t="s">
        <v>308</v>
      </c>
      <c r="D257" s="72">
        <f>IFERROR(INDEX('показатель 504-п'!E:E,MATCH('БШПД'!Q257,'показатель 504-п'!T:T,0)),"")</f>
        <v>143</v>
      </c>
      <c r="E257" s="133" t="s">
        <v>156</v>
      </c>
      <c r="F257" s="134" t="s">
        <v>156</v>
      </c>
      <c r="G257" s="134" t="s">
        <v>156</v>
      </c>
      <c r="H257" s="134" t="s">
        <v>156</v>
      </c>
      <c r="I257" s="134" t="s">
        <v>156</v>
      </c>
      <c r="J257" s="134" t="s">
        <v>156</v>
      </c>
      <c r="K257" s="134" t="s">
        <v>156</v>
      </c>
      <c r="L257" s="135" t="s">
        <v>156</v>
      </c>
      <c r="M257" s="70"/>
      <c r="N257" s="70" t="str">
        <f>IFERROR(INDEX('ПРТС'!H:H,MATCH('БШПД'!Q257,'ПРТС'!P:P,0)),"")</f>
        <v/>
      </c>
      <c r="O257" s="70">
        <f>IFERROR(INDEX('УЦН 1.0'!D:D,MATCH('БШПД'!Q257,'УЦН 1.0'!R:R,0)),"")</f>
        <v>2019</v>
      </c>
      <c r="P257" s="70">
        <f>IFERROR(INDEX('УЦН 2.0'!H:H,MATCH('БШПД'!Q257,'УЦН 2.0'!L:L,0)),"")</f>
        <v>2021</v>
      </c>
      <c r="Q257" s="12">
        <v>740</v>
      </c>
      <c r="R257" s="1"/>
    </row>
    <row r="258" ht="14.25">
      <c r="A258" s="125"/>
      <c r="B258" s="126" t="s">
        <v>305</v>
      </c>
      <c r="C258" s="127" t="s">
        <v>309</v>
      </c>
      <c r="D258" s="31">
        <f>IFERROR(INDEX('показатель 504-п'!E:E,MATCH('БШПД'!Q258,'показатель 504-п'!T:T,0)),"")</f>
        <v>254</v>
      </c>
      <c r="E258" s="128" t="s">
        <v>156</v>
      </c>
      <c r="F258" s="129" t="s">
        <v>156</v>
      </c>
      <c r="G258" s="129" t="s">
        <v>156</v>
      </c>
      <c r="H258" s="129" t="s">
        <v>156</v>
      </c>
      <c r="I258" s="129" t="s">
        <v>156</v>
      </c>
      <c r="J258" s="129" t="s">
        <v>156</v>
      </c>
      <c r="K258" s="129" t="s">
        <v>156</v>
      </c>
      <c r="L258" s="130" t="s">
        <v>156</v>
      </c>
      <c r="M258" s="125"/>
      <c r="N258" s="125" t="str">
        <f>IFERROR(INDEX('ПРТС'!H:H,MATCH('БШПД'!Q258,'ПРТС'!P:P,0)),"")</f>
        <v/>
      </c>
      <c r="O258" s="125">
        <f>IFERROR(INDEX('УЦН 1.0'!D:D,MATCH('БШПД'!Q258,'УЦН 1.0'!R:R,0)),"")</f>
        <v>2020</v>
      </c>
      <c r="P258" s="125" t="str">
        <f>IFERROR(INDEX('УЦН 2.0'!H:H,MATCH('БШПД'!Q258,'УЦН 2.0'!L:L,0)),"")</f>
        <v/>
      </c>
      <c r="Q258" s="12">
        <v>744</v>
      </c>
      <c r="R258" s="1"/>
    </row>
    <row r="259" ht="14.25">
      <c r="A259" s="125"/>
      <c r="B259" s="126" t="s">
        <v>305</v>
      </c>
      <c r="C259" s="127" t="s">
        <v>310</v>
      </c>
      <c r="D259" s="31">
        <f>IFERROR(INDEX('показатель 504-п'!E:E,MATCH('БШПД'!Q259,'показатель 504-п'!T:T,0)),"")</f>
        <v>283</v>
      </c>
      <c r="E259" s="128" t="s">
        <v>156</v>
      </c>
      <c r="F259" s="129" t="s">
        <v>156</v>
      </c>
      <c r="G259" s="129" t="s">
        <v>156</v>
      </c>
      <c r="H259" s="129" t="s">
        <v>156</v>
      </c>
      <c r="I259" s="129" t="s">
        <v>156</v>
      </c>
      <c r="J259" s="129" t="s">
        <v>156</v>
      </c>
      <c r="K259" s="129" t="s">
        <v>156</v>
      </c>
      <c r="L259" s="130" t="s">
        <v>156</v>
      </c>
      <c r="M259" s="125"/>
      <c r="N259" s="125" t="str">
        <f>IFERROR(INDEX('ПРТС'!H:H,MATCH('БШПД'!Q259,'ПРТС'!P:P,0)),"")</f>
        <v/>
      </c>
      <c r="O259" s="125">
        <f>IFERROR(INDEX('УЦН 1.0'!D:D,MATCH('БШПД'!Q259,'УЦН 1.0'!R:R,0)),"")</f>
        <v>2020</v>
      </c>
      <c r="P259" s="125" t="str">
        <f>IFERROR(INDEX('УЦН 2.0'!H:H,MATCH('БШПД'!Q259,'УЦН 2.0'!L:L,0)),"")</f>
        <v/>
      </c>
      <c r="Q259" s="12">
        <v>746</v>
      </c>
      <c r="R259" s="1"/>
    </row>
    <row r="260" ht="14.25">
      <c r="A260" s="125"/>
      <c r="B260" s="126" t="s">
        <v>305</v>
      </c>
      <c r="C260" s="127" t="s">
        <v>311</v>
      </c>
      <c r="D260" s="31">
        <f>IFERROR(INDEX('показатель 504-п'!E:E,MATCH('БШПД'!Q260,'показатель 504-п'!T:T,0)),"")</f>
        <v>262</v>
      </c>
      <c r="E260" s="128" t="s">
        <v>156</v>
      </c>
      <c r="F260" s="129" t="s">
        <v>156</v>
      </c>
      <c r="G260" s="129" t="s">
        <v>156</v>
      </c>
      <c r="H260" s="129" t="s">
        <v>156</v>
      </c>
      <c r="I260" s="129" t="s">
        <v>156</v>
      </c>
      <c r="J260" s="129" t="s">
        <v>156</v>
      </c>
      <c r="K260" s="129" t="s">
        <v>156</v>
      </c>
      <c r="L260" s="130" t="s">
        <v>156</v>
      </c>
      <c r="M260" s="125"/>
      <c r="N260" s="125" t="str">
        <f>IFERROR(INDEX('ПРТС'!H:H,MATCH('БШПД'!Q260,'ПРТС'!P:P,0)),"")</f>
        <v/>
      </c>
      <c r="O260" s="125">
        <f>IFERROR(INDEX('УЦН 1.0'!D:D,MATCH('БШПД'!Q260,'УЦН 1.0'!R:R,0)),"")</f>
        <v>2019</v>
      </c>
      <c r="P260" s="125" t="str">
        <f>IFERROR(INDEX('УЦН 2.0'!H:H,MATCH('БШПД'!Q260,'УЦН 2.0'!L:L,0)),"")</f>
        <v/>
      </c>
      <c r="Q260" s="12">
        <v>753</v>
      </c>
      <c r="R260" s="1"/>
    </row>
    <row r="261" ht="14.25">
      <c r="A261" s="125"/>
      <c r="B261" s="126" t="s">
        <v>305</v>
      </c>
      <c r="C261" s="127" t="s">
        <v>312</v>
      </c>
      <c r="D261" s="31">
        <f>IFERROR(INDEX('показатель 504-п'!E:E,MATCH('БШПД'!Q261,'показатель 504-п'!T:T,0)),"")</f>
        <v>198</v>
      </c>
      <c r="E261" s="128" t="s">
        <v>156</v>
      </c>
      <c r="F261" s="129" t="s">
        <v>156</v>
      </c>
      <c r="G261" s="129" t="s">
        <v>156</v>
      </c>
      <c r="H261" s="129" t="s">
        <v>156</v>
      </c>
      <c r="I261" s="129" t="s">
        <v>156</v>
      </c>
      <c r="J261" s="129" t="s">
        <v>156</v>
      </c>
      <c r="K261" s="129" t="s">
        <v>156</v>
      </c>
      <c r="L261" s="130" t="s">
        <v>156</v>
      </c>
      <c r="M261" s="125"/>
      <c r="N261" s="125" t="str">
        <f>IFERROR(INDEX('ПРТС'!H:H,MATCH('БШПД'!Q261,'ПРТС'!P:P,0)),"")</f>
        <v/>
      </c>
      <c r="O261" s="125">
        <f>IFERROR(INDEX('УЦН 1.0'!D:D,MATCH('БШПД'!Q261,'УЦН 1.0'!R:R,0)),"")</f>
        <v>2019</v>
      </c>
      <c r="P261" s="125" t="str">
        <f>IFERROR(INDEX('УЦН 2.0'!H:H,MATCH('БШПД'!Q261,'УЦН 2.0'!L:L,0)),"")</f>
        <v/>
      </c>
      <c r="Q261" s="12">
        <v>765</v>
      </c>
      <c r="R261" s="1"/>
    </row>
    <row r="262" ht="14.25">
      <c r="A262" s="70"/>
      <c r="B262" s="131" t="s">
        <v>305</v>
      </c>
      <c r="C262" s="132" t="s">
        <v>175</v>
      </c>
      <c r="D262" s="72">
        <f>IFERROR(INDEX('показатель 504-п'!E:E,MATCH('БШПД'!Q262,'показатель 504-п'!T:T,0)),"")</f>
        <v>156</v>
      </c>
      <c r="E262" s="133" t="s">
        <v>156</v>
      </c>
      <c r="F262" s="134" t="s">
        <v>156</v>
      </c>
      <c r="G262" s="134" t="s">
        <v>156</v>
      </c>
      <c r="H262" s="134" t="s">
        <v>156</v>
      </c>
      <c r="I262" s="134" t="s">
        <v>156</v>
      </c>
      <c r="J262" s="134" t="s">
        <v>156</v>
      </c>
      <c r="K262" s="134" t="s">
        <v>156</v>
      </c>
      <c r="L262" s="135" t="s">
        <v>156</v>
      </c>
      <c r="M262" s="70"/>
      <c r="N262" s="70" t="str">
        <f>IFERROR(INDEX('ПРТС'!H:H,MATCH('БШПД'!Q262,'ПРТС'!P:P,0)),"")</f>
        <v/>
      </c>
      <c r="O262" s="70">
        <f>IFERROR(INDEX('УЦН 1.0'!D:D,MATCH('БШПД'!Q262,'УЦН 1.0'!R:R,0)),"")</f>
        <v>2019</v>
      </c>
      <c r="P262" s="70">
        <f>IFERROR(INDEX('УЦН 2.0'!H:H,MATCH('БШПД'!Q262,'УЦН 2.0'!L:L,0)),"")</f>
        <v>2021</v>
      </c>
      <c r="Q262" s="12">
        <v>772</v>
      </c>
      <c r="R262" s="1"/>
    </row>
    <row r="263" ht="14.25">
      <c r="A263" s="125"/>
      <c r="B263" s="126" t="s">
        <v>305</v>
      </c>
      <c r="C263" s="127" t="s">
        <v>313</v>
      </c>
      <c r="D263" s="31">
        <f>IFERROR(INDEX('показатель 504-п'!E:E,MATCH('БШПД'!Q263,'показатель 504-п'!T:T,0)),"")</f>
        <v>231</v>
      </c>
      <c r="E263" s="128" t="s">
        <v>156</v>
      </c>
      <c r="F263" s="129" t="s">
        <v>156</v>
      </c>
      <c r="G263" s="129" t="s">
        <v>156</v>
      </c>
      <c r="H263" s="129" t="s">
        <v>156</v>
      </c>
      <c r="I263" s="129" t="s">
        <v>156</v>
      </c>
      <c r="J263" s="129" t="s">
        <v>156</v>
      </c>
      <c r="K263" s="129" t="s">
        <v>156</v>
      </c>
      <c r="L263" s="130" t="s">
        <v>156</v>
      </c>
      <c r="M263" s="125"/>
      <c r="N263" s="125" t="str">
        <f>IFERROR(INDEX('ПРТС'!H:H,MATCH('БШПД'!Q263,'ПРТС'!P:P,0)),"")</f>
        <v/>
      </c>
      <c r="O263" s="125">
        <f>IFERROR(INDEX('УЦН 1.0'!D:D,MATCH('БШПД'!Q263,'УЦН 1.0'!R:R,0)),"")</f>
        <v>2019</v>
      </c>
      <c r="P263" s="125" t="str">
        <f>IFERROR(INDEX('УЦН 2.0'!H:H,MATCH('БШПД'!Q263,'УЦН 2.0'!L:L,0)),"")</f>
        <v/>
      </c>
      <c r="Q263" s="12">
        <v>773</v>
      </c>
      <c r="R263" s="1"/>
    </row>
    <row r="264" ht="14.25">
      <c r="A264" s="70"/>
      <c r="B264" s="131" t="s">
        <v>305</v>
      </c>
      <c r="C264" s="132" t="s">
        <v>314</v>
      </c>
      <c r="D264" s="72">
        <f>IFERROR(INDEX('показатель 504-п'!E:E,MATCH('БШПД'!Q264,'показатель 504-п'!T:T,0)),"")</f>
        <v>247</v>
      </c>
      <c r="E264" s="133" t="s">
        <v>156</v>
      </c>
      <c r="F264" s="134" t="s">
        <v>156</v>
      </c>
      <c r="G264" s="134" t="s">
        <v>156</v>
      </c>
      <c r="H264" s="134" t="s">
        <v>156</v>
      </c>
      <c r="I264" s="134" t="s">
        <v>156</v>
      </c>
      <c r="J264" s="134" t="s">
        <v>156</v>
      </c>
      <c r="K264" s="134" t="s">
        <v>156</v>
      </c>
      <c r="L264" s="135" t="s">
        <v>156</v>
      </c>
      <c r="M264" s="70"/>
      <c r="N264" s="70" t="str">
        <f>IFERROR(INDEX('ПРТС'!H:H,MATCH('БШПД'!Q264,'ПРТС'!P:P,0)),"")</f>
        <v/>
      </c>
      <c r="O264" s="70">
        <f>IFERROR(INDEX('УЦН 1.0'!D:D,MATCH('БШПД'!Q264,'УЦН 1.0'!R:R,0)),"")</f>
        <v>2019</v>
      </c>
      <c r="P264" s="70">
        <f>IFERROR(INDEX('УЦН 2.0'!H:H,MATCH('БШПД'!Q264,'УЦН 2.0'!L:L,0)),"")</f>
        <v>2021</v>
      </c>
      <c r="Q264" s="12">
        <v>783</v>
      </c>
      <c r="R264" s="1"/>
    </row>
    <row r="265" ht="14.25">
      <c r="A265" s="125"/>
      <c r="B265" s="126" t="s">
        <v>305</v>
      </c>
      <c r="C265" s="127" t="s">
        <v>315</v>
      </c>
      <c r="D265" s="31">
        <f>IFERROR(INDEX('показатель 504-п'!E:E,MATCH('БШПД'!Q265,'показатель 504-п'!T:T,0)),"")</f>
        <v>248</v>
      </c>
      <c r="E265" s="128" t="s">
        <v>156</v>
      </c>
      <c r="F265" s="129" t="s">
        <v>156</v>
      </c>
      <c r="G265" s="129" t="s">
        <v>156</v>
      </c>
      <c r="H265" s="129" t="s">
        <v>156</v>
      </c>
      <c r="I265" s="129" t="s">
        <v>156</v>
      </c>
      <c r="J265" s="129" t="s">
        <v>156</v>
      </c>
      <c r="K265" s="129" t="s">
        <v>156</v>
      </c>
      <c r="L265" s="130" t="s">
        <v>156</v>
      </c>
      <c r="M265" s="125"/>
      <c r="N265" s="125" t="str">
        <f>IFERROR(INDEX('ПРТС'!H:H,MATCH('БШПД'!Q265,'ПРТС'!P:P,0)),"")</f>
        <v/>
      </c>
      <c r="O265" s="125">
        <f>IFERROR(INDEX('УЦН 1.0'!D:D,MATCH('БШПД'!Q265,'УЦН 1.0'!R:R,0)),"")</f>
        <v>2020</v>
      </c>
      <c r="P265" s="125" t="str">
        <f>IFERROR(INDEX('УЦН 2.0'!H:H,MATCH('БШПД'!Q265,'УЦН 2.0'!L:L,0)),"")</f>
        <v/>
      </c>
      <c r="Q265" s="12">
        <v>784</v>
      </c>
      <c r="R265" s="1"/>
    </row>
    <row r="266" ht="14.25">
      <c r="A266" s="125"/>
      <c r="B266" s="126" t="s">
        <v>305</v>
      </c>
      <c r="C266" s="127" t="s">
        <v>316</v>
      </c>
      <c r="D266" s="31">
        <f>IFERROR(INDEX('показатель 504-п'!E:E,MATCH('БШПД'!Q266,'показатель 504-п'!T:T,0)),"")</f>
        <v>269</v>
      </c>
      <c r="E266" s="128" t="s">
        <v>156</v>
      </c>
      <c r="F266" s="129" t="s">
        <v>156</v>
      </c>
      <c r="G266" s="129" t="s">
        <v>156</v>
      </c>
      <c r="H266" s="129" t="s">
        <v>156</v>
      </c>
      <c r="I266" s="129" t="s">
        <v>156</v>
      </c>
      <c r="J266" s="129" t="s">
        <v>156</v>
      </c>
      <c r="K266" s="129" t="s">
        <v>156</v>
      </c>
      <c r="L266" s="130" t="s">
        <v>156</v>
      </c>
      <c r="M266" s="125"/>
      <c r="N266" s="125" t="str">
        <f>IFERROR(INDEX('ПРТС'!H:H,MATCH('БШПД'!Q266,'ПРТС'!P:P,0)),"")</f>
        <v/>
      </c>
      <c r="O266" s="125">
        <f>IFERROR(INDEX('УЦН 1.0'!D:D,MATCH('БШПД'!Q266,'УЦН 1.0'!R:R,0)),"")</f>
        <v>2019</v>
      </c>
      <c r="P266" s="125" t="str">
        <f>IFERROR(INDEX('УЦН 2.0'!H:H,MATCH('БШПД'!Q266,'УЦН 2.0'!L:L,0)),"")</f>
        <v/>
      </c>
      <c r="Q266" s="12">
        <v>788</v>
      </c>
      <c r="R266" s="1"/>
    </row>
    <row r="267" ht="14.25">
      <c r="A267" s="125"/>
      <c r="B267" s="126" t="s">
        <v>305</v>
      </c>
      <c r="C267" s="127" t="s">
        <v>317</v>
      </c>
      <c r="D267" s="31">
        <f>IFERROR(INDEX('показатель 504-п'!E:E,MATCH('БШПД'!Q267,'показатель 504-п'!T:T,0)),"")</f>
        <v>256</v>
      </c>
      <c r="E267" s="128" t="s">
        <v>156</v>
      </c>
      <c r="F267" s="129" t="s">
        <v>156</v>
      </c>
      <c r="G267" s="129" t="s">
        <v>156</v>
      </c>
      <c r="H267" s="129" t="s">
        <v>156</v>
      </c>
      <c r="I267" s="129" t="s">
        <v>156</v>
      </c>
      <c r="J267" s="129" t="s">
        <v>156</v>
      </c>
      <c r="K267" s="129" t="s">
        <v>156</v>
      </c>
      <c r="L267" s="130" t="s">
        <v>156</v>
      </c>
      <c r="M267" s="125"/>
      <c r="N267" s="125" t="str">
        <f>IFERROR(INDEX('ПРТС'!H:H,MATCH('БШПД'!Q267,'ПРТС'!P:P,0)),"")</f>
        <v/>
      </c>
      <c r="O267" s="125">
        <f>IFERROR(INDEX('УЦН 1.0'!D:D,MATCH('БШПД'!Q267,'УЦН 1.0'!R:R,0)),"")</f>
        <v>2019</v>
      </c>
      <c r="P267" s="125" t="str">
        <f>IFERROR(INDEX('УЦН 2.0'!H:H,MATCH('БШПД'!Q267,'УЦН 2.0'!L:L,0)),"")</f>
        <v/>
      </c>
      <c r="Q267" s="12">
        <v>789</v>
      </c>
      <c r="R267" s="1"/>
    </row>
    <row r="268" ht="14.25">
      <c r="A268" s="70"/>
      <c r="B268" s="131" t="s">
        <v>305</v>
      </c>
      <c r="C268" s="132" t="s">
        <v>318</v>
      </c>
      <c r="D268" s="72">
        <f>IFERROR(INDEX('показатель 504-п'!E:E,MATCH('БШПД'!Q268,'показатель 504-п'!T:T,0)),"")</f>
        <v>190</v>
      </c>
      <c r="E268" s="133" t="s">
        <v>156</v>
      </c>
      <c r="F268" s="134" t="s">
        <v>156</v>
      </c>
      <c r="G268" s="134" t="s">
        <v>156</v>
      </c>
      <c r="H268" s="134" t="s">
        <v>156</v>
      </c>
      <c r="I268" s="134" t="s">
        <v>156</v>
      </c>
      <c r="J268" s="134" t="s">
        <v>156</v>
      </c>
      <c r="K268" s="134" t="s">
        <v>156</v>
      </c>
      <c r="L268" s="135" t="s">
        <v>156</v>
      </c>
      <c r="M268" s="70"/>
      <c r="N268" s="70" t="str">
        <f>IFERROR(INDEX('ПРТС'!H:H,MATCH('БШПД'!Q268,'ПРТС'!P:P,0)),"")</f>
        <v/>
      </c>
      <c r="O268" s="70">
        <f>IFERROR(INDEX('УЦН 1.0'!D:D,MATCH('БШПД'!Q268,'УЦН 1.0'!R:R,0)),"")</f>
        <v>2020</v>
      </c>
      <c r="P268" s="70">
        <f>IFERROR(INDEX('УЦН 2.0'!H:H,MATCH('БШПД'!Q268,'УЦН 2.0'!L:L,0)),"")</f>
        <v>2021</v>
      </c>
      <c r="Q268" s="12">
        <v>790</v>
      </c>
      <c r="R268" s="1"/>
    </row>
    <row r="269" ht="14.25">
      <c r="A269" s="70"/>
      <c r="B269" s="131" t="s">
        <v>305</v>
      </c>
      <c r="C269" s="132" t="s">
        <v>319</v>
      </c>
      <c r="D269" s="72">
        <f>IFERROR(INDEX('показатель 504-п'!E:E,MATCH('БШПД'!Q269,'показатель 504-п'!T:T,0)),"")</f>
        <v>255</v>
      </c>
      <c r="E269" s="133" t="s">
        <v>156</v>
      </c>
      <c r="F269" s="134" t="s">
        <v>156</v>
      </c>
      <c r="G269" s="134" t="s">
        <v>156</v>
      </c>
      <c r="H269" s="134" t="s">
        <v>156</v>
      </c>
      <c r="I269" s="134" t="s">
        <v>156</v>
      </c>
      <c r="J269" s="134" t="s">
        <v>156</v>
      </c>
      <c r="K269" s="134" t="s">
        <v>156</v>
      </c>
      <c r="L269" s="135" t="s">
        <v>156</v>
      </c>
      <c r="M269" s="70"/>
      <c r="N269" s="70" t="str">
        <f>IFERROR(INDEX('ПРТС'!H:H,MATCH('БШПД'!Q269,'ПРТС'!P:P,0)),"")</f>
        <v/>
      </c>
      <c r="O269" s="70">
        <f>IFERROR(INDEX('УЦН 1.0'!D:D,MATCH('БШПД'!Q269,'УЦН 1.0'!R:R,0)),"")</f>
        <v>2019</v>
      </c>
      <c r="P269" s="70">
        <f>IFERROR(INDEX('УЦН 2.0'!H:H,MATCH('БШПД'!Q269,'УЦН 2.0'!L:L,0)),"")</f>
        <v>2021</v>
      </c>
      <c r="Q269" s="12">
        <v>793</v>
      </c>
      <c r="R269" s="1"/>
    </row>
    <row r="270" ht="14.25">
      <c r="A270" s="70"/>
      <c r="B270" s="131" t="s">
        <v>305</v>
      </c>
      <c r="C270" s="132" t="s">
        <v>320</v>
      </c>
      <c r="D270" s="72">
        <f>IFERROR(INDEX('показатель 504-п'!E:E,MATCH('БШПД'!Q270,'показатель 504-п'!T:T,0)),"")</f>
        <v>326</v>
      </c>
      <c r="E270" s="133" t="s">
        <v>156</v>
      </c>
      <c r="F270" s="134" t="s">
        <v>156</v>
      </c>
      <c r="G270" s="134" t="s">
        <v>156</v>
      </c>
      <c r="H270" s="134" t="s">
        <v>156</v>
      </c>
      <c r="I270" s="134" t="s">
        <v>156</v>
      </c>
      <c r="J270" s="134" t="s">
        <v>156</v>
      </c>
      <c r="K270" s="134" t="s">
        <v>156</v>
      </c>
      <c r="L270" s="135" t="s">
        <v>156</v>
      </c>
      <c r="M270" s="70"/>
      <c r="N270" s="70" t="str">
        <f>IFERROR(INDEX('ПРТС'!H:H,MATCH('БШПД'!Q270,'ПРТС'!P:P,0)),"")</f>
        <v/>
      </c>
      <c r="O270" s="70">
        <f>IFERROR(INDEX('УЦН 1.0'!D:D,MATCH('БШПД'!Q270,'УЦН 1.0'!R:R,0)),"")</f>
        <v>2020</v>
      </c>
      <c r="P270" s="70" t="str">
        <f>IFERROR(INDEX('УЦН 2.0'!H:H,MATCH('БШПД'!Q270,'УЦН 2.0'!L:L,0)),"")</f>
        <v xml:space="preserve">2023 (с 2022)</v>
      </c>
      <c r="Q270" s="12">
        <v>795</v>
      </c>
      <c r="R270" s="1"/>
    </row>
    <row r="271" ht="14.25">
      <c r="A271" s="70"/>
      <c r="B271" s="131" t="s">
        <v>114</v>
      </c>
      <c r="C271" s="132" t="s">
        <v>321</v>
      </c>
      <c r="D271" s="72">
        <f>IFERROR(INDEX('показатель 504-п'!E:E,MATCH('БШПД'!Q271,'показатель 504-п'!T:T,0)),"")</f>
        <v>430</v>
      </c>
      <c r="E271" s="133" t="s">
        <v>156</v>
      </c>
      <c r="F271" s="134" t="s">
        <v>156</v>
      </c>
      <c r="G271" s="134" t="s">
        <v>156</v>
      </c>
      <c r="H271" s="134" t="s">
        <v>156</v>
      </c>
      <c r="I271" s="134" t="s">
        <v>156</v>
      </c>
      <c r="J271" s="134" t="s">
        <v>156</v>
      </c>
      <c r="K271" s="134" t="s">
        <v>156</v>
      </c>
      <c r="L271" s="135" t="s">
        <v>156</v>
      </c>
      <c r="M271" s="70"/>
      <c r="N271" s="70" t="str">
        <f>IFERROR(INDEX('ПРТС'!H:H,MATCH('БШПД'!Q271,'ПРТС'!P:P,0)),"")</f>
        <v/>
      </c>
      <c r="O271" s="70">
        <f>IFERROR(INDEX('УЦН 1.0'!D:D,MATCH('БШПД'!Q271,'УЦН 1.0'!R:R,0)),"")</f>
        <v>2018</v>
      </c>
      <c r="P271" s="70">
        <f>IFERROR(INDEX('УЦН 2.0'!H:H,MATCH('БШПД'!Q271,'УЦН 2.0'!L:L,0)),"")</f>
        <v>2021</v>
      </c>
      <c r="Q271" s="12">
        <v>808</v>
      </c>
      <c r="R271" s="1"/>
    </row>
    <row r="272" ht="14.25">
      <c r="A272" s="125"/>
      <c r="B272" s="126" t="s">
        <v>114</v>
      </c>
      <c r="C272" s="127" t="s">
        <v>322</v>
      </c>
      <c r="D272" s="31">
        <f>IFERROR(INDEX('показатель 504-п'!E:E,MATCH('БШПД'!Q272,'показатель 504-п'!T:T,0)),"")</f>
        <v>192</v>
      </c>
      <c r="E272" s="128" t="s">
        <v>156</v>
      </c>
      <c r="F272" s="129" t="s">
        <v>156</v>
      </c>
      <c r="G272" s="129" t="s">
        <v>156</v>
      </c>
      <c r="H272" s="129" t="s">
        <v>156</v>
      </c>
      <c r="I272" s="129" t="s">
        <v>156</v>
      </c>
      <c r="J272" s="129" t="s">
        <v>156</v>
      </c>
      <c r="K272" s="129" t="s">
        <v>156</v>
      </c>
      <c r="L272" s="130" t="s">
        <v>156</v>
      </c>
      <c r="M272" s="125"/>
      <c r="N272" s="125" t="str">
        <f>IFERROR(INDEX('ПРТС'!H:H,MATCH('БШПД'!Q272,'ПРТС'!P:P,0)),"")</f>
        <v/>
      </c>
      <c r="O272" s="125">
        <f>IFERROR(INDEX('УЦН 1.0'!D:D,MATCH('БШПД'!Q272,'УЦН 1.0'!R:R,0)),"")</f>
        <v>2021</v>
      </c>
      <c r="P272" s="125" t="str">
        <f>IFERROR(INDEX('УЦН 2.0'!H:H,MATCH('БШПД'!Q272,'УЦН 2.0'!L:L,0)),"")</f>
        <v/>
      </c>
      <c r="Q272" s="12">
        <v>813</v>
      </c>
      <c r="R272" s="1"/>
    </row>
    <row r="273" ht="14.25">
      <c r="A273" s="80"/>
      <c r="B273" s="87" t="s">
        <v>114</v>
      </c>
      <c r="C273" s="103" t="s">
        <v>323</v>
      </c>
      <c r="D273" s="83">
        <f>IFERROR(INDEX('показатель 504-п'!E:E,MATCH('БШПД'!Q273,'показатель 504-п'!T:T,0)),"")</f>
        <v>285</v>
      </c>
      <c r="E273" s="89" t="s">
        <v>156</v>
      </c>
      <c r="F273" s="100" t="s">
        <v>156</v>
      </c>
      <c r="G273" s="100" t="s">
        <v>156</v>
      </c>
      <c r="H273" s="100" t="s">
        <v>156</v>
      </c>
      <c r="I273" s="100" t="s">
        <v>156</v>
      </c>
      <c r="J273" s="100" t="s">
        <v>156</v>
      </c>
      <c r="K273" s="100" t="s">
        <v>156</v>
      </c>
      <c r="L273" s="101" t="s">
        <v>156</v>
      </c>
      <c r="M273" s="80"/>
      <c r="N273" s="80">
        <f>IFERROR(INDEX('ПРТС'!H:H,MATCH('БШПД'!Q273,'ПРТС'!P:P,0)),"")</f>
        <v>2024</v>
      </c>
      <c r="O273" s="80">
        <f>IFERROR(INDEX('УЦН 1.0'!D:D,MATCH('БШПД'!Q273,'УЦН 1.0'!R:R,0)),"")</f>
        <v>2019</v>
      </c>
      <c r="P273" s="80" t="str">
        <f>IFERROR(INDEX('УЦН 2.0'!H:H,MATCH('БШПД'!Q273,'УЦН 2.0'!L:L,0)),"")</f>
        <v/>
      </c>
      <c r="Q273" s="12">
        <v>818</v>
      </c>
      <c r="R273" s="1"/>
    </row>
    <row r="274" ht="14.25">
      <c r="A274" s="125"/>
      <c r="B274" s="126" t="s">
        <v>324</v>
      </c>
      <c r="C274" s="127" t="s">
        <v>325</v>
      </c>
      <c r="D274" s="31">
        <f>IFERROR(INDEX('показатель 504-п'!E:E,MATCH('БШПД'!Q274,'показатель 504-п'!T:T,0)),"")</f>
        <v>154</v>
      </c>
      <c r="E274" s="128" t="s">
        <v>156</v>
      </c>
      <c r="F274" s="129" t="s">
        <v>156</v>
      </c>
      <c r="G274" s="129" t="s">
        <v>156</v>
      </c>
      <c r="H274" s="129" t="s">
        <v>156</v>
      </c>
      <c r="I274" s="129" t="s">
        <v>156</v>
      </c>
      <c r="J274" s="129" t="s">
        <v>156</v>
      </c>
      <c r="K274" s="129" t="s">
        <v>156</v>
      </c>
      <c r="L274" s="130" t="s">
        <v>156</v>
      </c>
      <c r="M274" s="125"/>
      <c r="N274" s="125" t="str">
        <f>IFERROR(INDEX('ПРТС'!H:H,MATCH('БШПД'!Q274,'ПРТС'!P:P,0)),"")</f>
        <v/>
      </c>
      <c r="O274" s="125">
        <f>IFERROR(INDEX('УЦН 1.0'!D:D,MATCH('БШПД'!Q274,'УЦН 1.0'!R:R,0)),"")</f>
        <v>2020</v>
      </c>
      <c r="P274" s="125" t="str">
        <f>IFERROR(INDEX('УЦН 2.0'!H:H,MATCH('БШПД'!Q274,'УЦН 2.0'!L:L,0)),"")</f>
        <v/>
      </c>
      <c r="Q274" s="12">
        <v>847</v>
      </c>
      <c r="R274" s="1"/>
    </row>
    <row r="275" ht="14.25">
      <c r="A275" s="125"/>
      <c r="B275" s="126" t="s">
        <v>324</v>
      </c>
      <c r="C275" s="127" t="s">
        <v>326</v>
      </c>
      <c r="D275" s="31">
        <f>IFERROR(INDEX('показатель 504-п'!E:E,MATCH('БШПД'!Q275,'показатель 504-п'!T:T,0)),"")</f>
        <v>285</v>
      </c>
      <c r="E275" s="128" t="s">
        <v>156</v>
      </c>
      <c r="F275" s="129" t="s">
        <v>156</v>
      </c>
      <c r="G275" s="129" t="s">
        <v>156</v>
      </c>
      <c r="H275" s="129" t="s">
        <v>156</v>
      </c>
      <c r="I275" s="129" t="s">
        <v>156</v>
      </c>
      <c r="J275" s="129" t="s">
        <v>156</v>
      </c>
      <c r="K275" s="129" t="s">
        <v>156</v>
      </c>
      <c r="L275" s="130" t="s">
        <v>156</v>
      </c>
      <c r="M275" s="125"/>
      <c r="N275" s="125" t="str">
        <f>IFERROR(INDEX('ПРТС'!H:H,MATCH('БШПД'!Q275,'ПРТС'!P:P,0)),"")</f>
        <v/>
      </c>
      <c r="O275" s="125">
        <f>IFERROR(INDEX('УЦН 1.0'!D:D,MATCH('БШПД'!Q275,'УЦН 1.0'!R:R,0)),"")</f>
        <v>2019</v>
      </c>
      <c r="P275" s="125" t="str">
        <f>IFERROR(INDEX('УЦН 2.0'!H:H,MATCH('БШПД'!Q275,'УЦН 2.0'!L:L,0)),"")</f>
        <v/>
      </c>
      <c r="Q275" s="12">
        <v>849</v>
      </c>
      <c r="R275" s="1"/>
    </row>
    <row r="276" ht="14.25">
      <c r="A276" s="125"/>
      <c r="B276" s="126" t="s">
        <v>324</v>
      </c>
      <c r="C276" s="127" t="s">
        <v>327</v>
      </c>
      <c r="D276" s="31">
        <f>IFERROR(INDEX('показатель 504-п'!E:E,MATCH('БШПД'!Q276,'показатель 504-п'!T:T,0)),"")</f>
        <v>366</v>
      </c>
      <c r="E276" s="128" t="s">
        <v>156</v>
      </c>
      <c r="F276" s="129" t="s">
        <v>156</v>
      </c>
      <c r="G276" s="129" t="s">
        <v>156</v>
      </c>
      <c r="H276" s="129" t="s">
        <v>156</v>
      </c>
      <c r="I276" s="129" t="s">
        <v>156</v>
      </c>
      <c r="J276" s="129" t="s">
        <v>156</v>
      </c>
      <c r="K276" s="129" t="s">
        <v>156</v>
      </c>
      <c r="L276" s="130" t="s">
        <v>156</v>
      </c>
      <c r="M276" s="125"/>
      <c r="N276" s="125" t="str">
        <f>IFERROR(INDEX('ПРТС'!H:H,MATCH('БШПД'!Q276,'ПРТС'!P:P,0)),"")</f>
        <v/>
      </c>
      <c r="O276" s="125">
        <f>IFERROR(INDEX('УЦН 1.0'!D:D,MATCH('БШПД'!Q276,'УЦН 1.0'!R:R,0)),"")</f>
        <v>2020</v>
      </c>
      <c r="P276" s="125" t="str">
        <f>IFERROR(INDEX('УЦН 2.0'!H:H,MATCH('БШПД'!Q276,'УЦН 2.0'!L:L,0)),"")</f>
        <v/>
      </c>
      <c r="Q276" s="12">
        <v>870</v>
      </c>
      <c r="R276" s="1"/>
    </row>
    <row r="277" ht="14.25">
      <c r="A277" s="125"/>
      <c r="B277" s="126" t="s">
        <v>118</v>
      </c>
      <c r="C277" s="127" t="s">
        <v>328</v>
      </c>
      <c r="D277" s="31">
        <f>IFERROR(INDEX('показатель 504-п'!E:E,MATCH('БШПД'!Q277,'показатель 504-п'!T:T,0)),"")</f>
        <v>265</v>
      </c>
      <c r="E277" s="128" t="s">
        <v>156</v>
      </c>
      <c r="F277" s="129" t="s">
        <v>156</v>
      </c>
      <c r="G277" s="129" t="s">
        <v>156</v>
      </c>
      <c r="H277" s="129" t="s">
        <v>156</v>
      </c>
      <c r="I277" s="129" t="s">
        <v>156</v>
      </c>
      <c r="J277" s="129" t="s">
        <v>156</v>
      </c>
      <c r="K277" s="129" t="s">
        <v>156</v>
      </c>
      <c r="L277" s="130" t="s">
        <v>156</v>
      </c>
      <c r="M277" s="125"/>
      <c r="N277" s="125" t="str">
        <f>IFERROR(INDEX('ПРТС'!H:H,MATCH('БШПД'!Q277,'ПРТС'!P:P,0)),"")</f>
        <v/>
      </c>
      <c r="O277" s="125">
        <f>IFERROR(INDEX('УЦН 1.0'!D:D,MATCH('БШПД'!Q277,'УЦН 1.0'!R:R,0)),"")</f>
        <v>2019</v>
      </c>
      <c r="P277" s="125" t="str">
        <f>IFERROR(INDEX('УЦН 2.0'!H:H,MATCH('БШПД'!Q277,'УЦН 2.0'!L:L,0)),"")</f>
        <v/>
      </c>
      <c r="Q277" s="12">
        <v>876</v>
      </c>
      <c r="R277" s="1"/>
    </row>
    <row r="278" ht="14.25">
      <c r="A278" s="80"/>
      <c r="B278" s="87" t="s">
        <v>118</v>
      </c>
      <c r="C278" s="103" t="s">
        <v>329</v>
      </c>
      <c r="D278" s="83">
        <f>IFERROR(INDEX('показатель 504-п'!E:E,MATCH('БШПД'!Q278,'показатель 504-п'!T:T,0)),"")</f>
        <v>225</v>
      </c>
      <c r="E278" s="89" t="s">
        <v>156</v>
      </c>
      <c r="F278" s="100" t="s">
        <v>156</v>
      </c>
      <c r="G278" s="100" t="s">
        <v>156</v>
      </c>
      <c r="H278" s="100" t="s">
        <v>156</v>
      </c>
      <c r="I278" s="100" t="s">
        <v>156</v>
      </c>
      <c r="J278" s="100" t="s">
        <v>156</v>
      </c>
      <c r="K278" s="100" t="s">
        <v>156</v>
      </c>
      <c r="L278" s="101" t="s">
        <v>156</v>
      </c>
      <c r="M278" s="80"/>
      <c r="N278" s="80">
        <f>IFERROR(INDEX('ПРТС'!H:H,MATCH('БШПД'!Q278,'ПРТС'!P:P,0)),"")</f>
        <v>2019</v>
      </c>
      <c r="O278" s="80">
        <f>IFERROR(INDEX('УЦН 1.0'!D:D,MATCH('БШПД'!Q278,'УЦН 1.0'!R:R,0)),"")</f>
        <v>2019</v>
      </c>
      <c r="P278" s="80" t="str">
        <f>IFERROR(INDEX('УЦН 2.0'!H:H,MATCH('БШПД'!Q278,'УЦН 2.0'!L:L,0)),"")</f>
        <v/>
      </c>
      <c r="Q278" s="12">
        <v>878</v>
      </c>
      <c r="R278" s="1"/>
    </row>
    <row r="279" ht="14.25">
      <c r="A279" s="125"/>
      <c r="B279" s="126" t="s">
        <v>118</v>
      </c>
      <c r="C279" s="127" t="s">
        <v>330</v>
      </c>
      <c r="D279" s="31">
        <f>IFERROR(INDEX('показатель 504-п'!E:E,MATCH('БШПД'!Q279,'показатель 504-п'!T:T,0)),"")</f>
        <v>205</v>
      </c>
      <c r="E279" s="128" t="s">
        <v>156</v>
      </c>
      <c r="F279" s="129" t="s">
        <v>156</v>
      </c>
      <c r="G279" s="129" t="s">
        <v>156</v>
      </c>
      <c r="H279" s="129" t="s">
        <v>156</v>
      </c>
      <c r="I279" s="129" t="s">
        <v>156</v>
      </c>
      <c r="J279" s="129" t="s">
        <v>156</v>
      </c>
      <c r="K279" s="129" t="s">
        <v>156</v>
      </c>
      <c r="L279" s="130" t="s">
        <v>156</v>
      </c>
      <c r="M279" s="125"/>
      <c r="N279" s="125" t="str">
        <f>IFERROR(INDEX('ПРТС'!H:H,MATCH('БШПД'!Q279,'ПРТС'!P:P,0)),"")</f>
        <v/>
      </c>
      <c r="O279" s="125">
        <f>IFERROR(INDEX('УЦН 1.0'!D:D,MATCH('БШПД'!Q279,'УЦН 1.0'!R:R,0)),"")</f>
        <v>2019</v>
      </c>
      <c r="P279" s="125" t="str">
        <f>IFERROR(INDEX('УЦН 2.0'!H:H,MATCH('БШПД'!Q279,'УЦН 2.0'!L:L,0)),"")</f>
        <v/>
      </c>
      <c r="Q279" s="12">
        <v>879</v>
      </c>
      <c r="R279" s="1"/>
    </row>
    <row r="280" ht="14.25">
      <c r="A280" s="80"/>
      <c r="B280" s="87" t="s">
        <v>118</v>
      </c>
      <c r="C280" s="103" t="s">
        <v>331</v>
      </c>
      <c r="D280" s="83">
        <f>IFERROR(INDEX('показатель 504-п'!E:E,MATCH('БШПД'!Q280,'показатель 504-п'!T:T,0)),"")</f>
        <v>186</v>
      </c>
      <c r="E280" s="89" t="s">
        <v>156</v>
      </c>
      <c r="F280" s="100" t="s">
        <v>156</v>
      </c>
      <c r="G280" s="100" t="s">
        <v>156</v>
      </c>
      <c r="H280" s="100" t="s">
        <v>156</v>
      </c>
      <c r="I280" s="100" t="s">
        <v>156</v>
      </c>
      <c r="J280" s="100" t="s">
        <v>156</v>
      </c>
      <c r="K280" s="100" t="s">
        <v>156</v>
      </c>
      <c r="L280" s="101" t="s">
        <v>156</v>
      </c>
      <c r="M280" s="80"/>
      <c r="N280" s="80">
        <f>IFERROR(INDEX('ПРТС'!H:H,MATCH('БШПД'!Q280,'ПРТС'!P:P,0)),"")</f>
        <v>2020</v>
      </c>
      <c r="O280" s="80">
        <f>IFERROR(INDEX('УЦН 1.0'!D:D,MATCH('БШПД'!Q280,'УЦН 1.0'!R:R,0)),"")</f>
        <v>2019</v>
      </c>
      <c r="P280" s="80" t="str">
        <f>IFERROR(INDEX('УЦН 2.0'!H:H,MATCH('БШПД'!Q280,'УЦН 2.0'!L:L,0)),"")</f>
        <v/>
      </c>
      <c r="Q280" s="12">
        <v>891</v>
      </c>
      <c r="R280" s="1"/>
    </row>
    <row r="281" ht="14.25">
      <c r="A281" s="80"/>
      <c r="B281" s="87" t="s">
        <v>39</v>
      </c>
      <c r="C281" s="103" t="s">
        <v>332</v>
      </c>
      <c r="D281" s="83">
        <f>IFERROR(INDEX('показатель 504-п'!E:E,MATCH('БШПД'!Q281,'показатель 504-п'!T:T,0)),"")</f>
        <v>372</v>
      </c>
      <c r="E281" s="89" t="s">
        <v>156</v>
      </c>
      <c r="F281" s="100" t="s">
        <v>156</v>
      </c>
      <c r="G281" s="100" t="s">
        <v>156</v>
      </c>
      <c r="H281" s="100" t="s">
        <v>156</v>
      </c>
      <c r="I281" s="100" t="s">
        <v>156</v>
      </c>
      <c r="J281" s="100" t="s">
        <v>156</v>
      </c>
      <c r="K281" s="100" t="s">
        <v>156</v>
      </c>
      <c r="L281" s="101" t="s">
        <v>156</v>
      </c>
      <c r="M281" s="80"/>
      <c r="N281" s="80">
        <f>IFERROR(INDEX('ПРТС'!H:H,MATCH('БШПД'!Q281,'ПРТС'!P:P,0)),"")</f>
        <v>2023</v>
      </c>
      <c r="O281" s="80">
        <f>IFERROR(INDEX('УЦН 1.0'!D:D,MATCH('БШПД'!Q281,'УЦН 1.0'!R:R,0)),"")</f>
        <v>2019</v>
      </c>
      <c r="P281" s="80" t="str">
        <f>IFERROR(INDEX('УЦН 2.0'!H:H,MATCH('БШПД'!Q281,'УЦН 2.0'!L:L,0)),"")</f>
        <v/>
      </c>
      <c r="Q281" s="12">
        <v>903</v>
      </c>
      <c r="R281" s="1"/>
    </row>
    <row r="282" ht="14.25">
      <c r="A282" s="80"/>
      <c r="B282" s="87" t="s">
        <v>39</v>
      </c>
      <c r="C282" s="103" t="s">
        <v>333</v>
      </c>
      <c r="D282" s="83">
        <f>IFERROR(INDEX('показатель 504-п'!E:E,MATCH('БШПД'!Q282,'показатель 504-п'!T:T,0)),"")</f>
        <v>362</v>
      </c>
      <c r="E282" s="89" t="s">
        <v>156</v>
      </c>
      <c r="F282" s="100" t="s">
        <v>156</v>
      </c>
      <c r="G282" s="100" t="s">
        <v>156</v>
      </c>
      <c r="H282" s="100" t="s">
        <v>156</v>
      </c>
      <c r="I282" s="100" t="s">
        <v>156</v>
      </c>
      <c r="J282" s="100" t="s">
        <v>156</v>
      </c>
      <c r="K282" s="100" t="s">
        <v>156</v>
      </c>
      <c r="L282" s="101" t="s">
        <v>156</v>
      </c>
      <c r="M282" s="80"/>
      <c r="N282" s="80">
        <f>IFERROR(INDEX('ПРТС'!H:H,MATCH('БШПД'!Q282,'ПРТС'!P:P,0)),"")</f>
        <v>2022</v>
      </c>
      <c r="O282" s="80">
        <f>IFERROR(INDEX('УЦН 1.0'!D:D,MATCH('БШПД'!Q282,'УЦН 1.0'!R:R,0)),"")</f>
        <v>2017</v>
      </c>
      <c r="P282" s="80" t="str">
        <f>IFERROR(INDEX('УЦН 2.0'!H:H,MATCH('БШПД'!Q282,'УЦН 2.0'!L:L,0)),"")</f>
        <v/>
      </c>
      <c r="Q282" s="12">
        <v>904</v>
      </c>
      <c r="R282" s="1"/>
    </row>
    <row r="283" ht="14.25">
      <c r="A283" s="125"/>
      <c r="B283" s="126" t="s">
        <v>39</v>
      </c>
      <c r="C283" s="127" t="s">
        <v>334</v>
      </c>
      <c r="D283" s="31">
        <f>IFERROR(INDEX('показатель 504-п'!E:E,MATCH('БШПД'!Q283,'показатель 504-п'!T:T,0)),"")</f>
        <v>437</v>
      </c>
      <c r="E283" s="128" t="s">
        <v>156</v>
      </c>
      <c r="F283" s="129" t="s">
        <v>156</v>
      </c>
      <c r="G283" s="129" t="s">
        <v>156</v>
      </c>
      <c r="H283" s="129" t="s">
        <v>156</v>
      </c>
      <c r="I283" s="129" t="s">
        <v>156</v>
      </c>
      <c r="J283" s="129" t="s">
        <v>156</v>
      </c>
      <c r="K283" s="129" t="s">
        <v>156</v>
      </c>
      <c r="L283" s="130" t="s">
        <v>156</v>
      </c>
      <c r="M283" s="125"/>
      <c r="N283" s="125" t="str">
        <f>IFERROR(INDEX('ПРТС'!H:H,MATCH('БШПД'!Q283,'ПРТС'!P:P,0)),"")</f>
        <v/>
      </c>
      <c r="O283" s="125">
        <f>IFERROR(INDEX('УЦН 1.0'!D:D,MATCH('БШПД'!Q283,'УЦН 1.0'!R:R,0)),"")</f>
        <v>2019</v>
      </c>
      <c r="P283" s="125" t="str">
        <f>IFERROR(INDEX('УЦН 2.0'!H:H,MATCH('БШПД'!Q283,'УЦН 2.0'!L:L,0)),"")</f>
        <v/>
      </c>
      <c r="Q283" s="12">
        <v>908</v>
      </c>
      <c r="R283" s="1"/>
    </row>
    <row r="284" ht="14.25">
      <c r="A284" s="70"/>
      <c r="B284" s="131" t="s">
        <v>39</v>
      </c>
      <c r="C284" s="132" t="s">
        <v>335</v>
      </c>
      <c r="D284" s="72">
        <f>IFERROR(INDEX('показатель 504-п'!E:E,MATCH('БШПД'!Q284,'показатель 504-п'!T:T,0)),"")</f>
        <v>197</v>
      </c>
      <c r="E284" s="133" t="s">
        <v>156</v>
      </c>
      <c r="F284" s="134" t="s">
        <v>156</v>
      </c>
      <c r="G284" s="134" t="s">
        <v>156</v>
      </c>
      <c r="H284" s="134" t="s">
        <v>156</v>
      </c>
      <c r="I284" s="134" t="s">
        <v>156</v>
      </c>
      <c r="J284" s="134" t="s">
        <v>156</v>
      </c>
      <c r="K284" s="134" t="s">
        <v>156</v>
      </c>
      <c r="L284" s="135" t="s">
        <v>156</v>
      </c>
      <c r="M284" s="70"/>
      <c r="N284" s="70" t="str">
        <f>IFERROR(INDEX('ПРТС'!H:H,MATCH('БШПД'!Q284,'ПРТС'!P:P,0)),"")</f>
        <v/>
      </c>
      <c r="O284" s="70">
        <f>IFERROR(INDEX('УЦН 1.0'!D:D,MATCH('БШПД'!Q284,'УЦН 1.0'!R:R,0)),"")</f>
        <v>2019</v>
      </c>
      <c r="P284" s="70">
        <f>IFERROR(INDEX('УЦН 2.0'!H:H,MATCH('БШПД'!Q284,'УЦН 2.0'!L:L,0)),"")</f>
        <v>2021</v>
      </c>
      <c r="Q284" s="12">
        <v>912</v>
      </c>
      <c r="R284" s="1"/>
    </row>
    <row r="285" ht="14.25">
      <c r="A285" s="125"/>
      <c r="B285" s="126" t="s">
        <v>39</v>
      </c>
      <c r="C285" s="127" t="s">
        <v>336</v>
      </c>
      <c r="D285" s="31">
        <f>IFERROR(INDEX('показатель 504-п'!E:E,MATCH('БШПД'!Q285,'показатель 504-п'!T:T,0)),"")</f>
        <v>267</v>
      </c>
      <c r="E285" s="128" t="s">
        <v>156</v>
      </c>
      <c r="F285" s="129" t="s">
        <v>156</v>
      </c>
      <c r="G285" s="129" t="s">
        <v>156</v>
      </c>
      <c r="H285" s="129" t="s">
        <v>156</v>
      </c>
      <c r="I285" s="129" t="s">
        <v>156</v>
      </c>
      <c r="J285" s="129" t="s">
        <v>156</v>
      </c>
      <c r="K285" s="129" t="s">
        <v>156</v>
      </c>
      <c r="L285" s="130" t="s">
        <v>156</v>
      </c>
      <c r="M285" s="125"/>
      <c r="N285" s="125" t="str">
        <f>IFERROR(INDEX('ПРТС'!H:H,MATCH('БШПД'!Q285,'ПРТС'!P:P,0)),"")</f>
        <v/>
      </c>
      <c r="O285" s="125">
        <f>IFERROR(INDEX('УЦН 1.0'!D:D,MATCH('БШПД'!Q285,'УЦН 1.0'!R:R,0)),"")</f>
        <v>2019</v>
      </c>
      <c r="P285" s="125" t="str">
        <f>IFERROR(INDEX('УЦН 2.0'!H:H,MATCH('БШПД'!Q285,'УЦН 2.0'!L:L,0)),"")</f>
        <v/>
      </c>
      <c r="Q285" s="12">
        <v>917</v>
      </c>
      <c r="R285" s="1"/>
    </row>
    <row r="286" ht="14.25">
      <c r="A286" s="70"/>
      <c r="B286" s="131" t="s">
        <v>39</v>
      </c>
      <c r="C286" s="132" t="s">
        <v>337</v>
      </c>
      <c r="D286" s="72">
        <f>IFERROR(INDEX('показатель 504-п'!E:E,MATCH('БШПД'!Q286,'показатель 504-п'!T:T,0)),"")</f>
        <v>298</v>
      </c>
      <c r="E286" s="133" t="s">
        <v>156</v>
      </c>
      <c r="F286" s="134" t="s">
        <v>156</v>
      </c>
      <c r="G286" s="134" t="s">
        <v>156</v>
      </c>
      <c r="H286" s="134" t="s">
        <v>156</v>
      </c>
      <c r="I286" s="134" t="s">
        <v>156</v>
      </c>
      <c r="J286" s="134" t="s">
        <v>156</v>
      </c>
      <c r="K286" s="134" t="s">
        <v>156</v>
      </c>
      <c r="L286" s="135" t="s">
        <v>156</v>
      </c>
      <c r="M286" s="70"/>
      <c r="N286" s="70" t="str">
        <f>IFERROR(INDEX('ПРТС'!H:H,MATCH('БШПД'!Q286,'ПРТС'!P:P,0)),"")</f>
        <v/>
      </c>
      <c r="O286" s="70">
        <f>IFERROR(INDEX('УЦН 1.0'!D:D,MATCH('БШПД'!Q286,'УЦН 1.0'!R:R,0)),"")</f>
        <v>2019</v>
      </c>
      <c r="P286" s="70">
        <f>IFERROR(INDEX('УЦН 2.0'!H:H,MATCH('БШПД'!Q286,'УЦН 2.0'!L:L,0)),"")</f>
        <v>2021</v>
      </c>
      <c r="Q286" s="12">
        <v>932</v>
      </c>
      <c r="R286" s="1"/>
    </row>
    <row r="287" ht="14.25">
      <c r="A287" s="125"/>
      <c r="B287" s="126" t="s">
        <v>39</v>
      </c>
      <c r="C287" s="127" t="s">
        <v>338</v>
      </c>
      <c r="D287" s="31">
        <f>IFERROR(INDEX('показатель 504-п'!E:E,MATCH('БШПД'!Q287,'показатель 504-п'!T:T,0)),"")</f>
        <v>407</v>
      </c>
      <c r="E287" s="128" t="s">
        <v>156</v>
      </c>
      <c r="F287" s="129" t="s">
        <v>156</v>
      </c>
      <c r="G287" s="129" t="s">
        <v>156</v>
      </c>
      <c r="H287" s="129" t="s">
        <v>156</v>
      </c>
      <c r="I287" s="129" t="s">
        <v>156</v>
      </c>
      <c r="J287" s="129" t="s">
        <v>156</v>
      </c>
      <c r="K287" s="129" t="s">
        <v>156</v>
      </c>
      <c r="L287" s="130" t="s">
        <v>156</v>
      </c>
      <c r="M287" s="125"/>
      <c r="N287" s="125" t="str">
        <f>IFERROR(INDEX('ПРТС'!H:H,MATCH('БШПД'!Q287,'ПРТС'!P:P,0)),"")</f>
        <v/>
      </c>
      <c r="O287" s="125">
        <f>IFERROR(INDEX('УЦН 1.0'!D:D,MATCH('БШПД'!Q287,'УЦН 1.0'!R:R,0)),"")</f>
        <v>2019</v>
      </c>
      <c r="P287" s="125" t="str">
        <f>IFERROR(INDEX('УЦН 2.0'!H:H,MATCH('БШПД'!Q287,'УЦН 2.0'!L:L,0)),"")</f>
        <v/>
      </c>
      <c r="Q287" s="12">
        <v>936</v>
      </c>
      <c r="R287" s="1"/>
    </row>
    <row r="288" ht="14.25">
      <c r="A288" s="125"/>
      <c r="B288" s="126" t="s">
        <v>39</v>
      </c>
      <c r="C288" s="127" t="s">
        <v>339</v>
      </c>
      <c r="D288" s="31">
        <f>IFERROR(INDEX('показатель 504-п'!E:E,MATCH('БШПД'!Q288,'показатель 504-п'!T:T,0)),"")</f>
        <v>188</v>
      </c>
      <c r="E288" s="128" t="s">
        <v>156</v>
      </c>
      <c r="F288" s="129" t="s">
        <v>156</v>
      </c>
      <c r="G288" s="129" t="s">
        <v>156</v>
      </c>
      <c r="H288" s="129" t="s">
        <v>156</v>
      </c>
      <c r="I288" s="129" t="s">
        <v>156</v>
      </c>
      <c r="J288" s="129" t="s">
        <v>156</v>
      </c>
      <c r="K288" s="129" t="s">
        <v>156</v>
      </c>
      <c r="L288" s="130" t="s">
        <v>156</v>
      </c>
      <c r="M288" s="125"/>
      <c r="N288" s="125" t="str">
        <f>IFERROR(INDEX('ПРТС'!H:H,MATCH('БШПД'!Q288,'ПРТС'!P:P,0)),"")</f>
        <v/>
      </c>
      <c r="O288" s="125">
        <f>IFERROR(INDEX('УЦН 1.0'!D:D,MATCH('БШПД'!Q288,'УЦН 1.0'!R:R,0)),"")</f>
        <v>2019</v>
      </c>
      <c r="P288" s="125" t="str">
        <f>IFERROR(INDEX('УЦН 2.0'!H:H,MATCH('БШПД'!Q288,'УЦН 2.0'!L:L,0)),"")</f>
        <v/>
      </c>
      <c r="Q288" s="12">
        <v>945</v>
      </c>
      <c r="R288" s="1"/>
    </row>
    <row r="289" ht="14.25">
      <c r="A289" s="80"/>
      <c r="B289" s="87" t="s">
        <v>340</v>
      </c>
      <c r="C289" s="103" t="s">
        <v>341</v>
      </c>
      <c r="D289" s="83">
        <f>IFERROR(INDEX('показатель 504-п'!E:E,MATCH('БШПД'!Q289,'показатель 504-п'!T:T,0)),"")</f>
        <v>291</v>
      </c>
      <c r="E289" s="89" t="s">
        <v>156</v>
      </c>
      <c r="F289" s="100" t="s">
        <v>156</v>
      </c>
      <c r="G289" s="100" t="s">
        <v>156</v>
      </c>
      <c r="H289" s="100" t="s">
        <v>156</v>
      </c>
      <c r="I289" s="100" t="s">
        <v>156</v>
      </c>
      <c r="J289" s="100" t="s">
        <v>156</v>
      </c>
      <c r="K289" s="100" t="s">
        <v>156</v>
      </c>
      <c r="L289" s="101" t="s">
        <v>156</v>
      </c>
      <c r="M289" s="80"/>
      <c r="N289" s="80">
        <f>IFERROR(INDEX('ПРТС'!H:H,MATCH('БШПД'!Q289,'ПРТС'!P:P,0)),"")</f>
        <v>2020</v>
      </c>
      <c r="O289" s="80">
        <f>IFERROR(INDEX('УЦН 1.0'!D:D,MATCH('БШПД'!Q289,'УЦН 1.0'!R:R,0)),"")</f>
        <v>2020</v>
      </c>
      <c r="P289" s="80" t="str">
        <f>IFERROR(INDEX('УЦН 2.0'!H:H,MATCH('БШПД'!Q289,'УЦН 2.0'!L:L,0)),"")</f>
        <v/>
      </c>
      <c r="Q289" s="12">
        <v>970</v>
      </c>
      <c r="R289" s="1"/>
    </row>
    <row r="290" ht="14.25">
      <c r="A290" s="125"/>
      <c r="B290" s="126" t="s">
        <v>340</v>
      </c>
      <c r="C290" s="127" t="s">
        <v>342</v>
      </c>
      <c r="D290" s="31">
        <f>IFERROR(INDEX('показатель 504-п'!E:E,MATCH('БШПД'!Q290,'показатель 504-п'!T:T,0)),"")</f>
        <v>206</v>
      </c>
      <c r="E290" s="128" t="s">
        <v>156</v>
      </c>
      <c r="F290" s="129" t="s">
        <v>156</v>
      </c>
      <c r="G290" s="129" t="s">
        <v>156</v>
      </c>
      <c r="H290" s="129" t="s">
        <v>156</v>
      </c>
      <c r="I290" s="129" t="s">
        <v>156</v>
      </c>
      <c r="J290" s="129" t="s">
        <v>156</v>
      </c>
      <c r="K290" s="129" t="s">
        <v>156</v>
      </c>
      <c r="L290" s="130" t="s">
        <v>156</v>
      </c>
      <c r="M290" s="125"/>
      <c r="N290" s="125" t="str">
        <f>IFERROR(INDEX('ПРТС'!H:H,MATCH('БШПД'!Q290,'ПРТС'!P:P,0)),"")</f>
        <v/>
      </c>
      <c r="O290" s="125">
        <f>IFERROR(INDEX('УЦН 1.0'!D:D,MATCH('БШПД'!Q290,'УЦН 1.0'!R:R,0)),"")</f>
        <v>2021</v>
      </c>
      <c r="P290" s="125" t="str">
        <f>IFERROR(INDEX('УЦН 2.0'!H:H,MATCH('БШПД'!Q290,'УЦН 2.0'!L:L,0)),"")</f>
        <v/>
      </c>
      <c r="Q290" s="12">
        <v>973</v>
      </c>
      <c r="R290" s="1"/>
    </row>
    <row r="291" ht="14.25">
      <c r="A291" s="125"/>
      <c r="B291" s="126" t="s">
        <v>340</v>
      </c>
      <c r="C291" s="127" t="s">
        <v>343</v>
      </c>
      <c r="D291" s="31">
        <f>IFERROR(INDEX('показатель 504-п'!E:E,MATCH('БШПД'!Q291,'показатель 504-п'!T:T,0)),"")</f>
        <v>320</v>
      </c>
      <c r="E291" s="128" t="s">
        <v>156</v>
      </c>
      <c r="F291" s="129" t="s">
        <v>156</v>
      </c>
      <c r="G291" s="129" t="s">
        <v>156</v>
      </c>
      <c r="H291" s="129" t="s">
        <v>156</v>
      </c>
      <c r="I291" s="129" t="s">
        <v>156</v>
      </c>
      <c r="J291" s="129" t="s">
        <v>156</v>
      </c>
      <c r="K291" s="129" t="s">
        <v>156</v>
      </c>
      <c r="L291" s="130" t="s">
        <v>156</v>
      </c>
      <c r="M291" s="125"/>
      <c r="N291" s="125" t="str">
        <f>IFERROR(INDEX('ПРТС'!H:H,MATCH('БШПД'!Q291,'ПРТС'!P:P,0)),"")</f>
        <v/>
      </c>
      <c r="O291" s="125">
        <f>IFERROR(INDEX('УЦН 1.0'!D:D,MATCH('БШПД'!Q291,'УЦН 1.0'!R:R,0)),"")</f>
        <v>2015</v>
      </c>
      <c r="P291" s="125" t="str">
        <f>IFERROR(INDEX('УЦН 2.0'!H:H,MATCH('БШПД'!Q291,'УЦН 2.0'!L:L,0)),"")</f>
        <v/>
      </c>
      <c r="Q291" s="12">
        <v>974</v>
      </c>
      <c r="R291" s="1"/>
    </row>
    <row r="292" ht="14.25">
      <c r="A292" s="125"/>
      <c r="B292" s="126" t="s">
        <v>340</v>
      </c>
      <c r="C292" s="127" t="s">
        <v>344</v>
      </c>
      <c r="D292" s="31">
        <f>IFERROR(INDEX('показатель 504-п'!E:E,MATCH('БШПД'!Q292,'показатель 504-п'!T:T,0)),"")</f>
        <v>213</v>
      </c>
      <c r="E292" s="128" t="s">
        <v>156</v>
      </c>
      <c r="F292" s="129" t="s">
        <v>156</v>
      </c>
      <c r="G292" s="129" t="s">
        <v>156</v>
      </c>
      <c r="H292" s="129" t="s">
        <v>156</v>
      </c>
      <c r="I292" s="129" t="s">
        <v>156</v>
      </c>
      <c r="J292" s="129" t="s">
        <v>156</v>
      </c>
      <c r="K292" s="129" t="s">
        <v>156</v>
      </c>
      <c r="L292" s="130" t="s">
        <v>156</v>
      </c>
      <c r="M292" s="125"/>
      <c r="N292" s="125" t="str">
        <f>IFERROR(INDEX('ПРТС'!H:H,MATCH('БШПД'!Q292,'ПРТС'!P:P,0)),"")</f>
        <v/>
      </c>
      <c r="O292" s="125">
        <f>IFERROR(INDEX('УЦН 1.0'!D:D,MATCH('БШПД'!Q292,'УЦН 1.0'!R:R,0)),"")</f>
        <v>2017</v>
      </c>
      <c r="P292" s="125" t="str">
        <f>IFERROR(INDEX('УЦН 2.0'!H:H,MATCH('БШПД'!Q292,'УЦН 2.0'!L:L,0)),"")</f>
        <v/>
      </c>
      <c r="Q292" s="12">
        <v>981</v>
      </c>
      <c r="R292" s="1"/>
    </row>
    <row r="293" ht="14.25">
      <c r="A293" s="80"/>
      <c r="B293" s="87" t="s">
        <v>340</v>
      </c>
      <c r="C293" s="103" t="s">
        <v>345</v>
      </c>
      <c r="D293" s="83">
        <f>IFERROR(INDEX('показатель 504-п'!E:E,MATCH('БШПД'!Q293,'показатель 504-п'!T:T,0)),"")</f>
        <v>380</v>
      </c>
      <c r="E293" s="89" t="s">
        <v>156</v>
      </c>
      <c r="F293" s="100" t="s">
        <v>156</v>
      </c>
      <c r="G293" s="100" t="s">
        <v>156</v>
      </c>
      <c r="H293" s="100" t="s">
        <v>156</v>
      </c>
      <c r="I293" s="100" t="s">
        <v>156</v>
      </c>
      <c r="J293" s="100" t="s">
        <v>156</v>
      </c>
      <c r="K293" s="100" t="s">
        <v>156</v>
      </c>
      <c r="L293" s="101" t="s">
        <v>156</v>
      </c>
      <c r="M293" s="80"/>
      <c r="N293" s="80">
        <f>IFERROR(INDEX('ПРТС'!H:H,MATCH('БШПД'!Q293,'ПРТС'!P:P,0)),"")</f>
        <v>2022</v>
      </c>
      <c r="O293" s="80">
        <f>IFERROR(INDEX('УЦН 1.0'!D:D,MATCH('БШПД'!Q293,'УЦН 1.0'!R:R,0)),"")</f>
        <v>2021</v>
      </c>
      <c r="P293" s="80" t="str">
        <f>IFERROR(INDEX('УЦН 2.0'!H:H,MATCH('БШПД'!Q293,'УЦН 2.0'!L:L,0)),"")</f>
        <v/>
      </c>
      <c r="Q293" s="12">
        <v>982</v>
      </c>
      <c r="R293" s="1"/>
    </row>
    <row r="294" ht="14.25">
      <c r="A294" s="125"/>
      <c r="B294" s="126" t="s">
        <v>340</v>
      </c>
      <c r="C294" s="127" t="s">
        <v>346</v>
      </c>
      <c r="D294" s="31">
        <f>IFERROR(INDEX('показатель 504-п'!E:E,MATCH('БШПД'!Q294,'показатель 504-п'!T:T,0)),"")</f>
        <v>252</v>
      </c>
      <c r="E294" s="128" t="s">
        <v>156</v>
      </c>
      <c r="F294" s="129" t="s">
        <v>156</v>
      </c>
      <c r="G294" s="129" t="s">
        <v>156</v>
      </c>
      <c r="H294" s="129" t="s">
        <v>156</v>
      </c>
      <c r="I294" s="129" t="s">
        <v>156</v>
      </c>
      <c r="J294" s="129" t="s">
        <v>156</v>
      </c>
      <c r="K294" s="129" t="s">
        <v>156</v>
      </c>
      <c r="L294" s="130" t="s">
        <v>156</v>
      </c>
      <c r="M294" s="125"/>
      <c r="N294" s="125" t="str">
        <f>IFERROR(INDEX('ПРТС'!H:H,MATCH('БШПД'!Q294,'ПРТС'!P:P,0)),"")</f>
        <v/>
      </c>
      <c r="O294" s="125">
        <f>IFERROR(INDEX('УЦН 1.0'!D:D,MATCH('БШПД'!Q294,'УЦН 1.0'!R:R,0)),"")</f>
        <v>2021</v>
      </c>
      <c r="P294" s="125" t="str">
        <f>IFERROR(INDEX('УЦН 2.0'!H:H,MATCH('БШПД'!Q294,'УЦН 2.0'!L:L,0)),"")</f>
        <v/>
      </c>
      <c r="Q294" s="12">
        <v>993</v>
      </c>
      <c r="R294" s="1"/>
    </row>
    <row r="295" ht="14.25">
      <c r="A295" s="125"/>
      <c r="B295" s="126" t="s">
        <v>340</v>
      </c>
      <c r="C295" s="127" t="s">
        <v>347</v>
      </c>
      <c r="D295" s="31">
        <f>IFERROR(INDEX('показатель 504-п'!E:E,MATCH('БШПД'!Q295,'показатель 504-п'!T:T,0)),"")</f>
        <v>342</v>
      </c>
      <c r="E295" s="128" t="s">
        <v>156</v>
      </c>
      <c r="F295" s="129" t="s">
        <v>156</v>
      </c>
      <c r="G295" s="129" t="s">
        <v>156</v>
      </c>
      <c r="H295" s="129" t="s">
        <v>156</v>
      </c>
      <c r="I295" s="129" t="s">
        <v>156</v>
      </c>
      <c r="J295" s="129" t="s">
        <v>156</v>
      </c>
      <c r="K295" s="129" t="s">
        <v>156</v>
      </c>
      <c r="L295" s="130" t="s">
        <v>156</v>
      </c>
      <c r="M295" s="125"/>
      <c r="N295" s="125" t="str">
        <f>IFERROR(INDEX('ПРТС'!H:H,MATCH('БШПД'!Q295,'ПРТС'!P:P,0)),"")</f>
        <v/>
      </c>
      <c r="O295" s="125">
        <f>IFERROR(INDEX('УЦН 1.0'!D:D,MATCH('БШПД'!Q295,'УЦН 1.0'!R:R,0)),"")</f>
        <v>2021</v>
      </c>
      <c r="P295" s="125" t="str">
        <f>IFERROR(INDEX('УЦН 2.0'!H:H,MATCH('БШПД'!Q295,'УЦН 2.0'!L:L,0)),"")</f>
        <v/>
      </c>
      <c r="Q295" s="12">
        <v>995</v>
      </c>
      <c r="R295" s="1"/>
    </row>
    <row r="296" ht="14.25">
      <c r="A296" s="80"/>
      <c r="B296" s="87" t="s">
        <v>340</v>
      </c>
      <c r="C296" s="103" t="s">
        <v>348</v>
      </c>
      <c r="D296" s="83">
        <f>IFERROR(INDEX('показатель 504-п'!E:E,MATCH('БШПД'!Q296,'показатель 504-п'!T:T,0)),"")</f>
        <v>200</v>
      </c>
      <c r="E296" s="89" t="s">
        <v>156</v>
      </c>
      <c r="F296" s="100" t="s">
        <v>156</v>
      </c>
      <c r="G296" s="100" t="s">
        <v>156</v>
      </c>
      <c r="H296" s="100" t="s">
        <v>156</v>
      </c>
      <c r="I296" s="100" t="s">
        <v>156</v>
      </c>
      <c r="J296" s="100" t="s">
        <v>156</v>
      </c>
      <c r="K296" s="100" t="s">
        <v>156</v>
      </c>
      <c r="L296" s="101" t="s">
        <v>156</v>
      </c>
      <c r="M296" s="80"/>
      <c r="N296" s="80">
        <f>IFERROR(INDEX('ПРТС'!H:H,MATCH('БШПД'!Q296,'ПРТС'!P:P,0)),"")</f>
        <v>2018</v>
      </c>
      <c r="O296" s="80">
        <f>IFERROR(INDEX('УЦН 1.0'!D:D,MATCH('БШПД'!Q296,'УЦН 1.0'!R:R,0)),"")</f>
        <v>2015</v>
      </c>
      <c r="P296" s="80" t="str">
        <f>IFERROR(INDEX('УЦН 2.0'!H:H,MATCH('БШПД'!Q296,'УЦН 2.0'!L:L,0)),"")</f>
        <v/>
      </c>
      <c r="Q296" s="12">
        <v>1007</v>
      </c>
      <c r="R296" s="1"/>
    </row>
    <row r="297" ht="14.25">
      <c r="A297" s="70"/>
      <c r="B297" s="131" t="s">
        <v>340</v>
      </c>
      <c r="C297" s="132" t="s">
        <v>349</v>
      </c>
      <c r="D297" s="72">
        <f>IFERROR(INDEX('показатель 504-п'!E:E,MATCH('БШПД'!Q297,'показатель 504-п'!T:T,0)),"")</f>
        <v>438</v>
      </c>
      <c r="E297" s="133" t="s">
        <v>156</v>
      </c>
      <c r="F297" s="134" t="s">
        <v>156</v>
      </c>
      <c r="G297" s="134" t="s">
        <v>156</v>
      </c>
      <c r="H297" s="134" t="s">
        <v>156</v>
      </c>
      <c r="I297" s="134" t="s">
        <v>156</v>
      </c>
      <c r="J297" s="134" t="s">
        <v>156</v>
      </c>
      <c r="K297" s="134" t="s">
        <v>156</v>
      </c>
      <c r="L297" s="135" t="s">
        <v>156</v>
      </c>
      <c r="M297" s="70"/>
      <c r="N297" s="70" t="str">
        <f>IFERROR(INDEX('ПРТС'!H:H,MATCH('БШПД'!Q297,'ПРТС'!P:P,0)),"")</f>
        <v/>
      </c>
      <c r="O297" s="70">
        <f>IFERROR(INDEX('УЦН 1.0'!D:D,MATCH('БШПД'!Q297,'УЦН 1.0'!R:R,0)),"")</f>
        <v>2021</v>
      </c>
      <c r="P297" s="70">
        <f>IFERROR(INDEX('УЦН 2.0'!H:H,MATCH('БШПД'!Q297,'УЦН 2.0'!L:L,0)),"")</f>
        <v>2024</v>
      </c>
      <c r="Q297" s="12">
        <v>1009</v>
      </c>
      <c r="R297" s="1"/>
    </row>
    <row r="298" ht="14.25">
      <c r="A298" s="125"/>
      <c r="B298" s="126" t="s">
        <v>350</v>
      </c>
      <c r="C298" s="127" t="s">
        <v>351</v>
      </c>
      <c r="D298" s="31">
        <f>IFERROR(INDEX('показатель 504-п'!E:E,MATCH('БШПД'!Q298,'показатель 504-п'!T:T,0)),"")</f>
        <v>298</v>
      </c>
      <c r="E298" s="128" t="s">
        <v>156</v>
      </c>
      <c r="F298" s="129" t="s">
        <v>156</v>
      </c>
      <c r="G298" s="129" t="s">
        <v>156</v>
      </c>
      <c r="H298" s="129" t="s">
        <v>156</v>
      </c>
      <c r="I298" s="129" t="s">
        <v>156</v>
      </c>
      <c r="J298" s="129" t="s">
        <v>156</v>
      </c>
      <c r="K298" s="129" t="s">
        <v>156</v>
      </c>
      <c r="L298" s="130" t="s">
        <v>156</v>
      </c>
      <c r="M298" s="125"/>
      <c r="N298" s="125" t="str">
        <f>IFERROR(INDEX('ПРТС'!H:H,MATCH('БШПД'!Q298,'ПРТС'!P:P,0)),"")</f>
        <v/>
      </c>
      <c r="O298" s="125">
        <f>IFERROR(INDEX('УЦН 1.0'!D:D,MATCH('БШПД'!Q298,'УЦН 1.0'!R:R,0)),"")</f>
        <v>2015</v>
      </c>
      <c r="P298" s="125" t="str">
        <f>IFERROR(INDEX('УЦН 2.0'!H:H,MATCH('БШПД'!Q298,'УЦН 2.0'!L:L,0)),"")</f>
        <v/>
      </c>
      <c r="Q298" s="12">
        <v>1018</v>
      </c>
      <c r="R298" s="1"/>
    </row>
    <row r="299" ht="14.25">
      <c r="A299" s="80"/>
      <c r="B299" s="87" t="s">
        <v>350</v>
      </c>
      <c r="C299" s="103" t="s">
        <v>352</v>
      </c>
      <c r="D299" s="83">
        <f>IFERROR(INDEX('показатель 504-п'!E:E,MATCH('БШПД'!Q299,'показатель 504-п'!T:T,0)),"")</f>
        <v>227</v>
      </c>
      <c r="E299" s="89" t="s">
        <v>156</v>
      </c>
      <c r="F299" s="100" t="s">
        <v>156</v>
      </c>
      <c r="G299" s="100" t="s">
        <v>156</v>
      </c>
      <c r="H299" s="100" t="s">
        <v>156</v>
      </c>
      <c r="I299" s="100" t="s">
        <v>156</v>
      </c>
      <c r="J299" s="100" t="s">
        <v>156</v>
      </c>
      <c r="K299" s="100" t="s">
        <v>156</v>
      </c>
      <c r="L299" s="101" t="s">
        <v>156</v>
      </c>
      <c r="M299" s="80"/>
      <c r="N299" s="80">
        <f>IFERROR(INDEX('ПРТС'!H:H,MATCH('БШПД'!Q299,'ПРТС'!P:P,0)),"")</f>
        <v>2023</v>
      </c>
      <c r="O299" s="80">
        <f>IFERROR(INDEX('УЦН 1.0'!D:D,MATCH('БШПД'!Q299,'УЦН 1.0'!R:R,0)),"")</f>
        <v>2015</v>
      </c>
      <c r="P299" s="80" t="str">
        <f>IFERROR(INDEX('УЦН 2.0'!H:H,MATCH('БШПД'!Q299,'УЦН 2.0'!L:L,0)),"")</f>
        <v/>
      </c>
      <c r="Q299" s="12">
        <v>1025</v>
      </c>
      <c r="R299" s="1"/>
    </row>
    <row r="300" ht="14.25">
      <c r="A300" s="125"/>
      <c r="B300" s="126" t="s">
        <v>350</v>
      </c>
      <c r="C300" s="127" t="s">
        <v>353</v>
      </c>
      <c r="D300" s="31">
        <f>IFERROR(INDEX('показатель 504-п'!E:E,MATCH('БШПД'!Q300,'показатель 504-п'!T:T,0)),"")</f>
        <v>404</v>
      </c>
      <c r="E300" s="128" t="s">
        <v>156</v>
      </c>
      <c r="F300" s="129" t="s">
        <v>156</v>
      </c>
      <c r="G300" s="129" t="s">
        <v>156</v>
      </c>
      <c r="H300" s="129" t="s">
        <v>156</v>
      </c>
      <c r="I300" s="129" t="s">
        <v>156</v>
      </c>
      <c r="J300" s="129" t="s">
        <v>156</v>
      </c>
      <c r="K300" s="129" t="s">
        <v>156</v>
      </c>
      <c r="L300" s="130" t="s">
        <v>156</v>
      </c>
      <c r="M300" s="125"/>
      <c r="N300" s="125" t="str">
        <f>IFERROR(INDEX('ПРТС'!H:H,MATCH('БШПД'!Q300,'ПРТС'!P:P,0)),"")</f>
        <v/>
      </c>
      <c r="O300" s="125">
        <f>IFERROR(INDEX('УЦН 1.0'!D:D,MATCH('БШПД'!Q300,'УЦН 1.0'!R:R,0)),"")</f>
        <v>2015</v>
      </c>
      <c r="P300" s="125" t="str">
        <f>IFERROR(INDEX('УЦН 2.0'!H:H,MATCH('БШПД'!Q300,'УЦН 2.0'!L:L,0)),"")</f>
        <v/>
      </c>
      <c r="Q300" s="12">
        <v>1035</v>
      </c>
      <c r="R300" s="1"/>
    </row>
    <row r="301" ht="14.25">
      <c r="A301" s="125"/>
      <c r="B301" s="126" t="s">
        <v>350</v>
      </c>
      <c r="C301" s="127" t="s">
        <v>354</v>
      </c>
      <c r="D301" s="31">
        <f>IFERROR(INDEX('показатель 504-п'!E:E,MATCH('БШПД'!Q301,'показатель 504-п'!T:T,0)),"")</f>
        <v>326</v>
      </c>
      <c r="E301" s="128" t="s">
        <v>156</v>
      </c>
      <c r="F301" s="129" t="s">
        <v>156</v>
      </c>
      <c r="G301" s="129" t="s">
        <v>156</v>
      </c>
      <c r="H301" s="129" t="s">
        <v>156</v>
      </c>
      <c r="I301" s="129" t="s">
        <v>156</v>
      </c>
      <c r="J301" s="129" t="s">
        <v>156</v>
      </c>
      <c r="K301" s="129" t="s">
        <v>156</v>
      </c>
      <c r="L301" s="130" t="s">
        <v>156</v>
      </c>
      <c r="M301" s="125"/>
      <c r="N301" s="125" t="str">
        <f>IFERROR(INDEX('ПРТС'!H:H,MATCH('БШПД'!Q301,'ПРТС'!P:P,0)),"")</f>
        <v/>
      </c>
      <c r="O301" s="125">
        <f>IFERROR(INDEX('УЦН 1.0'!D:D,MATCH('БШПД'!Q301,'УЦН 1.0'!R:R,0)),"")</f>
        <v>2015</v>
      </c>
      <c r="P301" s="125" t="str">
        <f>IFERROR(INDEX('УЦН 2.0'!H:H,MATCH('БШПД'!Q301,'УЦН 2.0'!L:L,0)),"")</f>
        <v/>
      </c>
      <c r="Q301" s="12">
        <v>1039</v>
      </c>
      <c r="R301" s="1"/>
    </row>
    <row r="302" ht="14.25">
      <c r="A302" s="125"/>
      <c r="B302" s="126" t="s">
        <v>350</v>
      </c>
      <c r="C302" s="127" t="s">
        <v>355</v>
      </c>
      <c r="D302" s="31">
        <f>IFERROR(INDEX('показатель 504-п'!E:E,MATCH('БШПД'!Q302,'показатель 504-п'!T:T,0)),"")</f>
        <v>374</v>
      </c>
      <c r="E302" s="128" t="s">
        <v>156</v>
      </c>
      <c r="F302" s="129" t="s">
        <v>156</v>
      </c>
      <c r="G302" s="129" t="s">
        <v>156</v>
      </c>
      <c r="H302" s="129" t="s">
        <v>156</v>
      </c>
      <c r="I302" s="129" t="s">
        <v>156</v>
      </c>
      <c r="J302" s="129" t="s">
        <v>156</v>
      </c>
      <c r="K302" s="129" t="s">
        <v>156</v>
      </c>
      <c r="L302" s="130" t="s">
        <v>156</v>
      </c>
      <c r="M302" s="125"/>
      <c r="N302" s="125" t="str">
        <f>IFERROR(INDEX('ПРТС'!H:H,MATCH('БШПД'!Q302,'ПРТС'!P:P,0)),"")</f>
        <v/>
      </c>
      <c r="O302" s="125">
        <f>IFERROR(INDEX('УЦН 1.0'!D:D,MATCH('БШПД'!Q302,'УЦН 1.0'!R:R,0)),"")</f>
        <v>2015</v>
      </c>
      <c r="P302" s="125" t="str">
        <f>IFERROR(INDEX('УЦН 2.0'!H:H,MATCH('БШПД'!Q302,'УЦН 2.0'!L:L,0)),"")</f>
        <v/>
      </c>
      <c r="Q302" s="12">
        <v>1040</v>
      </c>
      <c r="R302" s="1"/>
    </row>
    <row r="303" ht="14.25">
      <c r="A303" s="80"/>
      <c r="B303" s="87" t="s">
        <v>350</v>
      </c>
      <c r="C303" s="103" t="s">
        <v>356</v>
      </c>
      <c r="D303" s="83">
        <f>IFERROR(INDEX('показатель 504-п'!E:E,MATCH('БШПД'!Q303,'показатель 504-п'!T:T,0)),"")</f>
        <v>314</v>
      </c>
      <c r="E303" s="89" t="s">
        <v>156</v>
      </c>
      <c r="F303" s="100" t="s">
        <v>156</v>
      </c>
      <c r="G303" s="100" t="s">
        <v>156</v>
      </c>
      <c r="H303" s="100" t="s">
        <v>156</v>
      </c>
      <c r="I303" s="100" t="s">
        <v>156</v>
      </c>
      <c r="J303" s="100" t="s">
        <v>156</v>
      </c>
      <c r="K303" s="100" t="s">
        <v>156</v>
      </c>
      <c r="L303" s="101" t="s">
        <v>156</v>
      </c>
      <c r="M303" s="80"/>
      <c r="N303" s="80">
        <f>IFERROR(INDEX('ПРТС'!H:H,MATCH('БШПД'!Q303,'ПРТС'!P:P,0)),"")</f>
        <v>2019</v>
      </c>
      <c r="O303" s="80">
        <f>IFERROR(INDEX('УЦН 1.0'!D:D,MATCH('БШПД'!Q303,'УЦН 1.0'!R:R,0)),"")</f>
        <v>2015</v>
      </c>
      <c r="P303" s="80" t="str">
        <f>IFERROR(INDEX('УЦН 2.0'!H:H,MATCH('БШПД'!Q303,'УЦН 2.0'!L:L,0)),"")</f>
        <v/>
      </c>
      <c r="Q303" s="12">
        <v>1042</v>
      </c>
      <c r="R303" s="1"/>
    </row>
    <row r="304" ht="14.25">
      <c r="A304" s="70"/>
      <c r="B304" s="131" t="s">
        <v>350</v>
      </c>
      <c r="C304" s="132" t="s">
        <v>357</v>
      </c>
      <c r="D304" s="72">
        <f>IFERROR(INDEX('показатель 504-п'!E:E,MATCH('БШПД'!Q304,'показатель 504-п'!T:T,0)),"")</f>
        <v>332</v>
      </c>
      <c r="E304" s="133" t="s">
        <v>156</v>
      </c>
      <c r="F304" s="134" t="s">
        <v>156</v>
      </c>
      <c r="G304" s="134" t="s">
        <v>156</v>
      </c>
      <c r="H304" s="134" t="s">
        <v>156</v>
      </c>
      <c r="I304" s="134" t="s">
        <v>156</v>
      </c>
      <c r="J304" s="134" t="s">
        <v>156</v>
      </c>
      <c r="K304" s="134" t="s">
        <v>156</v>
      </c>
      <c r="L304" s="135" t="s">
        <v>156</v>
      </c>
      <c r="M304" s="70"/>
      <c r="N304" s="70" t="str">
        <f>IFERROR(INDEX('ПРТС'!H:H,MATCH('БШПД'!Q304,'ПРТС'!P:P,0)),"")</f>
        <v/>
      </c>
      <c r="O304" s="70">
        <f>IFERROR(INDEX('УЦН 1.0'!D:D,MATCH('БШПД'!Q304,'УЦН 1.0'!R:R,0)),"")</f>
        <v>2015</v>
      </c>
      <c r="P304" s="70">
        <f>IFERROR(INDEX('УЦН 2.0'!H:H,MATCH('БШПД'!Q304,'УЦН 2.0'!L:L,0)),"")</f>
        <v>2023</v>
      </c>
      <c r="Q304" s="12">
        <v>1046</v>
      </c>
      <c r="R304" s="1"/>
    </row>
    <row r="305" ht="14.25">
      <c r="A305" s="125"/>
      <c r="B305" s="126" t="s">
        <v>350</v>
      </c>
      <c r="C305" s="127" t="s">
        <v>358</v>
      </c>
      <c r="D305" s="143">
        <f>IFERROR(INDEX('показатель 504-п'!E:E,MATCH('БШПД'!Q305,'показатель 504-п'!T:T,0)),"")</f>
        <v>1588</v>
      </c>
      <c r="E305" s="128" t="s">
        <v>156</v>
      </c>
      <c r="F305" s="129" t="s">
        <v>156</v>
      </c>
      <c r="G305" s="129" t="s">
        <v>156</v>
      </c>
      <c r="H305" s="129" t="s">
        <v>156</v>
      </c>
      <c r="I305" s="129" t="s">
        <v>156</v>
      </c>
      <c r="J305" s="129" t="s">
        <v>156</v>
      </c>
      <c r="K305" s="129" t="s">
        <v>156</v>
      </c>
      <c r="L305" s="130" t="s">
        <v>156</v>
      </c>
      <c r="M305" s="125"/>
      <c r="N305" s="125" t="str">
        <f>IFERROR(INDEX('ПРТС'!H:H,MATCH('БШПД'!Q305,'ПРТС'!P:P,0)),"")</f>
        <v/>
      </c>
      <c r="O305" s="125">
        <f>IFERROR(INDEX('УЦН 1.0'!D:D,MATCH('БШПД'!Q305,'УЦН 1.0'!R:R,0)),"")</f>
        <v>2015</v>
      </c>
      <c r="P305" s="125" t="str">
        <f>IFERROR(INDEX('УЦН 2.0'!H:H,MATCH('БШПД'!Q305,'УЦН 2.0'!L:L,0)),"")</f>
        <v/>
      </c>
      <c r="Q305" s="12">
        <v>1051</v>
      </c>
      <c r="R305" s="1"/>
    </row>
    <row r="306" ht="14.25">
      <c r="A306" s="125"/>
      <c r="B306" s="126" t="s">
        <v>359</v>
      </c>
      <c r="C306" s="127" t="s">
        <v>360</v>
      </c>
      <c r="D306" s="31">
        <f>IFERROR(INDEX('показатель 504-п'!E:E,MATCH('БШПД'!Q306,'показатель 504-п'!T:T,0)),"")</f>
        <v>172</v>
      </c>
      <c r="E306" s="128" t="s">
        <v>156</v>
      </c>
      <c r="F306" s="129" t="s">
        <v>156</v>
      </c>
      <c r="G306" s="129" t="s">
        <v>156</v>
      </c>
      <c r="H306" s="129" t="s">
        <v>156</v>
      </c>
      <c r="I306" s="129" t="s">
        <v>156</v>
      </c>
      <c r="J306" s="129" t="s">
        <v>156</v>
      </c>
      <c r="K306" s="129" t="s">
        <v>156</v>
      </c>
      <c r="L306" s="130" t="s">
        <v>156</v>
      </c>
      <c r="M306" s="125"/>
      <c r="N306" s="125" t="str">
        <f>IFERROR(INDEX('ПРТС'!H:H,MATCH('БШПД'!Q306,'ПРТС'!P:P,0)),"")</f>
        <v/>
      </c>
      <c r="O306" s="125">
        <f>IFERROR(INDEX('УЦН 1.0'!D:D,MATCH('БШПД'!Q306,'УЦН 1.0'!R:R,0)),"")</f>
        <v>2015</v>
      </c>
      <c r="P306" s="125" t="str">
        <f>IFERROR(INDEX('УЦН 2.0'!H:H,MATCH('БШПД'!Q306,'УЦН 2.0'!L:L,0)),"")</f>
        <v/>
      </c>
      <c r="Q306" s="12">
        <v>1076</v>
      </c>
      <c r="R306" s="1"/>
    </row>
    <row r="307" ht="14.25">
      <c r="A307" s="125"/>
      <c r="B307" s="126" t="s">
        <v>359</v>
      </c>
      <c r="C307" s="127" t="s">
        <v>361</v>
      </c>
      <c r="D307" s="31">
        <f>IFERROR(INDEX('показатель 504-п'!E:E,MATCH('БШПД'!Q307,'показатель 504-п'!T:T,0)),"")</f>
        <v>388</v>
      </c>
      <c r="E307" s="128" t="s">
        <v>156</v>
      </c>
      <c r="F307" s="129" t="s">
        <v>156</v>
      </c>
      <c r="G307" s="129" t="s">
        <v>156</v>
      </c>
      <c r="H307" s="129" t="s">
        <v>156</v>
      </c>
      <c r="I307" s="129" t="s">
        <v>156</v>
      </c>
      <c r="J307" s="129" t="s">
        <v>156</v>
      </c>
      <c r="K307" s="129" t="s">
        <v>156</v>
      </c>
      <c r="L307" s="130" t="s">
        <v>156</v>
      </c>
      <c r="M307" s="125"/>
      <c r="N307" s="125">
        <f>IFERROR(INDEX('ПРТС'!H:H,MATCH('БШПД'!Q307,'ПРТС'!P:P,0)),"")</f>
        <v>2024</v>
      </c>
      <c r="O307" s="125">
        <f>IFERROR(INDEX('УЦН 1.0'!D:D,MATCH('БШПД'!Q307,'УЦН 1.0'!R:R,0)),"")</f>
        <v>2015</v>
      </c>
      <c r="P307" s="125" t="str">
        <f>IFERROR(INDEX('УЦН 2.0'!H:H,MATCH('БШПД'!Q307,'УЦН 2.0'!L:L,0)),"")</f>
        <v/>
      </c>
      <c r="Q307" s="12">
        <v>1077</v>
      </c>
      <c r="R307" s="1"/>
    </row>
    <row r="308" ht="14.25">
      <c r="A308" s="125"/>
      <c r="B308" s="126" t="s">
        <v>359</v>
      </c>
      <c r="C308" s="127" t="s">
        <v>362</v>
      </c>
      <c r="D308" s="31">
        <f>IFERROR(INDEX('показатель 504-п'!E:E,MATCH('БШПД'!Q308,'показатель 504-п'!T:T,0)),"")</f>
        <v>201</v>
      </c>
      <c r="E308" s="128" t="s">
        <v>156</v>
      </c>
      <c r="F308" s="129" t="s">
        <v>156</v>
      </c>
      <c r="G308" s="129" t="s">
        <v>156</v>
      </c>
      <c r="H308" s="129" t="s">
        <v>156</v>
      </c>
      <c r="I308" s="129" t="s">
        <v>156</v>
      </c>
      <c r="J308" s="129" t="s">
        <v>156</v>
      </c>
      <c r="K308" s="129" t="s">
        <v>156</v>
      </c>
      <c r="L308" s="130" t="s">
        <v>156</v>
      </c>
      <c r="M308" s="125"/>
      <c r="N308" s="125" t="str">
        <f>IFERROR(INDEX('ПРТС'!H:H,MATCH('БШПД'!Q308,'ПРТС'!P:P,0)),"")</f>
        <v/>
      </c>
      <c r="O308" s="125">
        <f>IFERROR(INDEX('УЦН 1.0'!D:D,MATCH('БШПД'!Q308,'УЦН 1.0'!R:R,0)),"")</f>
        <v>2015</v>
      </c>
      <c r="P308" s="125" t="str">
        <f>IFERROR(INDEX('УЦН 2.0'!H:H,MATCH('БШПД'!Q308,'УЦН 2.0'!L:L,0)),"")</f>
        <v/>
      </c>
      <c r="Q308" s="12">
        <v>1078</v>
      </c>
      <c r="R308" s="1"/>
    </row>
    <row r="309" ht="14.25">
      <c r="A309" s="125"/>
      <c r="B309" s="126" t="s">
        <v>359</v>
      </c>
      <c r="C309" s="127" t="s">
        <v>363</v>
      </c>
      <c r="D309" s="31">
        <f>IFERROR(INDEX('показатель 504-п'!E:E,MATCH('БШПД'!Q309,'показатель 504-п'!T:T,0)),"")</f>
        <v>234</v>
      </c>
      <c r="E309" s="128" t="s">
        <v>156</v>
      </c>
      <c r="F309" s="129" t="s">
        <v>156</v>
      </c>
      <c r="G309" s="129" t="s">
        <v>156</v>
      </c>
      <c r="H309" s="129" t="s">
        <v>156</v>
      </c>
      <c r="I309" s="129" t="s">
        <v>156</v>
      </c>
      <c r="J309" s="129" t="s">
        <v>156</v>
      </c>
      <c r="K309" s="129" t="s">
        <v>156</v>
      </c>
      <c r="L309" s="130" t="s">
        <v>156</v>
      </c>
      <c r="M309" s="125"/>
      <c r="N309" s="125" t="str">
        <f>IFERROR(INDEX('ПРТС'!H:H,MATCH('БШПД'!Q309,'ПРТС'!P:P,0)),"")</f>
        <v/>
      </c>
      <c r="O309" s="125">
        <f>IFERROR(INDEX('УЦН 1.0'!D:D,MATCH('БШПД'!Q309,'УЦН 1.0'!R:R,0)),"")</f>
        <v>2015</v>
      </c>
      <c r="P309" s="125" t="str">
        <f>IFERROR(INDEX('УЦН 2.0'!H:H,MATCH('БШПД'!Q309,'УЦН 2.0'!L:L,0)),"")</f>
        <v/>
      </c>
      <c r="Q309" s="12">
        <v>1080</v>
      </c>
      <c r="R309" s="1"/>
    </row>
    <row r="310" ht="14.25">
      <c r="A310" s="70"/>
      <c r="B310" s="131" t="s">
        <v>359</v>
      </c>
      <c r="C310" s="132" t="s">
        <v>364</v>
      </c>
      <c r="D310" s="72">
        <f>IFERROR(INDEX('показатель 504-п'!E:E,MATCH('БШПД'!Q310,'показатель 504-п'!T:T,0)),"")</f>
        <v>279</v>
      </c>
      <c r="E310" s="133" t="s">
        <v>156</v>
      </c>
      <c r="F310" s="134" t="s">
        <v>156</v>
      </c>
      <c r="G310" s="134" t="s">
        <v>156</v>
      </c>
      <c r="H310" s="134" t="s">
        <v>156</v>
      </c>
      <c r="I310" s="134" t="s">
        <v>156</v>
      </c>
      <c r="J310" s="134" t="s">
        <v>156</v>
      </c>
      <c r="K310" s="134" t="s">
        <v>156</v>
      </c>
      <c r="L310" s="135" t="s">
        <v>156</v>
      </c>
      <c r="M310" s="70"/>
      <c r="N310" s="70" t="str">
        <f>IFERROR(INDEX('ПРТС'!H:H,MATCH('БШПД'!Q310,'ПРТС'!P:P,0)),"")</f>
        <v/>
      </c>
      <c r="O310" s="70">
        <f>IFERROR(INDEX('УЦН 1.0'!D:D,MATCH('БШПД'!Q310,'УЦН 1.0'!R:R,0)),"")</f>
        <v>2015</v>
      </c>
      <c r="P310" s="70">
        <f>IFERROR(INDEX('УЦН 2.0'!H:H,MATCH('БШПД'!Q310,'УЦН 2.0'!L:L,0)),"")</f>
        <v>2021</v>
      </c>
      <c r="Q310" s="12">
        <v>1082</v>
      </c>
      <c r="R310" s="1"/>
    </row>
    <row r="311" ht="14.25">
      <c r="A311" s="125"/>
      <c r="B311" s="126" t="s">
        <v>359</v>
      </c>
      <c r="C311" s="127" t="s">
        <v>365</v>
      </c>
      <c r="D311" s="31">
        <f>IFERROR(INDEX('показатель 504-п'!E:E,MATCH('БШПД'!Q311,'показатель 504-п'!T:T,0)),"")</f>
        <v>265</v>
      </c>
      <c r="E311" s="128" t="s">
        <v>156</v>
      </c>
      <c r="F311" s="129" t="s">
        <v>156</v>
      </c>
      <c r="G311" s="129" t="s">
        <v>156</v>
      </c>
      <c r="H311" s="129" t="s">
        <v>156</v>
      </c>
      <c r="I311" s="129" t="s">
        <v>156</v>
      </c>
      <c r="J311" s="129" t="s">
        <v>156</v>
      </c>
      <c r="K311" s="129" t="s">
        <v>156</v>
      </c>
      <c r="L311" s="130" t="s">
        <v>156</v>
      </c>
      <c r="M311" s="125"/>
      <c r="N311" s="125" t="str">
        <f>IFERROR(INDEX('ПРТС'!H:H,MATCH('БШПД'!Q311,'ПРТС'!P:P,0)),"")</f>
        <v/>
      </c>
      <c r="O311" s="125">
        <f>IFERROR(INDEX('УЦН 1.0'!D:D,MATCH('БШПД'!Q311,'УЦН 1.0'!R:R,0)),"")</f>
        <v>2015</v>
      </c>
      <c r="P311" s="125" t="str">
        <f>IFERROR(INDEX('УЦН 2.0'!H:H,MATCH('БШПД'!Q311,'УЦН 2.0'!L:L,0)),"")</f>
        <v/>
      </c>
      <c r="Q311" s="12">
        <v>1083</v>
      </c>
      <c r="R311" s="1"/>
    </row>
    <row r="312" ht="14.25">
      <c r="A312" s="80"/>
      <c r="B312" s="87" t="s">
        <v>359</v>
      </c>
      <c r="C312" s="103" t="s">
        <v>366</v>
      </c>
      <c r="D312" s="83">
        <f>IFERROR(INDEX('показатель 504-п'!E:E,MATCH('БШПД'!Q312,'показатель 504-п'!T:T,0)),"")</f>
        <v>288</v>
      </c>
      <c r="E312" s="89" t="s">
        <v>156</v>
      </c>
      <c r="F312" s="100" t="s">
        <v>156</v>
      </c>
      <c r="G312" s="100" t="s">
        <v>156</v>
      </c>
      <c r="H312" s="100" t="s">
        <v>156</v>
      </c>
      <c r="I312" s="100" t="s">
        <v>156</v>
      </c>
      <c r="J312" s="100" t="s">
        <v>156</v>
      </c>
      <c r="K312" s="100" t="s">
        <v>156</v>
      </c>
      <c r="L312" s="101" t="s">
        <v>156</v>
      </c>
      <c r="M312" s="80"/>
      <c r="N312" s="80">
        <f>IFERROR(INDEX('ПРТС'!H:H,MATCH('БШПД'!Q312,'ПРТС'!P:P,0)),"")</f>
        <v>2024</v>
      </c>
      <c r="O312" s="80">
        <f>IFERROR(INDEX('УЦН 1.0'!D:D,MATCH('БШПД'!Q312,'УЦН 1.0'!R:R,0)),"")</f>
        <v>2017</v>
      </c>
      <c r="P312" s="80" t="str">
        <f>IFERROR(INDEX('УЦН 2.0'!H:H,MATCH('БШПД'!Q312,'УЦН 2.0'!L:L,0)),"")</f>
        <v/>
      </c>
      <c r="Q312" s="12">
        <v>1090</v>
      </c>
      <c r="R312" s="1"/>
    </row>
    <row r="313" ht="14.25">
      <c r="A313" s="125"/>
      <c r="B313" s="126" t="s">
        <v>359</v>
      </c>
      <c r="C313" s="127" t="s">
        <v>367</v>
      </c>
      <c r="D313" s="31">
        <f>IFERROR(INDEX('показатель 504-п'!E:E,MATCH('БШПД'!Q313,'показатель 504-п'!T:T,0)),"")</f>
        <v>362</v>
      </c>
      <c r="E313" s="128" t="s">
        <v>156</v>
      </c>
      <c r="F313" s="129" t="s">
        <v>156</v>
      </c>
      <c r="G313" s="129" t="s">
        <v>156</v>
      </c>
      <c r="H313" s="129" t="s">
        <v>156</v>
      </c>
      <c r="I313" s="129" t="s">
        <v>156</v>
      </c>
      <c r="J313" s="129" t="s">
        <v>156</v>
      </c>
      <c r="K313" s="129" t="s">
        <v>156</v>
      </c>
      <c r="L313" s="130" t="s">
        <v>156</v>
      </c>
      <c r="M313" s="125"/>
      <c r="N313" s="125" t="str">
        <f>IFERROR(INDEX('ПРТС'!H:H,MATCH('БШПД'!Q313,'ПРТС'!P:P,0)),"")</f>
        <v/>
      </c>
      <c r="O313" s="125">
        <f>IFERROR(INDEX('УЦН 1.0'!D:D,MATCH('БШПД'!Q313,'УЦН 1.0'!R:R,0)),"")</f>
        <v>2015</v>
      </c>
      <c r="P313" s="125" t="str">
        <f>IFERROR(INDEX('УЦН 2.0'!H:H,MATCH('БШПД'!Q313,'УЦН 2.0'!L:L,0)),"")</f>
        <v/>
      </c>
      <c r="Q313" s="12">
        <v>1091</v>
      </c>
      <c r="R313" s="1"/>
    </row>
    <row r="314" ht="14.25">
      <c r="A314" s="125"/>
      <c r="B314" s="126" t="s">
        <v>359</v>
      </c>
      <c r="C314" s="127" t="s">
        <v>368</v>
      </c>
      <c r="D314" s="31">
        <f>IFERROR(INDEX('показатель 504-п'!E:E,MATCH('БШПД'!Q314,'показатель 504-п'!T:T,0)),"")</f>
        <v>463</v>
      </c>
      <c r="E314" s="128" t="s">
        <v>156</v>
      </c>
      <c r="F314" s="129" t="s">
        <v>156</v>
      </c>
      <c r="G314" s="129" t="s">
        <v>156</v>
      </c>
      <c r="H314" s="129" t="s">
        <v>156</v>
      </c>
      <c r="I314" s="129" t="s">
        <v>156</v>
      </c>
      <c r="J314" s="129" t="s">
        <v>156</v>
      </c>
      <c r="K314" s="129" t="s">
        <v>156</v>
      </c>
      <c r="L314" s="130" t="s">
        <v>156</v>
      </c>
      <c r="M314" s="125"/>
      <c r="N314" s="125" t="str">
        <f>IFERROR(INDEX('ПРТС'!H:H,MATCH('БШПД'!Q314,'ПРТС'!P:P,0)),"")</f>
        <v/>
      </c>
      <c r="O314" s="125">
        <f>IFERROR(INDEX('УЦН 1.0'!D:D,MATCH('БШПД'!Q314,'УЦН 1.0'!R:R,0)),"")</f>
        <v>2015</v>
      </c>
      <c r="P314" s="125" t="str">
        <f>IFERROR(INDEX('УЦН 2.0'!H:H,MATCH('БШПД'!Q314,'УЦН 2.0'!L:L,0)),"")</f>
        <v/>
      </c>
      <c r="Q314" s="12">
        <v>1095</v>
      </c>
      <c r="R314" s="1"/>
    </row>
    <row r="315" ht="14.25">
      <c r="A315" s="125"/>
      <c r="B315" s="126" t="s">
        <v>359</v>
      </c>
      <c r="C315" s="127" t="s">
        <v>369</v>
      </c>
      <c r="D315" s="31">
        <f>IFERROR(INDEX('показатель 504-п'!E:E,MATCH('БШПД'!Q315,'показатель 504-п'!T:T,0)),"")</f>
        <v>248</v>
      </c>
      <c r="E315" s="128" t="s">
        <v>156</v>
      </c>
      <c r="F315" s="129" t="s">
        <v>156</v>
      </c>
      <c r="G315" s="129" t="s">
        <v>156</v>
      </c>
      <c r="H315" s="129" t="s">
        <v>156</v>
      </c>
      <c r="I315" s="129" t="s">
        <v>156</v>
      </c>
      <c r="J315" s="129" t="s">
        <v>156</v>
      </c>
      <c r="K315" s="129" t="s">
        <v>156</v>
      </c>
      <c r="L315" s="130" t="s">
        <v>156</v>
      </c>
      <c r="M315" s="125"/>
      <c r="N315" s="125" t="str">
        <f>IFERROR(INDEX('ПРТС'!H:H,MATCH('БШПД'!Q315,'ПРТС'!P:P,0)),"")</f>
        <v/>
      </c>
      <c r="O315" s="125">
        <f>IFERROR(INDEX('УЦН 1.0'!D:D,MATCH('БШПД'!Q315,'УЦН 1.0'!R:R,0)),"")</f>
        <v>2015</v>
      </c>
      <c r="P315" s="125" t="str">
        <f>IFERROR(INDEX('УЦН 2.0'!H:H,MATCH('БШПД'!Q315,'УЦН 2.0'!L:L,0)),"")</f>
        <v/>
      </c>
      <c r="Q315" s="12">
        <v>1098</v>
      </c>
      <c r="R315" s="1"/>
    </row>
    <row r="316" ht="14.25">
      <c r="A316" s="125"/>
      <c r="B316" s="126" t="s">
        <v>359</v>
      </c>
      <c r="C316" s="127" t="s">
        <v>370</v>
      </c>
      <c r="D316" s="31">
        <f>IFERROR(INDEX('показатель 504-п'!E:E,MATCH('БШПД'!Q316,'показатель 504-п'!T:T,0)),"")</f>
        <v>326</v>
      </c>
      <c r="E316" s="128" t="s">
        <v>156</v>
      </c>
      <c r="F316" s="129" t="s">
        <v>156</v>
      </c>
      <c r="G316" s="129" t="s">
        <v>156</v>
      </c>
      <c r="H316" s="129" t="s">
        <v>156</v>
      </c>
      <c r="I316" s="129" t="s">
        <v>156</v>
      </c>
      <c r="J316" s="129" t="s">
        <v>156</v>
      </c>
      <c r="K316" s="129" t="s">
        <v>156</v>
      </c>
      <c r="L316" s="130" t="s">
        <v>156</v>
      </c>
      <c r="M316" s="125"/>
      <c r="N316" s="125" t="str">
        <f>IFERROR(INDEX('ПРТС'!H:H,MATCH('БШПД'!Q316,'ПРТС'!P:P,0)),"")</f>
        <v/>
      </c>
      <c r="O316" s="125">
        <f>IFERROR(INDEX('УЦН 1.0'!D:D,MATCH('БШПД'!Q316,'УЦН 1.0'!R:R,0)),"")</f>
        <v>2015</v>
      </c>
      <c r="P316" s="125" t="str">
        <f>IFERROR(INDEX('УЦН 2.0'!H:H,MATCH('БШПД'!Q316,'УЦН 2.0'!L:L,0)),"")</f>
        <v/>
      </c>
      <c r="Q316" s="12">
        <v>1099</v>
      </c>
      <c r="R316" s="1"/>
    </row>
    <row r="317" ht="14.25">
      <c r="A317" s="125"/>
      <c r="B317" s="126" t="s">
        <v>359</v>
      </c>
      <c r="C317" s="127" t="s">
        <v>371</v>
      </c>
      <c r="D317" s="31">
        <f>IFERROR(INDEX('показатель 504-п'!E:E,MATCH('БШПД'!Q317,'показатель 504-п'!T:T,0)),"")</f>
        <v>240</v>
      </c>
      <c r="E317" s="128" t="s">
        <v>156</v>
      </c>
      <c r="F317" s="129" t="s">
        <v>156</v>
      </c>
      <c r="G317" s="129" t="s">
        <v>156</v>
      </c>
      <c r="H317" s="129" t="s">
        <v>156</v>
      </c>
      <c r="I317" s="129" t="s">
        <v>156</v>
      </c>
      <c r="J317" s="129" t="s">
        <v>156</v>
      </c>
      <c r="K317" s="129" t="s">
        <v>156</v>
      </c>
      <c r="L317" s="130" t="s">
        <v>156</v>
      </c>
      <c r="M317" s="125"/>
      <c r="N317" s="125" t="str">
        <f>IFERROR(INDEX('ПРТС'!H:H,MATCH('БШПД'!Q317,'ПРТС'!P:P,0)),"")</f>
        <v/>
      </c>
      <c r="O317" s="125">
        <f>IFERROR(INDEX('УЦН 1.0'!D:D,MATCH('БШПД'!Q317,'УЦН 1.0'!R:R,0)),"")</f>
        <v>2015</v>
      </c>
      <c r="P317" s="125" t="str">
        <f>IFERROR(INDEX('УЦН 2.0'!H:H,MATCH('БШПД'!Q317,'УЦН 2.0'!L:L,0)),"")</f>
        <v/>
      </c>
      <c r="Q317" s="12">
        <v>1103</v>
      </c>
      <c r="R317" s="1"/>
    </row>
    <row r="318" ht="14.25">
      <c r="A318" s="70"/>
      <c r="B318" s="131" t="s">
        <v>359</v>
      </c>
      <c r="C318" s="132" t="s">
        <v>372</v>
      </c>
      <c r="D318" s="72">
        <f>IFERROR(INDEX('показатель 504-п'!E:E,MATCH('БШПД'!Q318,'показатель 504-п'!T:T,0)),"")</f>
        <v>250</v>
      </c>
      <c r="E318" s="133" t="s">
        <v>156</v>
      </c>
      <c r="F318" s="134" t="s">
        <v>156</v>
      </c>
      <c r="G318" s="134" t="s">
        <v>156</v>
      </c>
      <c r="H318" s="134" t="s">
        <v>156</v>
      </c>
      <c r="I318" s="134" t="s">
        <v>156</v>
      </c>
      <c r="J318" s="134" t="s">
        <v>156</v>
      </c>
      <c r="K318" s="134" t="s">
        <v>156</v>
      </c>
      <c r="L318" s="135" t="s">
        <v>156</v>
      </c>
      <c r="M318" s="70"/>
      <c r="N318" s="70" t="str">
        <f>IFERROR(INDEX('ПРТС'!H:H,MATCH('БШПД'!Q318,'ПРТС'!P:P,0)),"")</f>
        <v/>
      </c>
      <c r="O318" s="70">
        <f>IFERROR(INDEX('УЦН 1.0'!D:D,MATCH('БШПД'!Q318,'УЦН 1.0'!R:R,0)),"")</f>
        <v>2015</v>
      </c>
      <c r="P318" s="70">
        <f>IFERROR(INDEX('УЦН 2.0'!H:H,MATCH('БШПД'!Q318,'УЦН 2.0'!L:L,0)),"")</f>
        <v>2021</v>
      </c>
      <c r="Q318" s="12">
        <v>1109</v>
      </c>
      <c r="R318" s="1"/>
    </row>
    <row r="319" ht="14.25">
      <c r="A319" s="80"/>
      <c r="B319" s="87" t="s">
        <v>359</v>
      </c>
      <c r="C319" s="103" t="s">
        <v>373</v>
      </c>
      <c r="D319" s="83">
        <f>IFERROR(INDEX('показатель 504-п'!E:E,MATCH('БШПД'!Q319,'показатель 504-п'!T:T,0)),"")</f>
        <v>220</v>
      </c>
      <c r="E319" s="89" t="s">
        <v>156</v>
      </c>
      <c r="F319" s="100" t="s">
        <v>156</v>
      </c>
      <c r="G319" s="100" t="s">
        <v>156</v>
      </c>
      <c r="H319" s="100" t="s">
        <v>156</v>
      </c>
      <c r="I319" s="100" t="s">
        <v>156</v>
      </c>
      <c r="J319" s="100" t="s">
        <v>156</v>
      </c>
      <c r="K319" s="100" t="s">
        <v>156</v>
      </c>
      <c r="L319" s="101" t="s">
        <v>156</v>
      </c>
      <c r="M319" s="80"/>
      <c r="N319" s="80">
        <f>IFERROR(INDEX('ПРТС'!H:H,MATCH('БШПД'!Q319,'ПРТС'!P:P,0)),"")</f>
        <v>2023</v>
      </c>
      <c r="O319" s="80">
        <f>IFERROR(INDEX('УЦН 1.0'!D:D,MATCH('БШПД'!Q319,'УЦН 1.0'!R:R,0)),"")</f>
        <v>2015</v>
      </c>
      <c r="P319" s="80" t="str">
        <f>IFERROR(INDEX('УЦН 2.0'!H:H,MATCH('БШПД'!Q319,'УЦН 2.0'!L:L,0)),"")</f>
        <v/>
      </c>
      <c r="Q319" s="12">
        <v>1111</v>
      </c>
      <c r="R319" s="1"/>
    </row>
    <row r="320" ht="14.25">
      <c r="A320" s="125"/>
      <c r="B320" s="126" t="s">
        <v>359</v>
      </c>
      <c r="C320" s="127" t="s">
        <v>374</v>
      </c>
      <c r="D320" s="31">
        <f>IFERROR(INDEX('показатель 504-п'!E:E,MATCH('БШПД'!Q320,'показатель 504-п'!T:T,0)),"")</f>
        <v>235</v>
      </c>
      <c r="E320" s="128" t="s">
        <v>156</v>
      </c>
      <c r="F320" s="129" t="s">
        <v>156</v>
      </c>
      <c r="G320" s="129" t="s">
        <v>156</v>
      </c>
      <c r="H320" s="129" t="s">
        <v>156</v>
      </c>
      <c r="I320" s="129" t="s">
        <v>156</v>
      </c>
      <c r="J320" s="129" t="s">
        <v>156</v>
      </c>
      <c r="K320" s="129" t="s">
        <v>156</v>
      </c>
      <c r="L320" s="130" t="s">
        <v>156</v>
      </c>
      <c r="M320" s="125"/>
      <c r="N320" s="125" t="str">
        <f>IFERROR(INDEX('ПРТС'!H:H,MATCH('БШПД'!Q320,'ПРТС'!P:P,0)),"")</f>
        <v/>
      </c>
      <c r="O320" s="125">
        <f>IFERROR(INDEX('УЦН 1.0'!D:D,MATCH('БШПД'!Q320,'УЦН 1.0'!R:R,0)),"")</f>
        <v>2015</v>
      </c>
      <c r="P320" s="125" t="str">
        <f>IFERROR(INDEX('УЦН 2.0'!H:H,MATCH('БШПД'!Q320,'УЦН 2.0'!L:L,0)),"")</f>
        <v/>
      </c>
      <c r="Q320" s="12">
        <v>1117</v>
      </c>
      <c r="R320" s="1"/>
    </row>
    <row r="321" ht="14.25">
      <c r="A321" s="80"/>
      <c r="B321" s="87" t="s">
        <v>359</v>
      </c>
      <c r="C321" s="103" t="s">
        <v>375</v>
      </c>
      <c r="D321" s="83">
        <f>IFERROR(INDEX('показатель 504-п'!E:E,MATCH('БШПД'!Q321,'показатель 504-п'!T:T,0)),"")</f>
        <v>443</v>
      </c>
      <c r="E321" s="89" t="s">
        <v>156</v>
      </c>
      <c r="F321" s="100" t="s">
        <v>156</v>
      </c>
      <c r="G321" s="100" t="s">
        <v>156</v>
      </c>
      <c r="H321" s="100" t="s">
        <v>156</v>
      </c>
      <c r="I321" s="100" t="s">
        <v>156</v>
      </c>
      <c r="J321" s="100" t="s">
        <v>156</v>
      </c>
      <c r="K321" s="100" t="s">
        <v>156</v>
      </c>
      <c r="L321" s="101" t="s">
        <v>156</v>
      </c>
      <c r="M321" s="80"/>
      <c r="N321" s="80">
        <f>IFERROR(INDEX('ПРТС'!H:H,MATCH('БШПД'!Q321,'ПРТС'!P:P,0)),"")</f>
        <v>2023</v>
      </c>
      <c r="O321" s="80">
        <f>IFERROR(INDEX('УЦН 1.0'!D:D,MATCH('БШПД'!Q321,'УЦН 1.0'!R:R,0)),"")</f>
        <v>2015</v>
      </c>
      <c r="P321" s="80" t="str">
        <f>IFERROR(INDEX('УЦН 2.0'!H:H,MATCH('БШПД'!Q321,'УЦН 2.0'!L:L,0)),"")</f>
        <v/>
      </c>
      <c r="Q321" s="12">
        <v>1125</v>
      </c>
      <c r="R321" s="1"/>
    </row>
    <row r="322" ht="14.25">
      <c r="A322" s="80"/>
      <c r="B322" s="87" t="s">
        <v>359</v>
      </c>
      <c r="C322" s="103" t="s">
        <v>376</v>
      </c>
      <c r="D322" s="83">
        <f>IFERROR(INDEX('показатель 504-п'!E:E,MATCH('БШПД'!Q322,'показатель 504-п'!T:T,0)),"")</f>
        <v>322</v>
      </c>
      <c r="E322" s="89" t="s">
        <v>156</v>
      </c>
      <c r="F322" s="100" t="s">
        <v>156</v>
      </c>
      <c r="G322" s="100" t="s">
        <v>156</v>
      </c>
      <c r="H322" s="100" t="s">
        <v>156</v>
      </c>
      <c r="I322" s="100" t="s">
        <v>156</v>
      </c>
      <c r="J322" s="100" t="s">
        <v>156</v>
      </c>
      <c r="K322" s="100" t="s">
        <v>156</v>
      </c>
      <c r="L322" s="101" t="s">
        <v>156</v>
      </c>
      <c r="M322" s="80"/>
      <c r="N322" s="80">
        <f>IFERROR(INDEX('ПРТС'!H:H,MATCH('БШПД'!Q322,'ПРТС'!P:P,0)),"")</f>
        <v>2023</v>
      </c>
      <c r="O322" s="80">
        <f>IFERROR(INDEX('УЦН 1.0'!D:D,MATCH('БШПД'!Q322,'УЦН 1.0'!R:R,0)),"")</f>
        <v>2015</v>
      </c>
      <c r="P322" s="80" t="str">
        <f>IFERROR(INDEX('УЦН 2.0'!H:H,MATCH('БШПД'!Q322,'УЦН 2.0'!L:L,0)),"")</f>
        <v/>
      </c>
      <c r="Q322" s="12">
        <v>1126</v>
      </c>
      <c r="R322" s="1"/>
    </row>
    <row r="323" ht="14.25">
      <c r="A323" s="70"/>
      <c r="B323" s="131" t="s">
        <v>359</v>
      </c>
      <c r="C323" s="132" t="s">
        <v>377</v>
      </c>
      <c r="D323" s="72">
        <f>IFERROR(INDEX('показатель 504-п'!E:E,MATCH('БШПД'!Q323,'показатель 504-п'!T:T,0)),"")</f>
        <v>193</v>
      </c>
      <c r="E323" s="133" t="s">
        <v>156</v>
      </c>
      <c r="F323" s="134" t="s">
        <v>156</v>
      </c>
      <c r="G323" s="134" t="s">
        <v>156</v>
      </c>
      <c r="H323" s="134" t="s">
        <v>156</v>
      </c>
      <c r="I323" s="134" t="s">
        <v>156</v>
      </c>
      <c r="J323" s="134" t="s">
        <v>156</v>
      </c>
      <c r="K323" s="134" t="s">
        <v>156</v>
      </c>
      <c r="L323" s="135" t="s">
        <v>156</v>
      </c>
      <c r="M323" s="70"/>
      <c r="N323" s="70" t="str">
        <f>IFERROR(INDEX('ПРТС'!H:H,MATCH('БШПД'!Q323,'ПРТС'!P:P,0)),"")</f>
        <v/>
      </c>
      <c r="O323" s="70">
        <f>IFERROR(INDEX('УЦН 1.0'!D:D,MATCH('БШПД'!Q323,'УЦН 1.0'!R:R,0)),"")</f>
        <v>2015</v>
      </c>
      <c r="P323" s="70">
        <f>IFERROR(INDEX('УЦН 2.0'!H:H,MATCH('БШПД'!Q323,'УЦН 2.0'!L:L,0)),"")</f>
        <v>2021</v>
      </c>
      <c r="Q323" s="12">
        <v>1133</v>
      </c>
      <c r="R323" s="1"/>
    </row>
    <row r="324" ht="14.25">
      <c r="A324" s="80"/>
      <c r="B324" s="87" t="s">
        <v>125</v>
      </c>
      <c r="C324" s="103" t="s">
        <v>378</v>
      </c>
      <c r="D324" s="83">
        <f>IFERROR(INDEX('показатель 504-п'!E:E,MATCH('БШПД'!Q324,'показатель 504-п'!T:T,0)),"")</f>
        <v>169</v>
      </c>
      <c r="E324" s="89" t="s">
        <v>156</v>
      </c>
      <c r="F324" s="100" t="s">
        <v>156</v>
      </c>
      <c r="G324" s="100" t="s">
        <v>156</v>
      </c>
      <c r="H324" s="100" t="s">
        <v>156</v>
      </c>
      <c r="I324" s="100" t="s">
        <v>156</v>
      </c>
      <c r="J324" s="100" t="s">
        <v>156</v>
      </c>
      <c r="K324" s="100" t="s">
        <v>156</v>
      </c>
      <c r="L324" s="101" t="s">
        <v>156</v>
      </c>
      <c r="M324" s="80"/>
      <c r="N324" s="80">
        <f>IFERROR(INDEX('ПРТС'!H:H,MATCH('БШПД'!Q324,'ПРТС'!P:P,0)),"")</f>
        <v>2023</v>
      </c>
      <c r="O324" s="80">
        <f>IFERROR(INDEX('УЦН 1.0'!D:D,MATCH('БШПД'!Q324,'УЦН 1.0'!R:R,0)),"")</f>
        <v>2021</v>
      </c>
      <c r="P324" s="80" t="str">
        <f>IFERROR(INDEX('УЦН 2.0'!H:H,MATCH('БШПД'!Q324,'УЦН 2.0'!L:L,0)),"")</f>
        <v/>
      </c>
      <c r="Q324" s="12">
        <v>1136</v>
      </c>
      <c r="R324" s="1"/>
    </row>
    <row r="325" ht="14.25">
      <c r="A325" s="70"/>
      <c r="B325" s="131" t="s">
        <v>125</v>
      </c>
      <c r="C325" s="132" t="s">
        <v>173</v>
      </c>
      <c r="D325" s="72">
        <f>IFERROR(INDEX('показатель 504-п'!E:E,MATCH('БШПД'!Q325,'показатель 504-п'!T:T,0)),"")</f>
        <v>196</v>
      </c>
      <c r="E325" s="133" t="s">
        <v>156</v>
      </c>
      <c r="F325" s="134" t="s">
        <v>156</v>
      </c>
      <c r="G325" s="134" t="s">
        <v>156</v>
      </c>
      <c r="H325" s="134" t="s">
        <v>156</v>
      </c>
      <c r="I325" s="134" t="s">
        <v>156</v>
      </c>
      <c r="J325" s="134" t="s">
        <v>156</v>
      </c>
      <c r="K325" s="134" t="s">
        <v>156</v>
      </c>
      <c r="L325" s="135" t="s">
        <v>156</v>
      </c>
      <c r="M325" s="70"/>
      <c r="N325" s="70" t="str">
        <f>IFERROR(INDEX('ПРТС'!H:H,MATCH('БШПД'!Q325,'ПРТС'!P:P,0)),"")</f>
        <v/>
      </c>
      <c r="O325" s="70">
        <f>IFERROR(INDEX('УЦН 1.0'!D:D,MATCH('БШПД'!Q325,'УЦН 1.0'!R:R,0)),"")</f>
        <v>2021</v>
      </c>
      <c r="P325" s="70">
        <f>IFERROR(INDEX('УЦН 2.0'!H:H,MATCH('БШПД'!Q325,'УЦН 2.0'!L:L,0)),"")</f>
        <v>2023</v>
      </c>
      <c r="Q325" s="12">
        <v>1149</v>
      </c>
      <c r="R325" s="1"/>
    </row>
    <row r="326" ht="14.25">
      <c r="A326" s="80"/>
      <c r="B326" s="87" t="s">
        <v>125</v>
      </c>
      <c r="C326" s="103" t="s">
        <v>379</v>
      </c>
      <c r="D326" s="83">
        <f>IFERROR(INDEX('показатель 504-п'!E:E,MATCH('БШПД'!Q326,'показатель 504-п'!T:T,0)),"")</f>
        <v>219</v>
      </c>
      <c r="E326" s="89" t="s">
        <v>156</v>
      </c>
      <c r="F326" s="100" t="s">
        <v>156</v>
      </c>
      <c r="G326" s="100" t="s">
        <v>156</v>
      </c>
      <c r="H326" s="100" t="s">
        <v>156</v>
      </c>
      <c r="I326" s="100" t="s">
        <v>156</v>
      </c>
      <c r="J326" s="100" t="s">
        <v>156</v>
      </c>
      <c r="K326" s="100" t="s">
        <v>156</v>
      </c>
      <c r="L326" s="101" t="s">
        <v>156</v>
      </c>
      <c r="M326" s="80"/>
      <c r="N326" s="80">
        <f>IFERROR(INDEX('ПРТС'!H:H,MATCH('БШПД'!Q326,'ПРТС'!P:P,0)),"")</f>
        <v>2022</v>
      </c>
      <c r="O326" s="80">
        <f>IFERROR(INDEX('УЦН 1.0'!D:D,MATCH('БШПД'!Q326,'УЦН 1.0'!R:R,0)),"")</f>
        <v>2021</v>
      </c>
      <c r="P326" s="80" t="str">
        <f>IFERROR(INDEX('УЦН 2.0'!H:H,MATCH('БШПД'!Q326,'УЦН 2.0'!L:L,0)),"")</f>
        <v/>
      </c>
      <c r="Q326" s="12">
        <v>1159</v>
      </c>
      <c r="R326" s="1"/>
    </row>
    <row r="327" ht="14.25">
      <c r="A327" s="80"/>
      <c r="B327" s="87" t="s">
        <v>125</v>
      </c>
      <c r="C327" s="103" t="s">
        <v>380</v>
      </c>
      <c r="D327" s="83">
        <f>IFERROR(INDEX('показатель 504-п'!E:E,MATCH('БШПД'!Q327,'показатель 504-п'!T:T,0)),"")</f>
        <v>271</v>
      </c>
      <c r="E327" s="89" t="s">
        <v>156</v>
      </c>
      <c r="F327" s="100" t="s">
        <v>156</v>
      </c>
      <c r="G327" s="100" t="s">
        <v>156</v>
      </c>
      <c r="H327" s="100" t="s">
        <v>156</v>
      </c>
      <c r="I327" s="100" t="s">
        <v>156</v>
      </c>
      <c r="J327" s="100" t="s">
        <v>156</v>
      </c>
      <c r="K327" s="100" t="s">
        <v>156</v>
      </c>
      <c r="L327" s="101" t="s">
        <v>156</v>
      </c>
      <c r="M327" s="80"/>
      <c r="N327" s="80">
        <f>IFERROR(INDEX('ПРТС'!H:H,MATCH('БШПД'!Q327,'ПРТС'!P:P,0)),"")</f>
        <v>2023</v>
      </c>
      <c r="O327" s="80">
        <f>IFERROR(INDEX('УЦН 1.0'!D:D,MATCH('БШПД'!Q327,'УЦН 1.0'!R:R,0)),"")</f>
        <v>2021</v>
      </c>
      <c r="P327" s="80" t="str">
        <f>IFERROR(INDEX('УЦН 2.0'!H:H,MATCH('БШПД'!Q327,'УЦН 2.0'!L:L,0)),"")</f>
        <v/>
      </c>
      <c r="Q327" s="12">
        <v>1170</v>
      </c>
      <c r="R327" s="1"/>
    </row>
    <row r="328" ht="14.25">
      <c r="A328" s="80"/>
      <c r="B328" s="87" t="s">
        <v>125</v>
      </c>
      <c r="C328" s="103" t="s">
        <v>381</v>
      </c>
      <c r="D328" s="83">
        <f>IFERROR(INDEX('показатель 504-п'!E:E,MATCH('БШПД'!Q328,'показатель 504-п'!T:T,0)),"")</f>
        <v>283</v>
      </c>
      <c r="E328" s="89" t="s">
        <v>156</v>
      </c>
      <c r="F328" s="100" t="s">
        <v>156</v>
      </c>
      <c r="G328" s="100" t="s">
        <v>156</v>
      </c>
      <c r="H328" s="100" t="s">
        <v>156</v>
      </c>
      <c r="I328" s="100" t="s">
        <v>156</v>
      </c>
      <c r="J328" s="100" t="s">
        <v>156</v>
      </c>
      <c r="K328" s="100" t="s">
        <v>156</v>
      </c>
      <c r="L328" s="101" t="s">
        <v>156</v>
      </c>
      <c r="M328" s="80"/>
      <c r="N328" s="80">
        <f>IFERROR(INDEX('ПРТС'!H:H,MATCH('БШПД'!Q328,'ПРТС'!P:P,0)),"")</f>
        <v>2017</v>
      </c>
      <c r="O328" s="80">
        <f>IFERROR(INDEX('УЦН 1.0'!D:D,MATCH('БШПД'!Q328,'УЦН 1.0'!R:R,0)),"")</f>
        <v>2018</v>
      </c>
      <c r="P328" s="80" t="str">
        <f>IFERROR(INDEX('УЦН 2.0'!H:H,MATCH('БШПД'!Q328,'УЦН 2.0'!L:L,0)),"")</f>
        <v/>
      </c>
      <c r="Q328" s="12">
        <v>1186</v>
      </c>
      <c r="R328" s="1"/>
    </row>
    <row r="329" ht="14.25">
      <c r="A329" s="125"/>
      <c r="B329" s="126" t="s">
        <v>90</v>
      </c>
      <c r="C329" s="127" t="s">
        <v>382</v>
      </c>
      <c r="D329" s="31">
        <f>IFERROR(INDEX('показатель 504-п'!E:E,MATCH('БШПД'!Q329,'показатель 504-п'!T:T,0)),"")</f>
        <v>324</v>
      </c>
      <c r="E329" s="128" t="s">
        <v>156</v>
      </c>
      <c r="F329" s="129" t="s">
        <v>156</v>
      </c>
      <c r="G329" s="129" t="s">
        <v>156</v>
      </c>
      <c r="H329" s="129" t="s">
        <v>156</v>
      </c>
      <c r="I329" s="129" t="s">
        <v>156</v>
      </c>
      <c r="J329" s="129" t="s">
        <v>156</v>
      </c>
      <c r="K329" s="129" t="s">
        <v>156</v>
      </c>
      <c r="L329" s="130" t="s">
        <v>156</v>
      </c>
      <c r="M329" s="125"/>
      <c r="N329" s="125" t="str">
        <f>IFERROR(INDEX('ПРТС'!H:H,MATCH('БШПД'!Q329,'ПРТС'!P:P,0)),"")</f>
        <v/>
      </c>
      <c r="O329" s="125">
        <f>IFERROR(INDEX('УЦН 1.0'!D:D,MATCH('БШПД'!Q329,'УЦН 1.0'!R:R,0)),"")</f>
        <v>2019</v>
      </c>
      <c r="P329" s="125" t="str">
        <f>IFERROR(INDEX('УЦН 2.0'!H:H,MATCH('БШПД'!Q329,'УЦН 2.0'!L:L,0)),"")</f>
        <v/>
      </c>
      <c r="Q329" s="12">
        <v>1197</v>
      </c>
      <c r="R329" s="1"/>
    </row>
    <row r="330" ht="14.25">
      <c r="A330" s="80"/>
      <c r="B330" s="87" t="s">
        <v>90</v>
      </c>
      <c r="C330" s="103" t="s">
        <v>383</v>
      </c>
      <c r="D330" s="83">
        <f>IFERROR(INDEX('показатель 504-п'!E:E,MATCH('БШПД'!Q330,'показатель 504-п'!T:T,0)),"")</f>
        <v>303</v>
      </c>
      <c r="E330" s="89" t="s">
        <v>156</v>
      </c>
      <c r="F330" s="100" t="s">
        <v>156</v>
      </c>
      <c r="G330" s="100" t="s">
        <v>156</v>
      </c>
      <c r="H330" s="100" t="s">
        <v>156</v>
      </c>
      <c r="I330" s="100" t="s">
        <v>156</v>
      </c>
      <c r="J330" s="100" t="s">
        <v>156</v>
      </c>
      <c r="K330" s="100" t="s">
        <v>156</v>
      </c>
      <c r="L330" s="101" t="s">
        <v>156</v>
      </c>
      <c r="M330" s="80"/>
      <c r="N330" s="80">
        <f>IFERROR(INDEX('ПРТС'!H:H,MATCH('БШПД'!Q330,'ПРТС'!P:P,0)),"")</f>
        <v>2022</v>
      </c>
      <c r="O330" s="80">
        <f>IFERROR(INDEX('УЦН 1.0'!D:D,MATCH('БШПД'!Q330,'УЦН 1.0'!R:R,0)),"")</f>
        <v>2016</v>
      </c>
      <c r="P330" s="80" t="str">
        <f>IFERROR(INDEX('УЦН 2.0'!H:H,MATCH('БШПД'!Q330,'УЦН 2.0'!L:L,0)),"")</f>
        <v/>
      </c>
      <c r="Q330" s="12">
        <v>1203</v>
      </c>
      <c r="R330" s="1"/>
    </row>
    <row r="331" ht="14.25">
      <c r="A331" s="70"/>
      <c r="B331" s="131" t="s">
        <v>90</v>
      </c>
      <c r="C331" s="132" t="s">
        <v>384</v>
      </c>
      <c r="D331" s="72">
        <f>IFERROR(INDEX('показатель 504-п'!E:E,MATCH('БШПД'!Q331,'показатель 504-п'!T:T,0)),"")</f>
        <v>135</v>
      </c>
      <c r="E331" s="133" t="s">
        <v>156</v>
      </c>
      <c r="F331" s="134" t="s">
        <v>156</v>
      </c>
      <c r="G331" s="134" t="s">
        <v>156</v>
      </c>
      <c r="H331" s="134" t="s">
        <v>156</v>
      </c>
      <c r="I331" s="134" t="s">
        <v>156</v>
      </c>
      <c r="J331" s="134" t="s">
        <v>156</v>
      </c>
      <c r="K331" s="134" t="s">
        <v>156</v>
      </c>
      <c r="L331" s="135" t="s">
        <v>156</v>
      </c>
      <c r="M331" s="70"/>
      <c r="N331" s="70" t="str">
        <f>IFERROR(INDEX('ПРТС'!H:H,MATCH('БШПД'!Q331,'ПРТС'!P:P,0)),"")</f>
        <v/>
      </c>
      <c r="O331" s="70">
        <f>IFERROR(INDEX('УЦН 1.0'!D:D,MATCH('БШПД'!Q331,'УЦН 1.0'!R:R,0)),"")</f>
        <v>2018</v>
      </c>
      <c r="P331" s="70" t="str">
        <f>IFERROR(INDEX('УЦН 2.0'!H:H,MATCH('БШПД'!Q331,'УЦН 2.0'!L:L,0)),"")</f>
        <v xml:space="preserve">2023 (с 2022)</v>
      </c>
      <c r="Q331" s="12">
        <v>1208</v>
      </c>
      <c r="R331" s="1"/>
    </row>
    <row r="332" ht="14.25">
      <c r="A332" s="125"/>
      <c r="B332" s="126" t="s">
        <v>90</v>
      </c>
      <c r="C332" s="127" t="s">
        <v>385</v>
      </c>
      <c r="D332" s="31">
        <f>IFERROR(INDEX('показатель 504-п'!E:E,MATCH('БШПД'!Q332,'показатель 504-п'!T:T,0)),"")</f>
        <v>351</v>
      </c>
      <c r="E332" s="128" t="s">
        <v>156</v>
      </c>
      <c r="F332" s="129" t="s">
        <v>156</v>
      </c>
      <c r="G332" s="129" t="s">
        <v>156</v>
      </c>
      <c r="H332" s="129" t="s">
        <v>156</v>
      </c>
      <c r="I332" s="129" t="s">
        <v>156</v>
      </c>
      <c r="J332" s="129" t="s">
        <v>156</v>
      </c>
      <c r="K332" s="129" t="s">
        <v>156</v>
      </c>
      <c r="L332" s="130" t="s">
        <v>156</v>
      </c>
      <c r="M332" s="125"/>
      <c r="N332" s="125" t="str">
        <f>IFERROR(INDEX('ПРТС'!H:H,MATCH('БШПД'!Q332,'ПРТС'!P:P,0)),"")</f>
        <v/>
      </c>
      <c r="O332" s="125">
        <f>IFERROR(INDEX('УЦН 1.0'!D:D,MATCH('БШПД'!Q332,'УЦН 1.0'!R:R,0)),"")</f>
        <v>2019</v>
      </c>
      <c r="P332" s="125" t="str">
        <f>IFERROR(INDEX('УЦН 2.0'!H:H,MATCH('БШПД'!Q332,'УЦН 2.0'!L:L,0)),"")</f>
        <v/>
      </c>
      <c r="Q332" s="12">
        <v>1211</v>
      </c>
      <c r="R332" s="1"/>
    </row>
    <row r="333" ht="14.25">
      <c r="A333" s="125"/>
      <c r="B333" s="126" t="s">
        <v>90</v>
      </c>
      <c r="C333" s="127" t="s">
        <v>175</v>
      </c>
      <c r="D333" s="31">
        <f>IFERROR(INDEX('показатель 504-п'!E:E,MATCH('БШПД'!Q333,'показатель 504-п'!T:T,0)),"")</f>
        <v>313</v>
      </c>
      <c r="E333" s="128" t="s">
        <v>156</v>
      </c>
      <c r="F333" s="129" t="s">
        <v>156</v>
      </c>
      <c r="G333" s="129" t="s">
        <v>156</v>
      </c>
      <c r="H333" s="129" t="s">
        <v>156</v>
      </c>
      <c r="I333" s="129" t="s">
        <v>156</v>
      </c>
      <c r="J333" s="129" t="s">
        <v>156</v>
      </c>
      <c r="K333" s="129" t="s">
        <v>156</v>
      </c>
      <c r="L333" s="130" t="s">
        <v>156</v>
      </c>
      <c r="M333" s="125"/>
      <c r="N333" s="125" t="str">
        <f>IFERROR(INDEX('ПРТС'!H:H,MATCH('БШПД'!Q333,'ПРТС'!P:P,0)),"")</f>
        <v/>
      </c>
      <c r="O333" s="125">
        <f>IFERROR(INDEX('УЦН 1.0'!D:D,MATCH('БШПД'!Q333,'УЦН 1.0'!R:R,0)),"")</f>
        <v>2017</v>
      </c>
      <c r="P333" s="125" t="str">
        <f>IFERROR(INDEX('УЦН 2.0'!H:H,MATCH('БШПД'!Q333,'УЦН 2.0'!L:L,0)),"")</f>
        <v/>
      </c>
      <c r="Q333" s="12">
        <v>1212</v>
      </c>
      <c r="R333" s="1"/>
    </row>
    <row r="334" ht="14.25">
      <c r="A334" s="80"/>
      <c r="B334" s="87" t="s">
        <v>130</v>
      </c>
      <c r="C334" s="103" t="s">
        <v>386</v>
      </c>
      <c r="D334" s="83">
        <f>IFERROR(INDEX('показатель 504-п'!E:E,MATCH('БШПД'!Q334,'показатель 504-п'!T:T,0)),"")</f>
        <v>273</v>
      </c>
      <c r="E334" s="89" t="s">
        <v>156</v>
      </c>
      <c r="F334" s="100" t="s">
        <v>156</v>
      </c>
      <c r="G334" s="100" t="s">
        <v>156</v>
      </c>
      <c r="H334" s="100" t="s">
        <v>156</v>
      </c>
      <c r="I334" s="100" t="s">
        <v>156</v>
      </c>
      <c r="J334" s="100" t="s">
        <v>156</v>
      </c>
      <c r="K334" s="100" t="s">
        <v>156</v>
      </c>
      <c r="L334" s="101" t="s">
        <v>156</v>
      </c>
      <c r="M334" s="80"/>
      <c r="N334" s="80">
        <f>IFERROR(INDEX('ПРТС'!H:H,MATCH('БШПД'!Q334,'ПРТС'!P:P,0)),"")</f>
        <v>2024</v>
      </c>
      <c r="O334" s="80">
        <f>IFERROR(INDEX('УЦН 1.0'!D:D,MATCH('БШПД'!Q334,'УЦН 1.0'!R:R,0)),"")</f>
        <v>2020</v>
      </c>
      <c r="P334" s="80" t="str">
        <f>IFERROR(INDEX('УЦН 2.0'!H:H,MATCH('БШПД'!Q334,'УЦН 2.0'!L:L,0)),"")</f>
        <v/>
      </c>
      <c r="Q334" s="12">
        <v>1230</v>
      </c>
      <c r="R334" s="1"/>
    </row>
    <row r="335" ht="14.25">
      <c r="A335" s="125"/>
      <c r="B335" s="126" t="s">
        <v>130</v>
      </c>
      <c r="C335" s="127" t="s">
        <v>387</v>
      </c>
      <c r="D335" s="31">
        <f>IFERROR(INDEX('показатель 504-п'!E:E,MATCH('БШПД'!Q335,'показатель 504-п'!T:T,0)),"")</f>
        <v>190</v>
      </c>
      <c r="E335" s="128" t="s">
        <v>156</v>
      </c>
      <c r="F335" s="129" t="s">
        <v>156</v>
      </c>
      <c r="G335" s="129" t="s">
        <v>156</v>
      </c>
      <c r="H335" s="129" t="s">
        <v>156</v>
      </c>
      <c r="I335" s="129" t="s">
        <v>156</v>
      </c>
      <c r="J335" s="129" t="s">
        <v>156</v>
      </c>
      <c r="K335" s="129" t="s">
        <v>156</v>
      </c>
      <c r="L335" s="130" t="s">
        <v>156</v>
      </c>
      <c r="M335" s="125"/>
      <c r="N335" s="125" t="str">
        <f>IFERROR(INDEX('ПРТС'!H:H,MATCH('БШПД'!Q335,'ПРТС'!P:P,0)),"")</f>
        <v/>
      </c>
      <c r="O335" s="125">
        <f>IFERROR(INDEX('УЦН 1.0'!D:D,MATCH('БШПД'!Q335,'УЦН 1.0'!R:R,0)),"")</f>
        <v>2020</v>
      </c>
      <c r="P335" s="125" t="str">
        <f>IFERROR(INDEX('УЦН 2.0'!H:H,MATCH('БШПД'!Q335,'УЦН 2.0'!L:L,0)),"")</f>
        <v/>
      </c>
      <c r="Q335" s="12">
        <v>1234</v>
      </c>
      <c r="R335" s="1"/>
    </row>
    <row r="336" ht="14.25">
      <c r="A336" s="125"/>
      <c r="B336" s="126" t="s">
        <v>130</v>
      </c>
      <c r="C336" s="127" t="s">
        <v>388</v>
      </c>
      <c r="D336" s="31">
        <f>IFERROR(INDEX('показатель 504-п'!E:E,MATCH('БШПД'!Q336,'показатель 504-п'!T:T,0)),"")</f>
        <v>253</v>
      </c>
      <c r="E336" s="128" t="s">
        <v>156</v>
      </c>
      <c r="F336" s="129" t="s">
        <v>156</v>
      </c>
      <c r="G336" s="129" t="s">
        <v>156</v>
      </c>
      <c r="H336" s="129" t="s">
        <v>156</v>
      </c>
      <c r="I336" s="129" t="s">
        <v>156</v>
      </c>
      <c r="J336" s="129" t="s">
        <v>156</v>
      </c>
      <c r="K336" s="129" t="s">
        <v>156</v>
      </c>
      <c r="L336" s="130" t="s">
        <v>156</v>
      </c>
      <c r="M336" s="125"/>
      <c r="N336" s="125" t="str">
        <f>IFERROR(INDEX('ПРТС'!H:H,MATCH('БШПД'!Q336,'ПРТС'!P:P,0)),"")</f>
        <v/>
      </c>
      <c r="O336" s="125">
        <f>IFERROR(INDEX('УЦН 1.0'!D:D,MATCH('БШПД'!Q336,'УЦН 1.0'!R:R,0)),"")</f>
        <v>2015</v>
      </c>
      <c r="P336" s="125" t="str">
        <f>IFERROR(INDEX('УЦН 2.0'!H:H,MATCH('БШПД'!Q336,'УЦН 2.0'!L:L,0)),"")</f>
        <v/>
      </c>
      <c r="Q336" s="12">
        <v>1239</v>
      </c>
      <c r="R336" s="1"/>
    </row>
    <row r="337" ht="14.25">
      <c r="A337" s="80"/>
      <c r="B337" s="87" t="s">
        <v>130</v>
      </c>
      <c r="C337" s="103" t="s">
        <v>389</v>
      </c>
      <c r="D337" s="83">
        <f>IFERROR(INDEX('показатель 504-п'!E:E,MATCH('БШПД'!Q337,'показатель 504-п'!T:T,0)),"")</f>
        <v>127</v>
      </c>
      <c r="E337" s="89" t="s">
        <v>156</v>
      </c>
      <c r="F337" s="100" t="s">
        <v>156</v>
      </c>
      <c r="G337" s="100" t="s">
        <v>156</v>
      </c>
      <c r="H337" s="100" t="s">
        <v>156</v>
      </c>
      <c r="I337" s="100" t="s">
        <v>156</v>
      </c>
      <c r="J337" s="100" t="s">
        <v>156</v>
      </c>
      <c r="K337" s="100" t="s">
        <v>156</v>
      </c>
      <c r="L337" s="101" t="s">
        <v>156</v>
      </c>
      <c r="M337" s="80"/>
      <c r="N337" s="80">
        <f>IFERROR(INDEX('ПРТС'!H:H,MATCH('БШПД'!Q337,'ПРТС'!P:P,0)),"")</f>
        <v>2018</v>
      </c>
      <c r="O337" s="80">
        <f>IFERROR(INDEX('УЦН 1.0'!D:D,MATCH('БШПД'!Q337,'УЦН 1.0'!R:R,0)),"")</f>
        <v>2020</v>
      </c>
      <c r="P337" s="80" t="str">
        <f>IFERROR(INDEX('УЦН 2.0'!H:H,MATCH('БШПД'!Q337,'УЦН 2.0'!L:L,0)),"")</f>
        <v/>
      </c>
      <c r="Q337" s="12">
        <v>1242</v>
      </c>
      <c r="R337" s="1"/>
    </row>
    <row r="338" ht="14.25">
      <c r="A338" s="125"/>
      <c r="B338" s="126" t="s">
        <v>130</v>
      </c>
      <c r="C338" s="127" t="s">
        <v>390</v>
      </c>
      <c r="D338" s="31">
        <f>IFERROR(INDEX('показатель 504-п'!E:E,MATCH('БШПД'!Q338,'показатель 504-п'!T:T,0)),"")</f>
        <v>272</v>
      </c>
      <c r="E338" s="128" t="s">
        <v>156</v>
      </c>
      <c r="F338" s="129" t="s">
        <v>156</v>
      </c>
      <c r="G338" s="129" t="s">
        <v>156</v>
      </c>
      <c r="H338" s="129" t="s">
        <v>156</v>
      </c>
      <c r="I338" s="129" t="s">
        <v>156</v>
      </c>
      <c r="J338" s="129" t="s">
        <v>156</v>
      </c>
      <c r="K338" s="129" t="s">
        <v>156</v>
      </c>
      <c r="L338" s="130" t="s">
        <v>156</v>
      </c>
      <c r="M338" s="125"/>
      <c r="N338" s="125" t="str">
        <f>IFERROR(INDEX('ПРТС'!H:H,MATCH('БШПД'!Q338,'ПРТС'!P:P,0)),"")</f>
        <v/>
      </c>
      <c r="O338" s="125">
        <f>IFERROR(INDEX('УЦН 1.0'!D:D,MATCH('БШПД'!Q338,'УЦН 1.0'!R:R,0)),"")</f>
        <v>2020</v>
      </c>
      <c r="P338" s="125" t="str">
        <f>IFERROR(INDEX('УЦН 2.0'!H:H,MATCH('БШПД'!Q338,'УЦН 2.0'!L:L,0)),"")</f>
        <v/>
      </c>
      <c r="Q338" s="12">
        <v>1254</v>
      </c>
      <c r="R338" s="1"/>
    </row>
    <row r="339" ht="14.25">
      <c r="A339" s="125"/>
      <c r="B339" s="126" t="s">
        <v>42</v>
      </c>
      <c r="C339" s="127" t="s">
        <v>391</v>
      </c>
      <c r="D339" s="31">
        <f>IFERROR(INDEX('показатель 504-п'!E:E,MATCH('БШПД'!Q339,'показатель 504-п'!T:T,0)),"")</f>
        <v>270</v>
      </c>
      <c r="E339" s="128" t="s">
        <v>156</v>
      </c>
      <c r="F339" s="129" t="s">
        <v>156</v>
      </c>
      <c r="G339" s="129" t="s">
        <v>156</v>
      </c>
      <c r="H339" s="129" t="s">
        <v>156</v>
      </c>
      <c r="I339" s="129" t="s">
        <v>156</v>
      </c>
      <c r="J339" s="129" t="s">
        <v>156</v>
      </c>
      <c r="K339" s="129" t="s">
        <v>156</v>
      </c>
      <c r="L339" s="130" t="s">
        <v>156</v>
      </c>
      <c r="M339" s="125"/>
      <c r="N339" s="125" t="str">
        <f>IFERROR(INDEX('ПРТС'!H:H,MATCH('БШПД'!Q339,'ПРТС'!P:P,0)),"")</f>
        <v/>
      </c>
      <c r="O339" s="125">
        <f>IFERROR(INDEX('УЦН 1.0'!D:D,MATCH('БШПД'!Q339,'УЦН 1.0'!R:R,0)),"")</f>
        <v>2021</v>
      </c>
      <c r="P339" s="125" t="str">
        <f>IFERROR(INDEX('УЦН 2.0'!H:H,MATCH('БШПД'!Q339,'УЦН 2.0'!L:L,0)),"")</f>
        <v/>
      </c>
      <c r="Q339" s="12">
        <v>1270</v>
      </c>
      <c r="R339" s="1"/>
    </row>
    <row r="340" ht="14.25">
      <c r="A340" s="125"/>
      <c r="B340" s="126" t="s">
        <v>42</v>
      </c>
      <c r="C340" s="127" t="s">
        <v>392</v>
      </c>
      <c r="D340" s="31">
        <f>IFERROR(INDEX('показатель 504-п'!E:E,MATCH('БШПД'!Q340,'показатель 504-п'!T:T,0)),"")</f>
        <v>177</v>
      </c>
      <c r="E340" s="128" t="s">
        <v>156</v>
      </c>
      <c r="F340" s="129" t="s">
        <v>156</v>
      </c>
      <c r="G340" s="129" t="s">
        <v>156</v>
      </c>
      <c r="H340" s="129" t="s">
        <v>156</v>
      </c>
      <c r="I340" s="129" t="s">
        <v>156</v>
      </c>
      <c r="J340" s="129" t="s">
        <v>156</v>
      </c>
      <c r="K340" s="129" t="s">
        <v>156</v>
      </c>
      <c r="L340" s="130" t="s">
        <v>156</v>
      </c>
      <c r="M340" s="125"/>
      <c r="N340" s="125" t="str">
        <f>IFERROR(INDEX('ПРТС'!H:H,MATCH('БШПД'!Q340,'ПРТС'!P:P,0)),"")</f>
        <v/>
      </c>
      <c r="O340" s="125">
        <f>IFERROR(INDEX('УЦН 1.0'!D:D,MATCH('БШПД'!Q340,'УЦН 1.0'!R:R,0)),"")</f>
        <v>2019</v>
      </c>
      <c r="P340" s="125" t="str">
        <f>IFERROR(INDEX('УЦН 2.0'!H:H,MATCH('БШПД'!Q340,'УЦН 2.0'!L:L,0)),"")</f>
        <v/>
      </c>
      <c r="Q340" s="12">
        <v>1280</v>
      </c>
      <c r="R340" s="1"/>
    </row>
    <row r="341" ht="14.25">
      <c r="A341" s="80"/>
      <c r="B341" s="87" t="s">
        <v>44</v>
      </c>
      <c r="C341" s="103" t="s">
        <v>393</v>
      </c>
      <c r="D341" s="83">
        <f>IFERROR(INDEX('показатель 504-п'!E:E,MATCH('БШПД'!Q341,'показатель 504-п'!T:T,0)),"")</f>
        <v>221</v>
      </c>
      <c r="E341" s="89" t="s">
        <v>156</v>
      </c>
      <c r="F341" s="100" t="s">
        <v>156</v>
      </c>
      <c r="G341" s="100" t="s">
        <v>156</v>
      </c>
      <c r="H341" s="100" t="s">
        <v>156</v>
      </c>
      <c r="I341" s="100" t="s">
        <v>156</v>
      </c>
      <c r="J341" s="100" t="s">
        <v>156</v>
      </c>
      <c r="K341" s="100" t="s">
        <v>156</v>
      </c>
      <c r="L341" s="101" t="s">
        <v>156</v>
      </c>
      <c r="M341" s="80"/>
      <c r="N341" s="80">
        <f>IFERROR(INDEX('ПРТС'!H:H,MATCH('БШПД'!Q341,'ПРТС'!P:P,0)),"")</f>
        <v>2023</v>
      </c>
      <c r="O341" s="80">
        <f>IFERROR(INDEX('УЦН 1.0'!D:D,MATCH('БШПД'!Q341,'УЦН 1.0'!R:R,0)),"")</f>
        <v>2019</v>
      </c>
      <c r="P341" s="80" t="str">
        <f>IFERROR(INDEX('УЦН 2.0'!H:H,MATCH('БШПД'!Q341,'УЦН 2.0'!L:L,0)),"")</f>
        <v/>
      </c>
      <c r="Q341" s="12">
        <v>1303</v>
      </c>
      <c r="R341" s="1"/>
    </row>
    <row r="342" ht="14.25">
      <c r="A342" s="70"/>
      <c r="B342" s="131" t="s">
        <v>44</v>
      </c>
      <c r="C342" s="132" t="s">
        <v>394</v>
      </c>
      <c r="D342" s="72">
        <f>IFERROR(INDEX('показатель 504-п'!E:E,MATCH('БШПД'!Q342,'показатель 504-п'!T:T,0)),"")</f>
        <v>401</v>
      </c>
      <c r="E342" s="133" t="s">
        <v>156</v>
      </c>
      <c r="F342" s="134" t="s">
        <v>156</v>
      </c>
      <c r="G342" s="134" t="s">
        <v>156</v>
      </c>
      <c r="H342" s="134" t="s">
        <v>156</v>
      </c>
      <c r="I342" s="134" t="s">
        <v>156</v>
      </c>
      <c r="J342" s="134" t="s">
        <v>156</v>
      </c>
      <c r="K342" s="134" t="s">
        <v>156</v>
      </c>
      <c r="L342" s="135" t="s">
        <v>156</v>
      </c>
      <c r="M342" s="70"/>
      <c r="N342" s="70" t="str">
        <f>IFERROR(INDEX('ПРТС'!H:H,MATCH('БШПД'!Q342,'ПРТС'!P:P,0)),"")</f>
        <v/>
      </c>
      <c r="O342" s="70">
        <f>IFERROR(INDEX('УЦН 1.0'!D:D,MATCH('БШПД'!Q342,'УЦН 1.0'!R:R,0)),"")</f>
        <v>2021</v>
      </c>
      <c r="P342" s="70">
        <f>IFERROR(INDEX('УЦН 2.0'!H:H,MATCH('БШПД'!Q342,'УЦН 2.0'!L:L,0)),"")</f>
        <v>2024</v>
      </c>
      <c r="Q342" s="12">
        <v>1312</v>
      </c>
      <c r="R342" s="1"/>
    </row>
    <row r="343" ht="14.25">
      <c r="A343" s="70"/>
      <c r="B343" s="131" t="s">
        <v>44</v>
      </c>
      <c r="C343" s="132" t="s">
        <v>395</v>
      </c>
      <c r="D343" s="72">
        <f>IFERROR(INDEX('показатель 504-п'!E:E,MATCH('БШПД'!Q343,'показатель 504-п'!T:T,0)),"")</f>
        <v>335</v>
      </c>
      <c r="E343" s="133" t="s">
        <v>156</v>
      </c>
      <c r="F343" s="134" t="s">
        <v>156</v>
      </c>
      <c r="G343" s="134" t="s">
        <v>156</v>
      </c>
      <c r="H343" s="134" t="s">
        <v>156</v>
      </c>
      <c r="I343" s="134" t="s">
        <v>156</v>
      </c>
      <c r="J343" s="134" t="s">
        <v>156</v>
      </c>
      <c r="K343" s="134" t="s">
        <v>156</v>
      </c>
      <c r="L343" s="135" t="s">
        <v>156</v>
      </c>
      <c r="M343" s="70"/>
      <c r="N343" s="70" t="str">
        <f>IFERROR(INDEX('ПРТС'!H:H,MATCH('БШПД'!Q343,'ПРТС'!P:P,0)),"")</f>
        <v/>
      </c>
      <c r="O343" s="70">
        <f>IFERROR(INDEX('УЦН 1.0'!D:D,MATCH('БШПД'!Q343,'УЦН 1.0'!R:R,0)),"")</f>
        <v>2019</v>
      </c>
      <c r="P343" s="70">
        <f>IFERROR(INDEX('УЦН 2.0'!H:H,MATCH('БШПД'!Q343,'УЦН 2.0'!L:L,0)),"")</f>
        <v>2021</v>
      </c>
      <c r="Q343" s="12">
        <v>1315</v>
      </c>
      <c r="R343" s="1"/>
    </row>
    <row r="344" ht="14.25">
      <c r="A344" s="125"/>
      <c r="B344" s="126" t="s">
        <v>44</v>
      </c>
      <c r="C344" s="127" t="s">
        <v>396</v>
      </c>
      <c r="D344" s="31">
        <f>IFERROR(INDEX('показатель 504-п'!E:E,MATCH('БШПД'!Q344,'показатель 504-п'!T:T,0)),"")</f>
        <v>288</v>
      </c>
      <c r="E344" s="128" t="s">
        <v>156</v>
      </c>
      <c r="F344" s="129" t="s">
        <v>156</v>
      </c>
      <c r="G344" s="129" t="s">
        <v>156</v>
      </c>
      <c r="H344" s="129" t="s">
        <v>156</v>
      </c>
      <c r="I344" s="129" t="s">
        <v>156</v>
      </c>
      <c r="J344" s="129" t="s">
        <v>156</v>
      </c>
      <c r="K344" s="129" t="s">
        <v>156</v>
      </c>
      <c r="L344" s="130" t="s">
        <v>156</v>
      </c>
      <c r="M344" s="125"/>
      <c r="N344" s="125" t="str">
        <f>IFERROR(INDEX('ПРТС'!H:H,MATCH('БШПД'!Q344,'ПРТС'!P:P,0)),"")</f>
        <v/>
      </c>
      <c r="O344" s="125">
        <f>IFERROR(INDEX('УЦН 1.0'!D:D,MATCH('БШПД'!Q344,'УЦН 1.0'!R:R,0)),"")</f>
        <v>2019</v>
      </c>
      <c r="P344" s="125" t="str">
        <f>IFERROR(INDEX('УЦН 2.0'!H:H,MATCH('БШПД'!Q344,'УЦН 2.0'!L:L,0)),"")</f>
        <v/>
      </c>
      <c r="Q344" s="12">
        <v>1317</v>
      </c>
      <c r="R344" s="1"/>
    </row>
    <row r="345" ht="14.25">
      <c r="A345" s="125"/>
      <c r="B345" s="126" t="s">
        <v>44</v>
      </c>
      <c r="C345" s="127" t="s">
        <v>397</v>
      </c>
      <c r="D345" s="31">
        <f>IFERROR(INDEX('показатель 504-п'!E:E,MATCH('БШПД'!Q345,'показатель 504-п'!T:T,0)),"")</f>
        <v>313</v>
      </c>
      <c r="E345" s="128" t="s">
        <v>156</v>
      </c>
      <c r="F345" s="129" t="s">
        <v>156</v>
      </c>
      <c r="G345" s="129" t="s">
        <v>156</v>
      </c>
      <c r="H345" s="129" t="s">
        <v>156</v>
      </c>
      <c r="I345" s="129" t="s">
        <v>156</v>
      </c>
      <c r="J345" s="129" t="s">
        <v>156</v>
      </c>
      <c r="K345" s="129" t="s">
        <v>156</v>
      </c>
      <c r="L345" s="130" t="s">
        <v>156</v>
      </c>
      <c r="M345" s="125"/>
      <c r="N345" s="125" t="str">
        <f>IFERROR(INDEX('ПРТС'!H:H,MATCH('БШПД'!Q345,'ПРТС'!P:P,0)),"")</f>
        <v/>
      </c>
      <c r="O345" s="125">
        <f>IFERROR(INDEX('УЦН 1.0'!D:D,MATCH('БШПД'!Q345,'УЦН 1.0'!R:R,0)),"")</f>
        <v>2021</v>
      </c>
      <c r="P345" s="125" t="str">
        <f>IFERROR(INDEX('УЦН 2.0'!H:H,MATCH('БШПД'!Q345,'УЦН 2.0'!L:L,0)),"")</f>
        <v/>
      </c>
      <c r="Q345" s="12">
        <v>1340</v>
      </c>
      <c r="R345" s="1"/>
    </row>
    <row r="346" ht="14.25">
      <c r="A346" s="125"/>
      <c r="B346" s="126" t="s">
        <v>398</v>
      </c>
      <c r="C346" s="127" t="s">
        <v>399</v>
      </c>
      <c r="D346" s="31">
        <f>IFERROR(INDEX('показатель 504-п'!E:E,MATCH('БШПД'!Q346,'показатель 504-п'!T:T,0)),"")</f>
        <v>262</v>
      </c>
      <c r="E346" s="128" t="s">
        <v>156</v>
      </c>
      <c r="F346" s="129" t="s">
        <v>156</v>
      </c>
      <c r="G346" s="129" t="s">
        <v>156</v>
      </c>
      <c r="H346" s="129" t="s">
        <v>156</v>
      </c>
      <c r="I346" s="129" t="s">
        <v>156</v>
      </c>
      <c r="J346" s="129" t="s">
        <v>156</v>
      </c>
      <c r="K346" s="129" t="s">
        <v>156</v>
      </c>
      <c r="L346" s="130" t="s">
        <v>156</v>
      </c>
      <c r="M346" s="125"/>
      <c r="N346" s="125" t="str">
        <f>IFERROR(INDEX('ПРТС'!H:H,MATCH('БШПД'!Q346,'ПРТС'!P:P,0)),"")</f>
        <v/>
      </c>
      <c r="O346" s="125">
        <f>IFERROR(INDEX('УЦН 1.0'!D:D,MATCH('БШПД'!Q346,'УЦН 1.0'!R:R,0)),"")</f>
        <v>2019</v>
      </c>
      <c r="P346" s="125" t="str">
        <f>IFERROR(INDEX('УЦН 2.0'!H:H,MATCH('БШПД'!Q346,'УЦН 2.0'!L:L,0)),"")</f>
        <v/>
      </c>
      <c r="Q346" s="12">
        <v>1347</v>
      </c>
      <c r="R346" s="1"/>
    </row>
    <row r="347" ht="14.25">
      <c r="A347" s="80"/>
      <c r="B347" s="87" t="s">
        <v>398</v>
      </c>
      <c r="C347" s="103" t="s">
        <v>200</v>
      </c>
      <c r="D347" s="83">
        <f>IFERROR(INDEX('показатель 504-п'!E:E,MATCH('БШПД'!Q347,'показатель 504-п'!T:T,0)),"")</f>
        <v>263</v>
      </c>
      <c r="E347" s="89" t="s">
        <v>156</v>
      </c>
      <c r="F347" s="100" t="s">
        <v>156</v>
      </c>
      <c r="G347" s="100" t="s">
        <v>156</v>
      </c>
      <c r="H347" s="100" t="s">
        <v>156</v>
      </c>
      <c r="I347" s="100" t="s">
        <v>156</v>
      </c>
      <c r="J347" s="100" t="s">
        <v>156</v>
      </c>
      <c r="K347" s="100" t="s">
        <v>156</v>
      </c>
      <c r="L347" s="101" t="s">
        <v>156</v>
      </c>
      <c r="M347" s="80"/>
      <c r="N347" s="80">
        <f>IFERROR(INDEX('ПРТС'!H:H,MATCH('БШПД'!Q347,'ПРТС'!P:P,0)),"")</f>
        <v>2023</v>
      </c>
      <c r="O347" s="80">
        <f>IFERROR(INDEX('УЦН 1.0'!D:D,MATCH('БШПД'!Q347,'УЦН 1.0'!R:R,0)),"")</f>
        <v>2019</v>
      </c>
      <c r="P347" s="80" t="str">
        <f>IFERROR(INDEX('УЦН 2.0'!H:H,MATCH('БШПД'!Q347,'УЦН 2.0'!L:L,0)),"")</f>
        <v/>
      </c>
      <c r="Q347" s="12">
        <v>1349</v>
      </c>
      <c r="R347" s="1"/>
    </row>
    <row r="348" ht="14.25">
      <c r="A348" s="70"/>
      <c r="B348" s="131" t="s">
        <v>398</v>
      </c>
      <c r="C348" s="132" t="s">
        <v>400</v>
      </c>
      <c r="D348" s="72">
        <f>IFERROR(INDEX('показатель 504-п'!E:E,MATCH('БШПД'!Q348,'показатель 504-п'!T:T,0)),"")</f>
        <v>306</v>
      </c>
      <c r="E348" s="133" t="s">
        <v>156</v>
      </c>
      <c r="F348" s="134" t="s">
        <v>156</v>
      </c>
      <c r="G348" s="134" t="s">
        <v>156</v>
      </c>
      <c r="H348" s="134" t="s">
        <v>156</v>
      </c>
      <c r="I348" s="134" t="s">
        <v>156</v>
      </c>
      <c r="J348" s="134" t="s">
        <v>156</v>
      </c>
      <c r="K348" s="134" t="s">
        <v>156</v>
      </c>
      <c r="L348" s="135" t="s">
        <v>156</v>
      </c>
      <c r="M348" s="70"/>
      <c r="N348" s="70" t="str">
        <f>IFERROR(INDEX('ПРТС'!H:H,MATCH('БШПД'!Q348,'ПРТС'!P:P,0)),"")</f>
        <v/>
      </c>
      <c r="O348" s="70">
        <f>IFERROR(INDEX('УЦН 1.0'!D:D,MATCH('БШПД'!Q348,'УЦН 1.0'!R:R,0)),"")</f>
        <v>2019</v>
      </c>
      <c r="P348" s="70">
        <f>IFERROR(INDEX('УЦН 2.0'!H:H,MATCH('БШПД'!Q348,'УЦН 2.0'!L:L,0)),"")</f>
        <v>2021</v>
      </c>
      <c r="Q348" s="12">
        <v>1351</v>
      </c>
      <c r="R348" s="1"/>
    </row>
    <row r="349" ht="14.25">
      <c r="A349" s="70"/>
      <c r="B349" s="131" t="s">
        <v>398</v>
      </c>
      <c r="C349" s="132" t="s">
        <v>401</v>
      </c>
      <c r="D349" s="72">
        <f>IFERROR(INDEX('показатель 504-п'!E:E,MATCH('БШПД'!Q349,'показатель 504-п'!T:T,0)),"")</f>
        <v>241</v>
      </c>
      <c r="E349" s="133" t="s">
        <v>156</v>
      </c>
      <c r="F349" s="134" t="s">
        <v>156</v>
      </c>
      <c r="G349" s="134" t="s">
        <v>156</v>
      </c>
      <c r="H349" s="134" t="s">
        <v>156</v>
      </c>
      <c r="I349" s="134" t="s">
        <v>156</v>
      </c>
      <c r="J349" s="134" t="s">
        <v>156</v>
      </c>
      <c r="K349" s="134" t="s">
        <v>156</v>
      </c>
      <c r="L349" s="135" t="s">
        <v>156</v>
      </c>
      <c r="M349" s="70"/>
      <c r="N349" s="70" t="str">
        <f>IFERROR(INDEX('ПРТС'!H:H,MATCH('БШПД'!Q349,'ПРТС'!P:P,0)),"")</f>
        <v/>
      </c>
      <c r="O349" s="70">
        <f>IFERROR(INDEX('УЦН 1.0'!D:D,MATCH('БШПД'!Q349,'УЦН 1.0'!R:R,0)),"")</f>
        <v>2017</v>
      </c>
      <c r="P349" s="70">
        <f>IFERROR(INDEX('УЦН 2.0'!H:H,MATCH('БШПД'!Q349,'УЦН 2.0'!L:L,0)),"")</f>
        <v>2021</v>
      </c>
      <c r="Q349" s="12">
        <v>1363</v>
      </c>
      <c r="R349" s="1"/>
    </row>
    <row r="350" ht="14.25">
      <c r="A350" s="80"/>
      <c r="B350" s="87" t="s">
        <v>398</v>
      </c>
      <c r="C350" s="103" t="s">
        <v>402</v>
      </c>
      <c r="D350" s="83">
        <f>IFERROR(INDEX('показатель 504-п'!E:E,MATCH('БШПД'!Q350,'показатель 504-п'!T:T,0)),"")</f>
        <v>253</v>
      </c>
      <c r="E350" s="89" t="s">
        <v>156</v>
      </c>
      <c r="F350" s="100" t="s">
        <v>156</v>
      </c>
      <c r="G350" s="100" t="s">
        <v>156</v>
      </c>
      <c r="H350" s="100" t="s">
        <v>156</v>
      </c>
      <c r="I350" s="100" t="s">
        <v>156</v>
      </c>
      <c r="J350" s="100" t="s">
        <v>156</v>
      </c>
      <c r="K350" s="100" t="s">
        <v>156</v>
      </c>
      <c r="L350" s="101" t="s">
        <v>156</v>
      </c>
      <c r="M350" s="80"/>
      <c r="N350" s="80">
        <f>IFERROR(INDEX('ПРТС'!H:H,MATCH('БШПД'!Q350,'ПРТС'!P:P,0)),"")</f>
        <v>2019</v>
      </c>
      <c r="O350" s="80">
        <f>IFERROR(INDEX('УЦН 1.0'!D:D,MATCH('БШПД'!Q350,'УЦН 1.0'!R:R,0)),"")</f>
        <v>2019</v>
      </c>
      <c r="P350" s="80" t="str">
        <f>IFERROR(INDEX('УЦН 2.0'!H:H,MATCH('БШПД'!Q350,'УЦН 2.0'!L:L,0)),"")</f>
        <v/>
      </c>
      <c r="Q350" s="12">
        <v>1365</v>
      </c>
      <c r="R350" s="1"/>
    </row>
    <row r="351" ht="14.25">
      <c r="A351" s="125"/>
      <c r="B351" s="126" t="s">
        <v>398</v>
      </c>
      <c r="C351" s="127" t="s">
        <v>403</v>
      </c>
      <c r="D351" s="31">
        <f>IFERROR(INDEX('показатель 504-п'!E:E,MATCH('БШПД'!Q351,'показатель 504-п'!T:T,0)),"")</f>
        <v>245</v>
      </c>
      <c r="E351" s="128" t="s">
        <v>156</v>
      </c>
      <c r="F351" s="129" t="s">
        <v>156</v>
      </c>
      <c r="G351" s="129" t="s">
        <v>156</v>
      </c>
      <c r="H351" s="129" t="s">
        <v>156</v>
      </c>
      <c r="I351" s="129" t="s">
        <v>156</v>
      </c>
      <c r="J351" s="129" t="s">
        <v>156</v>
      </c>
      <c r="K351" s="129" t="s">
        <v>156</v>
      </c>
      <c r="L351" s="130" t="s">
        <v>156</v>
      </c>
      <c r="M351" s="125"/>
      <c r="N351" s="125" t="str">
        <f>IFERROR(INDEX('ПРТС'!H:H,MATCH('БШПД'!Q351,'ПРТС'!P:P,0)),"")</f>
        <v/>
      </c>
      <c r="O351" s="125">
        <f>IFERROR(INDEX('УЦН 1.0'!D:D,MATCH('БШПД'!Q351,'УЦН 1.0'!R:R,0)),"")</f>
        <v>2019</v>
      </c>
      <c r="P351" s="125" t="str">
        <f>IFERROR(INDEX('УЦН 2.0'!H:H,MATCH('БШПД'!Q351,'УЦН 2.0'!L:L,0)),"")</f>
        <v/>
      </c>
      <c r="Q351" s="12">
        <v>1370</v>
      </c>
      <c r="R351" s="1"/>
    </row>
    <row r="352" ht="14.25">
      <c r="A352" s="80"/>
      <c r="B352" s="87" t="s">
        <v>398</v>
      </c>
      <c r="C352" s="103" t="s">
        <v>404</v>
      </c>
      <c r="D352" s="83">
        <f>IFERROR(INDEX('показатель 504-п'!E:E,MATCH('БШПД'!Q352,'показатель 504-п'!T:T,0)),"")</f>
        <v>345</v>
      </c>
      <c r="E352" s="89" t="s">
        <v>156</v>
      </c>
      <c r="F352" s="100" t="s">
        <v>156</v>
      </c>
      <c r="G352" s="100" t="s">
        <v>156</v>
      </c>
      <c r="H352" s="100" t="s">
        <v>156</v>
      </c>
      <c r="I352" s="100" t="s">
        <v>156</v>
      </c>
      <c r="J352" s="100" t="s">
        <v>156</v>
      </c>
      <c r="K352" s="100" t="s">
        <v>156</v>
      </c>
      <c r="L352" s="101" t="s">
        <v>156</v>
      </c>
      <c r="M352" s="80"/>
      <c r="N352" s="80">
        <f>IFERROR(INDEX('ПРТС'!H:H,MATCH('БШПД'!Q352,'ПРТС'!P:P,0)),"")</f>
        <v>2021</v>
      </c>
      <c r="O352" s="80">
        <f>IFERROR(INDEX('УЦН 1.0'!D:D,MATCH('БШПД'!Q352,'УЦН 1.0'!R:R,0)),"")</f>
        <v>2021</v>
      </c>
      <c r="P352" s="80" t="str">
        <f>IFERROR(INDEX('УЦН 2.0'!H:H,MATCH('БШПД'!Q352,'УЦН 2.0'!L:L,0)),"")</f>
        <v/>
      </c>
      <c r="Q352" s="12">
        <v>1372</v>
      </c>
      <c r="R352" s="1"/>
    </row>
    <row r="353" ht="14.25">
      <c r="A353" s="70"/>
      <c r="B353" s="131" t="s">
        <v>405</v>
      </c>
      <c r="C353" s="132" t="s">
        <v>406</v>
      </c>
      <c r="D353" s="72">
        <f>IFERROR(INDEX('показатель 504-п'!E:E,MATCH('БШПД'!Q353,'показатель 504-п'!T:T,0)),"")</f>
        <v>222</v>
      </c>
      <c r="E353" s="133" t="s">
        <v>156</v>
      </c>
      <c r="F353" s="134" t="s">
        <v>156</v>
      </c>
      <c r="G353" s="134" t="s">
        <v>156</v>
      </c>
      <c r="H353" s="134" t="s">
        <v>156</v>
      </c>
      <c r="I353" s="134" t="s">
        <v>156</v>
      </c>
      <c r="J353" s="134" t="s">
        <v>156</v>
      </c>
      <c r="K353" s="134" t="s">
        <v>156</v>
      </c>
      <c r="L353" s="135" t="s">
        <v>156</v>
      </c>
      <c r="M353" s="70"/>
      <c r="N353" s="70" t="str">
        <f>IFERROR(INDEX('ПРТС'!H:H,MATCH('БШПД'!Q353,'ПРТС'!P:P,0)),"")</f>
        <v/>
      </c>
      <c r="O353" s="70">
        <f>IFERROR(INDEX('УЦН 1.0'!D:D,MATCH('БШПД'!Q353,'УЦН 1.0'!R:R,0)),"")</f>
        <v>2021</v>
      </c>
      <c r="P353" s="70">
        <f>IFERROR(INDEX('УЦН 2.0'!H:H,MATCH('БШПД'!Q353,'УЦН 2.0'!L:L,0)),"")</f>
        <v>2024</v>
      </c>
      <c r="Q353" s="12">
        <v>1379</v>
      </c>
      <c r="R353" s="1"/>
    </row>
    <row r="354" ht="14.25">
      <c r="A354" s="70"/>
      <c r="B354" s="131" t="s">
        <v>46</v>
      </c>
      <c r="C354" s="132" t="s">
        <v>407</v>
      </c>
      <c r="D354" s="72">
        <f>IFERROR(INDEX('показатель 504-п'!E:E,MATCH('БШПД'!Q354,'показатель 504-п'!T:T,0)),"")</f>
        <v>386</v>
      </c>
      <c r="E354" s="133" t="s">
        <v>156</v>
      </c>
      <c r="F354" s="134" t="s">
        <v>156</v>
      </c>
      <c r="G354" s="134" t="s">
        <v>156</v>
      </c>
      <c r="H354" s="134" t="s">
        <v>156</v>
      </c>
      <c r="I354" s="134" t="s">
        <v>156</v>
      </c>
      <c r="J354" s="134" t="s">
        <v>156</v>
      </c>
      <c r="K354" s="134" t="s">
        <v>156</v>
      </c>
      <c r="L354" s="135" t="s">
        <v>156</v>
      </c>
      <c r="M354" s="70"/>
      <c r="N354" s="70" t="str">
        <f>IFERROR(INDEX('ПРТС'!H:H,MATCH('БШПД'!Q354,'ПРТС'!P:P,0)),"")</f>
        <v/>
      </c>
      <c r="O354" s="70">
        <f>IFERROR(INDEX('УЦН 1.0'!D:D,MATCH('БШПД'!Q354,'УЦН 1.0'!R:R,0)),"")</f>
        <v>2021</v>
      </c>
      <c r="P354" s="70" t="str">
        <f>IFERROR(INDEX('УЦН 2.0'!H:H,MATCH('БШПД'!Q354,'УЦН 2.0'!L:L,0)),"")</f>
        <v xml:space="preserve">2023 (с 2022)</v>
      </c>
      <c r="Q354" s="12">
        <v>1392</v>
      </c>
      <c r="R354" s="1"/>
    </row>
    <row r="355" ht="14.25">
      <c r="A355" s="125"/>
      <c r="B355" s="126" t="s">
        <v>46</v>
      </c>
      <c r="C355" s="127" t="s">
        <v>408</v>
      </c>
      <c r="D355" s="31">
        <f>IFERROR(INDEX('показатель 504-п'!E:E,MATCH('БШПД'!Q355,'показатель 504-п'!T:T,0)),"")</f>
        <v>453</v>
      </c>
      <c r="E355" s="128" t="s">
        <v>156</v>
      </c>
      <c r="F355" s="129" t="s">
        <v>156</v>
      </c>
      <c r="G355" s="129" t="s">
        <v>156</v>
      </c>
      <c r="H355" s="129" t="s">
        <v>156</v>
      </c>
      <c r="I355" s="129" t="s">
        <v>156</v>
      </c>
      <c r="J355" s="129" t="s">
        <v>156</v>
      </c>
      <c r="K355" s="129" t="s">
        <v>156</v>
      </c>
      <c r="L355" s="130" t="s">
        <v>156</v>
      </c>
      <c r="M355" s="125"/>
      <c r="N355" s="125" t="str">
        <f>IFERROR(INDEX('ПРТС'!H:H,MATCH('БШПД'!Q355,'ПРТС'!P:P,0)),"")</f>
        <v/>
      </c>
      <c r="O355" s="125">
        <f>IFERROR(INDEX('УЦН 1.0'!D:D,MATCH('БШПД'!Q355,'УЦН 1.0'!R:R,0)),"")</f>
        <v>2019</v>
      </c>
      <c r="P355" s="125" t="str">
        <f>IFERROR(INDEX('УЦН 2.0'!H:H,MATCH('БШПД'!Q355,'УЦН 2.0'!L:L,0)),"")</f>
        <v/>
      </c>
      <c r="Q355" s="12">
        <v>1395</v>
      </c>
      <c r="R355" s="1"/>
    </row>
    <row r="356" ht="14.25">
      <c r="A356" s="80"/>
      <c r="B356" s="87" t="s">
        <v>46</v>
      </c>
      <c r="C356" s="103" t="s">
        <v>409</v>
      </c>
      <c r="D356" s="83">
        <f>IFERROR(INDEX('показатель 504-п'!E:E,MATCH('БШПД'!Q356,'показатель 504-п'!T:T,0)),"")</f>
        <v>295</v>
      </c>
      <c r="E356" s="89" t="s">
        <v>156</v>
      </c>
      <c r="F356" s="100" t="s">
        <v>156</v>
      </c>
      <c r="G356" s="100" t="s">
        <v>156</v>
      </c>
      <c r="H356" s="100" t="s">
        <v>156</v>
      </c>
      <c r="I356" s="100" t="s">
        <v>156</v>
      </c>
      <c r="J356" s="100" t="s">
        <v>156</v>
      </c>
      <c r="K356" s="100" t="s">
        <v>156</v>
      </c>
      <c r="L356" s="101" t="s">
        <v>156</v>
      </c>
      <c r="M356" s="80"/>
      <c r="N356" s="80">
        <f>IFERROR(INDEX('ПРТС'!H:H,MATCH('БШПД'!Q356,'ПРТС'!P:P,0)),"")</f>
        <v>2023</v>
      </c>
      <c r="O356" s="80">
        <f>IFERROR(INDEX('УЦН 1.0'!D:D,MATCH('БШПД'!Q356,'УЦН 1.0'!R:R,0)),"")</f>
        <v>2021</v>
      </c>
      <c r="P356" s="80" t="str">
        <f>IFERROR(INDEX('УЦН 2.0'!H:H,MATCH('БШПД'!Q356,'УЦН 2.0'!L:L,0)),"")</f>
        <v/>
      </c>
      <c r="Q356" s="12">
        <v>1404</v>
      </c>
      <c r="R356" s="1"/>
    </row>
    <row r="357" ht="14.25">
      <c r="A357" s="125"/>
      <c r="B357" s="126" t="s">
        <v>46</v>
      </c>
      <c r="C357" s="127" t="s">
        <v>410</v>
      </c>
      <c r="D357" s="31">
        <f>IFERROR(INDEX('показатель 504-п'!E:E,MATCH('БШПД'!Q357,'показатель 504-п'!T:T,0)),"")</f>
        <v>450</v>
      </c>
      <c r="E357" s="128" t="s">
        <v>156</v>
      </c>
      <c r="F357" s="129" t="s">
        <v>156</v>
      </c>
      <c r="G357" s="129" t="s">
        <v>156</v>
      </c>
      <c r="H357" s="129" t="s">
        <v>156</v>
      </c>
      <c r="I357" s="129" t="s">
        <v>156</v>
      </c>
      <c r="J357" s="129" t="s">
        <v>156</v>
      </c>
      <c r="K357" s="129" t="s">
        <v>156</v>
      </c>
      <c r="L357" s="130" t="s">
        <v>156</v>
      </c>
      <c r="M357" s="125"/>
      <c r="N357" s="125" t="str">
        <f>IFERROR(INDEX('ПРТС'!H:H,MATCH('БШПД'!Q357,'ПРТС'!P:P,0)),"")</f>
        <v/>
      </c>
      <c r="O357" s="125">
        <f>IFERROR(INDEX('УЦН 1.0'!D:D,MATCH('БШПД'!Q357,'УЦН 1.0'!R:R,0)),"")</f>
        <v>2019</v>
      </c>
      <c r="P357" s="125" t="str">
        <f>IFERROR(INDEX('УЦН 2.0'!H:H,MATCH('БШПД'!Q357,'УЦН 2.0'!L:L,0)),"")</f>
        <v/>
      </c>
      <c r="Q357" s="12">
        <v>1406</v>
      </c>
      <c r="R357" s="1"/>
    </row>
    <row r="358" ht="14.25">
      <c r="A358" s="125"/>
      <c r="B358" s="126" t="s">
        <v>46</v>
      </c>
      <c r="C358" s="127" t="s">
        <v>411</v>
      </c>
      <c r="D358" s="31">
        <f>IFERROR(INDEX('показатель 504-п'!E:E,MATCH('БШПД'!Q358,'показатель 504-п'!T:T,0)),"")</f>
        <v>395</v>
      </c>
      <c r="E358" s="128" t="s">
        <v>156</v>
      </c>
      <c r="F358" s="129" t="s">
        <v>156</v>
      </c>
      <c r="G358" s="129" t="s">
        <v>156</v>
      </c>
      <c r="H358" s="129" t="s">
        <v>156</v>
      </c>
      <c r="I358" s="129" t="s">
        <v>156</v>
      </c>
      <c r="J358" s="129" t="s">
        <v>156</v>
      </c>
      <c r="K358" s="129" t="s">
        <v>156</v>
      </c>
      <c r="L358" s="130" t="s">
        <v>156</v>
      </c>
      <c r="M358" s="125"/>
      <c r="N358" s="125" t="str">
        <f>IFERROR(INDEX('ПРТС'!H:H,MATCH('БШПД'!Q358,'ПРТС'!P:P,0)),"")</f>
        <v/>
      </c>
      <c r="O358" s="125">
        <f>IFERROR(INDEX('УЦН 1.0'!D:D,MATCH('БШПД'!Q358,'УЦН 1.0'!R:R,0)),"")</f>
        <v>2020</v>
      </c>
      <c r="P358" s="125" t="str">
        <f>IFERROR(INDEX('УЦН 2.0'!H:H,MATCH('БШПД'!Q358,'УЦН 2.0'!L:L,0)),"")</f>
        <v/>
      </c>
      <c r="Q358" s="12">
        <v>1408</v>
      </c>
      <c r="R358" s="1"/>
    </row>
    <row r="359" ht="14.25">
      <c r="A359" s="70"/>
      <c r="B359" s="131" t="s">
        <v>46</v>
      </c>
      <c r="C359" s="132" t="s">
        <v>412</v>
      </c>
      <c r="D359" s="72">
        <f>IFERROR(INDEX('показатель 504-п'!E:E,MATCH('БШПД'!Q359,'показатель 504-п'!T:T,0)),"")</f>
        <v>454</v>
      </c>
      <c r="E359" s="133" t="s">
        <v>156</v>
      </c>
      <c r="F359" s="134" t="s">
        <v>156</v>
      </c>
      <c r="G359" s="134" t="s">
        <v>156</v>
      </c>
      <c r="H359" s="134" t="s">
        <v>156</v>
      </c>
      <c r="I359" s="134" t="s">
        <v>156</v>
      </c>
      <c r="J359" s="134" t="s">
        <v>156</v>
      </c>
      <c r="K359" s="134" t="s">
        <v>156</v>
      </c>
      <c r="L359" s="135" t="s">
        <v>156</v>
      </c>
      <c r="M359" s="70"/>
      <c r="N359" s="70" t="str">
        <f>IFERROR(INDEX('ПРТС'!H:H,MATCH('БШПД'!Q359,'ПРТС'!P:P,0)),"")</f>
        <v/>
      </c>
      <c r="O359" s="70">
        <f>IFERROR(INDEX('УЦН 1.0'!D:D,MATCH('БШПД'!Q359,'УЦН 1.0'!R:R,0)),"")</f>
        <v>2021</v>
      </c>
      <c r="P359" s="70">
        <f>IFERROR(INDEX('УЦН 2.0'!H:H,MATCH('БШПД'!Q359,'УЦН 2.0'!L:L,0)),"")</f>
        <v>2024</v>
      </c>
      <c r="Q359" s="12">
        <v>1412</v>
      </c>
      <c r="R359" s="1"/>
    </row>
    <row r="360" ht="14.25">
      <c r="A360" s="125"/>
      <c r="B360" s="126" t="s">
        <v>46</v>
      </c>
      <c r="C360" s="127" t="s">
        <v>413</v>
      </c>
      <c r="D360" s="31">
        <f>IFERROR(INDEX('показатель 504-п'!E:E,MATCH('БШПД'!Q360,'показатель 504-п'!T:T,0)),"")</f>
        <v>291</v>
      </c>
      <c r="E360" s="128" t="s">
        <v>156</v>
      </c>
      <c r="F360" s="129" t="s">
        <v>156</v>
      </c>
      <c r="G360" s="129" t="s">
        <v>156</v>
      </c>
      <c r="H360" s="129" t="s">
        <v>156</v>
      </c>
      <c r="I360" s="129" t="s">
        <v>156</v>
      </c>
      <c r="J360" s="129" t="s">
        <v>156</v>
      </c>
      <c r="K360" s="129" t="s">
        <v>156</v>
      </c>
      <c r="L360" s="130" t="s">
        <v>156</v>
      </c>
      <c r="M360" s="125"/>
      <c r="N360" s="125" t="str">
        <f>IFERROR(INDEX('ПРТС'!H:H,MATCH('БШПД'!Q360,'ПРТС'!P:P,0)),"")</f>
        <v/>
      </c>
      <c r="O360" s="125">
        <f>IFERROR(INDEX('УЦН 1.0'!D:D,MATCH('БШПД'!Q360,'УЦН 1.0'!R:R,0)),"")</f>
        <v>2019</v>
      </c>
      <c r="P360" s="125" t="str">
        <f>IFERROR(INDEX('УЦН 2.0'!H:H,MATCH('БШПД'!Q360,'УЦН 2.0'!L:L,0)),"")</f>
        <v/>
      </c>
      <c r="Q360" s="12">
        <v>1414</v>
      </c>
      <c r="R360" s="1"/>
    </row>
    <row r="361" ht="14.25">
      <c r="A361" s="125"/>
      <c r="B361" s="126" t="s">
        <v>46</v>
      </c>
      <c r="C361" s="127" t="s">
        <v>414</v>
      </c>
      <c r="D361" s="31">
        <f>IFERROR(INDEX('показатель 504-п'!E:E,MATCH('БШПД'!Q361,'показатель 504-п'!T:T,0)),"")</f>
        <v>309</v>
      </c>
      <c r="E361" s="128" t="s">
        <v>156</v>
      </c>
      <c r="F361" s="129" t="s">
        <v>156</v>
      </c>
      <c r="G361" s="129" t="s">
        <v>156</v>
      </c>
      <c r="H361" s="129" t="s">
        <v>156</v>
      </c>
      <c r="I361" s="129" t="s">
        <v>156</v>
      </c>
      <c r="J361" s="129" t="s">
        <v>156</v>
      </c>
      <c r="K361" s="129" t="s">
        <v>156</v>
      </c>
      <c r="L361" s="130" t="s">
        <v>156</v>
      </c>
      <c r="M361" s="125"/>
      <c r="N361" s="125" t="str">
        <f>IFERROR(INDEX('ПРТС'!H:H,MATCH('БШПД'!Q361,'ПРТС'!P:P,0)),"")</f>
        <v/>
      </c>
      <c r="O361" s="125">
        <f>IFERROR(INDEX('УЦН 1.0'!D:D,MATCH('БШПД'!Q361,'УЦН 1.0'!R:R,0)),"")</f>
        <v>2019</v>
      </c>
      <c r="P361" s="125" t="str">
        <f>IFERROR(INDEX('УЦН 2.0'!H:H,MATCH('БШПД'!Q361,'УЦН 2.0'!L:L,0)),"")</f>
        <v/>
      </c>
      <c r="Q361" s="12">
        <v>1419</v>
      </c>
      <c r="R361" s="1"/>
    </row>
    <row r="362" ht="14.25">
      <c r="A362" s="125"/>
      <c r="B362" s="144" t="s">
        <v>186</v>
      </c>
      <c r="C362" s="127" t="s">
        <v>415</v>
      </c>
      <c r="D362" s="31">
        <f>IFERROR(INDEX('показатель 504-п'!E:E,MATCH('БШПД'!Q362,'показатель 504-п'!T:T,0)),"")</f>
        <v>276</v>
      </c>
      <c r="E362" s="128" t="s">
        <v>156</v>
      </c>
      <c r="F362" s="129" t="s">
        <v>156</v>
      </c>
      <c r="G362" s="129" t="s">
        <v>156</v>
      </c>
      <c r="H362" s="129" t="s">
        <v>156</v>
      </c>
      <c r="I362" s="129" t="s">
        <v>156</v>
      </c>
      <c r="J362" s="129" t="s">
        <v>156</v>
      </c>
      <c r="K362" s="129" t="s">
        <v>156</v>
      </c>
      <c r="L362" s="130" t="s">
        <v>156</v>
      </c>
      <c r="M362" s="125"/>
      <c r="N362" s="125" t="str">
        <f>IFERROR(INDEX('ПРТС'!H:H,MATCH('БШПД'!Q362,'ПРТС'!P:P,0)),"")</f>
        <v/>
      </c>
      <c r="O362" s="125">
        <f>IFERROR(INDEX('УЦН 1.0'!D:D,MATCH('БШПД'!Q362,'УЦН 1.0'!R:R,0)),"")</f>
        <v>2021</v>
      </c>
      <c r="P362" s="125" t="str">
        <f>IFERROR(INDEX('УЦН 2.0'!H:H,MATCH('БШПД'!Q362,'УЦН 2.0'!L:L,0)),"")</f>
        <v/>
      </c>
      <c r="Q362" s="12">
        <v>1435</v>
      </c>
      <c r="R362" s="1"/>
    </row>
    <row r="363" ht="14.25">
      <c r="A363" s="80"/>
      <c r="B363" s="87" t="s">
        <v>50</v>
      </c>
      <c r="C363" s="103" t="s">
        <v>416</v>
      </c>
      <c r="D363" s="83">
        <f>IFERROR(INDEX('показатель 504-п'!E:E,MATCH('БШПД'!Q363,'показатель 504-п'!T:T,0)),"")</f>
        <v>284</v>
      </c>
      <c r="E363" s="89" t="s">
        <v>156</v>
      </c>
      <c r="F363" s="100" t="s">
        <v>156</v>
      </c>
      <c r="G363" s="100" t="s">
        <v>156</v>
      </c>
      <c r="H363" s="100" t="s">
        <v>156</v>
      </c>
      <c r="I363" s="100" t="s">
        <v>156</v>
      </c>
      <c r="J363" s="100" t="s">
        <v>156</v>
      </c>
      <c r="K363" s="100" t="s">
        <v>156</v>
      </c>
      <c r="L363" s="101" t="s">
        <v>156</v>
      </c>
      <c r="M363" s="80"/>
      <c r="N363" s="80">
        <f>IFERROR(INDEX('ПРТС'!H:H,MATCH('БШПД'!Q363,'ПРТС'!P:P,0)),"")</f>
        <v>2023</v>
      </c>
      <c r="O363" s="80">
        <f>IFERROR(INDEX('УЦН 1.0'!D:D,MATCH('БШПД'!Q363,'УЦН 1.0'!R:R,0)),"")</f>
        <v>2021</v>
      </c>
      <c r="P363" s="80" t="str">
        <f>IFERROR(INDEX('УЦН 2.0'!H:H,MATCH('БШПД'!Q363,'УЦН 2.0'!L:L,0)),"")</f>
        <v/>
      </c>
      <c r="Q363" s="12">
        <v>1457</v>
      </c>
      <c r="R363" s="1"/>
    </row>
    <row r="364" ht="14.25">
      <c r="A364" s="80"/>
      <c r="B364" s="87" t="s">
        <v>50</v>
      </c>
      <c r="C364" s="103" t="s">
        <v>417</v>
      </c>
      <c r="D364" s="83">
        <f>IFERROR(INDEX('показатель 504-п'!E:E,MATCH('БШПД'!Q364,'показатель 504-п'!T:T,0)),"")</f>
        <v>338</v>
      </c>
      <c r="E364" s="89" t="s">
        <v>156</v>
      </c>
      <c r="F364" s="100" t="s">
        <v>156</v>
      </c>
      <c r="G364" s="100" t="s">
        <v>156</v>
      </c>
      <c r="H364" s="100" t="s">
        <v>156</v>
      </c>
      <c r="I364" s="100" t="s">
        <v>156</v>
      </c>
      <c r="J364" s="100" t="s">
        <v>156</v>
      </c>
      <c r="K364" s="100" t="s">
        <v>156</v>
      </c>
      <c r="L364" s="101" t="s">
        <v>156</v>
      </c>
      <c r="M364" s="80"/>
      <c r="N364" s="80">
        <f>IFERROR(INDEX('ПРТС'!H:H,MATCH('БШПД'!Q364,'ПРТС'!P:P,0)),"")</f>
        <v>2022</v>
      </c>
      <c r="O364" s="80">
        <f>IFERROR(INDEX('УЦН 1.0'!D:D,MATCH('БШПД'!Q364,'УЦН 1.0'!R:R,0)),"")</f>
        <v>2021</v>
      </c>
      <c r="P364" s="80" t="str">
        <f>IFERROR(INDEX('УЦН 2.0'!H:H,MATCH('БШПД'!Q364,'УЦН 2.0'!L:L,0)),"")</f>
        <v/>
      </c>
      <c r="Q364" s="12">
        <v>1466</v>
      </c>
      <c r="R364" s="1"/>
    </row>
    <row r="365" ht="14.25">
      <c r="A365" s="80"/>
      <c r="B365" s="87" t="s">
        <v>50</v>
      </c>
      <c r="C365" s="103" t="s">
        <v>418</v>
      </c>
      <c r="D365" s="83">
        <f>IFERROR(INDEX('показатель 504-п'!E:E,MATCH('БШПД'!Q365,'показатель 504-п'!T:T,0)),"")</f>
        <v>287</v>
      </c>
      <c r="E365" s="89" t="s">
        <v>156</v>
      </c>
      <c r="F365" s="100" t="s">
        <v>156</v>
      </c>
      <c r="G365" s="100" t="s">
        <v>156</v>
      </c>
      <c r="H365" s="100" t="s">
        <v>156</v>
      </c>
      <c r="I365" s="100" t="s">
        <v>156</v>
      </c>
      <c r="J365" s="100" t="s">
        <v>156</v>
      </c>
      <c r="K365" s="100" t="s">
        <v>156</v>
      </c>
      <c r="L365" s="101" t="s">
        <v>156</v>
      </c>
      <c r="M365" s="80"/>
      <c r="N365" s="80">
        <f>IFERROR(INDEX('ПРТС'!H:H,MATCH('БШПД'!Q365,'ПРТС'!P:P,0)),"")</f>
        <v>2021</v>
      </c>
      <c r="O365" s="80">
        <f>IFERROR(INDEX('УЦН 1.0'!D:D,MATCH('БШПД'!Q365,'УЦН 1.0'!R:R,0)),"")</f>
        <v>2021</v>
      </c>
      <c r="P365" s="80" t="str">
        <f>IFERROR(INDEX('УЦН 2.0'!H:H,MATCH('БШПД'!Q365,'УЦН 2.0'!L:L,0)),"")</f>
        <v/>
      </c>
      <c r="Q365" s="12">
        <v>1474</v>
      </c>
      <c r="R365" s="1"/>
    </row>
    <row r="366" ht="14.25">
      <c r="A366" s="80"/>
      <c r="B366" s="87" t="s">
        <v>50</v>
      </c>
      <c r="C366" s="103" t="s">
        <v>419</v>
      </c>
      <c r="D366" s="83">
        <f>IFERROR(INDEX('показатель 504-п'!E:E,MATCH('БШПД'!Q366,'показатель 504-п'!T:T,0)),"")</f>
        <v>328</v>
      </c>
      <c r="E366" s="89" t="s">
        <v>156</v>
      </c>
      <c r="F366" s="100" t="s">
        <v>156</v>
      </c>
      <c r="G366" s="100" t="s">
        <v>156</v>
      </c>
      <c r="H366" s="100" t="s">
        <v>156</v>
      </c>
      <c r="I366" s="100" t="s">
        <v>156</v>
      </c>
      <c r="J366" s="100" t="s">
        <v>156</v>
      </c>
      <c r="K366" s="100" t="s">
        <v>156</v>
      </c>
      <c r="L366" s="101" t="s">
        <v>156</v>
      </c>
      <c r="M366" s="80"/>
      <c r="N366" s="80">
        <f>IFERROR(INDEX('ПРТС'!H:H,MATCH('БШПД'!Q366,'ПРТС'!P:P,0)),"")</f>
        <v>2023</v>
      </c>
      <c r="O366" s="80">
        <f>IFERROR(INDEX('УЦН 1.0'!D:D,MATCH('БШПД'!Q366,'УЦН 1.0'!R:R,0)),"")</f>
        <v>2021</v>
      </c>
      <c r="P366" s="80" t="str">
        <f>IFERROR(INDEX('УЦН 2.0'!H:H,MATCH('БШПД'!Q366,'УЦН 2.0'!L:L,0)),"")</f>
        <v/>
      </c>
      <c r="Q366" s="12">
        <v>1475</v>
      </c>
      <c r="R366" s="1"/>
    </row>
    <row r="367" ht="14.25">
      <c r="A367" s="125"/>
      <c r="B367" s="126" t="s">
        <v>62</v>
      </c>
      <c r="C367" s="127" t="s">
        <v>420</v>
      </c>
      <c r="D367" s="31">
        <f>IFERROR(INDEX('показатель 504-п'!E:E,MATCH('БШПД'!Q367,'показатель 504-п'!T:T,0)),"")</f>
        <v>445</v>
      </c>
      <c r="E367" s="128" t="s">
        <v>156</v>
      </c>
      <c r="F367" s="129" t="s">
        <v>156</v>
      </c>
      <c r="G367" s="129" t="s">
        <v>156</v>
      </c>
      <c r="H367" s="129" t="s">
        <v>156</v>
      </c>
      <c r="I367" s="129" t="s">
        <v>156</v>
      </c>
      <c r="J367" s="129" t="s">
        <v>156</v>
      </c>
      <c r="K367" s="129" t="s">
        <v>156</v>
      </c>
      <c r="L367" s="130" t="s">
        <v>156</v>
      </c>
      <c r="M367" s="125"/>
      <c r="N367" s="125" t="str">
        <f>IFERROR(INDEX('ПРТС'!H:H,MATCH('БШПД'!Q367,'ПРТС'!P:P,0)),"")</f>
        <v/>
      </c>
      <c r="O367" s="125">
        <f>IFERROR(INDEX('УЦН 1.0'!D:D,MATCH('БШПД'!Q367,'УЦН 1.0'!R:R,0)),"")</f>
        <v>2015</v>
      </c>
      <c r="P367" s="125" t="str">
        <f>IFERROR(INDEX('УЦН 2.0'!H:H,MATCH('БШПД'!Q367,'УЦН 2.0'!L:L,0)),"")</f>
        <v/>
      </c>
      <c r="Q367" s="12">
        <v>1518</v>
      </c>
      <c r="R367" s="1"/>
    </row>
    <row r="368" ht="14.25">
      <c r="A368" s="70"/>
      <c r="B368" s="131" t="s">
        <v>62</v>
      </c>
      <c r="C368" s="132" t="s">
        <v>421</v>
      </c>
      <c r="D368" s="72">
        <f>IFERROR(INDEX('показатель 504-п'!E:E,MATCH('БШПД'!Q368,'показатель 504-п'!T:T,0)),"")</f>
        <v>364</v>
      </c>
      <c r="E368" s="133" t="s">
        <v>156</v>
      </c>
      <c r="F368" s="134" t="s">
        <v>156</v>
      </c>
      <c r="G368" s="134" t="s">
        <v>156</v>
      </c>
      <c r="H368" s="134" t="s">
        <v>156</v>
      </c>
      <c r="I368" s="134" t="s">
        <v>156</v>
      </c>
      <c r="J368" s="134" t="s">
        <v>156</v>
      </c>
      <c r="K368" s="134" t="s">
        <v>156</v>
      </c>
      <c r="L368" s="135" t="s">
        <v>156</v>
      </c>
      <c r="M368" s="70"/>
      <c r="N368" s="70" t="str">
        <f>IFERROR(INDEX('ПРТС'!H:H,MATCH('БШПД'!Q368,'ПРТС'!P:P,0)),"")</f>
        <v/>
      </c>
      <c r="O368" s="70">
        <f>IFERROR(INDEX('УЦН 1.0'!D:D,MATCH('БШПД'!Q368,'УЦН 1.0'!R:R,0)),"")</f>
        <v>2019</v>
      </c>
      <c r="P368" s="70">
        <f>IFERROR(INDEX('УЦН 2.0'!H:H,MATCH('БШПД'!Q368,'УЦН 2.0'!L:L,0)),"")</f>
        <v>2021</v>
      </c>
      <c r="Q368" s="12">
        <v>1522</v>
      </c>
      <c r="R368" s="1"/>
    </row>
    <row r="369" ht="14.25">
      <c r="A369" s="70"/>
      <c r="B369" s="131" t="s">
        <v>62</v>
      </c>
      <c r="C369" s="132" t="s">
        <v>422</v>
      </c>
      <c r="D369" s="72">
        <f>IFERROR(INDEX('показатель 504-п'!E:E,MATCH('БШПД'!Q369,'показатель 504-п'!T:T,0)),"")</f>
        <v>222</v>
      </c>
      <c r="E369" s="133" t="s">
        <v>156</v>
      </c>
      <c r="F369" s="134" t="s">
        <v>156</v>
      </c>
      <c r="G369" s="134" t="s">
        <v>156</v>
      </c>
      <c r="H369" s="134" t="s">
        <v>156</v>
      </c>
      <c r="I369" s="134" t="s">
        <v>156</v>
      </c>
      <c r="J369" s="134" t="s">
        <v>156</v>
      </c>
      <c r="K369" s="134" t="s">
        <v>156</v>
      </c>
      <c r="L369" s="135" t="s">
        <v>156</v>
      </c>
      <c r="M369" s="70"/>
      <c r="N369" s="70" t="str">
        <f>IFERROR(INDEX('ПРТС'!H:H,MATCH('БШПД'!Q369,'ПРТС'!P:P,0)),"")</f>
        <v/>
      </c>
      <c r="O369" s="70">
        <f>IFERROR(INDEX('УЦН 1.0'!D:D,MATCH('БШПД'!Q369,'УЦН 1.0'!R:R,0)),"")</f>
        <v>2019</v>
      </c>
      <c r="P369" s="70">
        <f>IFERROR(INDEX('УЦН 2.0'!H:H,MATCH('БШПД'!Q369,'УЦН 2.0'!L:L,0)),"")</f>
        <v>2023</v>
      </c>
      <c r="Q369" s="12">
        <v>1524</v>
      </c>
      <c r="R369" s="1"/>
    </row>
    <row r="370" ht="14.25">
      <c r="A370" s="70"/>
      <c r="B370" s="131" t="s">
        <v>62</v>
      </c>
      <c r="C370" s="132" t="s">
        <v>423</v>
      </c>
      <c r="D370" s="72">
        <f>IFERROR(INDEX('показатель 504-п'!E:E,MATCH('БШПД'!Q370,'показатель 504-п'!T:T,0)),"")</f>
        <v>305</v>
      </c>
      <c r="E370" s="133" t="s">
        <v>156</v>
      </c>
      <c r="F370" s="134" t="s">
        <v>156</v>
      </c>
      <c r="G370" s="134" t="s">
        <v>156</v>
      </c>
      <c r="H370" s="134" t="s">
        <v>156</v>
      </c>
      <c r="I370" s="134" t="s">
        <v>156</v>
      </c>
      <c r="J370" s="134" t="s">
        <v>156</v>
      </c>
      <c r="K370" s="134" t="s">
        <v>156</v>
      </c>
      <c r="L370" s="135" t="s">
        <v>156</v>
      </c>
      <c r="M370" s="70"/>
      <c r="N370" s="70" t="str">
        <f>IFERROR(INDEX('ПРТС'!H:H,MATCH('БШПД'!Q370,'ПРТС'!P:P,0)),"")</f>
        <v/>
      </c>
      <c r="O370" s="70">
        <f>IFERROR(INDEX('УЦН 1.0'!D:D,MATCH('БШПД'!Q370,'УЦН 1.0'!R:R,0)),"")</f>
        <v>2019</v>
      </c>
      <c r="P370" s="70">
        <f>IFERROR(INDEX('УЦН 2.0'!H:H,MATCH('БШПД'!Q370,'УЦН 2.0'!L:L,0)),"")</f>
        <v>2021</v>
      </c>
      <c r="Q370" s="12">
        <v>1526</v>
      </c>
      <c r="R370" s="1"/>
    </row>
    <row r="371" ht="14.25">
      <c r="A371" s="125"/>
      <c r="B371" s="126" t="s">
        <v>149</v>
      </c>
      <c r="C371" s="127" t="s">
        <v>424</v>
      </c>
      <c r="D371" s="31">
        <f>IFERROR(INDEX('показатель 504-п'!E:E,MATCH('БШПД'!Q371,'показатель 504-п'!T:T,0)),"")</f>
        <v>228</v>
      </c>
      <c r="E371" s="128" t="s">
        <v>156</v>
      </c>
      <c r="F371" s="129" t="s">
        <v>156</v>
      </c>
      <c r="G371" s="129" t="s">
        <v>156</v>
      </c>
      <c r="H371" s="129" t="s">
        <v>156</v>
      </c>
      <c r="I371" s="129" t="s">
        <v>156</v>
      </c>
      <c r="J371" s="129" t="s">
        <v>156</v>
      </c>
      <c r="K371" s="129" t="s">
        <v>156</v>
      </c>
      <c r="L371" s="130" t="s">
        <v>156</v>
      </c>
      <c r="M371" s="125"/>
      <c r="N371" s="125" t="str">
        <f>IFERROR(INDEX('ПРТС'!H:H,MATCH('БШПД'!Q371,'ПРТС'!P:P,0)),"")</f>
        <v/>
      </c>
      <c r="O371" s="125">
        <f>IFERROR(INDEX('УЦН 1.0'!D:D,MATCH('БШПД'!Q371,'УЦН 1.0'!R:R,0)),"")</f>
        <v>2021</v>
      </c>
      <c r="P371" s="125" t="str">
        <f>IFERROR(INDEX('УЦН 2.0'!H:H,MATCH('БШПД'!Q371,'УЦН 2.0'!L:L,0)),"")</f>
        <v/>
      </c>
      <c r="Q371" s="12">
        <v>1546</v>
      </c>
      <c r="R371" s="1"/>
    </row>
    <row r="372" ht="14.25">
      <c r="A372" s="125"/>
      <c r="B372" s="126" t="s">
        <v>149</v>
      </c>
      <c r="C372" s="127" t="s">
        <v>425</v>
      </c>
      <c r="D372" s="31">
        <f>IFERROR(INDEX('показатель 504-п'!E:E,MATCH('БШПД'!Q372,'показатель 504-п'!T:T,0)),"")</f>
        <v>190</v>
      </c>
      <c r="E372" s="128" t="s">
        <v>156</v>
      </c>
      <c r="F372" s="129" t="s">
        <v>156</v>
      </c>
      <c r="G372" s="129" t="s">
        <v>156</v>
      </c>
      <c r="H372" s="129" t="s">
        <v>156</v>
      </c>
      <c r="I372" s="129" t="s">
        <v>156</v>
      </c>
      <c r="J372" s="129" t="s">
        <v>156</v>
      </c>
      <c r="K372" s="129" t="s">
        <v>156</v>
      </c>
      <c r="L372" s="130" t="s">
        <v>156</v>
      </c>
      <c r="M372" s="125"/>
      <c r="N372" s="125" t="str">
        <f>IFERROR(INDEX('ПРТС'!H:H,MATCH('БШПД'!Q372,'ПРТС'!P:P,0)),"")</f>
        <v/>
      </c>
      <c r="O372" s="125">
        <f>IFERROR(INDEX('УЦН 1.0'!D:D,MATCH('БШПД'!Q372,'УЦН 1.0'!R:R,0)),"")</f>
        <v>2017</v>
      </c>
      <c r="P372" s="125" t="str">
        <f>IFERROR(INDEX('УЦН 2.0'!H:H,MATCH('БШПД'!Q372,'УЦН 2.0'!L:L,0)),"")</f>
        <v/>
      </c>
      <c r="Q372" s="12">
        <v>1550</v>
      </c>
      <c r="R372" s="1"/>
    </row>
    <row r="373" ht="14.25">
      <c r="A373" s="125"/>
      <c r="B373" s="126" t="s">
        <v>149</v>
      </c>
      <c r="C373" s="127" t="s">
        <v>426</v>
      </c>
      <c r="D373" s="31">
        <f>IFERROR(INDEX('показатель 504-п'!E:E,MATCH('БШПД'!Q373,'показатель 504-п'!T:T,0)),"")</f>
        <v>220</v>
      </c>
      <c r="E373" s="128" t="s">
        <v>156</v>
      </c>
      <c r="F373" s="129" t="s">
        <v>156</v>
      </c>
      <c r="G373" s="129" t="s">
        <v>156</v>
      </c>
      <c r="H373" s="129" t="s">
        <v>156</v>
      </c>
      <c r="I373" s="129" t="s">
        <v>156</v>
      </c>
      <c r="J373" s="129" t="s">
        <v>156</v>
      </c>
      <c r="K373" s="129" t="s">
        <v>156</v>
      </c>
      <c r="L373" s="130" t="s">
        <v>156</v>
      </c>
      <c r="M373" s="125"/>
      <c r="N373" s="125" t="str">
        <f>IFERROR(INDEX('ПРТС'!H:H,MATCH('БШПД'!Q373,'ПРТС'!P:P,0)),"")</f>
        <v/>
      </c>
      <c r="O373" s="125">
        <f>IFERROR(INDEX('УЦН 1.0'!D:D,MATCH('БШПД'!Q373,'УЦН 1.0'!R:R,0)),"")</f>
        <v>2019</v>
      </c>
      <c r="P373" s="125" t="str">
        <f>IFERROR(INDEX('УЦН 2.0'!H:H,MATCH('БШПД'!Q373,'УЦН 2.0'!L:L,0)),"")</f>
        <v/>
      </c>
      <c r="Q373" s="12">
        <v>1555</v>
      </c>
      <c r="R373" s="1"/>
    </row>
    <row r="374" ht="14.25">
      <c r="A374" s="125"/>
      <c r="B374" s="126" t="s">
        <v>149</v>
      </c>
      <c r="C374" s="127" t="s">
        <v>427</v>
      </c>
      <c r="D374" s="31">
        <f>IFERROR(INDEX('показатель 504-п'!E:E,MATCH('БШПД'!Q374,'показатель 504-п'!T:T,0)),"")</f>
        <v>259</v>
      </c>
      <c r="E374" s="128" t="s">
        <v>156</v>
      </c>
      <c r="F374" s="129" t="s">
        <v>156</v>
      </c>
      <c r="G374" s="129" t="s">
        <v>156</v>
      </c>
      <c r="H374" s="129" t="s">
        <v>156</v>
      </c>
      <c r="I374" s="129" t="s">
        <v>156</v>
      </c>
      <c r="J374" s="129" t="s">
        <v>156</v>
      </c>
      <c r="K374" s="129" t="s">
        <v>156</v>
      </c>
      <c r="L374" s="130" t="s">
        <v>156</v>
      </c>
      <c r="M374" s="125"/>
      <c r="N374" s="125" t="str">
        <f>IFERROR(INDEX('ПРТС'!H:H,MATCH('БШПД'!Q374,'ПРТС'!P:P,0)),"")</f>
        <v/>
      </c>
      <c r="O374" s="125">
        <f>IFERROR(INDEX('УЦН 1.0'!D:D,MATCH('БШПД'!Q374,'УЦН 1.0'!R:R,0)),"")</f>
        <v>2019</v>
      </c>
      <c r="P374" s="125" t="str">
        <f>IFERROR(INDEX('УЦН 2.0'!H:H,MATCH('БШПД'!Q374,'УЦН 2.0'!L:L,0)),"")</f>
        <v/>
      </c>
      <c r="Q374" s="12">
        <v>1593</v>
      </c>
      <c r="R374" s="1"/>
    </row>
    <row r="375" ht="14.25">
      <c r="A375" s="80"/>
      <c r="B375" s="87" t="s">
        <v>428</v>
      </c>
      <c r="C375" s="103" t="s">
        <v>429</v>
      </c>
      <c r="D375" s="83">
        <f>IFERROR(INDEX('показатель 504-п'!E:E,MATCH('БШПД'!Q375,'показатель 504-п'!T:T,0)),"")</f>
        <v>314</v>
      </c>
      <c r="E375" s="100" t="s">
        <v>156</v>
      </c>
      <c r="F375" s="100" t="s">
        <v>156</v>
      </c>
      <c r="G375" s="100" t="s">
        <v>156</v>
      </c>
      <c r="H375" s="100" t="s">
        <v>156</v>
      </c>
      <c r="I375" s="100" t="s">
        <v>156</v>
      </c>
      <c r="J375" s="100" t="s">
        <v>156</v>
      </c>
      <c r="K375" s="100" t="s">
        <v>156</v>
      </c>
      <c r="L375" s="101" t="s">
        <v>156</v>
      </c>
      <c r="M375" s="80"/>
      <c r="N375" s="80">
        <f>IFERROR(INDEX('ПРТС'!H:H,MATCH('БШПД'!Q375,'ПРТС'!P:P,0)),"")</f>
        <v>2022</v>
      </c>
      <c r="O375" s="80">
        <f>IFERROR(INDEX('УЦН 1.0'!D:D,MATCH('БШПД'!Q375,'УЦН 1.0'!R:R,0)),"")</f>
        <v>2021</v>
      </c>
      <c r="P375" s="80" t="str">
        <f>IFERROR(INDEX('УЦН 2.0'!H:H,MATCH('БШПД'!Q375,'УЦН 2.0'!L:L,0)),"")</f>
        <v/>
      </c>
      <c r="Q375" s="12">
        <v>1594</v>
      </c>
      <c r="R375" s="1"/>
    </row>
    <row r="376" ht="14.25">
      <c r="A376" s="125"/>
      <c r="B376" s="126" t="s">
        <v>428</v>
      </c>
      <c r="C376" s="127" t="s">
        <v>430</v>
      </c>
      <c r="D376" s="31">
        <f>IFERROR(INDEX('показатель 504-п'!E:E,MATCH('БШПД'!Q376,'показатель 504-п'!T:T,0)),"")</f>
        <v>237</v>
      </c>
      <c r="E376" s="128" t="s">
        <v>156</v>
      </c>
      <c r="F376" s="129" t="s">
        <v>156</v>
      </c>
      <c r="G376" s="129" t="s">
        <v>156</v>
      </c>
      <c r="H376" s="129" t="s">
        <v>156</v>
      </c>
      <c r="I376" s="129" t="s">
        <v>156</v>
      </c>
      <c r="J376" s="129" t="s">
        <v>156</v>
      </c>
      <c r="K376" s="129" t="s">
        <v>156</v>
      </c>
      <c r="L376" s="130" t="s">
        <v>156</v>
      </c>
      <c r="M376" s="125"/>
      <c r="N376" s="125" t="str">
        <f>IFERROR(INDEX('ПРТС'!H:H,MATCH('БШПД'!Q376,'ПРТС'!P:P,0)),"")</f>
        <v/>
      </c>
      <c r="O376" s="125">
        <f>IFERROR(INDEX('УЦН 1.0'!D:D,MATCH('БШПД'!Q376,'УЦН 1.0'!R:R,0)),"")</f>
        <v>2019</v>
      </c>
      <c r="P376" s="125" t="str">
        <f>IFERROR(INDEX('УЦН 2.0'!H:H,MATCH('БШПД'!Q376,'УЦН 2.0'!L:L,0)),"")</f>
        <v/>
      </c>
      <c r="Q376" s="12">
        <v>1599</v>
      </c>
      <c r="R376" s="1"/>
    </row>
    <row r="377" ht="14.25">
      <c r="A377" s="125"/>
      <c r="B377" s="126" t="s">
        <v>428</v>
      </c>
      <c r="C377" s="127" t="s">
        <v>431</v>
      </c>
      <c r="D377" s="31">
        <f>IFERROR(INDEX('показатель 504-п'!E:E,MATCH('БШПД'!Q377,'показатель 504-п'!T:T,0)),"")</f>
        <v>242</v>
      </c>
      <c r="E377" s="128" t="s">
        <v>156</v>
      </c>
      <c r="F377" s="129" t="s">
        <v>156</v>
      </c>
      <c r="G377" s="129" t="s">
        <v>156</v>
      </c>
      <c r="H377" s="129" t="s">
        <v>156</v>
      </c>
      <c r="I377" s="129" t="s">
        <v>156</v>
      </c>
      <c r="J377" s="129" t="s">
        <v>156</v>
      </c>
      <c r="K377" s="129" t="s">
        <v>156</v>
      </c>
      <c r="L377" s="130" t="s">
        <v>156</v>
      </c>
      <c r="M377" s="125"/>
      <c r="N377" s="125" t="str">
        <f>IFERROR(INDEX('ПРТС'!H:H,MATCH('БШПД'!Q377,'ПРТС'!P:P,0)),"")</f>
        <v/>
      </c>
      <c r="O377" s="125">
        <f>IFERROR(INDEX('УЦН 1.0'!D:D,MATCH('БШПД'!Q377,'УЦН 1.0'!R:R,0)),"")</f>
        <v>2021</v>
      </c>
      <c r="P377" s="125" t="str">
        <f>IFERROR(INDEX('УЦН 2.0'!H:H,MATCH('БШПД'!Q377,'УЦН 2.0'!L:L,0)),"")</f>
        <v/>
      </c>
      <c r="Q377" s="12">
        <v>1613</v>
      </c>
      <c r="R377" s="1"/>
    </row>
    <row r="378" ht="14.25">
      <c r="A378" s="70"/>
      <c r="B378" s="131" t="s">
        <v>428</v>
      </c>
      <c r="C378" s="132" t="s">
        <v>432</v>
      </c>
      <c r="D378" s="72">
        <f>IFERROR(INDEX('показатель 504-п'!E:E,MATCH('БШПД'!Q378,'показатель 504-п'!T:T,0)),"")</f>
        <v>325</v>
      </c>
      <c r="E378" s="133" t="s">
        <v>156</v>
      </c>
      <c r="F378" s="134" t="s">
        <v>156</v>
      </c>
      <c r="G378" s="134" t="s">
        <v>156</v>
      </c>
      <c r="H378" s="134" t="s">
        <v>156</v>
      </c>
      <c r="I378" s="134" t="s">
        <v>156</v>
      </c>
      <c r="J378" s="134" t="s">
        <v>156</v>
      </c>
      <c r="K378" s="134" t="s">
        <v>156</v>
      </c>
      <c r="L378" s="135" t="s">
        <v>156</v>
      </c>
      <c r="M378" s="70"/>
      <c r="N378" s="70" t="str">
        <f>IFERROR(INDEX('ПРТС'!H:H,MATCH('БШПД'!Q378,'ПРТС'!P:P,0)),"")</f>
        <v/>
      </c>
      <c r="O378" s="70">
        <f>IFERROR(INDEX('УЦН 1.0'!D:D,MATCH('БШПД'!Q378,'УЦН 1.0'!R:R,0)),"")</f>
        <v>2021</v>
      </c>
      <c r="P378" s="70">
        <f>IFERROR(INDEX('УЦН 2.0'!H:H,MATCH('БШПД'!Q378,'УЦН 2.0'!L:L,0)),"")</f>
        <v>2023</v>
      </c>
      <c r="Q378" s="12">
        <v>1619</v>
      </c>
      <c r="R378" s="1"/>
    </row>
    <row r="379" ht="14.25">
      <c r="A379" s="125"/>
      <c r="B379" s="126" t="s">
        <v>433</v>
      </c>
      <c r="C379" s="127" t="s">
        <v>434</v>
      </c>
      <c r="D379" s="31">
        <f>IFERROR(INDEX('показатель 504-п'!E:E,MATCH('БШПД'!Q379,'показатель 504-п'!T:T,0)),"")</f>
        <v>420</v>
      </c>
      <c r="E379" s="128" t="s">
        <v>156</v>
      </c>
      <c r="F379" s="129" t="s">
        <v>156</v>
      </c>
      <c r="G379" s="129" t="s">
        <v>156</v>
      </c>
      <c r="H379" s="129" t="s">
        <v>156</v>
      </c>
      <c r="I379" s="129" t="s">
        <v>156</v>
      </c>
      <c r="J379" s="129" t="s">
        <v>156</v>
      </c>
      <c r="K379" s="129" t="s">
        <v>156</v>
      </c>
      <c r="L379" s="130" t="s">
        <v>156</v>
      </c>
      <c r="M379" s="125"/>
      <c r="N379" s="125" t="str">
        <f>IFERROR(INDEX('ПРТС'!H:H,MATCH('БШПД'!Q379,'ПРТС'!P:P,0)),"")</f>
        <v/>
      </c>
      <c r="O379" s="125">
        <f>IFERROR(INDEX('УЦН 1.0'!D:D,MATCH('БШПД'!Q379,'УЦН 1.0'!R:R,0)),"")</f>
        <v>2017</v>
      </c>
      <c r="P379" s="125" t="str">
        <f>IFERROR(INDEX('УЦН 2.0'!H:H,MATCH('БШПД'!Q379,'УЦН 2.0'!L:L,0)),"")</f>
        <v/>
      </c>
      <c r="Q379" s="12">
        <v>1628</v>
      </c>
      <c r="R379" s="1"/>
    </row>
    <row r="380" ht="14.25">
      <c r="A380" s="125"/>
      <c r="B380" s="126" t="s">
        <v>433</v>
      </c>
      <c r="C380" s="127" t="s">
        <v>435</v>
      </c>
      <c r="D380" s="31">
        <f>IFERROR(INDEX('показатель 504-п'!E:E,MATCH('БШПД'!Q380,'показатель 504-п'!T:T,0)),"")</f>
        <v>179</v>
      </c>
      <c r="E380" s="128" t="s">
        <v>156</v>
      </c>
      <c r="F380" s="129" t="s">
        <v>156</v>
      </c>
      <c r="G380" s="129" t="s">
        <v>156</v>
      </c>
      <c r="H380" s="129" t="s">
        <v>156</v>
      </c>
      <c r="I380" s="129" t="s">
        <v>156</v>
      </c>
      <c r="J380" s="129" t="s">
        <v>156</v>
      </c>
      <c r="K380" s="129" t="s">
        <v>156</v>
      </c>
      <c r="L380" s="130" t="s">
        <v>156</v>
      </c>
      <c r="M380" s="125"/>
      <c r="N380" s="125" t="str">
        <f>IFERROR(INDEX('ПРТС'!H:H,MATCH('БШПД'!Q380,'ПРТС'!P:P,0)),"")</f>
        <v/>
      </c>
      <c r="O380" s="125">
        <f>IFERROR(INDEX('УЦН 1.0'!D:D,MATCH('БШПД'!Q380,'УЦН 1.0'!R:R,0)),"")</f>
        <v>2017</v>
      </c>
      <c r="P380" s="125" t="str">
        <f>IFERROR(INDEX('УЦН 2.0'!H:H,MATCH('БШПД'!Q380,'УЦН 2.0'!L:L,0)),"")</f>
        <v/>
      </c>
      <c r="Q380" s="12">
        <v>1631</v>
      </c>
      <c r="R380" s="1"/>
    </row>
    <row r="381" ht="14.25">
      <c r="A381" s="125"/>
      <c r="B381" s="126" t="s">
        <v>433</v>
      </c>
      <c r="C381" s="127" t="s">
        <v>436</v>
      </c>
      <c r="D381" s="31">
        <f>IFERROR(INDEX('показатель 504-п'!E:E,MATCH('БШПД'!Q381,'показатель 504-п'!T:T,0)),"")</f>
        <v>452</v>
      </c>
      <c r="E381" s="128" t="s">
        <v>156</v>
      </c>
      <c r="F381" s="129" t="s">
        <v>156</v>
      </c>
      <c r="G381" s="129" t="s">
        <v>156</v>
      </c>
      <c r="H381" s="129" t="s">
        <v>156</v>
      </c>
      <c r="I381" s="129" t="s">
        <v>156</v>
      </c>
      <c r="J381" s="129" t="s">
        <v>156</v>
      </c>
      <c r="K381" s="129" t="s">
        <v>156</v>
      </c>
      <c r="L381" s="130" t="s">
        <v>156</v>
      </c>
      <c r="M381" s="125"/>
      <c r="N381" s="125" t="str">
        <f>IFERROR(INDEX('ПРТС'!H:H,MATCH('БШПД'!Q381,'ПРТС'!P:P,0)),"")</f>
        <v/>
      </c>
      <c r="O381" s="125">
        <f>IFERROR(INDEX('УЦН 1.0'!D:D,MATCH('БШПД'!Q381,'УЦН 1.0'!R:R,0)),"")</f>
        <v>2017</v>
      </c>
      <c r="P381" s="125" t="str">
        <f>IFERROR(INDEX('УЦН 2.0'!H:H,MATCH('БШПД'!Q381,'УЦН 2.0'!L:L,0)),"")</f>
        <v/>
      </c>
      <c r="Q381" s="12">
        <v>1633</v>
      </c>
      <c r="R381" s="1"/>
    </row>
    <row r="382" ht="14.25">
      <c r="A382" s="80"/>
      <c r="B382" s="87" t="s">
        <v>433</v>
      </c>
      <c r="C382" s="103" t="s">
        <v>437</v>
      </c>
      <c r="D382" s="83">
        <f>IFERROR(INDEX('показатель 504-п'!E:E,MATCH('БШПД'!Q382,'показатель 504-п'!T:T,0)),"")</f>
        <v>246</v>
      </c>
      <c r="E382" s="89" t="s">
        <v>156</v>
      </c>
      <c r="F382" s="100" t="s">
        <v>156</v>
      </c>
      <c r="G382" s="100" t="s">
        <v>156</v>
      </c>
      <c r="H382" s="100" t="s">
        <v>156</v>
      </c>
      <c r="I382" s="100" t="s">
        <v>156</v>
      </c>
      <c r="J382" s="100" t="s">
        <v>156</v>
      </c>
      <c r="K382" s="100" t="s">
        <v>156</v>
      </c>
      <c r="L382" s="101" t="s">
        <v>156</v>
      </c>
      <c r="M382" s="80"/>
      <c r="N382" s="80" t="s">
        <v>157</v>
      </c>
      <c r="O382" s="80">
        <f>IFERROR(INDEX('УЦН 1.0'!D:D,MATCH('БШПД'!Q382,'УЦН 1.0'!R:R,0)),"")</f>
        <v>2017</v>
      </c>
      <c r="P382" s="80" t="str">
        <f>IFERROR(INDEX('УЦН 2.0'!H:H,MATCH('БШПД'!Q382,'УЦН 2.0'!L:L,0)),"")</f>
        <v/>
      </c>
      <c r="Q382" s="12">
        <v>1634</v>
      </c>
      <c r="R382" s="1"/>
    </row>
    <row r="383" ht="14.25">
      <c r="A383" s="125"/>
      <c r="B383" s="126" t="s">
        <v>433</v>
      </c>
      <c r="C383" s="127" t="s">
        <v>438</v>
      </c>
      <c r="D383" s="31">
        <f>IFERROR(INDEX('показатель 504-п'!E:E,MATCH('БШПД'!Q383,'показатель 504-п'!T:T,0)),"")</f>
        <v>327</v>
      </c>
      <c r="E383" s="128" t="s">
        <v>156</v>
      </c>
      <c r="F383" s="129" t="s">
        <v>156</v>
      </c>
      <c r="G383" s="129" t="s">
        <v>156</v>
      </c>
      <c r="H383" s="129" t="s">
        <v>156</v>
      </c>
      <c r="I383" s="129" t="s">
        <v>156</v>
      </c>
      <c r="J383" s="129" t="s">
        <v>156</v>
      </c>
      <c r="K383" s="129" t="s">
        <v>156</v>
      </c>
      <c r="L383" s="130" t="s">
        <v>156</v>
      </c>
      <c r="M383" s="125"/>
      <c r="N383" s="125" t="str">
        <f>IFERROR(INDEX('ПРТС'!H:H,MATCH('БШПД'!Q383,'ПРТС'!P:P,0)),"")</f>
        <v/>
      </c>
      <c r="O383" s="125">
        <f>IFERROR(INDEX('УЦН 1.0'!D:D,MATCH('БШПД'!Q383,'УЦН 1.0'!R:R,0)),"")</f>
        <v>2017</v>
      </c>
      <c r="P383" s="125" t="str">
        <f>IFERROR(INDEX('УЦН 2.0'!H:H,MATCH('БШПД'!Q383,'УЦН 2.0'!L:L,0)),"")</f>
        <v/>
      </c>
      <c r="Q383" s="12">
        <v>1639</v>
      </c>
      <c r="R383" s="1"/>
    </row>
    <row r="384" ht="14.25">
      <c r="A384" s="125"/>
      <c r="B384" s="126" t="s">
        <v>433</v>
      </c>
      <c r="C384" s="127" t="s">
        <v>439</v>
      </c>
      <c r="D384" s="31">
        <f>IFERROR(INDEX('показатель 504-п'!E:E,MATCH('БШПД'!Q384,'показатель 504-п'!T:T,0)),"")</f>
        <v>143</v>
      </c>
      <c r="E384" s="128" t="s">
        <v>156</v>
      </c>
      <c r="F384" s="129" t="s">
        <v>156</v>
      </c>
      <c r="G384" s="129" t="s">
        <v>156</v>
      </c>
      <c r="H384" s="129" t="s">
        <v>156</v>
      </c>
      <c r="I384" s="129" t="s">
        <v>156</v>
      </c>
      <c r="J384" s="129" t="s">
        <v>156</v>
      </c>
      <c r="K384" s="129" t="s">
        <v>156</v>
      </c>
      <c r="L384" s="130" t="s">
        <v>156</v>
      </c>
      <c r="M384" s="125"/>
      <c r="N384" s="125" t="str">
        <f>IFERROR(INDEX('ПРТС'!H:H,MATCH('БШПД'!Q384,'ПРТС'!P:P,0)),"")</f>
        <v/>
      </c>
      <c r="O384" s="125">
        <f>IFERROR(INDEX('УЦН 1.0'!D:D,MATCH('БШПД'!Q384,'УЦН 1.0'!R:R,0)),"")</f>
        <v>2017</v>
      </c>
      <c r="P384" s="125" t="str">
        <f>IFERROR(INDEX('УЦН 2.0'!H:H,MATCH('БШПД'!Q384,'УЦН 2.0'!L:L,0)),"")</f>
        <v/>
      </c>
      <c r="Q384" s="12">
        <v>1640</v>
      </c>
      <c r="R384" s="1"/>
    </row>
    <row r="385" ht="14.25">
      <c r="A385" s="80"/>
      <c r="B385" s="87" t="s">
        <v>433</v>
      </c>
      <c r="C385" s="103" t="s">
        <v>440</v>
      </c>
      <c r="D385" s="83">
        <f>IFERROR(INDEX('показатель 504-п'!E:E,MATCH('БШПД'!Q385,'показатель 504-п'!T:T,0)),"")</f>
        <v>383</v>
      </c>
      <c r="E385" s="89" t="s">
        <v>156</v>
      </c>
      <c r="F385" s="100" t="s">
        <v>156</v>
      </c>
      <c r="G385" s="100" t="s">
        <v>156</v>
      </c>
      <c r="H385" s="100" t="s">
        <v>156</v>
      </c>
      <c r="I385" s="100" t="s">
        <v>156</v>
      </c>
      <c r="J385" s="100" t="s">
        <v>156</v>
      </c>
      <c r="K385" s="100" t="s">
        <v>156</v>
      </c>
      <c r="L385" s="101" t="s">
        <v>156</v>
      </c>
      <c r="M385" s="80"/>
      <c r="N385" s="80">
        <f>IFERROR(INDEX('ПРТС'!H:H,MATCH('БШПД'!Q385,'ПРТС'!P:P,0)),"")</f>
        <v>2024</v>
      </c>
      <c r="O385" s="80">
        <f>IFERROR(INDEX('УЦН 1.0'!D:D,MATCH('БШПД'!Q385,'УЦН 1.0'!R:R,0)),"")</f>
        <v>2017</v>
      </c>
      <c r="P385" s="80" t="str">
        <f>IFERROR(INDEX('УЦН 2.0'!H:H,MATCH('БШПД'!Q385,'УЦН 2.0'!L:L,0)),"")</f>
        <v/>
      </c>
      <c r="Q385" s="12">
        <v>1643</v>
      </c>
      <c r="R385" s="1"/>
    </row>
    <row r="386" ht="14.25">
      <c r="A386" s="80"/>
      <c r="B386" s="87" t="s">
        <v>433</v>
      </c>
      <c r="C386" s="103" t="s">
        <v>441</v>
      </c>
      <c r="D386" s="83">
        <f>IFERROR(INDEX('показатель 504-п'!E:E,MATCH('БШПД'!Q386,'показатель 504-п'!T:T,0)),"")</f>
        <v>277</v>
      </c>
      <c r="E386" s="89" t="s">
        <v>156</v>
      </c>
      <c r="F386" s="100" t="s">
        <v>156</v>
      </c>
      <c r="G386" s="100" t="s">
        <v>156</v>
      </c>
      <c r="H386" s="100" t="s">
        <v>156</v>
      </c>
      <c r="I386" s="100" t="s">
        <v>156</v>
      </c>
      <c r="J386" s="100" t="s">
        <v>156</v>
      </c>
      <c r="K386" s="100" t="s">
        <v>156</v>
      </c>
      <c r="L386" s="101" t="s">
        <v>156</v>
      </c>
      <c r="M386" s="80"/>
      <c r="N386" s="80">
        <f>IFERROR(INDEX('ПРТС'!H:H,MATCH('БШПД'!Q386,'ПРТС'!P:P,0)),"")</f>
        <v>2022</v>
      </c>
      <c r="O386" s="80">
        <f>IFERROR(INDEX('УЦН 1.0'!D:D,MATCH('БШПД'!Q386,'УЦН 1.0'!R:R,0)),"")</f>
        <v>2017</v>
      </c>
      <c r="P386" s="80" t="str">
        <f>IFERROR(INDEX('УЦН 2.0'!H:H,MATCH('БШПД'!Q386,'УЦН 2.0'!L:L,0)),"")</f>
        <v/>
      </c>
      <c r="Q386" s="12">
        <v>1649</v>
      </c>
      <c r="R386" s="1"/>
    </row>
    <row r="387" ht="14.25">
      <c r="A387" s="125"/>
      <c r="B387" s="126" t="s">
        <v>433</v>
      </c>
      <c r="C387" s="127" t="s">
        <v>442</v>
      </c>
      <c r="D387" s="31">
        <f>IFERROR(INDEX('показатель 504-п'!E:E,MATCH('БШПД'!Q387,'показатель 504-п'!T:T,0)),"")</f>
        <v>199</v>
      </c>
      <c r="E387" s="128" t="s">
        <v>156</v>
      </c>
      <c r="F387" s="129" t="s">
        <v>156</v>
      </c>
      <c r="G387" s="129" t="s">
        <v>156</v>
      </c>
      <c r="H387" s="129" t="s">
        <v>156</v>
      </c>
      <c r="I387" s="129" t="s">
        <v>156</v>
      </c>
      <c r="J387" s="129" t="s">
        <v>156</v>
      </c>
      <c r="K387" s="129" t="s">
        <v>156</v>
      </c>
      <c r="L387" s="130" t="s">
        <v>156</v>
      </c>
      <c r="M387" s="125"/>
      <c r="N387" s="125" t="str">
        <f>IFERROR(INDEX('ПРТС'!H:H,MATCH('БШПД'!Q387,'ПРТС'!P:P,0)),"")</f>
        <v/>
      </c>
      <c r="O387" s="125">
        <f>IFERROR(INDEX('УЦН 1.0'!D:D,MATCH('БШПД'!Q387,'УЦН 1.0'!R:R,0)),"")</f>
        <v>2017</v>
      </c>
      <c r="P387" s="125" t="str">
        <f>IFERROR(INDEX('УЦН 2.0'!H:H,MATCH('БШПД'!Q387,'УЦН 2.0'!L:L,0)),"")</f>
        <v/>
      </c>
      <c r="Q387" s="12">
        <v>1653</v>
      </c>
      <c r="R387" s="1"/>
    </row>
    <row r="388" ht="14.25">
      <c r="A388" s="125"/>
      <c r="B388" s="126" t="s">
        <v>433</v>
      </c>
      <c r="C388" s="127" t="s">
        <v>443</v>
      </c>
      <c r="D388" s="31">
        <f>IFERROR(INDEX('показатель 504-п'!E:E,MATCH('БШПД'!Q388,'показатель 504-п'!T:T,0)),"")</f>
        <v>233</v>
      </c>
      <c r="E388" s="128" t="s">
        <v>156</v>
      </c>
      <c r="F388" s="129" t="s">
        <v>156</v>
      </c>
      <c r="G388" s="129" t="s">
        <v>156</v>
      </c>
      <c r="H388" s="129" t="s">
        <v>156</v>
      </c>
      <c r="I388" s="129" t="s">
        <v>156</v>
      </c>
      <c r="J388" s="129" t="s">
        <v>156</v>
      </c>
      <c r="K388" s="129" t="s">
        <v>156</v>
      </c>
      <c r="L388" s="130" t="s">
        <v>156</v>
      </c>
      <c r="M388" s="125"/>
      <c r="N388" s="125" t="str">
        <f>IFERROR(INDEX('ПРТС'!H:H,MATCH('БШПД'!Q388,'ПРТС'!P:P,0)),"")</f>
        <v/>
      </c>
      <c r="O388" s="125">
        <f>IFERROR(INDEX('УЦН 1.0'!D:D,MATCH('БШПД'!Q388,'УЦН 1.0'!R:R,0)),"")</f>
        <v>2017</v>
      </c>
      <c r="P388" s="125" t="str">
        <f>IFERROR(INDEX('УЦН 2.0'!H:H,MATCH('БШПД'!Q388,'УЦН 2.0'!L:L,0)),"")</f>
        <v/>
      </c>
      <c r="Q388" s="12">
        <v>1654</v>
      </c>
      <c r="R388" s="1"/>
    </row>
    <row r="389" ht="14.25">
      <c r="A389" s="125"/>
      <c r="B389" s="126" t="s">
        <v>433</v>
      </c>
      <c r="C389" s="127" t="s">
        <v>444</v>
      </c>
      <c r="D389" s="31">
        <f>IFERROR(INDEX('показатель 504-п'!E:E,MATCH('БШПД'!Q389,'показатель 504-п'!T:T,0)),"")</f>
        <v>201</v>
      </c>
      <c r="E389" s="128" t="s">
        <v>156</v>
      </c>
      <c r="F389" s="129" t="s">
        <v>156</v>
      </c>
      <c r="G389" s="129" t="s">
        <v>156</v>
      </c>
      <c r="H389" s="129" t="s">
        <v>156</v>
      </c>
      <c r="I389" s="129" t="s">
        <v>156</v>
      </c>
      <c r="J389" s="129" t="s">
        <v>156</v>
      </c>
      <c r="K389" s="129" t="s">
        <v>156</v>
      </c>
      <c r="L389" s="130" t="s">
        <v>156</v>
      </c>
      <c r="M389" s="125"/>
      <c r="N389" s="125" t="str">
        <f>IFERROR(INDEX('ПРТС'!H:H,MATCH('БШПД'!Q389,'ПРТС'!P:P,0)),"")</f>
        <v/>
      </c>
      <c r="O389" s="125">
        <f>IFERROR(INDEX('УЦН 1.0'!D:D,MATCH('БШПД'!Q389,'УЦН 1.0'!R:R,0)),"")</f>
        <v>2017</v>
      </c>
      <c r="P389" s="125" t="str">
        <f>IFERROR(INDEX('УЦН 2.0'!H:H,MATCH('БШПД'!Q389,'УЦН 2.0'!L:L,0)),"")</f>
        <v/>
      </c>
      <c r="Q389" s="12">
        <v>1660</v>
      </c>
      <c r="R389" s="1"/>
    </row>
    <row r="390" ht="14.25">
      <c r="A390" s="125"/>
      <c r="B390" s="126" t="s">
        <v>433</v>
      </c>
      <c r="C390" s="127" t="s">
        <v>445</v>
      </c>
      <c r="D390" s="31">
        <f>IFERROR(INDEX('показатель 504-п'!E:E,MATCH('БШПД'!Q390,'показатель 504-п'!T:T,0)),"")</f>
        <v>234</v>
      </c>
      <c r="E390" s="128" t="s">
        <v>156</v>
      </c>
      <c r="F390" s="129" t="s">
        <v>156</v>
      </c>
      <c r="G390" s="129" t="s">
        <v>156</v>
      </c>
      <c r="H390" s="129" t="s">
        <v>156</v>
      </c>
      <c r="I390" s="129" t="s">
        <v>156</v>
      </c>
      <c r="J390" s="129" t="s">
        <v>156</v>
      </c>
      <c r="K390" s="129" t="s">
        <v>156</v>
      </c>
      <c r="L390" s="130" t="s">
        <v>156</v>
      </c>
      <c r="M390" s="125"/>
      <c r="N390" s="125" t="str">
        <f>IFERROR(INDEX('ПРТС'!H:H,MATCH('БШПД'!Q390,'ПРТС'!P:P,0)),"")</f>
        <v/>
      </c>
      <c r="O390" s="125">
        <f>IFERROR(INDEX('УЦН 1.0'!D:D,MATCH('БШПД'!Q390,'УЦН 1.0'!R:R,0)),"")</f>
        <v>2017</v>
      </c>
      <c r="P390" s="125" t="str">
        <f>IFERROR(INDEX('УЦН 2.0'!H:H,MATCH('БШПД'!Q390,'УЦН 2.0'!L:L,0)),"")</f>
        <v/>
      </c>
      <c r="Q390" s="12">
        <v>1662</v>
      </c>
      <c r="R390" s="1"/>
    </row>
    <row r="391" ht="14.25">
      <c r="A391" s="80"/>
      <c r="B391" s="87" t="s">
        <v>433</v>
      </c>
      <c r="C391" s="103" t="s">
        <v>446</v>
      </c>
      <c r="D391" s="83">
        <f>IFERROR(INDEX('показатель 504-п'!E:E,MATCH('БШПД'!Q391,'показатель 504-п'!T:T,0)),"")</f>
        <v>239</v>
      </c>
      <c r="E391" s="89" t="s">
        <v>156</v>
      </c>
      <c r="F391" s="100" t="s">
        <v>156</v>
      </c>
      <c r="G391" s="100" t="s">
        <v>156</v>
      </c>
      <c r="H391" s="100" t="s">
        <v>156</v>
      </c>
      <c r="I391" s="100" t="s">
        <v>156</v>
      </c>
      <c r="J391" s="100" t="s">
        <v>156</v>
      </c>
      <c r="K391" s="100" t="s">
        <v>156</v>
      </c>
      <c r="L391" s="101" t="s">
        <v>156</v>
      </c>
      <c r="M391" s="80"/>
      <c r="N391" s="80">
        <f>IFERROR(INDEX('ПРТС'!H:H,MATCH('БШПД'!Q391,'ПРТС'!P:P,0)),"")</f>
        <v>2018</v>
      </c>
      <c r="O391" s="80">
        <f>IFERROR(INDEX('УЦН 1.0'!D:D,MATCH('БШПД'!Q391,'УЦН 1.0'!R:R,0)),"")</f>
        <v>2017</v>
      </c>
      <c r="P391" s="80" t="str">
        <f>IFERROR(INDEX('УЦН 2.0'!H:H,MATCH('БШПД'!Q391,'УЦН 2.0'!L:L,0)),"")</f>
        <v/>
      </c>
      <c r="Q391" s="12">
        <v>1666</v>
      </c>
      <c r="R391" s="1"/>
    </row>
    <row r="392" ht="14.25">
      <c r="A392" s="80"/>
      <c r="B392" s="87" t="s">
        <v>447</v>
      </c>
      <c r="C392" s="103" t="s">
        <v>448</v>
      </c>
      <c r="D392" s="83">
        <f>IFERROR(INDEX('показатель 504-п'!E:E,MATCH('БШПД'!Q392,'показатель 504-п'!T:T,0)),"")</f>
        <v>290</v>
      </c>
      <c r="E392" s="89" t="s">
        <v>156</v>
      </c>
      <c r="F392" s="100" t="s">
        <v>156</v>
      </c>
      <c r="G392" s="100" t="s">
        <v>156</v>
      </c>
      <c r="H392" s="100" t="s">
        <v>156</v>
      </c>
      <c r="I392" s="100" t="s">
        <v>156</v>
      </c>
      <c r="J392" s="100" t="s">
        <v>156</v>
      </c>
      <c r="K392" s="100" t="s">
        <v>156</v>
      </c>
      <c r="L392" s="101" t="s">
        <v>156</v>
      </c>
      <c r="M392" s="80"/>
      <c r="N392" s="80">
        <f>IFERROR(INDEX('ПРТС'!H:H,MATCH('БШПД'!Q392,'ПРТС'!P:P,0)),"")</f>
        <v>2024</v>
      </c>
      <c r="O392" s="80">
        <f>IFERROR(INDEX('УЦН 1.0'!D:D,MATCH('БШПД'!Q392,'УЦН 1.0'!R:R,0)),"")</f>
        <v>2020</v>
      </c>
      <c r="P392" s="80" t="str">
        <f>IFERROR(INDEX('УЦН 2.0'!H:H,MATCH('БШПД'!Q392,'УЦН 2.0'!L:L,0)),"")</f>
        <v/>
      </c>
      <c r="Q392" s="12">
        <v>1668</v>
      </c>
      <c r="R392" s="1"/>
    </row>
    <row r="393" ht="14.25">
      <c r="A393" s="70"/>
      <c r="B393" s="131" t="s">
        <v>447</v>
      </c>
      <c r="C393" s="132" t="s">
        <v>449</v>
      </c>
      <c r="D393" s="72">
        <f>IFERROR(INDEX('показатель 504-п'!E:E,MATCH('БШПД'!Q393,'показатель 504-п'!T:T,0)),"")</f>
        <v>322</v>
      </c>
      <c r="E393" s="133" t="s">
        <v>156</v>
      </c>
      <c r="F393" s="134" t="s">
        <v>156</v>
      </c>
      <c r="G393" s="134" t="s">
        <v>156</v>
      </c>
      <c r="H393" s="134" t="s">
        <v>156</v>
      </c>
      <c r="I393" s="134" t="s">
        <v>156</v>
      </c>
      <c r="J393" s="134" t="s">
        <v>156</v>
      </c>
      <c r="K393" s="134" t="s">
        <v>156</v>
      </c>
      <c r="L393" s="135" t="s">
        <v>156</v>
      </c>
      <c r="M393" s="70"/>
      <c r="N393" s="70" t="str">
        <f>IFERROR(INDEX('ПРТС'!H:H,MATCH('БШПД'!Q393,'ПРТС'!P:P,0)),"")</f>
        <v/>
      </c>
      <c r="O393" s="70">
        <f>IFERROR(INDEX('УЦН 1.0'!D:D,MATCH('БШПД'!Q393,'УЦН 1.0'!R:R,0)),"")</f>
        <v>2021</v>
      </c>
      <c r="P393" s="70">
        <f>IFERROR(INDEX('УЦН 2.0'!H:H,MATCH('БШПД'!Q393,'УЦН 2.0'!L:L,0)),"")</f>
        <v>2023</v>
      </c>
      <c r="Q393" s="12">
        <v>1672</v>
      </c>
      <c r="R393" s="1"/>
    </row>
    <row r="394" ht="14.25">
      <c r="A394" s="70"/>
      <c r="B394" s="131" t="s">
        <v>447</v>
      </c>
      <c r="C394" s="132" t="s">
        <v>450</v>
      </c>
      <c r="D394" s="72">
        <f>IFERROR(INDEX('показатель 504-п'!E:E,MATCH('БШПД'!Q394,'показатель 504-п'!T:T,0)),"")</f>
        <v>347</v>
      </c>
      <c r="E394" s="133" t="s">
        <v>156</v>
      </c>
      <c r="F394" s="134" t="s">
        <v>156</v>
      </c>
      <c r="G394" s="134" t="s">
        <v>156</v>
      </c>
      <c r="H394" s="134" t="s">
        <v>156</v>
      </c>
      <c r="I394" s="134" t="s">
        <v>156</v>
      </c>
      <c r="J394" s="134" t="s">
        <v>156</v>
      </c>
      <c r="K394" s="134" t="s">
        <v>156</v>
      </c>
      <c r="L394" s="135" t="s">
        <v>156</v>
      </c>
      <c r="M394" s="70"/>
      <c r="N394" s="70" t="str">
        <f>IFERROR(INDEX('ПРТС'!H:H,MATCH('БШПД'!Q394,'ПРТС'!P:P,0)),"")</f>
        <v/>
      </c>
      <c r="O394" s="70">
        <f>IFERROR(INDEX('УЦН 1.0'!D:D,MATCH('БШПД'!Q394,'УЦН 1.0'!R:R,0)),"")</f>
        <v>2020</v>
      </c>
      <c r="P394" s="70">
        <f>IFERROR(INDEX('УЦН 2.0'!H:H,MATCH('БШПД'!Q394,'УЦН 2.0'!L:L,0)),"")</f>
        <v>2024</v>
      </c>
      <c r="Q394" s="12">
        <v>1674</v>
      </c>
      <c r="R394" s="1"/>
    </row>
    <row r="395" ht="14.25">
      <c r="A395" s="125"/>
      <c r="B395" s="126" t="s">
        <v>447</v>
      </c>
      <c r="C395" s="127" t="s">
        <v>451</v>
      </c>
      <c r="D395" s="31">
        <f>IFERROR(INDEX('показатель 504-п'!E:E,MATCH('БШПД'!Q395,'показатель 504-п'!T:T,0)),"")</f>
        <v>298</v>
      </c>
      <c r="E395" s="128" t="s">
        <v>156</v>
      </c>
      <c r="F395" s="129" t="s">
        <v>156</v>
      </c>
      <c r="G395" s="129" t="s">
        <v>156</v>
      </c>
      <c r="H395" s="129" t="s">
        <v>156</v>
      </c>
      <c r="I395" s="129" t="s">
        <v>156</v>
      </c>
      <c r="J395" s="129" t="s">
        <v>156</v>
      </c>
      <c r="K395" s="129" t="s">
        <v>156</v>
      </c>
      <c r="L395" s="130" t="s">
        <v>156</v>
      </c>
      <c r="M395" s="125"/>
      <c r="N395" s="125" t="str">
        <f>IFERROR(INDEX('ПРТС'!H:H,MATCH('БШПД'!Q395,'ПРТС'!P:P,0)),"")</f>
        <v/>
      </c>
      <c r="O395" s="125">
        <f>IFERROR(INDEX('УЦН 1.0'!D:D,MATCH('БШПД'!Q395,'УЦН 1.0'!R:R,0)),"")</f>
        <v>2019</v>
      </c>
      <c r="P395" s="125" t="str">
        <f>IFERROR(INDEX('УЦН 2.0'!H:H,MATCH('БШПД'!Q395,'УЦН 2.0'!L:L,0)),"")</f>
        <v/>
      </c>
      <c r="Q395" s="12">
        <v>1685</v>
      </c>
      <c r="R395" s="1"/>
    </row>
    <row r="396" ht="14.25">
      <c r="A396" s="125"/>
      <c r="B396" s="126" t="s">
        <v>447</v>
      </c>
      <c r="C396" s="127" t="s">
        <v>452</v>
      </c>
      <c r="D396" s="31">
        <f>IFERROR(INDEX('показатель 504-п'!E:E,MATCH('БШПД'!Q396,'показатель 504-п'!T:T,0)),"")</f>
        <v>488</v>
      </c>
      <c r="E396" s="128" t="s">
        <v>156</v>
      </c>
      <c r="F396" s="129" t="s">
        <v>156</v>
      </c>
      <c r="G396" s="129" t="s">
        <v>156</v>
      </c>
      <c r="H396" s="129" t="s">
        <v>156</v>
      </c>
      <c r="I396" s="129" t="s">
        <v>156</v>
      </c>
      <c r="J396" s="129" t="s">
        <v>156</v>
      </c>
      <c r="K396" s="129" t="s">
        <v>156</v>
      </c>
      <c r="L396" s="130" t="s">
        <v>156</v>
      </c>
      <c r="M396" s="125"/>
      <c r="N396" s="125" t="str">
        <f>IFERROR(INDEX('ПРТС'!H:H,MATCH('БШПД'!Q396,'ПРТС'!P:P,0)),"")</f>
        <v/>
      </c>
      <c r="O396" s="125">
        <f>IFERROR(INDEX('УЦН 1.0'!D:D,MATCH('БШПД'!Q396,'УЦН 1.0'!R:R,0)),"")</f>
        <v>2020</v>
      </c>
      <c r="P396" s="125" t="str">
        <f>IFERROR(INDEX('УЦН 2.0'!H:H,MATCH('БШПД'!Q396,'УЦН 2.0'!L:L,0)),"")</f>
        <v/>
      </c>
      <c r="Q396" s="12">
        <v>1691</v>
      </c>
      <c r="R396" s="1"/>
    </row>
    <row r="397" ht="14.25">
      <c r="B397" s="2"/>
      <c r="C397" s="2"/>
      <c r="D397" s="1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4"/>
      <c r="R397" s="1"/>
    </row>
    <row r="398" ht="14.25">
      <c r="B398" s="2"/>
      <c r="C398" s="2"/>
      <c r="D398" s="1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4"/>
      <c r="R398" s="1"/>
    </row>
    <row r="399" ht="14.25">
      <c r="B399" s="2"/>
      <c r="C399" s="2"/>
      <c r="D399" s="1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4"/>
      <c r="R399" s="1"/>
    </row>
    <row r="400" ht="14.25">
      <c r="B400" s="2"/>
      <c r="C400" s="2"/>
      <c r="D400" s="1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4"/>
      <c r="R400" s="1"/>
    </row>
    <row r="401" ht="14.25">
      <c r="B401" s="2"/>
      <c r="C401" s="2"/>
      <c r="D401" s="1"/>
      <c r="E401" s="3"/>
      <c r="N401" s="1"/>
      <c r="O401" s="1"/>
      <c r="P401" s="1"/>
      <c r="Q401" s="4"/>
      <c r="R401" s="1"/>
    </row>
    <row r="402" ht="14.25">
      <c r="B402" s="2"/>
      <c r="C402" s="2"/>
      <c r="D402" s="1"/>
      <c r="E402" s="3"/>
      <c r="N402" s="1"/>
      <c r="O402" s="1"/>
      <c r="P402" s="1"/>
      <c r="Q402" s="4"/>
      <c r="R402" s="1"/>
    </row>
    <row r="403" ht="14.25">
      <c r="B403" s="2"/>
      <c r="C403" s="2"/>
      <c r="D403" s="1"/>
      <c r="E403" s="3"/>
      <c r="N403" s="1"/>
      <c r="O403" s="1"/>
      <c r="P403" s="1"/>
      <c r="Q403" s="4"/>
      <c r="R403" s="1"/>
    </row>
    <row r="404" ht="14.25">
      <c r="B404" s="2"/>
      <c r="C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4"/>
      <c r="R404" s="1"/>
    </row>
    <row r="405" ht="14.25">
      <c r="B405" s="2"/>
      <c r="C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ht="14.25">
      <c r="B406" s="2"/>
      <c r="C406" s="2"/>
      <c r="E406" s="3"/>
      <c r="F406" s="1"/>
      <c r="G406" s="1"/>
      <c r="H406" s="1"/>
      <c r="I406" s="1"/>
      <c r="J406" s="1"/>
      <c r="K406" s="1"/>
      <c r="L406" s="1"/>
      <c r="M406" s="1"/>
    </row>
    <row r="407" ht="14.25">
      <c r="B407" s="2"/>
      <c r="C407" s="2"/>
      <c r="E407" s="3"/>
      <c r="F407" s="1"/>
      <c r="G407" s="1"/>
      <c r="H407" s="1"/>
      <c r="I407" s="1"/>
      <c r="J407" s="1"/>
      <c r="K407" s="1"/>
      <c r="L407" s="1"/>
      <c r="M407" s="1"/>
    </row>
    <row r="408" ht="14.25">
      <c r="B408" s="2"/>
      <c r="C408" s="2"/>
      <c r="E408" s="3"/>
      <c r="F408" s="1"/>
      <c r="G408" s="1"/>
      <c r="H408" s="1"/>
      <c r="I408" s="1"/>
      <c r="J408" s="1"/>
      <c r="K408" s="1"/>
      <c r="L408" s="1"/>
      <c r="M408" s="1"/>
    </row>
    <row r="409" ht="14.25">
      <c r="B409" s="2"/>
      <c r="C409" s="2"/>
      <c r="E409" s="3"/>
      <c r="F409" s="1"/>
      <c r="G409" s="1"/>
      <c r="H409" s="1"/>
      <c r="I409" s="1"/>
      <c r="J409" s="1"/>
      <c r="K409" s="1"/>
      <c r="L409" s="1"/>
      <c r="M409" s="1"/>
    </row>
    <row r="410" ht="14.25">
      <c r="B410" s="2"/>
      <c r="C410" s="2"/>
    </row>
    <row r="411" ht="14.25">
      <c r="B411" s="2"/>
      <c r="C411" s="2"/>
      <c r="E411" s="3"/>
      <c r="F411" s="1"/>
      <c r="G411" s="1"/>
      <c r="H411" s="1"/>
      <c r="I411" s="1"/>
      <c r="J411" s="1"/>
      <c r="K411" s="1"/>
      <c r="L411" s="1"/>
      <c r="M411" s="1"/>
    </row>
    <row r="412" ht="14.25">
      <c r="B412" s="2"/>
      <c r="C412" s="2"/>
    </row>
    <row r="413" ht="14.25">
      <c r="B413" s="2"/>
      <c r="C413" s="2"/>
    </row>
    <row r="414" ht="14.25">
      <c r="B414" s="2"/>
      <c r="C414" s="2"/>
    </row>
    <row r="415" ht="14.25">
      <c r="B415" s="2"/>
      <c r="C415" s="2"/>
    </row>
    <row r="416" ht="14.25">
      <c r="B416" s="2"/>
      <c r="C416" s="2"/>
    </row>
    <row r="417" ht="14.25">
      <c r="B417" s="2"/>
      <c r="C417" s="2"/>
    </row>
    <row r="418" ht="14.25">
      <c r="B418" s="2"/>
      <c r="C418" s="2"/>
      <c r="E418" s="3"/>
      <c r="F418" s="1"/>
      <c r="G418" s="1"/>
      <c r="H418" s="1"/>
      <c r="I418" s="1"/>
      <c r="J418" s="1"/>
      <c r="K418" s="1"/>
      <c r="L418" s="1"/>
      <c r="M418" s="1"/>
    </row>
    <row r="419" ht="14.25">
      <c r="B419" s="2"/>
      <c r="C419" s="2"/>
      <c r="E419" s="3"/>
      <c r="F419" s="1"/>
      <c r="G419" s="1"/>
      <c r="H419" s="1"/>
      <c r="I419" s="1"/>
      <c r="J419" s="1"/>
      <c r="K419" s="1"/>
      <c r="L419" s="1"/>
      <c r="M419" s="1"/>
    </row>
    <row r="420" ht="14.25">
      <c r="B420" s="2"/>
      <c r="C420" s="2"/>
      <c r="E420" s="3"/>
      <c r="F420" s="1"/>
      <c r="G420" s="1"/>
      <c r="H420" s="1"/>
      <c r="I420" s="1"/>
      <c r="J420" s="1"/>
      <c r="K420" s="1"/>
      <c r="L420" s="1"/>
      <c r="M420" s="1"/>
    </row>
    <row r="421" ht="14.25">
      <c r="B421" s="2"/>
      <c r="C421" s="2"/>
      <c r="E421" s="3"/>
      <c r="F421" s="1"/>
      <c r="G421" s="1"/>
      <c r="H421" s="1"/>
      <c r="I421" s="1"/>
      <c r="J421" s="1"/>
      <c r="K421" s="1"/>
      <c r="L421" s="1"/>
      <c r="M421" s="1"/>
    </row>
    <row r="422" ht="14.25">
      <c r="B422" s="2"/>
      <c r="C422" s="2"/>
      <c r="E422" s="3"/>
      <c r="F422" s="1"/>
      <c r="G422" s="1"/>
      <c r="H422" s="1"/>
      <c r="I422" s="1"/>
      <c r="J422" s="1"/>
      <c r="K422" s="1"/>
      <c r="L422" s="1"/>
      <c r="M422" s="1"/>
    </row>
    <row r="423" ht="14.25">
      <c r="B423" s="2"/>
      <c r="C423" s="2"/>
      <c r="E423" s="3"/>
      <c r="F423" s="1"/>
      <c r="G423" s="1"/>
      <c r="H423" s="1"/>
      <c r="I423" s="1"/>
      <c r="J423" s="1"/>
      <c r="K423" s="1"/>
      <c r="L423" s="1"/>
      <c r="M423" s="1"/>
    </row>
    <row r="424" ht="14.25">
      <c r="B424" s="2"/>
      <c r="C424" s="2"/>
      <c r="E424" s="3"/>
      <c r="F424" s="1"/>
      <c r="G424" s="1"/>
      <c r="H424" s="1"/>
      <c r="I424" s="1"/>
      <c r="J424" s="1"/>
      <c r="K424" s="1"/>
      <c r="L424" s="1"/>
      <c r="M424" s="1"/>
    </row>
    <row r="425" ht="14.25">
      <c r="B425" s="2"/>
      <c r="C425" s="2"/>
      <c r="E425" s="3"/>
      <c r="F425" s="1"/>
      <c r="G425" s="1"/>
      <c r="H425" s="1"/>
      <c r="I425" s="1"/>
      <c r="J425" s="1"/>
      <c r="K425" s="1"/>
      <c r="L425" s="1"/>
      <c r="M425" s="1"/>
    </row>
    <row r="426" ht="14.25">
      <c r="B426" s="2"/>
      <c r="C426" s="2"/>
      <c r="E426" s="3"/>
      <c r="F426" s="1"/>
      <c r="G426" s="1"/>
      <c r="H426" s="1"/>
      <c r="I426" s="1"/>
      <c r="J426" s="1"/>
      <c r="K426" s="1"/>
      <c r="L426" s="1"/>
      <c r="M426" s="1"/>
    </row>
    <row r="427" ht="14.25">
      <c r="B427" s="2"/>
      <c r="C427" s="2"/>
      <c r="E427" s="3"/>
      <c r="F427" s="1"/>
      <c r="G427" s="1"/>
      <c r="H427" s="1"/>
      <c r="I427" s="1"/>
      <c r="J427" s="1"/>
      <c r="K427" s="1"/>
      <c r="L427" s="1"/>
      <c r="M427" s="1"/>
    </row>
    <row r="428" ht="14.25">
      <c r="B428" s="2"/>
      <c r="C428" s="2"/>
      <c r="E428" s="3"/>
      <c r="F428" s="1"/>
      <c r="G428" s="1"/>
      <c r="H428" s="1"/>
      <c r="I428" s="1"/>
      <c r="J428" s="1"/>
      <c r="K428" s="1"/>
      <c r="L428" s="1"/>
      <c r="M428" s="1"/>
    </row>
    <row r="429" ht="14.25">
      <c r="B429" s="2"/>
      <c r="C429" s="2"/>
      <c r="E429" s="3"/>
      <c r="F429" s="1"/>
      <c r="G429" s="1"/>
      <c r="H429" s="1"/>
      <c r="I429" s="1"/>
      <c r="J429" s="1"/>
      <c r="K429" s="1"/>
      <c r="L429" s="1"/>
      <c r="M429" s="1"/>
    </row>
    <row r="430" ht="14.25">
      <c r="B430" s="2"/>
      <c r="C430" s="2"/>
      <c r="E430" s="3"/>
      <c r="F430" s="1"/>
      <c r="G430" s="1"/>
      <c r="H430" s="1"/>
      <c r="I430" s="1"/>
      <c r="J430" s="1"/>
      <c r="K430" s="1"/>
      <c r="L430" s="1"/>
      <c r="M430" s="1"/>
    </row>
    <row r="431" ht="14.25">
      <c r="B431" s="2"/>
      <c r="C431" s="2"/>
      <c r="E431" s="3"/>
      <c r="F431" s="1"/>
      <c r="G431" s="1"/>
      <c r="H431" s="1"/>
      <c r="I431" s="1"/>
      <c r="J431" s="1"/>
      <c r="K431" s="1"/>
      <c r="L431" s="1"/>
      <c r="M431" s="1"/>
    </row>
  </sheetData>
  <sheetProtection autoFilter="1" deleteColumns="0" deleteRows="0" formatCells="1" formatColumns="1" formatRows="1" insertColumns="1" insertHyperlinks="1" insertRows="1" pivotTables="1" selectLockedCells="0" selectUnlockedCells="0" sheet="0" sort="1"/>
  <autoFilter ref="A1:R396"/>
  <printOptions headings="0" gridLines="0"/>
  <pageMargins left="0.03937007874015748" right="0.03937007874015748" top="0.35433070866141736" bottom="0.35433070866141736" header="0.31496062992125984" footer="0.31496062992125984"/>
  <pageSetup paperSize="9" scale="52" fitToWidth="1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3" ySplit="1" topLeftCell="D2" activePane="bottomRight" state="frozen"/>
      <selection activeCell="A1" activeCellId="0" sqref="A1"/>
    </sheetView>
  </sheetViews>
  <sheetFormatPr defaultRowHeight="14.25"/>
  <cols>
    <col customWidth="1" min="1" max="1" style="785" width="27.57421875"/>
    <col customWidth="1" hidden="1" min="2" max="2" style="785" width="28.421875"/>
    <col min="3" max="3" style="785" width="31.57421875"/>
    <col customWidth="1" hidden="1" min="4" max="4" style="786" width="12.28125"/>
    <col bestFit="1" customWidth="1" min="5" max="5" style="787" width="11.7109375"/>
    <col customWidth="1" hidden="1" min="6" max="6" style="788" width="27.8515625"/>
    <col customWidth="1" hidden="1" min="7" max="7" style="788" width="10.7109375"/>
    <col customWidth="1" hidden="1" min="8" max="8" style="788" width="10.87109375"/>
    <col bestFit="1" customWidth="1" min="9" max="9" style="788" width="24.28125"/>
    <col customWidth="1" min="10" max="10" style="789" width="10.8515625"/>
    <col customWidth="1" min="11" max="11" style="790" width="14.8515625"/>
    <col customWidth="1" min="12" max="12" style="790" width="15.8515625"/>
    <col customWidth="1" min="13" max="13" style="790" width="13.28125"/>
    <col customWidth="1" min="14" max="14" style="790" width="13.8515625"/>
    <col bestFit="1" customWidth="1" min="15" max="15" style="791" width="12.140625"/>
    <col bestFit="1" customWidth="1" min="16" max="16" style="786" width="11.28125"/>
    <col bestFit="1" customWidth="1" min="17" max="17" style="786" width="11.8515625"/>
    <col customWidth="1" min="18" max="18" style="792" width="34.421875"/>
    <col bestFit="1" customWidth="1" min="19" max="19" style="786" width="10.57421875"/>
    <col min="20" max="20" style="793" width="9.140625"/>
    <col min="21" max="16384" style="785" width="9.140625"/>
  </cols>
  <sheetData>
    <row r="1" s="794" customFormat="1" ht="19.5" customHeight="1">
      <c r="A1" s="795" t="s">
        <v>811</v>
      </c>
      <c r="B1" s="795" t="s">
        <v>1107</v>
      </c>
      <c r="C1" s="795" t="s">
        <v>812</v>
      </c>
      <c r="D1" s="796" t="s">
        <v>1109</v>
      </c>
      <c r="E1" s="797" t="s">
        <v>457</v>
      </c>
      <c r="F1" s="795" t="s">
        <v>2468</v>
      </c>
      <c r="G1" s="795" t="s">
        <v>2469</v>
      </c>
      <c r="H1" s="795" t="s">
        <v>2470</v>
      </c>
      <c r="I1" s="795" t="s">
        <v>2471</v>
      </c>
      <c r="J1" s="795" t="s">
        <v>1388</v>
      </c>
      <c r="K1" s="798" t="s">
        <v>669</v>
      </c>
      <c r="L1" s="798" t="s">
        <v>547</v>
      </c>
      <c r="M1" s="798" t="s">
        <v>465</v>
      </c>
      <c r="N1" s="798" t="s">
        <v>1389</v>
      </c>
      <c r="O1" s="795" t="s">
        <v>2472</v>
      </c>
      <c r="P1" s="795" t="s">
        <v>2473</v>
      </c>
      <c r="Q1" s="795" t="s">
        <v>2474</v>
      </c>
      <c r="R1" s="795" t="s">
        <v>817</v>
      </c>
      <c r="S1" s="796" t="s">
        <v>12</v>
      </c>
      <c r="T1" s="799" t="s">
        <v>1382</v>
      </c>
      <c r="U1" s="794"/>
      <c r="V1" s="794"/>
      <c r="W1" s="794"/>
      <c r="X1" s="794"/>
    </row>
    <row r="2" ht="14.25">
      <c r="A2" s="800" t="s">
        <v>21</v>
      </c>
      <c r="B2" s="800" t="s">
        <v>2475</v>
      </c>
      <c r="C2" s="800" t="s">
        <v>2476</v>
      </c>
      <c r="D2" s="801">
        <v>9187</v>
      </c>
      <c r="E2" s="802">
        <v>8207</v>
      </c>
      <c r="F2" s="803" t="s">
        <v>2477</v>
      </c>
      <c r="G2" s="803" t="s">
        <v>2478</v>
      </c>
      <c r="H2" s="803" t="s">
        <v>2479</v>
      </c>
      <c r="I2" s="803" t="str">
        <f>IFERROR(INDEX('УУС'!F:F,MATCH('показатель 504-п'!T2,'УУС'!N:N,0)),"")</f>
        <v/>
      </c>
      <c r="J2" s="804" t="str">
        <f t="shared" ref="J2:J9" si="26">IF(COUNTIF(K2:N2,"*4G хорошее*")&gt;0,"4G хор",IF(COUNTIF(K2:N2,"*3G хорошее*")&gt;0,"3G хор",IF(COUNTIF(K2:N2,"*4G низкое*")&gt;0,"4G низ",IF(COUNTIF(K2:N2,"*3G низкое*")&gt;0,"3G низ",IF(COUNTIF(K2:N2,"*2G хорошее*")&gt;0,"2G хор",IF(COUNTIF(K2:N2,"*2G низкое*")&gt;0,"2G низ",IF((COUNTIF(K2:N2,"* *")=0),"-",)))))))</f>
        <v xml:space="preserve">4G хор</v>
      </c>
      <c r="K2" s="805" t="s">
        <v>2480</v>
      </c>
      <c r="L2" s="805" t="s">
        <v>2481</v>
      </c>
      <c r="M2" s="805" t="s">
        <v>2482</v>
      </c>
      <c r="N2" s="805" t="s">
        <v>2483</v>
      </c>
      <c r="O2" s="806" t="str">
        <f t="shared" ref="O2:O9" si="27">IF(COUNTIF(P2:R2,"*ВОЛС*")&gt;0,"ВОЛС",IF(COUNTIF(P2:R2,"*БШПД*")&gt;0,"РРЛ",IF(COUNTIF(P2:R2,"*Спутник*")&gt;0,"Спутник",IF((COUNTIF(P2:R2,"* *")=0),"-",))))</f>
        <v>ВОЛС</v>
      </c>
      <c r="P2" s="801" t="s">
        <v>819</v>
      </c>
      <c r="Q2" s="801" t="str">
        <f>CONCATENATE(IFERROR(INDEX('УЦН 1.0'!D:D,MATCH('показатель 504-п'!T2,'УЦН 1.0'!R:R,0)),""),IF(IFERROR(INDEX('УЦН 1.0'!H:H,MATCH('показатель 504-п'!T2,'УЦН 1.0'!R:R,0)),"")="",""," ("&amp;IFERROR(INDEX('УЦН 1.0'!H:H,MATCH('показатель 504-п'!T2,'УЦН 1.0'!R:R,0)),"")&amp;")"))</f>
        <v/>
      </c>
      <c r="R2" s="807" t="str">
        <f>IFERROR(INDEX('УЦН 2.0'!K:K,MATCH('показатель 504-п'!T2,'УЦН 2.0'!L:L,0)),"")</f>
        <v/>
      </c>
      <c r="S2" s="801" t="str">
        <f>IFERROR(INDEX('ПРТС'!H:H,MATCH('показатель 504-п'!T2,'ПРТС'!P:P,0)),"")</f>
        <v/>
      </c>
      <c r="T2" s="808">
        <v>1</v>
      </c>
      <c r="U2" s="785"/>
      <c r="V2" s="785"/>
      <c r="W2" s="785"/>
      <c r="X2" s="785"/>
      <c r="Y2" s="785"/>
      <c r="Z2" s="785"/>
      <c r="AA2" s="785"/>
      <c r="AB2" s="785"/>
    </row>
    <row r="3" ht="14.25">
      <c r="A3" s="800" t="s">
        <v>21</v>
      </c>
      <c r="B3" s="800" t="s">
        <v>2484</v>
      </c>
      <c r="C3" s="800" t="s">
        <v>1460</v>
      </c>
      <c r="D3" s="801">
        <v>166</v>
      </c>
      <c r="E3" s="802">
        <v>125</v>
      </c>
      <c r="F3" s="803" t="s">
        <v>2485</v>
      </c>
      <c r="G3" s="803" t="s">
        <v>2486</v>
      </c>
      <c r="H3" s="803" t="s">
        <v>2487</v>
      </c>
      <c r="I3" s="803" t="str">
        <f>IFERROR(INDEX('УУС'!F:F,MATCH('показатель 504-п'!T3,'УУС'!N:N,0)),"")</f>
        <v xml:space="preserve">ул. Центральная, д. 30</v>
      </c>
      <c r="J3" s="804" t="str">
        <f t="shared" si="26"/>
        <v xml:space="preserve">3G хор</v>
      </c>
      <c r="K3" s="805" t="s">
        <v>156</v>
      </c>
      <c r="L3" s="805" t="s">
        <v>2488</v>
      </c>
      <c r="M3" s="805" t="s">
        <v>2489</v>
      </c>
      <c r="N3" s="805" t="s">
        <v>2490</v>
      </c>
      <c r="O3" s="806" t="str">
        <f t="shared" si="27"/>
        <v>ВОЛС</v>
      </c>
      <c r="P3" s="801" t="s">
        <v>819</v>
      </c>
      <c r="Q3" s="801" t="str">
        <f>CONCATENATE(IFERROR(INDEX('УЦН 1.0'!D:D,MATCH('показатель 504-п'!T3,'УЦН 1.0'!R:R,0)),""),IF(IFERROR(INDEX('УЦН 1.0'!H:H,MATCH('показатель 504-п'!T3,'УЦН 1.0'!R:R,0)),"")="",""," ("&amp;IFERROR(INDEX('УЦН 1.0'!H:H,MATCH('показатель 504-п'!T3,'УЦН 1.0'!R:R,0)),"")&amp;")"))</f>
        <v/>
      </c>
      <c r="R3" s="807" t="str">
        <f>IFERROR(INDEX('УЦН 2.0'!K:K,MATCH('показатель 504-п'!T3,'УЦН 2.0'!L:L,0)),"")</f>
        <v/>
      </c>
      <c r="S3" s="801" t="str">
        <f>IFERROR(INDEX('ПРТС'!H:H,MATCH('показатель 504-п'!T3,'ПРТС'!P:P,0)),"")</f>
        <v/>
      </c>
      <c r="T3" s="808">
        <v>2</v>
      </c>
      <c r="U3" s="785"/>
      <c r="V3" s="785"/>
      <c r="W3" s="785"/>
      <c r="X3" s="785"/>
      <c r="Y3" s="785"/>
      <c r="Z3" s="785"/>
      <c r="AA3" s="785"/>
      <c r="AB3" s="785"/>
    </row>
    <row r="4" ht="14.25">
      <c r="A4" s="800" t="s">
        <v>21</v>
      </c>
      <c r="B4" s="800" t="s">
        <v>2491</v>
      </c>
      <c r="C4" s="800" t="s">
        <v>199</v>
      </c>
      <c r="D4" s="801">
        <v>370</v>
      </c>
      <c r="E4" s="802">
        <v>192</v>
      </c>
      <c r="F4" s="803" t="s">
        <v>2492</v>
      </c>
      <c r="G4" s="803" t="s">
        <v>2493</v>
      </c>
      <c r="H4" s="803" t="s">
        <v>2494</v>
      </c>
      <c r="I4" s="803" t="str">
        <f>IFERROR(INDEX('УУС'!F:F,MATCH('показатель 504-п'!T4,'УУС'!N:N,0)),"")</f>
        <v/>
      </c>
      <c r="J4" s="804" t="str">
        <f t="shared" si="26"/>
        <v xml:space="preserve">3G хор</v>
      </c>
      <c r="K4" s="805" t="s">
        <v>156</v>
      </c>
      <c r="L4" s="805" t="s">
        <v>2488</v>
      </c>
      <c r="M4" s="805" t="s">
        <v>156</v>
      </c>
      <c r="N4" s="805" t="s">
        <v>2495</v>
      </c>
      <c r="O4" s="806" t="str">
        <f t="shared" si="27"/>
        <v>ВОЛС</v>
      </c>
      <c r="P4" s="801" t="s">
        <v>819</v>
      </c>
      <c r="Q4" s="801" t="str">
        <f>CONCATENATE(IFERROR(INDEX('УЦН 1.0'!D:D,MATCH('показатель 504-п'!T4,'УЦН 1.0'!R:R,0)),""),IF(IFERROR(INDEX('УЦН 1.0'!H:H,MATCH('показатель 504-п'!T4,'УЦН 1.0'!R:R,0)),"")="",""," ("&amp;IFERROR(INDEX('УЦН 1.0'!H:H,MATCH('показатель 504-п'!T4,'УЦН 1.0'!R:R,0)),"")&amp;")"))</f>
        <v xml:space="preserve">2021 (ВОЛС)</v>
      </c>
      <c r="R4" s="807" t="str">
        <f>IFERROR(INDEX('УЦН 2.0'!K:K,MATCH('показатель 504-п'!T4,'УЦН 2.0'!L:L,0)),"")</f>
        <v/>
      </c>
      <c r="S4" s="801" t="str">
        <f>IFERROR(INDEX('ПРТС'!H:H,MATCH('показатель 504-п'!T4,'ПРТС'!P:P,0)),"")</f>
        <v/>
      </c>
      <c r="T4" s="808">
        <v>3</v>
      </c>
      <c r="U4" s="785"/>
      <c r="V4" s="785"/>
      <c r="W4" s="785"/>
      <c r="X4" s="785"/>
      <c r="Y4" s="785"/>
      <c r="Z4" s="785"/>
      <c r="AA4" s="785"/>
      <c r="AB4" s="785"/>
    </row>
    <row r="5" ht="14.25">
      <c r="A5" s="800" t="s">
        <v>21</v>
      </c>
      <c r="B5" s="800" t="s">
        <v>2491</v>
      </c>
      <c r="C5" s="800" t="s">
        <v>2496</v>
      </c>
      <c r="D5" s="801">
        <v>6</v>
      </c>
      <c r="E5" s="802">
        <v>7</v>
      </c>
      <c r="F5" s="803" t="s">
        <v>2497</v>
      </c>
      <c r="G5" s="803" t="s">
        <v>2498</v>
      </c>
      <c r="H5" s="803" t="s">
        <v>2499</v>
      </c>
      <c r="I5" s="803" t="str">
        <f>IFERROR(INDEX('УУС'!F:F,MATCH('показатель 504-п'!T5,'УУС'!N:N,0)),"")</f>
        <v/>
      </c>
      <c r="J5" s="804" t="str">
        <f t="shared" si="26"/>
        <v xml:space="preserve">2G низ</v>
      </c>
      <c r="K5" s="805" t="s">
        <v>156</v>
      </c>
      <c r="L5" s="805" t="s">
        <v>2500</v>
      </c>
      <c r="M5" s="805" t="s">
        <v>156</v>
      </c>
      <c r="N5" s="805" t="s">
        <v>2490</v>
      </c>
      <c r="O5" s="806" t="str">
        <f t="shared" si="27"/>
        <v>-</v>
      </c>
      <c r="P5" s="801" t="s">
        <v>156</v>
      </c>
      <c r="Q5" s="801" t="str">
        <f>CONCATENATE(IFERROR(INDEX('УЦН 1.0'!D:D,MATCH('показатель 504-п'!T5,'УЦН 1.0'!R:R,0)),""),IF(IFERROR(INDEX('УЦН 1.0'!H:H,MATCH('показатель 504-п'!T5,'УЦН 1.0'!R:R,0)),"")="",""," ("&amp;IFERROR(INDEX('УЦН 1.0'!H:H,MATCH('показатель 504-п'!T5,'УЦН 1.0'!R:R,0)),"")&amp;")"))</f>
        <v/>
      </c>
      <c r="R5" s="807" t="str">
        <f>IFERROR(INDEX('УЦН 2.0'!K:K,MATCH('показатель 504-п'!T5,'УЦН 2.0'!L:L,0)),"")</f>
        <v/>
      </c>
      <c r="S5" s="801" t="str">
        <f>IFERROR(INDEX('ПРТС'!H:H,MATCH('показатель 504-п'!T5,'ПРТС'!P:P,0)),"")</f>
        <v/>
      </c>
      <c r="T5" s="808">
        <v>4</v>
      </c>
      <c r="U5" s="785"/>
      <c r="V5" s="785"/>
      <c r="W5" s="785"/>
      <c r="X5" s="785"/>
      <c r="Y5" s="785"/>
      <c r="Z5" s="785"/>
      <c r="AA5" s="785"/>
      <c r="AB5" s="785"/>
    </row>
    <row r="6" ht="14.25">
      <c r="A6" s="800" t="s">
        <v>21</v>
      </c>
      <c r="B6" s="800" t="s">
        <v>1175</v>
      </c>
      <c r="C6" s="800" t="s">
        <v>2501</v>
      </c>
      <c r="D6" s="801">
        <v>3</v>
      </c>
      <c r="E6" s="802">
        <v>3</v>
      </c>
      <c r="F6" s="803" t="s">
        <v>2502</v>
      </c>
      <c r="G6" s="803" t="s">
        <v>2503</v>
      </c>
      <c r="H6" s="803" t="s">
        <v>2504</v>
      </c>
      <c r="I6" s="803" t="str">
        <f>IFERROR(INDEX('УУС'!F:F,MATCH('показатель 504-п'!T6,'УУС'!N:N,0)),"")</f>
        <v/>
      </c>
      <c r="J6" s="804" t="str">
        <f t="shared" si="26"/>
        <v>-</v>
      </c>
      <c r="K6" s="805"/>
      <c r="L6" s="805"/>
      <c r="M6" s="805"/>
      <c r="N6" s="805"/>
      <c r="O6" s="806" t="str">
        <f t="shared" si="27"/>
        <v>-</v>
      </c>
      <c r="P6" s="801" t="s">
        <v>156</v>
      </c>
      <c r="Q6" s="801" t="str">
        <f>CONCATENATE(IFERROR(INDEX('УЦН 1.0'!D:D,MATCH('показатель 504-п'!T6,'УЦН 1.0'!R:R,0)),""),IF(IFERROR(INDEX('УЦН 1.0'!H:H,MATCH('показатель 504-п'!T6,'УЦН 1.0'!R:R,0)),"")="",""," ("&amp;IFERROR(INDEX('УЦН 1.0'!H:H,MATCH('показатель 504-п'!T6,'УЦН 1.0'!R:R,0)),"")&amp;")"))</f>
        <v/>
      </c>
      <c r="R6" s="807" t="str">
        <f>IFERROR(INDEX('УЦН 2.0'!K:K,MATCH('показатель 504-п'!T6,'УЦН 2.0'!L:L,0)),"")</f>
        <v/>
      </c>
      <c r="S6" s="801" t="str">
        <f>IFERROR(INDEX('ПРТС'!H:H,MATCH('показатель 504-п'!T6,'ПРТС'!P:P,0)),"")</f>
        <v/>
      </c>
      <c r="T6" s="808">
        <v>5</v>
      </c>
      <c r="U6" s="785"/>
      <c r="V6" s="785"/>
      <c r="W6" s="785"/>
      <c r="X6" s="785"/>
      <c r="Y6" s="785"/>
      <c r="Z6" s="785"/>
      <c r="AA6" s="785"/>
      <c r="AB6" s="785"/>
    </row>
    <row r="7" ht="14.25">
      <c r="A7" s="800" t="s">
        <v>21</v>
      </c>
      <c r="B7" s="800" t="s">
        <v>1180</v>
      </c>
      <c r="C7" s="800" t="s">
        <v>238</v>
      </c>
      <c r="D7" s="801">
        <v>609</v>
      </c>
      <c r="E7" s="802">
        <v>439</v>
      </c>
      <c r="F7" s="803" t="s">
        <v>2505</v>
      </c>
      <c r="G7" s="803" t="s">
        <v>2506</v>
      </c>
      <c r="H7" s="803" t="s">
        <v>2507</v>
      </c>
      <c r="I7" s="803" t="str">
        <f>IFERROR(INDEX('УУС'!F:F,MATCH('показатель 504-п'!T7,'УУС'!N:N,0)),"")</f>
        <v xml:space="preserve">ул. Новая, д. 11</v>
      </c>
      <c r="J7" s="804" t="str">
        <f t="shared" si="26"/>
        <v xml:space="preserve">3G хор</v>
      </c>
      <c r="K7" s="805" t="s">
        <v>156</v>
      </c>
      <c r="L7" s="805" t="s">
        <v>2488</v>
      </c>
      <c r="M7" s="805" t="s">
        <v>2508</v>
      </c>
      <c r="N7" s="805" t="s">
        <v>2495</v>
      </c>
      <c r="O7" s="806" t="str">
        <f t="shared" si="27"/>
        <v>ВОЛС</v>
      </c>
      <c r="P7" s="801" t="s">
        <v>819</v>
      </c>
      <c r="Q7" s="801" t="str">
        <f>CONCATENATE(IFERROR(INDEX('УЦН 1.0'!D:D,MATCH('показатель 504-п'!T7,'УЦН 1.0'!R:R,0)),""),IF(IFERROR(INDEX('УЦН 1.0'!H:H,MATCH('показатель 504-п'!T7,'УЦН 1.0'!R:R,0)),"")="",""," ("&amp;IFERROR(INDEX('УЦН 1.0'!H:H,MATCH('показатель 504-п'!T7,'УЦН 1.0'!R:R,0)),"")&amp;")"))</f>
        <v/>
      </c>
      <c r="R7" s="807" t="str">
        <f>IFERROR(INDEX('УЦН 2.0'!K:K,MATCH('показатель 504-п'!T7,'УЦН 2.0'!L:L,0)),"")</f>
        <v/>
      </c>
      <c r="S7" s="801" t="str">
        <f>IFERROR(INDEX('ПРТС'!H:H,MATCH('показатель 504-п'!T7,'ПРТС'!P:P,0)),"")</f>
        <v/>
      </c>
      <c r="T7" s="808">
        <v>6</v>
      </c>
      <c r="U7" s="785"/>
      <c r="V7" s="785"/>
      <c r="W7" s="785"/>
      <c r="X7" s="785"/>
      <c r="Y7" s="785"/>
      <c r="Z7" s="785"/>
      <c r="AA7" s="785"/>
      <c r="AB7" s="785"/>
    </row>
    <row r="8" ht="14.25">
      <c r="A8" s="809" t="s">
        <v>21</v>
      </c>
      <c r="B8" s="800" t="s">
        <v>1185</v>
      </c>
      <c r="C8" s="809" t="s">
        <v>97</v>
      </c>
      <c r="D8" s="810">
        <v>176</v>
      </c>
      <c r="E8" s="802">
        <v>156</v>
      </c>
      <c r="F8" s="803" t="s">
        <v>2509</v>
      </c>
      <c r="G8" s="803" t="s">
        <v>2510</v>
      </c>
      <c r="H8" s="803" t="s">
        <v>2511</v>
      </c>
      <c r="I8" s="803" t="str">
        <f>IFERROR(INDEX('УУС'!F:F,MATCH('показатель 504-п'!T8,'УУС'!N:N,0)),"")</f>
        <v/>
      </c>
      <c r="J8" s="811" t="str">
        <f t="shared" si="26"/>
        <v xml:space="preserve">4G хор</v>
      </c>
      <c r="K8" s="805" t="s">
        <v>156</v>
      </c>
      <c r="L8" s="812" t="s">
        <v>2481</v>
      </c>
      <c r="M8" s="805" t="s">
        <v>156</v>
      </c>
      <c r="N8" s="812" t="s">
        <v>2483</v>
      </c>
      <c r="O8" s="806" t="str">
        <f t="shared" si="27"/>
        <v>ВОЛС</v>
      </c>
      <c r="P8" s="801" t="s">
        <v>819</v>
      </c>
      <c r="Q8" s="801" t="str">
        <f>CONCATENATE(IFERROR(INDEX('УЦН 1.0'!D:D,MATCH('показатель 504-п'!T8,'УЦН 1.0'!R:R,0)),""),IF(IFERROR(INDEX('УЦН 1.0'!H:H,MATCH('показатель 504-п'!T8,'УЦН 1.0'!R:R,0)),"")="",""," ("&amp;IFERROR(INDEX('УЦН 1.0'!H:H,MATCH('показатель 504-п'!T8,'УЦН 1.0'!R:R,0)),"")&amp;")"))</f>
        <v/>
      </c>
      <c r="R8" s="807" t="str">
        <f>IFERROR(INDEX('УЦН 2.0'!K:K,MATCH('показатель 504-п'!T8,'УЦН 2.0'!L:L,0)),"")</f>
        <v xml:space="preserve">2022 (ноябрь 2022) - ВОЛС + Мегафон </v>
      </c>
      <c r="S8" s="801" t="str">
        <f>IFERROR(INDEX('ПРТС'!H:H,MATCH('показатель 504-п'!T8,'ПРТС'!P:P,0)),"")</f>
        <v/>
      </c>
      <c r="T8" s="808">
        <v>7</v>
      </c>
      <c r="U8" s="785"/>
      <c r="V8" s="785"/>
      <c r="W8" s="785"/>
      <c r="X8" s="785"/>
      <c r="Y8" s="785"/>
      <c r="Z8" s="785"/>
      <c r="AA8" s="785"/>
      <c r="AB8" s="785"/>
    </row>
    <row r="9" ht="14.25">
      <c r="A9" s="809" t="s">
        <v>21</v>
      </c>
      <c r="B9" s="800" t="s">
        <v>1172</v>
      </c>
      <c r="C9" s="809" t="s">
        <v>1173</v>
      </c>
      <c r="D9" s="813">
        <v>220</v>
      </c>
      <c r="E9" s="802">
        <v>172</v>
      </c>
      <c r="F9" s="803" t="s">
        <v>2512</v>
      </c>
      <c r="G9" s="803" t="s">
        <v>2513</v>
      </c>
      <c r="H9" s="803" t="s">
        <v>2514</v>
      </c>
      <c r="I9" s="803" t="str">
        <f>IFERROR(INDEX('УУС'!F:F,MATCH('показатель 504-п'!T9,'УУС'!N:N,0)),"")</f>
        <v/>
      </c>
      <c r="J9" s="811" t="str">
        <f t="shared" si="26"/>
        <v xml:space="preserve">4G хор</v>
      </c>
      <c r="K9" s="805" t="s">
        <v>2515</v>
      </c>
      <c r="L9" s="805" t="s">
        <v>2500</v>
      </c>
      <c r="M9" s="805" t="s">
        <v>2516</v>
      </c>
      <c r="N9" s="812" t="s">
        <v>2483</v>
      </c>
      <c r="O9" s="806" t="str">
        <f t="shared" si="27"/>
        <v>ВОЛС</v>
      </c>
      <c r="P9" s="801" t="s">
        <v>819</v>
      </c>
      <c r="Q9" s="801" t="str">
        <f>CONCATENATE(IFERROR(INDEX('УЦН 1.0'!D:D,MATCH('показатель 504-п'!T9,'УЦН 1.0'!R:R,0)),""),IF(IFERROR(INDEX('УЦН 1.0'!H:H,MATCH('показатель 504-п'!T9,'УЦН 1.0'!R:R,0)),"")="",""," ("&amp;IFERROR(INDEX('УЦН 1.0'!H:H,MATCH('показатель 504-п'!T9,'УЦН 1.0'!R:R,0)),"")&amp;")"))</f>
        <v/>
      </c>
      <c r="R9" s="807" t="str">
        <f>IFERROR(INDEX('УЦН 2.0'!K:K,MATCH('показатель 504-п'!T9,'УЦН 2.0'!L:L,0)),"")</f>
        <v xml:space="preserve">2023 (ноябрь 2023) - ВОЛС  </v>
      </c>
      <c r="S9" s="801" t="str">
        <f>IFERROR(INDEX('ПРТС'!H:H,MATCH('показатель 504-п'!T9,'ПРТС'!P:P,0)),"")</f>
        <v/>
      </c>
      <c r="T9" s="808">
        <v>8</v>
      </c>
      <c r="U9" s="785"/>
      <c r="V9" s="785"/>
      <c r="W9" s="785"/>
      <c r="X9" s="785"/>
      <c r="Y9" s="785"/>
      <c r="Z9" s="785"/>
      <c r="AA9" s="785"/>
      <c r="AB9" s="785"/>
    </row>
    <row r="10" ht="14.25">
      <c r="A10" s="800" t="s">
        <v>21</v>
      </c>
      <c r="B10" s="800" t="s">
        <v>1175</v>
      </c>
      <c r="C10" s="800" t="s">
        <v>2517</v>
      </c>
      <c r="D10" s="801">
        <v>83</v>
      </c>
      <c r="E10" s="802">
        <v>71</v>
      </c>
      <c r="F10" s="803" t="s">
        <v>2518</v>
      </c>
      <c r="G10" s="803" t="s">
        <v>2519</v>
      </c>
      <c r="H10" s="803" t="s">
        <v>2520</v>
      </c>
      <c r="I10" s="803" t="str">
        <f>IFERROR(INDEX('УУС'!F:F,MATCH('показатель 504-п'!T10,'УУС'!N:N,0)),"")</f>
        <v xml:space="preserve">ул. Лесная, д. 24</v>
      </c>
      <c r="J10" s="804" t="str">
        <f t="shared" ref="J10:J73" si="28">IF(COUNTIF(K10:N10,"*4G хорошее*")&gt;0,"4G хор",IF(COUNTIF(K10:N10,"*3G хорошее*")&gt;0,"3G хор",IF(COUNTIF(K10:N10,"*4G низкое*")&gt;0,"4G низ",IF(COUNTIF(K10:N10,"*3G низкое*")&gt;0,"3G низ",IF(COUNTIF(K10:N10,"*2G хорошее*")&gt;0,"2G хор",IF(COUNTIF(K10:N10,"*2G низкое*")&gt;0,"2G низ",IF((COUNTIF(K10:N10,"* *")=0),"-",)))))))</f>
        <v>-</v>
      </c>
      <c r="K10" s="805"/>
      <c r="L10" s="805"/>
      <c r="M10" s="805"/>
      <c r="N10" s="805"/>
      <c r="O10" s="806" t="str">
        <f t="shared" ref="O10:O73" si="29">IF(COUNTIF(P10:R10,"*ВОЛС*")&gt;0,"ВОЛС",IF(COUNTIF(P10:R10,"*БШПД*")&gt;0,"РРЛ",IF(COUNTIF(P10:R10,"*Спутник*")&gt;0,"Спутник",IF((COUNTIF(P10:R10,"* *")=0),"-",))))</f>
        <v>ВОЛС</v>
      </c>
      <c r="P10" s="801" t="s">
        <v>819</v>
      </c>
      <c r="Q10" s="801" t="str">
        <f>CONCATENATE(IFERROR(INDEX('УЦН 1.0'!D:D,MATCH('показатель 504-п'!T10,'УЦН 1.0'!R:R,0)),""),IF(IFERROR(INDEX('УЦН 1.0'!H:H,MATCH('показатель 504-п'!T10,'УЦН 1.0'!R:R,0)),"")="",""," ("&amp;IFERROR(INDEX('УЦН 1.0'!H:H,MATCH('показатель 504-п'!T10,'УЦН 1.0'!R:R,0)),"")&amp;")"))</f>
        <v/>
      </c>
      <c r="R10" s="807" t="str">
        <f>IFERROR(INDEX('УЦН 2.0'!K:K,MATCH('показатель 504-п'!T10,'УЦН 2.0'!L:L,0)),"")</f>
        <v/>
      </c>
      <c r="S10" s="801" t="str">
        <f>IFERROR(INDEX('ПРТС'!H:H,MATCH('показатель 504-п'!T10,'ПРТС'!P:P,0)),"")</f>
        <v/>
      </c>
      <c r="T10" s="808">
        <v>9</v>
      </c>
      <c r="U10" s="785"/>
      <c r="V10" s="785"/>
      <c r="W10" s="785"/>
      <c r="X10" s="785"/>
      <c r="Y10" s="785"/>
      <c r="Z10" s="785"/>
      <c r="AA10" s="785"/>
      <c r="AB10" s="785"/>
    </row>
    <row r="11" ht="14.25">
      <c r="A11" s="800" t="s">
        <v>21</v>
      </c>
      <c r="B11" s="800" t="s">
        <v>2521</v>
      </c>
      <c r="C11" s="800" t="s">
        <v>17</v>
      </c>
      <c r="D11" s="801">
        <v>55</v>
      </c>
      <c r="E11" s="802">
        <v>24</v>
      </c>
      <c r="F11" s="803" t="s">
        <v>2522</v>
      </c>
      <c r="G11" s="803" t="s">
        <v>2523</v>
      </c>
      <c r="H11" s="803" t="s">
        <v>2524</v>
      </c>
      <c r="I11" s="803" t="str">
        <f>IFERROR(INDEX('УУС'!F:F,MATCH('показатель 504-п'!T11,'УУС'!N:N,0)),"")</f>
        <v xml:space="preserve">ул. Центральная, д. 11</v>
      </c>
      <c r="J11" s="804" t="str">
        <f t="shared" si="28"/>
        <v xml:space="preserve">2G низ</v>
      </c>
      <c r="K11" s="805" t="s">
        <v>156</v>
      </c>
      <c r="L11" s="805" t="s">
        <v>2500</v>
      </c>
      <c r="M11" s="805" t="s">
        <v>156</v>
      </c>
      <c r="N11" s="805" t="s">
        <v>156</v>
      </c>
      <c r="O11" s="806" t="str">
        <f t="shared" si="29"/>
        <v>Спутник</v>
      </c>
      <c r="P11" s="801" t="s">
        <v>882</v>
      </c>
      <c r="Q11" s="801" t="str">
        <f>CONCATENATE(IFERROR(INDEX('УЦН 1.0'!D:D,MATCH('показатель 504-п'!T11,'УЦН 1.0'!R:R,0)),""),IF(IFERROR(INDEX('УЦН 1.0'!H:H,MATCH('показатель 504-п'!T11,'УЦН 1.0'!R:R,0)),"")="",""," ("&amp;IFERROR(INDEX('УЦН 1.0'!H:H,MATCH('показатель 504-п'!T11,'УЦН 1.0'!R:R,0)),"")&amp;")"))</f>
        <v/>
      </c>
      <c r="R11" s="807" t="str">
        <f>IFERROR(INDEX('УЦН 2.0'!K:K,MATCH('показатель 504-п'!T11,'УЦН 2.0'!L:L,0)),"")</f>
        <v/>
      </c>
      <c r="S11" s="801" t="str">
        <f>IFERROR(INDEX('ПРТС'!H:H,MATCH('показатель 504-п'!T11,'ПРТС'!P:P,0)),"")</f>
        <v/>
      </c>
      <c r="T11" s="808">
        <v>10</v>
      </c>
      <c r="U11" s="785"/>
      <c r="V11" s="785"/>
      <c r="W11" s="785"/>
      <c r="X11" s="785"/>
      <c r="Y11" s="785"/>
      <c r="Z11" s="785"/>
      <c r="AA11" s="785"/>
      <c r="AB11" s="785"/>
    </row>
    <row r="12" ht="14.25">
      <c r="A12" s="800" t="s">
        <v>21</v>
      </c>
      <c r="B12" s="800" t="s">
        <v>2525</v>
      </c>
      <c r="C12" s="800" t="s">
        <v>200</v>
      </c>
      <c r="D12" s="801">
        <v>324</v>
      </c>
      <c r="E12" s="802">
        <v>270</v>
      </c>
      <c r="F12" s="803" t="s">
        <v>2526</v>
      </c>
      <c r="G12" s="803" t="s">
        <v>2527</v>
      </c>
      <c r="H12" s="803" t="s">
        <v>2528</v>
      </c>
      <c r="I12" s="803" t="str">
        <f>IFERROR(INDEX('УУС'!F:F,MATCH('показатель 504-п'!T12,'УУС'!N:N,0)),"")</f>
        <v/>
      </c>
      <c r="J12" s="804" t="str">
        <f t="shared" si="28"/>
        <v xml:space="preserve">3G хор</v>
      </c>
      <c r="K12" s="805" t="s">
        <v>2515</v>
      </c>
      <c r="L12" s="805" t="s">
        <v>2500</v>
      </c>
      <c r="M12" s="805" t="s">
        <v>156</v>
      </c>
      <c r="N12" s="805" t="s">
        <v>2495</v>
      </c>
      <c r="O12" s="806" t="str">
        <f t="shared" si="29"/>
        <v>ВОЛС</v>
      </c>
      <c r="P12" s="801" t="s">
        <v>819</v>
      </c>
      <c r="Q12" s="801" t="str">
        <f>CONCATENATE(IFERROR(INDEX('УЦН 1.0'!D:D,MATCH('показатель 504-п'!T12,'УЦН 1.0'!R:R,0)),""),IF(IFERROR(INDEX('УЦН 1.0'!H:H,MATCH('показатель 504-п'!T12,'УЦН 1.0'!R:R,0)),"")="",""," ("&amp;IFERROR(INDEX('УЦН 1.0'!H:H,MATCH('показатель 504-п'!T12,'УЦН 1.0'!R:R,0)),"")&amp;")"))</f>
        <v xml:space="preserve">2017 (ВОЛС)</v>
      </c>
      <c r="R12" s="807" t="str">
        <f>IFERROR(INDEX('УЦН 2.0'!K:K,MATCH('показатель 504-п'!T12,'УЦН 2.0'!L:L,0)),"")</f>
        <v/>
      </c>
      <c r="S12" s="801" t="str">
        <f>IFERROR(INDEX('ПРТС'!H:H,MATCH('показатель 504-п'!T12,'ПРТС'!P:P,0)),"")</f>
        <v/>
      </c>
      <c r="T12" s="808">
        <v>11</v>
      </c>
      <c r="U12" s="785"/>
      <c r="V12" s="785"/>
      <c r="W12" s="785"/>
      <c r="X12" s="785"/>
      <c r="Y12" s="785"/>
      <c r="Z12" s="785"/>
      <c r="AA12" s="785"/>
      <c r="AB12" s="785"/>
    </row>
    <row r="13" ht="14.25">
      <c r="A13" s="800" t="s">
        <v>21</v>
      </c>
      <c r="B13" s="800" t="s">
        <v>2484</v>
      </c>
      <c r="C13" s="800" t="s">
        <v>2529</v>
      </c>
      <c r="D13" s="801">
        <v>16</v>
      </c>
      <c r="E13" s="802">
        <v>12</v>
      </c>
      <c r="F13" s="803" t="s">
        <v>2530</v>
      </c>
      <c r="G13" s="803" t="s">
        <v>2531</v>
      </c>
      <c r="H13" s="803" t="s">
        <v>2532</v>
      </c>
      <c r="I13" s="803" t="str">
        <f>IFERROR(INDEX('УУС'!F:F,MATCH('показатель 504-п'!T13,'УУС'!N:N,0)),"")</f>
        <v/>
      </c>
      <c r="J13" s="804" t="str">
        <f t="shared" si="28"/>
        <v xml:space="preserve">2G низ</v>
      </c>
      <c r="K13" s="805" t="s">
        <v>156</v>
      </c>
      <c r="L13" s="805" t="s">
        <v>2500</v>
      </c>
      <c r="M13" s="805" t="s">
        <v>156</v>
      </c>
      <c r="N13" s="805" t="s">
        <v>2490</v>
      </c>
      <c r="O13" s="806" t="str">
        <f t="shared" si="29"/>
        <v>-</v>
      </c>
      <c r="P13" s="801" t="s">
        <v>156</v>
      </c>
      <c r="Q13" s="801" t="str">
        <f>CONCATENATE(IFERROR(INDEX('УЦН 1.0'!D:D,MATCH('показатель 504-п'!T13,'УЦН 1.0'!R:R,0)),""),IF(IFERROR(INDEX('УЦН 1.0'!H:H,MATCH('показатель 504-п'!T13,'УЦН 1.0'!R:R,0)),"")="",""," ("&amp;IFERROR(INDEX('УЦН 1.0'!H:H,MATCH('показатель 504-п'!T13,'УЦН 1.0'!R:R,0)),"")&amp;")"))</f>
        <v/>
      </c>
      <c r="R13" s="807" t="str">
        <f>IFERROR(INDEX('УЦН 2.0'!K:K,MATCH('показатель 504-п'!T13,'УЦН 2.0'!L:L,0)),"")</f>
        <v/>
      </c>
      <c r="S13" s="801" t="str">
        <f>IFERROR(INDEX('ПРТС'!H:H,MATCH('показатель 504-п'!T13,'ПРТС'!P:P,0)),"")</f>
        <v/>
      </c>
      <c r="T13" s="808">
        <v>12</v>
      </c>
      <c r="U13" s="785"/>
      <c r="V13" s="785"/>
      <c r="W13" s="785"/>
      <c r="X13" s="785"/>
      <c r="Y13" s="785"/>
      <c r="Z13" s="785"/>
      <c r="AA13" s="785"/>
      <c r="AB13" s="785"/>
    </row>
    <row r="14" ht="14.25">
      <c r="A14" s="814" t="s">
        <v>21</v>
      </c>
      <c r="B14" s="800" t="s">
        <v>2521</v>
      </c>
      <c r="C14" s="814" t="s">
        <v>155</v>
      </c>
      <c r="D14" s="815">
        <v>88</v>
      </c>
      <c r="E14" s="802">
        <v>64</v>
      </c>
      <c r="F14" s="803" t="s">
        <v>2533</v>
      </c>
      <c r="G14" s="803" t="s">
        <v>2534</v>
      </c>
      <c r="H14" s="803" t="s">
        <v>2535</v>
      </c>
      <c r="I14" s="803" t="str">
        <f>IFERROR(INDEX('УУС'!F:F,MATCH('показатель 504-п'!T14,'УУС'!N:N,0)),"")</f>
        <v/>
      </c>
      <c r="J14" s="816" t="str">
        <f t="shared" si="28"/>
        <v xml:space="preserve">2G хор</v>
      </c>
      <c r="K14" s="805"/>
      <c r="L14" s="817" t="s">
        <v>2536</v>
      </c>
      <c r="M14" s="805"/>
      <c r="N14" s="805"/>
      <c r="O14" s="806" t="str">
        <f t="shared" si="29"/>
        <v>Спутник</v>
      </c>
      <c r="P14" s="801" t="s">
        <v>882</v>
      </c>
      <c r="Q14" s="801" t="str">
        <f>CONCATENATE(IFERROR(INDEX('УЦН 1.0'!D:D,MATCH('показатель 504-п'!T14,'УЦН 1.0'!R:R,0)),""),IF(IFERROR(INDEX('УЦН 1.0'!H:H,MATCH('показатель 504-п'!T14,'УЦН 1.0'!R:R,0)),"")="",""," ("&amp;IFERROR(INDEX('УЦН 1.0'!H:H,MATCH('показатель 504-п'!T14,'УЦН 1.0'!R:R,0)),"")&amp;")"))</f>
        <v/>
      </c>
      <c r="R14" s="807" t="str">
        <f>IFERROR(INDEX('УЦН 2.0'!K:K,MATCH('показатель 504-п'!T14,'УЦН 2.0'!L:L,0)),"")</f>
        <v/>
      </c>
      <c r="S14" s="801" t="str">
        <f>IFERROR(INDEX('ПРТС'!H:H,MATCH('показатель 504-п'!T14,'ПРТС'!P:P,0)),"")</f>
        <v/>
      </c>
      <c r="T14" s="808">
        <v>13</v>
      </c>
      <c r="U14" s="785"/>
      <c r="V14" s="785"/>
      <c r="W14" s="785"/>
      <c r="X14" s="785"/>
      <c r="Y14" s="785"/>
      <c r="Z14" s="785"/>
      <c r="AA14" s="785"/>
      <c r="AB14" s="785"/>
    </row>
    <row r="15" ht="14.25">
      <c r="A15" s="809" t="s">
        <v>21</v>
      </c>
      <c r="B15" s="800" t="s">
        <v>1175</v>
      </c>
      <c r="C15" s="809" t="s">
        <v>1176</v>
      </c>
      <c r="D15" s="813">
        <v>169</v>
      </c>
      <c r="E15" s="802">
        <v>156</v>
      </c>
      <c r="F15" s="803" t="s">
        <v>2537</v>
      </c>
      <c r="G15" s="803" t="s">
        <v>2538</v>
      </c>
      <c r="H15" s="803" t="s">
        <v>2539</v>
      </c>
      <c r="I15" s="803" t="str">
        <f>IFERROR(INDEX('УУС'!F:F,MATCH('показатель 504-п'!T15,'УУС'!N:N,0)),"")</f>
        <v/>
      </c>
      <c r="J15" s="811" t="str">
        <f t="shared" si="28"/>
        <v xml:space="preserve">4G хор</v>
      </c>
      <c r="K15" s="805"/>
      <c r="L15" s="805"/>
      <c r="M15" s="805"/>
      <c r="N15" s="812" t="s">
        <v>2483</v>
      </c>
      <c r="O15" s="806" t="str">
        <f t="shared" si="29"/>
        <v>ВОЛС</v>
      </c>
      <c r="P15" s="801" t="s">
        <v>2540</v>
      </c>
      <c r="Q15" s="801" t="str">
        <f>CONCATENATE(IFERROR(INDEX('УЦН 1.0'!D:D,MATCH('показатель 504-п'!T15,'УЦН 1.0'!R:R,0)),""),IF(IFERROR(INDEX('УЦН 1.0'!H:H,MATCH('показатель 504-п'!T15,'УЦН 1.0'!R:R,0)),"")="",""," ("&amp;IFERROR(INDEX('УЦН 1.0'!H:H,MATCH('показатель 504-п'!T15,'УЦН 1.0'!R:R,0)),"")&amp;")"))</f>
        <v/>
      </c>
      <c r="R15" s="807" t="str">
        <f>IFERROR(INDEX('УЦН 2.0'!K:K,MATCH('показатель 504-п'!T15,'УЦН 2.0'!L:L,0)),"")</f>
        <v xml:space="preserve">2023 (сентябрь 2023) - ВОЛС  </v>
      </c>
      <c r="S15" s="801" t="str">
        <f>IFERROR(INDEX('ПРТС'!H:H,MATCH('показатель 504-п'!T15,'ПРТС'!P:P,0)),"")</f>
        <v/>
      </c>
      <c r="T15" s="808">
        <v>14</v>
      </c>
      <c r="U15" s="785"/>
      <c r="V15" s="785"/>
      <c r="W15" s="785"/>
      <c r="X15" s="785"/>
      <c r="Y15" s="785"/>
      <c r="Z15" s="785"/>
      <c r="AA15" s="785"/>
      <c r="AB15" s="785"/>
    </row>
    <row r="16" ht="14.25">
      <c r="A16" s="809" t="s">
        <v>21</v>
      </c>
      <c r="B16" s="800" t="s">
        <v>1175</v>
      </c>
      <c r="C16" s="809" t="s">
        <v>1567</v>
      </c>
      <c r="D16" s="810">
        <v>142</v>
      </c>
      <c r="E16" s="802">
        <v>128</v>
      </c>
      <c r="F16" s="803" t="s">
        <v>2541</v>
      </c>
      <c r="G16" s="803" t="s">
        <v>2542</v>
      </c>
      <c r="H16" s="803" t="s">
        <v>2543</v>
      </c>
      <c r="I16" s="803" t="str">
        <f>IFERROR(INDEX('УУС'!F:F,MATCH('показатель 504-п'!T16,'УУС'!N:N,0)),"")</f>
        <v/>
      </c>
      <c r="J16" s="811" t="str">
        <f t="shared" si="28"/>
        <v xml:space="preserve">4G хор</v>
      </c>
      <c r="K16" s="805" t="s">
        <v>156</v>
      </c>
      <c r="L16" s="812" t="s">
        <v>2481</v>
      </c>
      <c r="M16" s="805" t="s">
        <v>156</v>
      </c>
      <c r="N16" s="812" t="s">
        <v>2483</v>
      </c>
      <c r="O16" s="806" t="str">
        <f t="shared" si="29"/>
        <v>ВОЛС</v>
      </c>
      <c r="P16" s="801" t="s">
        <v>156</v>
      </c>
      <c r="Q16" s="801" t="str">
        <f>CONCATENATE(IFERROR(INDEX('УЦН 1.0'!D:D,MATCH('показатель 504-п'!T16,'УЦН 1.0'!R:R,0)),""),IF(IFERROR(INDEX('УЦН 1.0'!H:H,MATCH('показатель 504-п'!T16,'УЦН 1.0'!R:R,0)),"")="",""," ("&amp;IFERROR(INDEX('УЦН 1.0'!H:H,MATCH('показатель 504-п'!T16,'УЦН 1.0'!R:R,0)),"")&amp;")"))</f>
        <v/>
      </c>
      <c r="R16" s="807" t="str">
        <f>IFERROR(INDEX('УЦН 2.0'!K:K,MATCH('показатель 504-п'!T16,'УЦН 2.0'!L:L,0)),"")</f>
        <v xml:space="preserve">2022 (ноябрь 2022) - ВОЛС + Мегафон </v>
      </c>
      <c r="S16" s="801" t="str">
        <f>IFERROR(INDEX('ПРТС'!H:H,MATCH('показатель 504-п'!T16,'ПРТС'!P:P,0)),"")</f>
        <v/>
      </c>
      <c r="T16" s="808">
        <v>15</v>
      </c>
      <c r="U16" s="785"/>
      <c r="V16" s="785"/>
      <c r="W16" s="785"/>
      <c r="X16" s="785"/>
      <c r="Y16" s="785"/>
      <c r="Z16" s="785"/>
      <c r="AA16" s="785"/>
      <c r="AB16" s="785"/>
    </row>
    <row r="17" ht="14.25">
      <c r="A17" s="800" t="s">
        <v>21</v>
      </c>
      <c r="B17" s="800" t="s">
        <v>2491</v>
      </c>
      <c r="C17" s="800" t="s">
        <v>2544</v>
      </c>
      <c r="D17" s="801">
        <v>0</v>
      </c>
      <c r="E17" s="802">
        <v>0</v>
      </c>
      <c r="F17" s="803" t="s">
        <v>2545</v>
      </c>
      <c r="G17" s="803" t="s">
        <v>2546</v>
      </c>
      <c r="H17" s="803" t="s">
        <v>2547</v>
      </c>
      <c r="I17" s="803" t="str">
        <f>IFERROR(INDEX('УУС'!F:F,MATCH('показатель 504-п'!T17,'УУС'!N:N,0)),"")</f>
        <v/>
      </c>
      <c r="J17" s="804" t="str">
        <f t="shared" si="28"/>
        <v>-</v>
      </c>
      <c r="K17" s="805" t="s">
        <v>156</v>
      </c>
      <c r="L17" s="805" t="s">
        <v>156</v>
      </c>
      <c r="M17" s="805" t="s">
        <v>156</v>
      </c>
      <c r="N17" s="805" t="s">
        <v>156</v>
      </c>
      <c r="O17" s="806" t="str">
        <f t="shared" si="29"/>
        <v>-</v>
      </c>
      <c r="P17" s="801" t="s">
        <v>156</v>
      </c>
      <c r="Q17" s="801" t="str">
        <f>CONCATENATE(IFERROR(INDEX('УЦН 1.0'!D:D,MATCH('показатель 504-п'!T17,'УЦН 1.0'!R:R,0)),""),IF(IFERROR(INDEX('УЦН 1.0'!H:H,MATCH('показатель 504-п'!T17,'УЦН 1.0'!R:R,0)),"")="",""," ("&amp;IFERROR(INDEX('УЦН 1.0'!H:H,MATCH('показатель 504-п'!T17,'УЦН 1.0'!R:R,0)),"")&amp;")"))</f>
        <v/>
      </c>
      <c r="R17" s="807" t="str">
        <f>IFERROR(INDEX('УЦН 2.0'!K:K,MATCH('показатель 504-п'!T17,'УЦН 2.0'!L:L,0)),"")</f>
        <v/>
      </c>
      <c r="S17" s="801" t="str">
        <f>IFERROR(INDEX('ПРТС'!H:H,MATCH('показатель 504-п'!T17,'ПРТС'!P:P,0)),"")</f>
        <v/>
      </c>
      <c r="T17" s="808">
        <v>16</v>
      </c>
      <c r="U17" s="785"/>
      <c r="V17" s="785"/>
      <c r="W17" s="785"/>
      <c r="X17" s="785"/>
      <c r="Y17" s="785"/>
      <c r="Z17" s="785"/>
      <c r="AA17" s="785"/>
      <c r="AB17" s="785"/>
    </row>
    <row r="18" ht="14.25">
      <c r="A18" s="818" t="s">
        <v>21</v>
      </c>
      <c r="B18" s="800" t="s">
        <v>2548</v>
      </c>
      <c r="C18" s="818" t="s">
        <v>201</v>
      </c>
      <c r="D18" s="801">
        <v>343</v>
      </c>
      <c r="E18" s="802">
        <v>329</v>
      </c>
      <c r="F18" s="803" t="s">
        <v>2549</v>
      </c>
      <c r="G18" s="803" t="s">
        <v>2550</v>
      </c>
      <c r="H18" s="803" t="s">
        <v>2551</v>
      </c>
      <c r="I18" s="803" t="str">
        <f>IFERROR(INDEX('УУС'!F:F,MATCH('показатель 504-п'!T18,'УУС'!N:N,0)),"")</f>
        <v xml:space="preserve">ул. Почтовая, д. 28</v>
      </c>
      <c r="J18" s="819" t="str">
        <f t="shared" si="28"/>
        <v xml:space="preserve">2G низ</v>
      </c>
      <c r="K18" s="805" t="s">
        <v>2515</v>
      </c>
      <c r="L18" s="805" t="s">
        <v>2500</v>
      </c>
      <c r="M18" s="805" t="s">
        <v>2489</v>
      </c>
      <c r="N18" s="820" t="s">
        <v>2490</v>
      </c>
      <c r="O18" s="806" t="str">
        <f t="shared" si="29"/>
        <v>ВОЛС</v>
      </c>
      <c r="P18" s="801" t="s">
        <v>2540</v>
      </c>
      <c r="Q18" s="801" t="str">
        <f>CONCATENATE(IFERROR(INDEX('УЦН 1.0'!D:D,MATCH('показатель 504-п'!T18,'УЦН 1.0'!R:R,0)),""),IF(IFERROR(INDEX('УЦН 1.0'!H:H,MATCH('показатель 504-п'!T18,'УЦН 1.0'!R:R,0)),"")="",""," ("&amp;IFERROR(INDEX('УЦН 1.0'!H:H,MATCH('показатель 504-п'!T18,'УЦН 1.0'!R:R,0)),"")&amp;")"))</f>
        <v xml:space="preserve">2021 (ВОЛС)</v>
      </c>
      <c r="R18" s="807">
        <f>IFERROR(INDEX('УЦН 2.0'!K:K,MATCH('показатель 504-п'!T18,'УЦН 2.0'!L:L,0)),"")</f>
        <v>0</v>
      </c>
      <c r="S18" s="801" t="str">
        <f>IFERROR(INDEX('ПРТС'!H:H,MATCH('показатель 504-п'!T18,'ПРТС'!P:P,0)),"")</f>
        <v/>
      </c>
      <c r="T18" s="808">
        <v>17</v>
      </c>
      <c r="U18" s="785"/>
      <c r="V18" s="785"/>
      <c r="W18" s="785"/>
      <c r="X18" s="785"/>
      <c r="Y18" s="785"/>
      <c r="Z18" s="785"/>
      <c r="AA18" s="785"/>
      <c r="AB18" s="785"/>
    </row>
    <row r="19" ht="14.25">
      <c r="A19" s="800" t="s">
        <v>21</v>
      </c>
      <c r="B19" s="800" t="s">
        <v>2552</v>
      </c>
      <c r="C19" s="800" t="s">
        <v>2553</v>
      </c>
      <c r="D19" s="801">
        <v>2254</v>
      </c>
      <c r="E19" s="802">
        <v>2004</v>
      </c>
      <c r="F19" s="803" t="s">
        <v>2554</v>
      </c>
      <c r="G19" s="803" t="s">
        <v>2555</v>
      </c>
      <c r="H19" s="803" t="s">
        <v>2556</v>
      </c>
      <c r="I19" s="803" t="str">
        <f>IFERROR(INDEX('УУС'!F:F,MATCH('показатель 504-п'!T19,'УУС'!N:N,0)),"")</f>
        <v/>
      </c>
      <c r="J19" s="804" t="str">
        <f t="shared" si="28"/>
        <v xml:space="preserve">3G хор</v>
      </c>
      <c r="K19" s="805" t="s">
        <v>2557</v>
      </c>
      <c r="L19" s="805" t="s">
        <v>2488</v>
      </c>
      <c r="M19" s="805" t="s">
        <v>2508</v>
      </c>
      <c r="N19" s="805" t="s">
        <v>2495</v>
      </c>
      <c r="O19" s="806" t="str">
        <f t="shared" si="29"/>
        <v>РРЛ</v>
      </c>
      <c r="P19" s="801" t="s">
        <v>2540</v>
      </c>
      <c r="Q19" s="801" t="str">
        <f>CONCATENATE(IFERROR(INDEX('УЦН 1.0'!D:D,MATCH('показатель 504-п'!T19,'УЦН 1.0'!R:R,0)),""),IF(IFERROR(INDEX('УЦН 1.0'!H:H,MATCH('показатель 504-п'!T19,'УЦН 1.0'!R:R,0)),"")="",""," ("&amp;IFERROR(INDEX('УЦН 1.0'!H:H,MATCH('показатель 504-п'!T19,'УЦН 1.0'!R:R,0)),"")&amp;")"))</f>
        <v/>
      </c>
      <c r="R19" s="807" t="str">
        <f>IFERROR(INDEX('УЦН 2.0'!K:K,MATCH('показатель 504-п'!T19,'УЦН 2.0'!L:L,0)),"")</f>
        <v/>
      </c>
      <c r="S19" s="801" t="str">
        <f>IFERROR(INDEX('ПРТС'!H:H,MATCH('показатель 504-п'!T19,'ПРТС'!P:P,0)),"")</f>
        <v/>
      </c>
      <c r="T19" s="808">
        <v>18</v>
      </c>
      <c r="U19" s="785"/>
      <c r="V19" s="785"/>
      <c r="W19" s="785"/>
      <c r="X19" s="785"/>
      <c r="Y19" s="785"/>
      <c r="Z19" s="785"/>
      <c r="AA19" s="785"/>
      <c r="AB19" s="785"/>
    </row>
    <row r="20" ht="14.25">
      <c r="A20" s="800" t="s">
        <v>21</v>
      </c>
      <c r="B20" s="800" t="s">
        <v>2558</v>
      </c>
      <c r="C20" s="800" t="s">
        <v>20</v>
      </c>
      <c r="D20" s="801">
        <v>73</v>
      </c>
      <c r="E20" s="802">
        <v>33</v>
      </c>
      <c r="F20" s="803" t="s">
        <v>2559</v>
      </c>
      <c r="G20" s="803" t="s">
        <v>2560</v>
      </c>
      <c r="H20" s="803" t="s">
        <v>2561</v>
      </c>
      <c r="I20" s="803" t="str">
        <f>IFERROR(INDEX('УУС'!F:F,MATCH('показатель 504-п'!T20,'УУС'!N:N,0)),"")</f>
        <v/>
      </c>
      <c r="J20" s="804" t="str">
        <f t="shared" si="28"/>
        <v xml:space="preserve">3G низ</v>
      </c>
      <c r="K20" s="805" t="s">
        <v>2562</v>
      </c>
      <c r="L20" s="805" t="s">
        <v>2500</v>
      </c>
      <c r="M20" s="805" t="s">
        <v>2489</v>
      </c>
      <c r="N20" s="805" t="s">
        <v>2490</v>
      </c>
      <c r="O20" s="806" t="str">
        <f t="shared" si="29"/>
        <v>ВОЛС</v>
      </c>
      <c r="P20" s="801" t="s">
        <v>819</v>
      </c>
      <c r="Q20" s="801" t="str">
        <f>CONCATENATE(IFERROR(INDEX('УЦН 1.0'!D:D,MATCH('показатель 504-п'!T20,'УЦН 1.0'!R:R,0)),""),IF(IFERROR(INDEX('УЦН 1.0'!H:H,MATCH('показатель 504-п'!T20,'УЦН 1.0'!R:R,0)),"")="",""," ("&amp;IFERROR(INDEX('УЦН 1.0'!H:H,MATCH('показатель 504-п'!T20,'УЦН 1.0'!R:R,0)),"")&amp;")"))</f>
        <v/>
      </c>
      <c r="R20" s="807" t="str">
        <f>IFERROR(INDEX('УЦН 2.0'!K:K,MATCH('показатель 504-п'!T20,'УЦН 2.0'!L:L,0)),"")</f>
        <v/>
      </c>
      <c r="S20" s="801" t="str">
        <f>IFERROR(INDEX('ПРТС'!H:H,MATCH('показатель 504-п'!T20,'ПРТС'!P:P,0)),"")</f>
        <v/>
      </c>
      <c r="T20" s="808">
        <v>19</v>
      </c>
      <c r="U20" s="785"/>
      <c r="V20" s="785"/>
      <c r="W20" s="785"/>
      <c r="X20" s="785"/>
      <c r="Y20" s="785"/>
      <c r="Z20" s="785"/>
      <c r="AA20" s="785"/>
      <c r="AB20" s="785"/>
    </row>
    <row r="21" ht="14.25">
      <c r="A21" s="800" t="s">
        <v>21</v>
      </c>
      <c r="B21" s="800" t="s">
        <v>1178</v>
      </c>
      <c r="C21" s="800" t="s">
        <v>2563</v>
      </c>
      <c r="D21" s="801">
        <v>3</v>
      </c>
      <c r="E21" s="802">
        <v>0</v>
      </c>
      <c r="F21" s="803" t="s">
        <v>2564</v>
      </c>
      <c r="G21" s="803" t="s">
        <v>2565</v>
      </c>
      <c r="H21" s="803" t="s">
        <v>2566</v>
      </c>
      <c r="I21" s="803" t="str">
        <f>IFERROR(INDEX('УУС'!F:F,MATCH('показатель 504-п'!T21,'УУС'!N:N,0)),"")</f>
        <v/>
      </c>
      <c r="J21" s="804" t="str">
        <f t="shared" si="28"/>
        <v>-</v>
      </c>
      <c r="K21" s="805" t="s">
        <v>156</v>
      </c>
      <c r="L21" s="805" t="s">
        <v>156</v>
      </c>
      <c r="M21" s="805" t="s">
        <v>156</v>
      </c>
      <c r="N21" s="805" t="s">
        <v>156</v>
      </c>
      <c r="O21" s="806" t="str">
        <f t="shared" si="29"/>
        <v>-</v>
      </c>
      <c r="P21" s="801" t="s">
        <v>156</v>
      </c>
      <c r="Q21" s="801" t="str">
        <f>CONCATENATE(IFERROR(INDEX('УЦН 1.0'!D:D,MATCH('показатель 504-п'!T21,'УЦН 1.0'!R:R,0)),""),IF(IFERROR(INDEX('УЦН 1.0'!H:H,MATCH('показатель 504-п'!T21,'УЦН 1.0'!R:R,0)),"")="",""," ("&amp;IFERROR(INDEX('УЦН 1.0'!H:H,MATCH('показатель 504-п'!T21,'УЦН 1.0'!R:R,0)),"")&amp;")"))</f>
        <v/>
      </c>
      <c r="R21" s="807" t="str">
        <f>IFERROR(INDEX('УЦН 2.0'!K:K,MATCH('показатель 504-п'!T21,'УЦН 2.0'!L:L,0)),"")</f>
        <v/>
      </c>
      <c r="S21" s="801" t="str">
        <f>IFERROR(INDEX('ПРТС'!H:H,MATCH('показатель 504-п'!T21,'ПРТС'!P:P,0)),"")</f>
        <v/>
      </c>
      <c r="T21" s="808">
        <v>20</v>
      </c>
      <c r="U21" s="785"/>
      <c r="V21" s="785"/>
      <c r="W21" s="785"/>
      <c r="X21" s="785"/>
      <c r="Y21" s="785"/>
      <c r="Z21" s="785"/>
      <c r="AA21" s="785"/>
      <c r="AB21" s="785"/>
    </row>
    <row r="22" ht="14.25">
      <c r="A22" s="800" t="s">
        <v>21</v>
      </c>
      <c r="B22" s="800" t="s">
        <v>2567</v>
      </c>
      <c r="C22" s="800" t="s">
        <v>202</v>
      </c>
      <c r="D22" s="801">
        <v>467</v>
      </c>
      <c r="E22" s="802">
        <v>321</v>
      </c>
      <c r="F22" s="803" t="s">
        <v>2568</v>
      </c>
      <c r="G22" s="803" t="s">
        <v>2569</v>
      </c>
      <c r="H22" s="803" t="s">
        <v>2570</v>
      </c>
      <c r="I22" s="803" t="str">
        <f>IFERROR(INDEX('УУС'!F:F,MATCH('показатель 504-п'!T22,'УУС'!N:N,0)),"")</f>
        <v xml:space="preserve">ул. Молодежная, д. 15</v>
      </c>
      <c r="J22" s="804" t="str">
        <f t="shared" si="28"/>
        <v xml:space="preserve">3G хор</v>
      </c>
      <c r="K22" s="805" t="s">
        <v>2515</v>
      </c>
      <c r="L22" s="805" t="s">
        <v>2500</v>
      </c>
      <c r="M22" s="805" t="s">
        <v>2489</v>
      </c>
      <c r="N22" s="805" t="s">
        <v>2495</v>
      </c>
      <c r="O22" s="806" t="str">
        <f t="shared" si="29"/>
        <v>ВОЛС</v>
      </c>
      <c r="P22" s="801" t="s">
        <v>819</v>
      </c>
      <c r="Q22" s="801" t="str">
        <f>CONCATENATE(IFERROR(INDEX('УЦН 1.0'!D:D,MATCH('показатель 504-п'!T22,'УЦН 1.0'!R:R,0)),""),IF(IFERROR(INDEX('УЦН 1.0'!H:H,MATCH('показатель 504-п'!T22,'УЦН 1.0'!R:R,0)),"")="",""," ("&amp;IFERROR(INDEX('УЦН 1.0'!H:H,MATCH('показатель 504-п'!T22,'УЦН 1.0'!R:R,0)),"")&amp;")"))</f>
        <v xml:space="preserve">2021 (ВОЛС)</v>
      </c>
      <c r="R22" s="807" t="str">
        <f>IFERROR(INDEX('УЦН 2.0'!K:K,MATCH('показатель 504-п'!T22,'УЦН 2.0'!L:L,0)),"")</f>
        <v/>
      </c>
      <c r="S22" s="801" t="str">
        <f>IFERROR(INDEX('ПРТС'!H:H,MATCH('показатель 504-п'!T22,'ПРТС'!P:P,0)),"")</f>
        <v/>
      </c>
      <c r="T22" s="808">
        <v>21</v>
      </c>
      <c r="U22" s="785"/>
      <c r="V22" s="785"/>
      <c r="W22" s="785"/>
      <c r="X22" s="785"/>
      <c r="Y22" s="785"/>
      <c r="Z22" s="785"/>
      <c r="AA22" s="785"/>
      <c r="AB22" s="785"/>
    </row>
    <row r="23" ht="14.25">
      <c r="A23" s="800" t="s">
        <v>21</v>
      </c>
      <c r="B23" s="800" t="s">
        <v>2558</v>
      </c>
      <c r="C23" s="821" t="s">
        <v>22</v>
      </c>
      <c r="D23" s="801">
        <v>157</v>
      </c>
      <c r="E23" s="802">
        <v>92</v>
      </c>
      <c r="F23" s="803" t="s">
        <v>2571</v>
      </c>
      <c r="G23" s="803" t="s">
        <v>2572</v>
      </c>
      <c r="H23" s="803" t="s">
        <v>2573</v>
      </c>
      <c r="I23" s="803" t="str">
        <f>IFERROR(INDEX('УУС'!F:F,MATCH('показатель 504-п'!T23,'УУС'!N:N,0)),"")</f>
        <v xml:space="preserve">ул. Сибирская, д. 15</v>
      </c>
      <c r="J23" s="804" t="str">
        <f t="shared" si="28"/>
        <v xml:space="preserve">2G низ</v>
      </c>
      <c r="K23" s="805" t="s">
        <v>156</v>
      </c>
      <c r="L23" s="805" t="s">
        <v>2500</v>
      </c>
      <c r="M23" s="805" t="s">
        <v>2489</v>
      </c>
      <c r="N23" s="805" t="s">
        <v>2490</v>
      </c>
      <c r="O23" s="806" t="str">
        <f t="shared" si="29"/>
        <v>РРЛ</v>
      </c>
      <c r="P23" s="801" t="s">
        <v>2540</v>
      </c>
      <c r="Q23" s="801" t="str">
        <f>CONCATENATE(IFERROR(INDEX('УЦН 1.0'!D:D,MATCH('показатель 504-п'!T23,'УЦН 1.0'!R:R,0)),""),IF(IFERROR(INDEX('УЦН 1.0'!H:H,MATCH('показатель 504-п'!T23,'УЦН 1.0'!R:R,0)),"")="",""," ("&amp;IFERROR(INDEX('УЦН 1.0'!H:H,MATCH('показатель 504-п'!T23,'УЦН 1.0'!R:R,0)),"")&amp;")"))</f>
        <v/>
      </c>
      <c r="R23" s="807" t="str">
        <f>IFERROR(INDEX('УЦН 2.0'!K:K,MATCH('показатель 504-п'!T23,'УЦН 2.0'!L:L,0)),"")</f>
        <v/>
      </c>
      <c r="S23" s="801" t="str">
        <f>IFERROR(INDEX('ПРТС'!H:H,MATCH('показатель 504-п'!T23,'ПРТС'!P:P,0)),"")</f>
        <v/>
      </c>
      <c r="T23" s="808">
        <v>22</v>
      </c>
      <c r="U23" s="785"/>
      <c r="V23" s="785"/>
      <c r="W23" s="785"/>
      <c r="X23" s="785"/>
      <c r="Y23" s="785"/>
      <c r="Z23" s="785"/>
      <c r="AA23" s="785"/>
      <c r="AB23" s="785"/>
    </row>
    <row r="24" ht="14.25">
      <c r="A24" s="809" t="s">
        <v>21</v>
      </c>
      <c r="B24" s="800" t="s">
        <v>1178</v>
      </c>
      <c r="C24" s="809" t="s">
        <v>1179</v>
      </c>
      <c r="D24" s="813">
        <v>239</v>
      </c>
      <c r="E24" s="802">
        <v>145</v>
      </c>
      <c r="F24" s="803" t="s">
        <v>2574</v>
      </c>
      <c r="G24" s="803" t="s">
        <v>2575</v>
      </c>
      <c r="H24" s="803" t="s">
        <v>2576</v>
      </c>
      <c r="I24" s="803" t="str">
        <f>IFERROR(INDEX('УУС'!F:F,MATCH('показатель 504-п'!T24,'УУС'!N:N,0)),"")</f>
        <v/>
      </c>
      <c r="J24" s="811" t="str">
        <f t="shared" si="28"/>
        <v xml:space="preserve">4G хор</v>
      </c>
      <c r="K24" s="805"/>
      <c r="L24" s="805"/>
      <c r="M24" s="805"/>
      <c r="N24" s="812" t="s">
        <v>2483</v>
      </c>
      <c r="O24" s="806" t="str">
        <f t="shared" si="29"/>
        <v>ВОЛС</v>
      </c>
      <c r="P24" s="801" t="s">
        <v>819</v>
      </c>
      <c r="Q24" s="801" t="str">
        <f>CONCATENATE(IFERROR(INDEX('УЦН 1.0'!D:D,MATCH('показатель 504-п'!T24,'УЦН 1.0'!R:R,0)),""),IF(IFERROR(INDEX('УЦН 1.0'!H:H,MATCH('показатель 504-п'!T24,'УЦН 1.0'!R:R,0)),"")="",""," ("&amp;IFERROR(INDEX('УЦН 1.0'!H:H,MATCH('показатель 504-п'!T24,'УЦН 1.0'!R:R,0)),"")&amp;")"))</f>
        <v/>
      </c>
      <c r="R24" s="807" t="str">
        <f>IFERROR(INDEX('УЦН 2.0'!K:K,MATCH('показатель 504-п'!T24,'УЦН 2.0'!L:L,0)),"")</f>
        <v xml:space="preserve">2023 (ноябрь 2023) - ВОЛС  </v>
      </c>
      <c r="S24" s="801" t="str">
        <f>IFERROR(INDEX('ПРТС'!H:H,MATCH('показатель 504-п'!T24,'ПРТС'!P:P,0)),"")</f>
        <v/>
      </c>
      <c r="T24" s="808">
        <v>23</v>
      </c>
      <c r="U24" s="785"/>
      <c r="V24" s="785"/>
      <c r="W24" s="785"/>
      <c r="X24" s="785"/>
      <c r="Y24" s="785"/>
      <c r="Z24" s="785"/>
      <c r="AA24" s="785"/>
      <c r="AB24" s="785"/>
    </row>
    <row r="25" ht="14.25">
      <c r="A25" s="800" t="s">
        <v>21</v>
      </c>
      <c r="B25" s="800" t="s">
        <v>2491</v>
      </c>
      <c r="C25" s="800" t="s">
        <v>1491</v>
      </c>
      <c r="D25" s="801">
        <v>79</v>
      </c>
      <c r="E25" s="802">
        <v>53</v>
      </c>
      <c r="F25" s="803" t="s">
        <v>2577</v>
      </c>
      <c r="G25" s="803" t="s">
        <v>2578</v>
      </c>
      <c r="H25" s="803" t="s">
        <v>2579</v>
      </c>
      <c r="I25" s="803" t="str">
        <f>IFERROR(INDEX('УУС'!F:F,MATCH('показатель 504-п'!T25,'УУС'!N:N,0)),"")</f>
        <v/>
      </c>
      <c r="J25" s="804" t="str">
        <f t="shared" si="28"/>
        <v xml:space="preserve">3G хор</v>
      </c>
      <c r="K25" s="805" t="s">
        <v>156</v>
      </c>
      <c r="L25" s="805" t="s">
        <v>2488</v>
      </c>
      <c r="M25" s="805" t="s">
        <v>156</v>
      </c>
      <c r="N25" s="805" t="s">
        <v>2495</v>
      </c>
      <c r="O25" s="806" t="str">
        <f t="shared" si="29"/>
        <v>РРЛ</v>
      </c>
      <c r="P25" s="801" t="s">
        <v>2540</v>
      </c>
      <c r="Q25" s="801" t="str">
        <f>CONCATENATE(IFERROR(INDEX('УЦН 1.0'!D:D,MATCH('показатель 504-п'!T25,'УЦН 1.0'!R:R,0)),""),IF(IFERROR(INDEX('УЦН 1.0'!H:H,MATCH('показатель 504-п'!T25,'УЦН 1.0'!R:R,0)),"")="",""," ("&amp;IFERROR(INDEX('УЦН 1.0'!H:H,MATCH('показатель 504-п'!T25,'УЦН 1.0'!R:R,0)),"")&amp;")"))</f>
        <v/>
      </c>
      <c r="R25" s="807" t="str">
        <f>IFERROR(INDEX('УЦН 2.0'!K:K,MATCH('показатель 504-п'!T25,'УЦН 2.0'!L:L,0)),"")</f>
        <v/>
      </c>
      <c r="S25" s="801" t="str">
        <f>IFERROR(INDEX('ПРТС'!H:H,MATCH('показатель 504-п'!T25,'ПРТС'!P:P,0)),"")</f>
        <v/>
      </c>
      <c r="T25" s="808">
        <v>24</v>
      </c>
      <c r="U25" s="785"/>
      <c r="V25" s="785"/>
      <c r="W25" s="785"/>
      <c r="X25" s="785"/>
      <c r="Y25" s="785"/>
      <c r="Z25" s="785"/>
      <c r="AA25" s="785"/>
      <c r="AB25" s="785"/>
    </row>
    <row r="26" ht="14.25">
      <c r="A26" s="800" t="s">
        <v>21</v>
      </c>
      <c r="B26" s="800" t="s">
        <v>1175</v>
      </c>
      <c r="C26" s="800" t="s">
        <v>1485</v>
      </c>
      <c r="D26" s="801">
        <v>134</v>
      </c>
      <c r="E26" s="802">
        <v>52</v>
      </c>
      <c r="F26" s="803" t="s">
        <v>2580</v>
      </c>
      <c r="G26" s="803" t="s">
        <v>2581</v>
      </c>
      <c r="H26" s="803" t="s">
        <v>2582</v>
      </c>
      <c r="I26" s="803" t="str">
        <f>IFERROR(INDEX('УУС'!F:F,MATCH('показатель 504-п'!T26,'УУС'!N:N,0)),"")</f>
        <v xml:space="preserve">ул. Подгорная, д. 26</v>
      </c>
      <c r="J26" s="804" t="str">
        <f t="shared" si="28"/>
        <v xml:space="preserve">2G низ</v>
      </c>
      <c r="K26" s="805" t="s">
        <v>2515</v>
      </c>
      <c r="L26" s="805" t="s">
        <v>156</v>
      </c>
      <c r="M26" s="805" t="s">
        <v>2489</v>
      </c>
      <c r="N26" s="805" t="s">
        <v>2490</v>
      </c>
      <c r="O26" s="806" t="str">
        <f t="shared" si="29"/>
        <v>-</v>
      </c>
      <c r="P26" s="801" t="s">
        <v>156</v>
      </c>
      <c r="Q26" s="801" t="str">
        <f>CONCATENATE(IFERROR(INDEX('УЦН 1.0'!D:D,MATCH('показатель 504-п'!T26,'УЦН 1.0'!R:R,0)),""),IF(IFERROR(INDEX('УЦН 1.0'!H:H,MATCH('показатель 504-п'!T26,'УЦН 1.0'!R:R,0)),"")="",""," ("&amp;IFERROR(INDEX('УЦН 1.0'!H:H,MATCH('показатель 504-п'!T26,'УЦН 1.0'!R:R,0)),"")&amp;")"))</f>
        <v/>
      </c>
      <c r="R26" s="807" t="str">
        <f>IFERROR(INDEX('УЦН 2.0'!K:K,MATCH('показатель 504-п'!T26,'УЦН 2.0'!L:L,0)),"")</f>
        <v/>
      </c>
      <c r="S26" s="801" t="str">
        <f>IFERROR(INDEX('ПРТС'!H:H,MATCH('показатель 504-п'!T26,'ПРТС'!P:P,0)),"")</f>
        <v/>
      </c>
      <c r="T26" s="808">
        <v>25</v>
      </c>
      <c r="U26" s="785"/>
      <c r="V26" s="785"/>
      <c r="W26" s="785"/>
      <c r="X26" s="785"/>
      <c r="Y26" s="785"/>
      <c r="Z26" s="785"/>
      <c r="AA26" s="785"/>
      <c r="AB26" s="785"/>
    </row>
    <row r="27" ht="14.25">
      <c r="A27" s="818" t="s">
        <v>21</v>
      </c>
      <c r="B27" s="800" t="s">
        <v>2548</v>
      </c>
      <c r="C27" s="818" t="s">
        <v>1123</v>
      </c>
      <c r="D27" s="801">
        <v>141</v>
      </c>
      <c r="E27" s="802">
        <v>126</v>
      </c>
      <c r="F27" s="803" t="s">
        <v>2583</v>
      </c>
      <c r="G27" s="803" t="s">
        <v>2584</v>
      </c>
      <c r="H27" s="803" t="s">
        <v>2585</v>
      </c>
      <c r="I27" s="803" t="str">
        <f>IFERROR(INDEX('УУС'!F:F,MATCH('показатель 504-п'!T27,'УУС'!N:N,0)),"")</f>
        <v xml:space="preserve">ул. Школьная, д. 6</v>
      </c>
      <c r="J27" s="819" t="str">
        <f t="shared" si="28"/>
        <v xml:space="preserve">4G низ</v>
      </c>
      <c r="K27" s="805" t="s">
        <v>2515</v>
      </c>
      <c r="L27" s="805" t="s">
        <v>2500</v>
      </c>
      <c r="M27" s="805" t="s">
        <v>2489</v>
      </c>
      <c r="N27" s="820" t="s">
        <v>2586</v>
      </c>
      <c r="O27" s="806" t="str">
        <f t="shared" si="29"/>
        <v>-</v>
      </c>
      <c r="P27" s="801" t="s">
        <v>156</v>
      </c>
      <c r="Q27" s="801" t="str">
        <f>CONCATENATE(IFERROR(INDEX('УЦН 1.0'!D:D,MATCH('показатель 504-п'!T27,'УЦН 1.0'!R:R,0)),""),IF(IFERROR(INDEX('УЦН 1.0'!H:H,MATCH('показатель 504-п'!T27,'УЦН 1.0'!R:R,0)),"")="",""," ("&amp;IFERROR(INDEX('УЦН 1.0'!H:H,MATCH('показатель 504-п'!T27,'УЦН 1.0'!R:R,0)),"")&amp;")"))</f>
        <v/>
      </c>
      <c r="R27" s="807">
        <f>IFERROR(INDEX('УЦН 2.0'!K:K,MATCH('показатель 504-п'!T27,'УЦН 2.0'!L:L,0)),"")</f>
        <v>0</v>
      </c>
      <c r="S27" s="801" t="str">
        <f>IFERROR(INDEX('ПРТС'!H:H,MATCH('показатель 504-п'!T27,'ПРТС'!P:P,0)),"")</f>
        <v/>
      </c>
      <c r="T27" s="808">
        <v>26</v>
      </c>
      <c r="U27" s="785"/>
      <c r="V27" s="785"/>
      <c r="W27" s="785"/>
      <c r="X27" s="785"/>
      <c r="Y27" s="785"/>
      <c r="Z27" s="785"/>
      <c r="AA27" s="785"/>
      <c r="AB27" s="785"/>
    </row>
    <row r="28" ht="14.25">
      <c r="A28" s="800" t="s">
        <v>21</v>
      </c>
      <c r="B28" s="800" t="s">
        <v>2587</v>
      </c>
      <c r="C28" s="800" t="s">
        <v>2588</v>
      </c>
      <c r="D28" s="801">
        <v>78</v>
      </c>
      <c r="E28" s="802">
        <v>53</v>
      </c>
      <c r="F28" s="803" t="s">
        <v>2589</v>
      </c>
      <c r="G28" s="803" t="s">
        <v>2590</v>
      </c>
      <c r="H28" s="803" t="s">
        <v>2591</v>
      </c>
      <c r="I28" s="803" t="str">
        <f>IFERROR(INDEX('УУС'!F:F,MATCH('показатель 504-п'!T28,'УУС'!N:N,0)),"")</f>
        <v/>
      </c>
      <c r="J28" s="804" t="str">
        <f t="shared" si="28"/>
        <v>-</v>
      </c>
      <c r="K28" s="805"/>
      <c r="L28" s="805"/>
      <c r="M28" s="805"/>
      <c r="N28" s="805"/>
      <c r="O28" s="806" t="str">
        <f t="shared" si="29"/>
        <v>-</v>
      </c>
      <c r="P28" s="801" t="s">
        <v>156</v>
      </c>
      <c r="Q28" s="801" t="str">
        <f>CONCATENATE(IFERROR(INDEX('УЦН 1.0'!D:D,MATCH('показатель 504-п'!T28,'УЦН 1.0'!R:R,0)),""),IF(IFERROR(INDEX('УЦН 1.0'!H:H,MATCH('показатель 504-п'!T28,'УЦН 1.0'!R:R,0)),"")="",""," ("&amp;IFERROR(INDEX('УЦН 1.0'!H:H,MATCH('показатель 504-п'!T28,'УЦН 1.0'!R:R,0)),"")&amp;")"))</f>
        <v/>
      </c>
      <c r="R28" s="807" t="str">
        <f>IFERROR(INDEX('УЦН 2.0'!K:K,MATCH('показатель 504-п'!T28,'УЦН 2.0'!L:L,0)),"")</f>
        <v/>
      </c>
      <c r="S28" s="801" t="str">
        <f>IFERROR(INDEX('ПРТС'!H:H,MATCH('показатель 504-п'!T28,'ПРТС'!P:P,0)),"")</f>
        <v/>
      </c>
      <c r="T28" s="808">
        <v>27</v>
      </c>
      <c r="U28" s="785"/>
      <c r="V28" s="785"/>
      <c r="W28" s="785"/>
      <c r="X28" s="785"/>
      <c r="Y28" s="785"/>
      <c r="Z28" s="785"/>
      <c r="AA28" s="785"/>
      <c r="AB28" s="785"/>
    </row>
    <row r="29" ht="14.25">
      <c r="A29" s="818" t="s">
        <v>21</v>
      </c>
      <c r="B29" s="800" t="s">
        <v>2552</v>
      </c>
      <c r="C29" s="818" t="s">
        <v>1124</v>
      </c>
      <c r="D29" s="801">
        <v>146</v>
      </c>
      <c r="E29" s="802">
        <v>123</v>
      </c>
      <c r="F29" s="803" t="s">
        <v>2592</v>
      </c>
      <c r="G29" s="803" t="s">
        <v>2593</v>
      </c>
      <c r="H29" s="803" t="s">
        <v>2594</v>
      </c>
      <c r="I29" s="803" t="str">
        <f>IFERROR(INDEX('УУС'!F:F,MATCH('показатель 504-п'!T29,'УУС'!N:N,0)),"")</f>
        <v/>
      </c>
      <c r="J29" s="819" t="str">
        <f t="shared" si="28"/>
        <v>-</v>
      </c>
      <c r="K29" s="805" t="s">
        <v>156</v>
      </c>
      <c r="L29" s="805" t="s">
        <v>156</v>
      </c>
      <c r="M29" s="805" t="s">
        <v>156</v>
      </c>
      <c r="N29" s="820" t="s">
        <v>156</v>
      </c>
      <c r="O29" s="806" t="str">
        <f t="shared" si="29"/>
        <v>Спутник</v>
      </c>
      <c r="P29" s="801" t="s">
        <v>882</v>
      </c>
      <c r="Q29" s="801" t="str">
        <f>CONCATENATE(IFERROR(INDEX('УЦН 1.0'!D:D,MATCH('показатель 504-п'!T29,'УЦН 1.0'!R:R,0)),""),IF(IFERROR(INDEX('УЦН 1.0'!H:H,MATCH('показатель 504-п'!T29,'УЦН 1.0'!R:R,0)),"")="",""," ("&amp;IFERROR(INDEX('УЦН 1.0'!H:H,MATCH('показатель 504-п'!T29,'УЦН 1.0'!R:R,0)),"")&amp;")"))</f>
        <v/>
      </c>
      <c r="R29" s="807">
        <f>IFERROR(INDEX('УЦН 2.0'!K:K,MATCH('показатель 504-п'!T29,'УЦН 2.0'!L:L,0)),"")</f>
        <v>0</v>
      </c>
      <c r="S29" s="801" t="str">
        <f>IFERROR(INDEX('ПРТС'!H:H,MATCH('показатель 504-п'!T29,'ПРТС'!P:P,0)),"")</f>
        <v/>
      </c>
      <c r="T29" s="808">
        <v>28</v>
      </c>
      <c r="U29" s="785"/>
      <c r="V29" s="785"/>
      <c r="W29" s="785"/>
      <c r="X29" s="785"/>
      <c r="Y29" s="785"/>
      <c r="Z29" s="785"/>
      <c r="AA29" s="785"/>
      <c r="AB29" s="785"/>
    </row>
    <row r="30" ht="14.25">
      <c r="A30" s="800" t="s">
        <v>21</v>
      </c>
      <c r="B30" s="800" t="s">
        <v>2595</v>
      </c>
      <c r="C30" s="800" t="s">
        <v>2596</v>
      </c>
      <c r="D30" s="801">
        <v>0</v>
      </c>
      <c r="E30" s="802">
        <v>0</v>
      </c>
      <c r="F30" s="803" t="s">
        <v>2597</v>
      </c>
      <c r="G30" s="803" t="s">
        <v>2598</v>
      </c>
      <c r="H30" s="803" t="s">
        <v>2599</v>
      </c>
      <c r="I30" s="803" t="str">
        <f>IFERROR(INDEX('УУС'!F:F,MATCH('показатель 504-п'!T30,'УУС'!N:N,0)),"")</f>
        <v/>
      </c>
      <c r="J30" s="804" t="str">
        <f t="shared" si="28"/>
        <v>-</v>
      </c>
      <c r="K30" s="805" t="s">
        <v>156</v>
      </c>
      <c r="L30" s="805" t="s">
        <v>156</v>
      </c>
      <c r="M30" s="805" t="s">
        <v>156</v>
      </c>
      <c r="N30" s="805" t="s">
        <v>156</v>
      </c>
      <c r="O30" s="806" t="str">
        <f t="shared" si="29"/>
        <v>-</v>
      </c>
      <c r="P30" s="801" t="s">
        <v>156</v>
      </c>
      <c r="Q30" s="801" t="str">
        <f>CONCATENATE(IFERROR(INDEX('УЦН 1.0'!D:D,MATCH('показатель 504-п'!T30,'УЦН 1.0'!R:R,0)),""),IF(IFERROR(INDEX('УЦН 1.0'!H:H,MATCH('показатель 504-п'!T30,'УЦН 1.0'!R:R,0)),"")="",""," ("&amp;IFERROR(INDEX('УЦН 1.0'!H:H,MATCH('показатель 504-п'!T30,'УЦН 1.0'!R:R,0)),"")&amp;")"))</f>
        <v/>
      </c>
      <c r="R30" s="807" t="str">
        <f>IFERROR(INDEX('УЦН 2.0'!K:K,MATCH('показатель 504-п'!T30,'УЦН 2.0'!L:L,0)),"")</f>
        <v/>
      </c>
      <c r="S30" s="801" t="str">
        <f>IFERROR(INDEX('ПРТС'!H:H,MATCH('показатель 504-п'!T30,'ПРТС'!P:P,0)),"")</f>
        <v/>
      </c>
      <c r="T30" s="808">
        <v>29</v>
      </c>
      <c r="U30" s="785"/>
      <c r="V30" s="785"/>
      <c r="W30" s="785"/>
      <c r="X30" s="785"/>
      <c r="Y30" s="785"/>
      <c r="Z30" s="785"/>
      <c r="AA30" s="785"/>
      <c r="AB30" s="785"/>
    </row>
    <row r="31" ht="14.25">
      <c r="A31" s="814" t="s">
        <v>21</v>
      </c>
      <c r="B31" s="800" t="s">
        <v>2521</v>
      </c>
      <c r="C31" s="814" t="s">
        <v>617</v>
      </c>
      <c r="D31" s="815">
        <v>98</v>
      </c>
      <c r="E31" s="802">
        <v>59</v>
      </c>
      <c r="F31" s="803" t="s">
        <v>2600</v>
      </c>
      <c r="G31" s="803" t="s">
        <v>2601</v>
      </c>
      <c r="H31" s="803" t="s">
        <v>2602</v>
      </c>
      <c r="I31" s="803" t="str">
        <f>IFERROR(INDEX('УУС'!F:F,MATCH('показатель 504-п'!T31,'УУС'!N:N,0)),"")</f>
        <v/>
      </c>
      <c r="J31" s="816" t="str">
        <f t="shared" si="28"/>
        <v xml:space="preserve">4G хор</v>
      </c>
      <c r="K31" s="805"/>
      <c r="L31" s="817" t="s">
        <v>2481</v>
      </c>
      <c r="M31" s="805"/>
      <c r="N31" s="805"/>
      <c r="O31" s="806" t="str">
        <f t="shared" si="29"/>
        <v>-</v>
      </c>
      <c r="P31" s="801" t="s">
        <v>156</v>
      </c>
      <c r="Q31" s="801" t="str">
        <f>CONCATENATE(IFERROR(INDEX('УЦН 1.0'!D:D,MATCH('показатель 504-п'!T31,'УЦН 1.0'!R:R,0)),""),IF(IFERROR(INDEX('УЦН 1.0'!H:H,MATCH('показатель 504-п'!T31,'УЦН 1.0'!R:R,0)),"")="",""," ("&amp;IFERROR(INDEX('УЦН 1.0'!H:H,MATCH('показатель 504-п'!T31,'УЦН 1.0'!R:R,0)),"")&amp;")"))</f>
        <v/>
      </c>
      <c r="R31" s="807" t="str">
        <f>IFERROR(INDEX('УЦН 2.0'!K:K,MATCH('показатель 504-п'!T31,'УЦН 2.0'!L:L,0)),"")</f>
        <v/>
      </c>
      <c r="S31" s="801">
        <f>IFERROR(INDEX('ПРТС'!H:H,MATCH('показатель 504-п'!T31,'ПРТС'!P:P,0)),"")</f>
        <v>2022</v>
      </c>
      <c r="T31" s="808">
        <v>30</v>
      </c>
      <c r="U31" s="785"/>
      <c r="V31" s="785"/>
      <c r="W31" s="785"/>
      <c r="X31" s="785"/>
      <c r="Y31" s="785"/>
      <c r="Z31" s="785"/>
      <c r="AA31" s="785"/>
      <c r="AB31" s="785"/>
    </row>
    <row r="32" ht="14.25">
      <c r="A32" s="800" t="s">
        <v>21</v>
      </c>
      <c r="B32" s="800" t="s">
        <v>2484</v>
      </c>
      <c r="C32" s="800" t="s">
        <v>300</v>
      </c>
      <c r="D32" s="801">
        <v>50</v>
      </c>
      <c r="E32" s="802">
        <v>24</v>
      </c>
      <c r="F32" s="803" t="s">
        <v>2603</v>
      </c>
      <c r="G32" s="803" t="s">
        <v>2604</v>
      </c>
      <c r="H32" s="803" t="s">
        <v>2605</v>
      </c>
      <c r="I32" s="803" t="str">
        <f>IFERROR(INDEX('УУС'!F:F,MATCH('показатель 504-п'!T32,'УУС'!N:N,0)),"")</f>
        <v xml:space="preserve">ул. Советская, д. 17</v>
      </c>
      <c r="J32" s="804" t="str">
        <f t="shared" si="28"/>
        <v xml:space="preserve">2G низ</v>
      </c>
      <c r="K32" s="805" t="s">
        <v>156</v>
      </c>
      <c r="L32" s="805" t="s">
        <v>2500</v>
      </c>
      <c r="M32" s="805" t="s">
        <v>156</v>
      </c>
      <c r="N32" s="805" t="s">
        <v>156</v>
      </c>
      <c r="O32" s="806" t="str">
        <f t="shared" si="29"/>
        <v>-</v>
      </c>
      <c r="P32" s="801" t="s">
        <v>156</v>
      </c>
      <c r="Q32" s="801" t="str">
        <f>CONCATENATE(IFERROR(INDEX('УЦН 1.0'!D:D,MATCH('показатель 504-п'!T32,'УЦН 1.0'!R:R,0)),""),IF(IFERROR(INDEX('УЦН 1.0'!H:H,MATCH('показатель 504-п'!T32,'УЦН 1.0'!R:R,0)),"")="",""," ("&amp;IFERROR(INDEX('УЦН 1.0'!H:H,MATCH('показатель 504-п'!T32,'УЦН 1.0'!R:R,0)),"")&amp;")"))</f>
        <v/>
      </c>
      <c r="R32" s="807" t="str">
        <f>IFERROR(INDEX('УЦН 2.0'!K:K,MATCH('показатель 504-п'!T32,'УЦН 2.0'!L:L,0)),"")</f>
        <v/>
      </c>
      <c r="S32" s="801" t="str">
        <f>IFERROR(INDEX('ПРТС'!H:H,MATCH('показатель 504-п'!T32,'ПРТС'!P:P,0)),"")</f>
        <v/>
      </c>
      <c r="T32" s="808">
        <v>31</v>
      </c>
      <c r="U32" s="785"/>
      <c r="V32" s="785"/>
      <c r="W32" s="785"/>
      <c r="X32" s="785"/>
      <c r="Y32" s="785"/>
      <c r="Z32" s="785"/>
      <c r="AA32" s="785"/>
      <c r="AB32" s="785"/>
    </row>
    <row r="33" ht="14.25">
      <c r="A33" s="809" t="s">
        <v>21</v>
      </c>
      <c r="B33" s="800" t="s">
        <v>1180</v>
      </c>
      <c r="C33" s="809" t="s">
        <v>1181</v>
      </c>
      <c r="D33" s="813">
        <v>180</v>
      </c>
      <c r="E33" s="802">
        <v>184</v>
      </c>
      <c r="F33" s="803" t="s">
        <v>2606</v>
      </c>
      <c r="G33" s="803" t="s">
        <v>2607</v>
      </c>
      <c r="H33" s="803" t="s">
        <v>2608</v>
      </c>
      <c r="I33" s="803" t="str">
        <f>IFERROR(INDEX('УУС'!F:F,MATCH('показатель 504-п'!T33,'УУС'!N:N,0)),"")</f>
        <v/>
      </c>
      <c r="J33" s="811" t="str">
        <f t="shared" si="28"/>
        <v xml:space="preserve">4G хор</v>
      </c>
      <c r="K33" s="805"/>
      <c r="L33" s="805" t="s">
        <v>2488</v>
      </c>
      <c r="M33" s="805"/>
      <c r="N33" s="812" t="s">
        <v>2483</v>
      </c>
      <c r="O33" s="806" t="str">
        <f t="shared" si="29"/>
        <v>ВОЛС</v>
      </c>
      <c r="P33" s="801" t="s">
        <v>2540</v>
      </c>
      <c r="Q33" s="801" t="str">
        <f>CONCATENATE(IFERROR(INDEX('УЦН 1.0'!D:D,MATCH('показатель 504-п'!T33,'УЦН 1.0'!R:R,0)),""),IF(IFERROR(INDEX('УЦН 1.0'!H:H,MATCH('показатель 504-п'!T33,'УЦН 1.0'!R:R,0)),"")="",""," ("&amp;IFERROR(INDEX('УЦН 1.0'!H:H,MATCH('показатель 504-п'!T33,'УЦН 1.0'!R:R,0)),"")&amp;")"))</f>
        <v/>
      </c>
      <c r="R33" s="807" t="str">
        <f>IFERROR(INDEX('УЦН 2.0'!K:K,MATCH('показатель 504-п'!T33,'УЦН 2.0'!L:L,0)),"")</f>
        <v xml:space="preserve">2023 (ноябрь 2023) - ВОЛС  </v>
      </c>
      <c r="S33" s="801" t="str">
        <f>IFERROR(INDEX('ПРТС'!H:H,MATCH('показатель 504-п'!T33,'ПРТС'!P:P,0)),"")</f>
        <v/>
      </c>
      <c r="T33" s="808">
        <v>32</v>
      </c>
      <c r="U33" s="785"/>
      <c r="V33" s="785"/>
      <c r="W33" s="785"/>
      <c r="X33" s="785"/>
      <c r="Y33" s="785"/>
      <c r="Z33" s="785"/>
      <c r="AA33" s="785"/>
      <c r="AB33" s="785"/>
    </row>
    <row r="34" ht="14.25">
      <c r="A34" s="814" t="s">
        <v>21</v>
      </c>
      <c r="B34" s="800" t="s">
        <v>2484</v>
      </c>
      <c r="C34" s="814" t="s">
        <v>203</v>
      </c>
      <c r="D34" s="815">
        <v>322</v>
      </c>
      <c r="E34" s="802">
        <v>290</v>
      </c>
      <c r="F34" s="803" t="s">
        <v>2609</v>
      </c>
      <c r="G34" s="803" t="s">
        <v>2610</v>
      </c>
      <c r="H34" s="803" t="s">
        <v>2611</v>
      </c>
      <c r="I34" s="803" t="str">
        <f>IFERROR(INDEX('УУС'!F:F,MATCH('показатель 504-п'!T34,'УУС'!N:N,0)),"")</f>
        <v xml:space="preserve">ул. Советская, д. 39</v>
      </c>
      <c r="J34" s="816" t="str">
        <f t="shared" si="28"/>
        <v xml:space="preserve">4G хор</v>
      </c>
      <c r="K34" s="805"/>
      <c r="L34" s="817" t="s">
        <v>2481</v>
      </c>
      <c r="M34" s="805"/>
      <c r="N34" s="805"/>
      <c r="O34" s="806" t="str">
        <f t="shared" si="29"/>
        <v>ВОЛС</v>
      </c>
      <c r="P34" s="801" t="s">
        <v>819</v>
      </c>
      <c r="Q34" s="801" t="str">
        <f>CONCATENATE(IFERROR(INDEX('УЦН 1.0'!D:D,MATCH('показатель 504-п'!T34,'УЦН 1.0'!R:R,0)),""),IF(IFERROR(INDEX('УЦН 1.0'!H:H,MATCH('показатель 504-п'!T34,'УЦН 1.0'!R:R,0)),"")="",""," ("&amp;IFERROR(INDEX('УЦН 1.0'!H:H,MATCH('показатель 504-п'!T34,'УЦН 1.0'!R:R,0)),"")&amp;")"))</f>
        <v xml:space="preserve">2021 (ВОЛС)</v>
      </c>
      <c r="R34" s="807" t="str">
        <f>IFERROR(INDEX('УЦН 2.0'!K:K,MATCH('показатель 504-п'!T34,'УЦН 2.0'!L:L,0)),"")</f>
        <v/>
      </c>
      <c r="S34" s="801">
        <f>IFERROR(INDEX('ПРТС'!H:H,MATCH('показатель 504-п'!T34,'ПРТС'!P:P,0)),"")</f>
        <v>2022</v>
      </c>
      <c r="T34" s="808">
        <v>33</v>
      </c>
      <c r="U34" s="785"/>
      <c r="V34" s="785"/>
      <c r="W34" s="785"/>
      <c r="X34" s="785"/>
      <c r="Y34" s="785"/>
      <c r="Z34" s="785"/>
      <c r="AA34" s="785"/>
      <c r="AB34" s="785"/>
    </row>
    <row r="35" ht="14.25">
      <c r="A35" s="800" t="s">
        <v>21</v>
      </c>
      <c r="B35" s="800" t="s">
        <v>1178</v>
      </c>
      <c r="C35" s="800" t="s">
        <v>2612</v>
      </c>
      <c r="D35" s="801">
        <v>28</v>
      </c>
      <c r="E35" s="802">
        <v>8</v>
      </c>
      <c r="F35" s="803" t="s">
        <v>2613</v>
      </c>
      <c r="G35" s="803" t="s">
        <v>2614</v>
      </c>
      <c r="H35" s="803" t="s">
        <v>2615</v>
      </c>
      <c r="I35" s="803" t="str">
        <f>IFERROR(INDEX('УУС'!F:F,MATCH('показатель 504-п'!T35,'УУС'!N:N,0)),"")</f>
        <v/>
      </c>
      <c r="J35" s="804" t="str">
        <f t="shared" si="28"/>
        <v xml:space="preserve">2G низ</v>
      </c>
      <c r="K35" s="805" t="s">
        <v>156</v>
      </c>
      <c r="L35" s="805" t="s">
        <v>156</v>
      </c>
      <c r="M35" s="805" t="s">
        <v>156</v>
      </c>
      <c r="N35" s="805" t="s">
        <v>2490</v>
      </c>
      <c r="O35" s="806" t="str">
        <f t="shared" si="29"/>
        <v>-</v>
      </c>
      <c r="P35" s="801" t="s">
        <v>156</v>
      </c>
      <c r="Q35" s="801" t="str">
        <f>CONCATENATE(IFERROR(INDEX('УЦН 1.0'!D:D,MATCH('показатель 504-п'!T35,'УЦН 1.0'!R:R,0)),""),IF(IFERROR(INDEX('УЦН 1.0'!H:H,MATCH('показатель 504-п'!T35,'УЦН 1.0'!R:R,0)),"")="",""," ("&amp;IFERROR(INDEX('УЦН 1.0'!H:H,MATCH('показатель 504-п'!T35,'УЦН 1.0'!R:R,0)),"")&amp;")"))</f>
        <v/>
      </c>
      <c r="R35" s="807" t="str">
        <f>IFERROR(INDEX('УЦН 2.0'!K:K,MATCH('показатель 504-п'!T35,'УЦН 2.0'!L:L,0)),"")</f>
        <v/>
      </c>
      <c r="S35" s="801" t="str">
        <f>IFERROR(INDEX('ПРТС'!H:H,MATCH('показатель 504-п'!T35,'ПРТС'!P:P,0)),"")</f>
        <v/>
      </c>
      <c r="T35" s="808">
        <v>34</v>
      </c>
      <c r="U35" s="785"/>
      <c r="V35" s="785"/>
      <c r="W35" s="785"/>
      <c r="X35" s="785"/>
      <c r="Y35" s="785"/>
      <c r="Z35" s="785"/>
      <c r="AA35" s="785"/>
      <c r="AB35" s="785"/>
    </row>
    <row r="36" ht="14.25">
      <c r="A36" s="800" t="s">
        <v>21</v>
      </c>
      <c r="B36" s="800" t="s">
        <v>2548</v>
      </c>
      <c r="C36" s="800" t="s">
        <v>2616</v>
      </c>
      <c r="D36" s="801">
        <v>52</v>
      </c>
      <c r="E36" s="802">
        <v>29</v>
      </c>
      <c r="F36" s="803" t="s">
        <v>2617</v>
      </c>
      <c r="G36" s="803" t="s">
        <v>2618</v>
      </c>
      <c r="H36" s="803" t="s">
        <v>2619</v>
      </c>
      <c r="I36" s="803" t="str">
        <f>IFERROR(INDEX('УУС'!F:F,MATCH('показатель 504-п'!T36,'УУС'!N:N,0)),"")</f>
        <v/>
      </c>
      <c r="J36" s="804" t="str">
        <f t="shared" si="28"/>
        <v xml:space="preserve">2G низ</v>
      </c>
      <c r="K36" s="805" t="s">
        <v>156</v>
      </c>
      <c r="L36" s="805" t="s">
        <v>156</v>
      </c>
      <c r="M36" s="805" t="s">
        <v>2489</v>
      </c>
      <c r="N36" s="805" t="s">
        <v>156</v>
      </c>
      <c r="O36" s="806" t="str">
        <f t="shared" si="29"/>
        <v>-</v>
      </c>
      <c r="P36" s="801" t="s">
        <v>156</v>
      </c>
      <c r="Q36" s="801" t="str">
        <f>CONCATENATE(IFERROR(INDEX('УЦН 1.0'!D:D,MATCH('показатель 504-п'!T36,'УЦН 1.0'!R:R,0)),""),IF(IFERROR(INDEX('УЦН 1.0'!H:H,MATCH('показатель 504-п'!T36,'УЦН 1.0'!R:R,0)),"")="",""," ("&amp;IFERROR(INDEX('УЦН 1.0'!H:H,MATCH('показатель 504-п'!T36,'УЦН 1.0'!R:R,0)),"")&amp;")"))</f>
        <v/>
      </c>
      <c r="R36" s="807" t="str">
        <f>IFERROR(INDEX('УЦН 2.0'!K:K,MATCH('показатель 504-п'!T36,'УЦН 2.0'!L:L,0)),"")</f>
        <v/>
      </c>
      <c r="S36" s="801" t="str">
        <f>IFERROR(INDEX('ПРТС'!H:H,MATCH('показатель 504-п'!T36,'ПРТС'!P:P,0)),"")</f>
        <v/>
      </c>
      <c r="T36" s="808">
        <v>35</v>
      </c>
      <c r="U36" s="785"/>
      <c r="V36" s="785"/>
      <c r="W36" s="785"/>
      <c r="X36" s="785"/>
      <c r="Y36" s="785"/>
      <c r="Z36" s="785"/>
      <c r="AA36" s="785"/>
      <c r="AB36" s="785"/>
    </row>
    <row r="37" ht="14.25">
      <c r="A37" s="809" t="s">
        <v>21</v>
      </c>
      <c r="B37" s="800" t="s">
        <v>1178</v>
      </c>
      <c r="C37" s="809" t="s">
        <v>1182</v>
      </c>
      <c r="D37" s="813">
        <v>620</v>
      </c>
      <c r="E37" s="802">
        <v>467</v>
      </c>
      <c r="F37" s="803" t="s">
        <v>2620</v>
      </c>
      <c r="G37" s="803" t="s">
        <v>2621</v>
      </c>
      <c r="H37" s="803" t="s">
        <v>2622</v>
      </c>
      <c r="I37" s="803" t="str">
        <f>IFERROR(INDEX('УУС'!F:F,MATCH('показатель 504-п'!T37,'УУС'!N:N,0)),"")</f>
        <v/>
      </c>
      <c r="J37" s="811" t="str">
        <f t="shared" si="28"/>
        <v xml:space="preserve">4G хор</v>
      </c>
      <c r="K37" s="805"/>
      <c r="L37" s="805"/>
      <c r="M37" s="805"/>
      <c r="N37" s="812" t="s">
        <v>2483</v>
      </c>
      <c r="O37" s="806" t="str">
        <f t="shared" si="29"/>
        <v>ВОЛС</v>
      </c>
      <c r="P37" s="801" t="s">
        <v>819</v>
      </c>
      <c r="Q37" s="801" t="str">
        <f>CONCATENATE(IFERROR(INDEX('УЦН 1.0'!D:D,MATCH('показатель 504-п'!T37,'УЦН 1.0'!R:R,0)),""),IF(IFERROR(INDEX('УЦН 1.0'!H:H,MATCH('показатель 504-п'!T37,'УЦН 1.0'!R:R,0)),"")="",""," ("&amp;IFERROR(INDEX('УЦН 1.0'!H:H,MATCH('показатель 504-п'!T37,'УЦН 1.0'!R:R,0)),"")&amp;")"))</f>
        <v/>
      </c>
      <c r="R37" s="807" t="str">
        <f>IFERROR(INDEX('УЦН 2.0'!K:K,MATCH('показатель 504-п'!T37,'УЦН 2.0'!L:L,0)),"")</f>
        <v xml:space="preserve">2023 (сентябрь 2023) - ВОЛС  </v>
      </c>
      <c r="S37" s="801" t="str">
        <f>IFERROR(INDEX('ПРТС'!H:H,MATCH('показатель 504-п'!T37,'ПРТС'!P:P,0)),"")</f>
        <v/>
      </c>
      <c r="T37" s="808">
        <v>36</v>
      </c>
      <c r="U37" s="785"/>
      <c r="V37" s="785"/>
      <c r="W37" s="785"/>
      <c r="X37" s="785"/>
      <c r="Y37" s="785"/>
      <c r="Z37" s="785"/>
      <c r="AA37" s="785"/>
      <c r="AB37" s="785"/>
    </row>
    <row r="38" ht="14.25">
      <c r="A38" s="814" t="s">
        <v>21</v>
      </c>
      <c r="B38" s="800" t="s">
        <v>1180</v>
      </c>
      <c r="C38" s="814" t="s">
        <v>204</v>
      </c>
      <c r="D38" s="801">
        <v>270</v>
      </c>
      <c r="E38" s="802">
        <v>143</v>
      </c>
      <c r="F38" s="803" t="s">
        <v>2623</v>
      </c>
      <c r="G38" s="803" t="s">
        <v>2624</v>
      </c>
      <c r="H38" s="803" t="s">
        <v>2625</v>
      </c>
      <c r="I38" s="803" t="str">
        <f>IFERROR(INDEX('УУС'!F:F,MATCH('показатель 504-п'!T38,'УУС'!N:N,0)),"")</f>
        <v/>
      </c>
      <c r="J38" s="816" t="str">
        <f t="shared" si="28"/>
        <v xml:space="preserve">4G хор</v>
      </c>
      <c r="K38" s="805"/>
      <c r="L38" s="817" t="s">
        <v>2481</v>
      </c>
      <c r="M38" s="805"/>
      <c r="N38" s="805"/>
      <c r="O38" s="806" t="str">
        <f t="shared" si="29"/>
        <v>ВОЛС</v>
      </c>
      <c r="P38" s="801" t="s">
        <v>819</v>
      </c>
      <c r="Q38" s="801" t="str">
        <f>CONCATENATE(IFERROR(INDEX('УЦН 1.0'!D:D,MATCH('показатель 504-п'!T38,'УЦН 1.0'!R:R,0)),""),IF(IFERROR(INDEX('УЦН 1.0'!H:H,MATCH('показатель 504-п'!T38,'УЦН 1.0'!R:R,0)),"")="",""," ("&amp;IFERROR(INDEX('УЦН 1.0'!H:H,MATCH('показатель 504-п'!T38,'УЦН 1.0'!R:R,0)),"")&amp;")"))</f>
        <v xml:space="preserve">2021 (ВОЛС)</v>
      </c>
      <c r="R38" s="807" t="str">
        <f>IFERROR(INDEX('УЦН 2.0'!K:K,MATCH('показатель 504-п'!T38,'УЦН 2.0'!L:L,0)),"")</f>
        <v/>
      </c>
      <c r="S38" s="801">
        <f>IFERROR(INDEX('ПРТС'!H:H,MATCH('показатель 504-п'!T38,'ПРТС'!P:P,0)),"")</f>
        <v>2023</v>
      </c>
      <c r="T38" s="808">
        <v>37</v>
      </c>
      <c r="U38" s="785"/>
      <c r="V38" s="785"/>
      <c r="W38" s="785"/>
      <c r="X38" s="785"/>
      <c r="Y38" s="785"/>
      <c r="Z38" s="785"/>
      <c r="AA38" s="785"/>
      <c r="AB38" s="785"/>
    </row>
    <row r="39" ht="14.25">
      <c r="A39" s="800" t="s">
        <v>21</v>
      </c>
      <c r="B39" s="800" t="s">
        <v>2548</v>
      </c>
      <c r="C39" s="800" t="s">
        <v>2626</v>
      </c>
      <c r="D39" s="801">
        <v>87</v>
      </c>
      <c r="E39" s="802">
        <v>66</v>
      </c>
      <c r="F39" s="803" t="s">
        <v>2627</v>
      </c>
      <c r="G39" s="803" t="s">
        <v>2628</v>
      </c>
      <c r="H39" s="803" t="s">
        <v>2629</v>
      </c>
      <c r="I39" s="803" t="str">
        <f>IFERROR(INDEX('УУС'!F:F,MATCH('показатель 504-п'!T39,'УУС'!N:N,0)),"")</f>
        <v/>
      </c>
      <c r="J39" s="804" t="str">
        <f t="shared" si="28"/>
        <v xml:space="preserve">2G низ</v>
      </c>
      <c r="K39" s="805" t="s">
        <v>156</v>
      </c>
      <c r="L39" s="805" t="s">
        <v>156</v>
      </c>
      <c r="M39" s="805" t="s">
        <v>2489</v>
      </c>
      <c r="N39" s="805" t="s">
        <v>156</v>
      </c>
      <c r="O39" s="806" t="str">
        <f t="shared" si="29"/>
        <v>-</v>
      </c>
      <c r="P39" s="801" t="s">
        <v>156</v>
      </c>
      <c r="Q39" s="801" t="str">
        <f>CONCATENATE(IFERROR(INDEX('УЦН 1.0'!D:D,MATCH('показатель 504-п'!T39,'УЦН 1.0'!R:R,0)),""),IF(IFERROR(INDEX('УЦН 1.0'!H:H,MATCH('показатель 504-п'!T39,'УЦН 1.0'!R:R,0)),"")="",""," ("&amp;IFERROR(INDEX('УЦН 1.0'!H:H,MATCH('показатель 504-п'!T39,'УЦН 1.0'!R:R,0)),"")&amp;")"))</f>
        <v/>
      </c>
      <c r="R39" s="807" t="str">
        <f>IFERROR(INDEX('УЦН 2.0'!K:K,MATCH('показатель 504-п'!T39,'УЦН 2.0'!L:L,0)),"")</f>
        <v/>
      </c>
      <c r="S39" s="801" t="str">
        <f>IFERROR(INDEX('ПРТС'!H:H,MATCH('показатель 504-п'!T39,'ПРТС'!P:P,0)),"")</f>
        <v/>
      </c>
      <c r="T39" s="808">
        <v>38</v>
      </c>
      <c r="U39" s="785"/>
      <c r="V39" s="785"/>
      <c r="W39" s="785"/>
      <c r="X39" s="785"/>
      <c r="Y39" s="785"/>
      <c r="Z39" s="785"/>
      <c r="AA39" s="785"/>
      <c r="AB39" s="785"/>
    </row>
    <row r="40" ht="14.25">
      <c r="A40" s="800" t="s">
        <v>21</v>
      </c>
      <c r="B40" s="800" t="s">
        <v>1185</v>
      </c>
      <c r="C40" s="800" t="s">
        <v>2630</v>
      </c>
      <c r="D40" s="801">
        <v>49</v>
      </c>
      <c r="E40" s="802">
        <v>22</v>
      </c>
      <c r="F40" s="803" t="s">
        <v>2631</v>
      </c>
      <c r="G40" s="803" t="s">
        <v>2632</v>
      </c>
      <c r="H40" s="803" t="s">
        <v>2633</v>
      </c>
      <c r="I40" s="803" t="str">
        <f>IFERROR(INDEX('УУС'!F:F,MATCH('показатель 504-п'!T40,'УУС'!N:N,0)),"")</f>
        <v xml:space="preserve">ул. Школьная, д. 2</v>
      </c>
      <c r="J40" s="804" t="str">
        <f t="shared" si="28"/>
        <v xml:space="preserve">2G низ</v>
      </c>
      <c r="K40" s="805" t="s">
        <v>156</v>
      </c>
      <c r="L40" s="805" t="s">
        <v>2500</v>
      </c>
      <c r="M40" s="805" t="s">
        <v>156</v>
      </c>
      <c r="N40" s="805" t="s">
        <v>156</v>
      </c>
      <c r="O40" s="806" t="str">
        <f t="shared" si="29"/>
        <v>-</v>
      </c>
      <c r="P40" s="801" t="s">
        <v>156</v>
      </c>
      <c r="Q40" s="801" t="str">
        <f>CONCATENATE(IFERROR(INDEX('УЦН 1.0'!D:D,MATCH('показатель 504-п'!T40,'УЦН 1.0'!R:R,0)),""),IF(IFERROR(INDEX('УЦН 1.0'!H:H,MATCH('показатель 504-п'!T40,'УЦН 1.0'!R:R,0)),"")="",""," ("&amp;IFERROR(INDEX('УЦН 1.0'!H:H,MATCH('показатель 504-п'!T40,'УЦН 1.0'!R:R,0)),"")&amp;")"))</f>
        <v/>
      </c>
      <c r="R40" s="807" t="str">
        <f>IFERROR(INDEX('УЦН 2.0'!K:K,MATCH('показатель 504-п'!T40,'УЦН 2.0'!L:L,0)),"")</f>
        <v/>
      </c>
      <c r="S40" s="801" t="str">
        <f>IFERROR(INDEX('ПРТС'!H:H,MATCH('показатель 504-п'!T40,'ПРТС'!P:P,0)),"")</f>
        <v/>
      </c>
      <c r="T40" s="808">
        <v>39</v>
      </c>
      <c r="U40" s="785"/>
      <c r="V40" s="785"/>
      <c r="W40" s="785"/>
      <c r="X40" s="785"/>
      <c r="Y40" s="785"/>
      <c r="Z40" s="785"/>
      <c r="AA40" s="785"/>
      <c r="AB40" s="785"/>
    </row>
    <row r="41" ht="14.25">
      <c r="A41" s="809" t="s">
        <v>21</v>
      </c>
      <c r="B41" s="800" t="s">
        <v>1175</v>
      </c>
      <c r="C41" s="809" t="s">
        <v>593</v>
      </c>
      <c r="D41" s="810">
        <v>207</v>
      </c>
      <c r="E41" s="802">
        <v>179</v>
      </c>
      <c r="F41" s="803" t="s">
        <v>2634</v>
      </c>
      <c r="G41" s="803" t="s">
        <v>2635</v>
      </c>
      <c r="H41" s="803" t="s">
        <v>2636</v>
      </c>
      <c r="I41" s="803" t="str">
        <f>IFERROR(INDEX('УУС'!F:F,MATCH('показатель 504-п'!T41,'УУС'!N:N,0)),"")</f>
        <v/>
      </c>
      <c r="J41" s="811" t="str">
        <f t="shared" si="28"/>
        <v xml:space="preserve">4G хор</v>
      </c>
      <c r="K41" s="805" t="s">
        <v>156</v>
      </c>
      <c r="L41" s="812" t="s">
        <v>2481</v>
      </c>
      <c r="M41" s="805" t="s">
        <v>156</v>
      </c>
      <c r="N41" s="812" t="s">
        <v>2483</v>
      </c>
      <c r="O41" s="806" t="str">
        <f t="shared" si="29"/>
        <v>ВОЛС</v>
      </c>
      <c r="P41" s="801" t="s">
        <v>2540</v>
      </c>
      <c r="Q41" s="801" t="str">
        <f>CONCATENATE(IFERROR(INDEX('УЦН 1.0'!D:D,MATCH('показатель 504-п'!T41,'УЦН 1.0'!R:R,0)),""),IF(IFERROR(INDEX('УЦН 1.0'!H:H,MATCH('показатель 504-п'!T41,'УЦН 1.0'!R:R,0)),"")="",""," ("&amp;IFERROR(INDEX('УЦН 1.0'!H:H,MATCH('показатель 504-п'!T41,'УЦН 1.0'!R:R,0)),"")&amp;")"))</f>
        <v/>
      </c>
      <c r="R41" s="807" t="str">
        <f>IFERROR(INDEX('УЦН 2.0'!K:K,MATCH('показатель 504-п'!T41,'УЦН 2.0'!L:L,0)),"")</f>
        <v xml:space="preserve">2022 (ноябрь 2022) - ВОЛС + Мегафон </v>
      </c>
      <c r="S41" s="801" t="str">
        <f>IFERROR(INDEX('ПРТС'!H:H,MATCH('показатель 504-п'!T41,'ПРТС'!P:P,0)),"")</f>
        <v/>
      </c>
      <c r="T41" s="808">
        <v>40</v>
      </c>
      <c r="U41" s="785"/>
      <c r="V41" s="785"/>
      <c r="W41" s="785"/>
      <c r="X41" s="785"/>
      <c r="Y41" s="785"/>
      <c r="Z41" s="785"/>
      <c r="AA41" s="785"/>
      <c r="AB41" s="785"/>
    </row>
    <row r="42" ht="14.25">
      <c r="A42" s="800" t="s">
        <v>21</v>
      </c>
      <c r="B42" s="800" t="s">
        <v>1172</v>
      </c>
      <c r="C42" s="800" t="s">
        <v>24</v>
      </c>
      <c r="D42" s="801">
        <v>76</v>
      </c>
      <c r="E42" s="802">
        <v>53</v>
      </c>
      <c r="F42" s="803" t="s">
        <v>2637</v>
      </c>
      <c r="G42" s="803" t="s">
        <v>2638</v>
      </c>
      <c r="H42" s="803" t="s">
        <v>2639</v>
      </c>
      <c r="I42" s="803" t="str">
        <f>IFERROR(INDEX('УУС'!F:F,MATCH('показатель 504-п'!T42,'УУС'!N:N,0)),"")</f>
        <v xml:space="preserve">ул. Больничная, стр. 10</v>
      </c>
      <c r="J42" s="804" t="str">
        <f t="shared" si="28"/>
        <v>-</v>
      </c>
      <c r="K42" s="805" t="s">
        <v>156</v>
      </c>
      <c r="L42" s="805" t="s">
        <v>156</v>
      </c>
      <c r="M42" s="805" t="s">
        <v>156</v>
      </c>
      <c r="N42" s="805" t="s">
        <v>156</v>
      </c>
      <c r="O42" s="806" t="str">
        <f t="shared" si="29"/>
        <v>-</v>
      </c>
      <c r="P42" s="801" t="s">
        <v>156</v>
      </c>
      <c r="Q42" s="801" t="str">
        <f>CONCATENATE(IFERROR(INDEX('УЦН 1.0'!D:D,MATCH('показатель 504-п'!T42,'УЦН 1.0'!R:R,0)),""),IF(IFERROR(INDEX('УЦН 1.0'!H:H,MATCH('показатель 504-п'!T42,'УЦН 1.0'!R:R,0)),"")="",""," ("&amp;IFERROR(INDEX('УЦН 1.0'!H:H,MATCH('показатель 504-п'!T42,'УЦН 1.0'!R:R,0)),"")&amp;")"))</f>
        <v/>
      </c>
      <c r="R42" s="807" t="str">
        <f>IFERROR(INDEX('УЦН 2.0'!K:K,MATCH('показатель 504-п'!T42,'УЦН 2.0'!L:L,0)),"")</f>
        <v/>
      </c>
      <c r="S42" s="801" t="str">
        <f>IFERROR(INDEX('ПРТС'!H:H,MATCH('показатель 504-п'!T42,'ПРТС'!P:P,0)),"")</f>
        <v/>
      </c>
      <c r="T42" s="808">
        <v>41</v>
      </c>
      <c r="U42" s="785"/>
      <c r="V42" s="785"/>
      <c r="W42" s="785"/>
      <c r="X42" s="785"/>
      <c r="Y42" s="785"/>
      <c r="Z42" s="785"/>
      <c r="AA42" s="785"/>
      <c r="AB42" s="785"/>
    </row>
    <row r="43" ht="14.25">
      <c r="A43" s="818" t="s">
        <v>21</v>
      </c>
      <c r="B43" s="800" t="s">
        <v>1185</v>
      </c>
      <c r="C43" s="818" t="s">
        <v>1125</v>
      </c>
      <c r="D43" s="801">
        <v>205</v>
      </c>
      <c r="E43" s="822">
        <v>144</v>
      </c>
      <c r="F43" s="823" t="s">
        <v>2640</v>
      </c>
      <c r="G43" s="823" t="s">
        <v>2641</v>
      </c>
      <c r="H43" s="823" t="s">
        <v>2642</v>
      </c>
      <c r="I43" s="803" t="str">
        <f>IFERROR(INDEX('УУС'!F:F,MATCH('показатель 504-п'!T43,'УУС'!N:N,0)),"")</f>
        <v xml:space="preserve">ул. Школьная, д. 47А</v>
      </c>
      <c r="J43" s="819" t="str">
        <f t="shared" si="28"/>
        <v xml:space="preserve">4G низ</v>
      </c>
      <c r="K43" s="805" t="s">
        <v>156</v>
      </c>
      <c r="L43" s="805" t="s">
        <v>2643</v>
      </c>
      <c r="M43" s="805" t="s">
        <v>156</v>
      </c>
      <c r="N43" s="820" t="s">
        <v>2586</v>
      </c>
      <c r="O43" s="806" t="str">
        <f t="shared" si="29"/>
        <v>РРЛ</v>
      </c>
      <c r="P43" s="801" t="s">
        <v>2540</v>
      </c>
      <c r="Q43" s="801" t="str">
        <f>CONCATENATE(IFERROR(INDEX('УЦН 1.0'!D:D,MATCH('показатель 504-п'!T43,'УЦН 1.0'!R:R,0)),""),IF(IFERROR(INDEX('УЦН 1.0'!H:H,MATCH('показатель 504-п'!T43,'УЦН 1.0'!R:R,0)),"")="",""," ("&amp;IFERROR(INDEX('УЦН 1.0'!H:H,MATCH('показатель 504-п'!T43,'УЦН 1.0'!R:R,0)),"")&amp;")"))</f>
        <v/>
      </c>
      <c r="R43" s="807">
        <f>IFERROR(INDEX('УЦН 2.0'!K:K,MATCH('показатель 504-п'!T43,'УЦН 2.0'!L:L,0)),"")</f>
        <v>0</v>
      </c>
      <c r="S43" s="801" t="str">
        <f>IFERROR(INDEX('ПРТС'!H:H,MATCH('показатель 504-п'!T43,'ПРТС'!P:P,0)),"")</f>
        <v/>
      </c>
      <c r="T43" s="808">
        <v>42</v>
      </c>
      <c r="U43" s="785"/>
      <c r="V43" s="785"/>
      <c r="W43" s="785"/>
      <c r="X43" s="785"/>
      <c r="Y43" s="785"/>
      <c r="Z43" s="785"/>
      <c r="AA43" s="785"/>
      <c r="AB43" s="785"/>
    </row>
    <row r="44" ht="14.25">
      <c r="A44" s="814" t="s">
        <v>21</v>
      </c>
      <c r="B44" s="800" t="s">
        <v>2595</v>
      </c>
      <c r="C44" s="814" t="s">
        <v>507</v>
      </c>
      <c r="D44" s="815">
        <v>533</v>
      </c>
      <c r="E44" s="802">
        <v>417</v>
      </c>
      <c r="F44" s="803" t="s">
        <v>2644</v>
      </c>
      <c r="G44" s="803" t="s">
        <v>2645</v>
      </c>
      <c r="H44" s="803" t="s">
        <v>2646</v>
      </c>
      <c r="I44" s="803" t="str">
        <f>IFERROR(INDEX('УУС'!F:F,MATCH('показатель 504-п'!T44,'УУС'!N:N,0)),"")</f>
        <v/>
      </c>
      <c r="J44" s="816" t="str">
        <f t="shared" si="28"/>
        <v xml:space="preserve">4G хор</v>
      </c>
      <c r="K44" s="805"/>
      <c r="L44" s="805"/>
      <c r="M44" s="817" t="s">
        <v>2482</v>
      </c>
      <c r="N44" s="805"/>
      <c r="O44" s="806" t="str">
        <f t="shared" si="29"/>
        <v>ВОЛС</v>
      </c>
      <c r="P44" s="801" t="s">
        <v>819</v>
      </c>
      <c r="Q44" s="801" t="str">
        <f>CONCATENATE(IFERROR(INDEX('УЦН 1.0'!D:D,MATCH('показатель 504-п'!T44,'УЦН 1.0'!R:R,0)),""),IF(IFERROR(INDEX('УЦН 1.0'!H:H,MATCH('показатель 504-п'!T44,'УЦН 1.0'!R:R,0)),"")="",""," ("&amp;IFERROR(INDEX('УЦН 1.0'!H:H,MATCH('показатель 504-п'!T44,'УЦН 1.0'!R:R,0)),"")&amp;")"))</f>
        <v/>
      </c>
      <c r="R44" s="807" t="str">
        <f>IFERROR(INDEX('УЦН 2.0'!K:K,MATCH('показатель 504-п'!T44,'УЦН 2.0'!L:L,0)),"")</f>
        <v/>
      </c>
      <c r="S44" s="801">
        <f>IFERROR(INDEX('ПРТС'!H:H,MATCH('показатель 504-п'!T44,'ПРТС'!P:P,0)),"")</f>
        <v>2019</v>
      </c>
      <c r="T44" s="808">
        <v>43</v>
      </c>
      <c r="U44" s="785"/>
      <c r="V44" s="785"/>
      <c r="W44" s="785"/>
      <c r="X44" s="785"/>
      <c r="Y44" s="785"/>
      <c r="Z44" s="785"/>
      <c r="AA44" s="785"/>
      <c r="AB44" s="785"/>
    </row>
    <row r="45" ht="14.25">
      <c r="A45" s="814" t="s">
        <v>21</v>
      </c>
      <c r="B45" s="800" t="s">
        <v>2521</v>
      </c>
      <c r="C45" s="814" t="s">
        <v>212</v>
      </c>
      <c r="D45" s="815">
        <v>92</v>
      </c>
      <c r="E45" s="802">
        <v>52</v>
      </c>
      <c r="F45" s="803" t="s">
        <v>2647</v>
      </c>
      <c r="G45" s="803" t="s">
        <v>2648</v>
      </c>
      <c r="H45" s="803" t="s">
        <v>2649</v>
      </c>
      <c r="I45" s="803" t="str">
        <f>IFERROR(INDEX('УУС'!F:F,MATCH('показатель 504-п'!T45,'УУС'!N:N,0)),"")</f>
        <v/>
      </c>
      <c r="J45" s="816" t="str">
        <f t="shared" si="28"/>
        <v xml:space="preserve">2G хор</v>
      </c>
      <c r="K45" s="805"/>
      <c r="L45" s="817" t="s">
        <v>2536</v>
      </c>
      <c r="M45" s="805"/>
      <c r="N45" s="805"/>
      <c r="O45" s="806" t="str">
        <f t="shared" si="29"/>
        <v>Спутник</v>
      </c>
      <c r="P45" s="801" t="s">
        <v>882</v>
      </c>
      <c r="Q45" s="801" t="str">
        <f>CONCATENATE(IFERROR(INDEX('УЦН 1.0'!D:D,MATCH('показатель 504-п'!T45,'УЦН 1.0'!R:R,0)),""),IF(IFERROR(INDEX('УЦН 1.0'!H:H,MATCH('показатель 504-п'!T45,'УЦН 1.0'!R:R,0)),"")="",""," ("&amp;IFERROR(INDEX('УЦН 1.0'!H:H,MATCH('показатель 504-п'!T45,'УЦН 1.0'!R:R,0)),"")&amp;")"))</f>
        <v/>
      </c>
      <c r="R45" s="807" t="str">
        <f>IFERROR(INDEX('УЦН 2.0'!K:K,MATCH('показатель 504-п'!T45,'УЦН 2.0'!L:L,0)),"")</f>
        <v/>
      </c>
      <c r="S45" s="801" t="str">
        <f>IFERROR(INDEX('ПРТС'!H:H,MATCH('показатель 504-п'!T45,'ПРТС'!P:P,0)),"")</f>
        <v/>
      </c>
      <c r="T45" s="808">
        <v>44</v>
      </c>
      <c r="U45" s="785"/>
      <c r="V45" s="785"/>
      <c r="W45" s="785"/>
      <c r="X45" s="785"/>
      <c r="Y45" s="785"/>
      <c r="Z45" s="785"/>
      <c r="AA45" s="785"/>
      <c r="AB45" s="785"/>
    </row>
    <row r="46" ht="14.25">
      <c r="A46" s="800" t="s">
        <v>21</v>
      </c>
      <c r="B46" s="800" t="s">
        <v>1185</v>
      </c>
      <c r="C46" s="800" t="s">
        <v>2650</v>
      </c>
      <c r="D46" s="801">
        <v>947</v>
      </c>
      <c r="E46" s="802">
        <v>770</v>
      </c>
      <c r="F46" s="803" t="s">
        <v>2651</v>
      </c>
      <c r="G46" s="803" t="s">
        <v>2652</v>
      </c>
      <c r="H46" s="803" t="s">
        <v>2653</v>
      </c>
      <c r="I46" s="803" t="str">
        <f>IFERROR(INDEX('УУС'!F:F,MATCH('показатель 504-п'!T46,'УУС'!N:N,0)),"")</f>
        <v/>
      </c>
      <c r="J46" s="804" t="str">
        <f t="shared" si="28"/>
        <v xml:space="preserve">3G хор</v>
      </c>
      <c r="K46" s="805" t="s">
        <v>156</v>
      </c>
      <c r="L46" s="805" t="s">
        <v>2488</v>
      </c>
      <c r="M46" s="805" t="s">
        <v>156</v>
      </c>
      <c r="N46" s="805" t="s">
        <v>2495</v>
      </c>
      <c r="O46" s="806" t="str">
        <f t="shared" si="29"/>
        <v>РРЛ</v>
      </c>
      <c r="P46" s="801" t="s">
        <v>2540</v>
      </c>
      <c r="Q46" s="801" t="str">
        <f>CONCATENATE(IFERROR(INDEX('УЦН 1.0'!D:D,MATCH('показатель 504-п'!T46,'УЦН 1.0'!R:R,0)),""),IF(IFERROR(INDEX('УЦН 1.0'!H:H,MATCH('показатель 504-п'!T46,'УЦН 1.0'!R:R,0)),"")="",""," ("&amp;IFERROR(INDEX('УЦН 1.0'!H:H,MATCH('показатель 504-п'!T46,'УЦН 1.0'!R:R,0)),"")&amp;")"))</f>
        <v/>
      </c>
      <c r="R46" s="807" t="str">
        <f>IFERROR(INDEX('УЦН 2.0'!K:K,MATCH('показатель 504-п'!T46,'УЦН 2.0'!L:L,0)),"")</f>
        <v/>
      </c>
      <c r="S46" s="801" t="str">
        <f>IFERROR(INDEX('ПРТС'!H:H,MATCH('показатель 504-п'!T46,'ПРТС'!P:P,0)),"")</f>
        <v/>
      </c>
      <c r="T46" s="808">
        <v>45</v>
      </c>
      <c r="U46" s="785"/>
      <c r="V46" s="785"/>
      <c r="W46" s="785"/>
      <c r="X46" s="785"/>
      <c r="Y46" s="785"/>
      <c r="Z46" s="785"/>
      <c r="AA46" s="785"/>
      <c r="AB46" s="785"/>
    </row>
    <row r="47" ht="14.25">
      <c r="A47" s="800" t="s">
        <v>21</v>
      </c>
      <c r="B47" s="800" t="s">
        <v>2567</v>
      </c>
      <c r="C47" s="800" t="s">
        <v>2654</v>
      </c>
      <c r="D47" s="801">
        <v>87</v>
      </c>
      <c r="E47" s="802">
        <v>56</v>
      </c>
      <c r="F47" s="803" t="s">
        <v>2655</v>
      </c>
      <c r="G47" s="803" t="s">
        <v>2656</v>
      </c>
      <c r="H47" s="803" t="s">
        <v>2657</v>
      </c>
      <c r="I47" s="803" t="str">
        <f>IFERROR(INDEX('УУС'!F:F,MATCH('показатель 504-п'!T47,'УУС'!N:N,0)),"")</f>
        <v xml:space="preserve">ул. А.С.Пушкина, д. 28</v>
      </c>
      <c r="J47" s="804" t="str">
        <f t="shared" si="28"/>
        <v>-</v>
      </c>
      <c r="K47" s="805" t="s">
        <v>156</v>
      </c>
      <c r="L47" s="805" t="s">
        <v>156</v>
      </c>
      <c r="M47" s="805" t="s">
        <v>156</v>
      </c>
      <c r="N47" s="805" t="s">
        <v>156</v>
      </c>
      <c r="O47" s="806" t="str">
        <f t="shared" si="29"/>
        <v>-</v>
      </c>
      <c r="P47" s="801" t="s">
        <v>156</v>
      </c>
      <c r="Q47" s="801" t="str">
        <f>CONCATENATE(IFERROR(INDEX('УЦН 1.0'!D:D,MATCH('показатель 504-п'!T47,'УЦН 1.0'!R:R,0)),""),IF(IFERROR(INDEX('УЦН 1.0'!H:H,MATCH('показатель 504-п'!T47,'УЦН 1.0'!R:R,0)),"")="",""," ("&amp;IFERROR(INDEX('УЦН 1.0'!H:H,MATCH('показатель 504-п'!T47,'УЦН 1.0'!R:R,0)),"")&amp;")"))</f>
        <v/>
      </c>
      <c r="R47" s="807" t="str">
        <f>IFERROR(INDEX('УЦН 2.0'!K:K,MATCH('показатель 504-п'!T47,'УЦН 2.0'!L:L,0)),"")</f>
        <v/>
      </c>
      <c r="S47" s="801" t="str">
        <f>IFERROR(INDEX('ПРТС'!H:H,MATCH('показатель 504-п'!T47,'ПРТС'!P:P,0)),"")</f>
        <v/>
      </c>
      <c r="T47" s="808">
        <v>46</v>
      </c>
      <c r="U47" s="785"/>
      <c r="V47" s="785"/>
      <c r="W47" s="785"/>
      <c r="X47" s="785"/>
      <c r="Y47" s="785"/>
      <c r="Z47" s="785"/>
      <c r="AA47" s="785"/>
      <c r="AB47" s="785"/>
    </row>
    <row r="48" ht="14.25">
      <c r="A48" s="814" t="s">
        <v>21</v>
      </c>
      <c r="B48" s="800" t="s">
        <v>2587</v>
      </c>
      <c r="C48" s="814" t="s">
        <v>510</v>
      </c>
      <c r="D48" s="815">
        <v>599</v>
      </c>
      <c r="E48" s="802">
        <v>459</v>
      </c>
      <c r="F48" s="803" t="s">
        <v>2658</v>
      </c>
      <c r="G48" s="803" t="s">
        <v>2659</v>
      </c>
      <c r="H48" s="803" t="s">
        <v>2660</v>
      </c>
      <c r="I48" s="803" t="str">
        <f>IFERROR(INDEX('УУС'!F:F,MATCH('показатель 504-п'!T48,'УУС'!N:N,0)),"")</f>
        <v/>
      </c>
      <c r="J48" s="816" t="str">
        <f t="shared" si="28"/>
        <v xml:space="preserve">4G хор</v>
      </c>
      <c r="K48" s="805"/>
      <c r="L48" s="805"/>
      <c r="M48" s="817" t="s">
        <v>2482</v>
      </c>
      <c r="N48" s="805"/>
      <c r="O48" s="806" t="str">
        <f t="shared" si="29"/>
        <v>ВОЛС</v>
      </c>
      <c r="P48" s="801" t="s">
        <v>819</v>
      </c>
      <c r="Q48" s="801" t="str">
        <f>CONCATENATE(IFERROR(INDEX('УЦН 1.0'!D:D,MATCH('показатель 504-п'!T48,'УЦН 1.0'!R:R,0)),""),IF(IFERROR(INDEX('УЦН 1.0'!H:H,MATCH('показатель 504-п'!T48,'УЦН 1.0'!R:R,0)),"")="",""," ("&amp;IFERROR(INDEX('УЦН 1.0'!H:H,MATCH('показатель 504-п'!T48,'УЦН 1.0'!R:R,0)),"")&amp;")"))</f>
        <v/>
      </c>
      <c r="R48" s="807" t="str">
        <f>IFERROR(INDEX('УЦН 2.0'!K:K,MATCH('показатель 504-п'!T48,'УЦН 2.0'!L:L,0)),"")</f>
        <v/>
      </c>
      <c r="S48" s="801">
        <f>IFERROR(INDEX('ПРТС'!H:H,MATCH('показатель 504-п'!T48,'ПРТС'!P:P,0)),"")</f>
        <v>2019</v>
      </c>
      <c r="T48" s="808">
        <v>47</v>
      </c>
      <c r="U48" s="785"/>
      <c r="V48" s="785"/>
      <c r="W48" s="785"/>
      <c r="X48" s="785"/>
      <c r="Y48" s="785"/>
      <c r="Z48" s="785"/>
      <c r="AA48" s="785"/>
      <c r="AB48" s="785"/>
    </row>
    <row r="49" ht="14.25">
      <c r="A49" s="800" t="s">
        <v>21</v>
      </c>
      <c r="B49" s="800" t="s">
        <v>2567</v>
      </c>
      <c r="C49" s="800" t="s">
        <v>2661</v>
      </c>
      <c r="D49" s="801">
        <v>60</v>
      </c>
      <c r="E49" s="802">
        <v>41</v>
      </c>
      <c r="F49" s="803" t="s">
        <v>2662</v>
      </c>
      <c r="G49" s="803" t="s">
        <v>2663</v>
      </c>
      <c r="H49" s="803" t="s">
        <v>2664</v>
      </c>
      <c r="I49" s="803" t="str">
        <f>IFERROR(INDEX('УУС'!F:F,MATCH('показатель 504-п'!T49,'УУС'!N:N,0)),"")</f>
        <v/>
      </c>
      <c r="J49" s="804" t="str">
        <f t="shared" si="28"/>
        <v>-</v>
      </c>
      <c r="K49" s="805" t="s">
        <v>156</v>
      </c>
      <c r="L49" s="805" t="s">
        <v>156</v>
      </c>
      <c r="M49" s="805" t="s">
        <v>156</v>
      </c>
      <c r="N49" s="805" t="s">
        <v>156</v>
      </c>
      <c r="O49" s="806" t="str">
        <f t="shared" si="29"/>
        <v>-</v>
      </c>
      <c r="P49" s="801" t="s">
        <v>156</v>
      </c>
      <c r="Q49" s="801" t="str">
        <f>CONCATENATE(IFERROR(INDEX('УЦН 1.0'!D:D,MATCH('показатель 504-п'!T49,'УЦН 1.0'!R:R,0)),""),IF(IFERROR(INDEX('УЦН 1.0'!H:H,MATCH('показатель 504-п'!T49,'УЦН 1.0'!R:R,0)),"")="",""," ("&amp;IFERROR(INDEX('УЦН 1.0'!H:H,MATCH('показатель 504-п'!T49,'УЦН 1.0'!R:R,0)),"")&amp;")"))</f>
        <v/>
      </c>
      <c r="R49" s="807" t="str">
        <f>IFERROR(INDEX('УЦН 2.0'!K:K,MATCH('показатель 504-п'!T49,'УЦН 2.0'!L:L,0)),"")</f>
        <v/>
      </c>
      <c r="S49" s="801" t="str">
        <f>IFERROR(INDEX('ПРТС'!H:H,MATCH('показатель 504-п'!T49,'ПРТС'!P:P,0)),"")</f>
        <v/>
      </c>
      <c r="T49" s="808">
        <v>48</v>
      </c>
      <c r="U49" s="785"/>
      <c r="V49" s="785"/>
      <c r="W49" s="785"/>
      <c r="X49" s="785"/>
      <c r="Y49" s="785"/>
      <c r="Z49" s="785"/>
      <c r="AA49" s="785"/>
      <c r="AB49" s="785"/>
    </row>
    <row r="50" ht="14.25">
      <c r="A50" s="800" t="s">
        <v>21</v>
      </c>
      <c r="B50" s="800" t="s">
        <v>2491</v>
      </c>
      <c r="C50" s="800" t="s">
        <v>2665</v>
      </c>
      <c r="D50" s="801">
        <v>0</v>
      </c>
      <c r="E50" s="802">
        <v>0</v>
      </c>
      <c r="F50" s="803" t="s">
        <v>2666</v>
      </c>
      <c r="G50" s="803" t="s">
        <v>2667</v>
      </c>
      <c r="H50" s="803" t="s">
        <v>2668</v>
      </c>
      <c r="I50" s="803" t="str">
        <f>IFERROR(INDEX('УУС'!F:F,MATCH('показатель 504-п'!T50,'УУС'!N:N,0)),"")</f>
        <v/>
      </c>
      <c r="J50" s="804" t="str">
        <f t="shared" si="28"/>
        <v>-</v>
      </c>
      <c r="K50" s="805" t="s">
        <v>156</v>
      </c>
      <c r="L50" s="805" t="s">
        <v>156</v>
      </c>
      <c r="M50" s="805" t="s">
        <v>156</v>
      </c>
      <c r="N50" s="805" t="s">
        <v>156</v>
      </c>
      <c r="O50" s="806" t="str">
        <f t="shared" si="29"/>
        <v>-</v>
      </c>
      <c r="P50" s="801" t="s">
        <v>156</v>
      </c>
      <c r="Q50" s="801" t="str">
        <f>CONCATENATE(IFERROR(INDEX('УЦН 1.0'!D:D,MATCH('показатель 504-п'!T50,'УЦН 1.0'!R:R,0)),""),IF(IFERROR(INDEX('УЦН 1.0'!H:H,MATCH('показатель 504-п'!T50,'УЦН 1.0'!R:R,0)),"")="",""," ("&amp;IFERROR(INDEX('УЦН 1.0'!H:H,MATCH('показатель 504-п'!T50,'УЦН 1.0'!R:R,0)),"")&amp;")"))</f>
        <v/>
      </c>
      <c r="R50" s="807" t="str">
        <f>IFERROR(INDEX('УЦН 2.0'!K:K,MATCH('показатель 504-п'!T50,'УЦН 2.0'!L:L,0)),"")</f>
        <v/>
      </c>
      <c r="S50" s="801" t="str">
        <f>IFERROR(INDEX('ПРТС'!H:H,MATCH('показатель 504-п'!T50,'ПРТС'!P:P,0)),"")</f>
        <v/>
      </c>
      <c r="T50" s="808">
        <v>49</v>
      </c>
      <c r="U50" s="785"/>
      <c r="V50" s="785"/>
      <c r="W50" s="785"/>
      <c r="X50" s="785"/>
      <c r="Y50" s="785"/>
      <c r="Z50" s="785"/>
      <c r="AA50" s="785"/>
      <c r="AB50" s="785"/>
    </row>
    <row r="51" ht="14.25">
      <c r="A51" s="800" t="s">
        <v>21</v>
      </c>
      <c r="B51" s="800" t="s">
        <v>2484</v>
      </c>
      <c r="C51" s="800" t="s">
        <v>2669</v>
      </c>
      <c r="D51" s="801">
        <v>23</v>
      </c>
      <c r="E51" s="802">
        <v>5</v>
      </c>
      <c r="F51" s="803" t="s">
        <v>2670</v>
      </c>
      <c r="G51" s="803" t="s">
        <v>2671</v>
      </c>
      <c r="H51" s="803" t="s">
        <v>2672</v>
      </c>
      <c r="I51" s="803" t="str">
        <f>IFERROR(INDEX('УУС'!F:F,MATCH('показатель 504-п'!T51,'УУС'!N:N,0)),"")</f>
        <v xml:space="preserve">ул. Набережная, д. 10</v>
      </c>
      <c r="J51" s="804" t="str">
        <f t="shared" si="28"/>
        <v xml:space="preserve">2G низ</v>
      </c>
      <c r="K51" s="805" t="s">
        <v>156</v>
      </c>
      <c r="L51" s="805" t="s">
        <v>2500</v>
      </c>
      <c r="M51" s="805" t="s">
        <v>156</v>
      </c>
      <c r="N51" s="805" t="s">
        <v>156</v>
      </c>
      <c r="O51" s="806" t="str">
        <f t="shared" si="29"/>
        <v>-</v>
      </c>
      <c r="P51" s="801" t="s">
        <v>156</v>
      </c>
      <c r="Q51" s="801" t="str">
        <f>CONCATENATE(IFERROR(INDEX('УЦН 1.0'!D:D,MATCH('показатель 504-п'!T51,'УЦН 1.0'!R:R,0)),""),IF(IFERROR(INDEX('УЦН 1.0'!H:H,MATCH('показатель 504-п'!T51,'УЦН 1.0'!R:R,0)),"")="",""," ("&amp;IFERROR(INDEX('УЦН 1.0'!H:H,MATCH('показатель 504-п'!T51,'УЦН 1.0'!R:R,0)),"")&amp;")"))</f>
        <v/>
      </c>
      <c r="R51" s="807" t="str">
        <f>IFERROR(INDEX('УЦН 2.0'!K:K,MATCH('показатель 504-п'!T51,'УЦН 2.0'!L:L,0)),"")</f>
        <v/>
      </c>
      <c r="S51" s="801" t="str">
        <f>IFERROR(INDEX('ПРТС'!H:H,MATCH('показатель 504-п'!T51,'ПРТС'!P:P,0)),"")</f>
        <v/>
      </c>
      <c r="T51" s="808">
        <v>50</v>
      </c>
      <c r="U51" s="785"/>
      <c r="V51" s="785"/>
      <c r="W51" s="785"/>
      <c r="X51" s="785"/>
      <c r="Y51" s="785"/>
      <c r="Z51" s="785"/>
      <c r="AA51" s="785"/>
      <c r="AB51" s="785"/>
    </row>
    <row r="52" ht="14.25">
      <c r="A52" s="800" t="s">
        <v>21</v>
      </c>
      <c r="B52" s="800" t="s">
        <v>2558</v>
      </c>
      <c r="C52" s="800" t="s">
        <v>25</v>
      </c>
      <c r="D52" s="801">
        <v>127</v>
      </c>
      <c r="E52" s="802">
        <v>90</v>
      </c>
      <c r="F52" s="803" t="s">
        <v>2673</v>
      </c>
      <c r="G52" s="803" t="s">
        <v>2674</v>
      </c>
      <c r="H52" s="803" t="s">
        <v>2675</v>
      </c>
      <c r="I52" s="803" t="str">
        <f>IFERROR(INDEX('УУС'!F:F,MATCH('показатель 504-п'!T52,'УУС'!N:N,0)),"")</f>
        <v xml:space="preserve">ул. Центральная, д. 19</v>
      </c>
      <c r="J52" s="804" t="str">
        <f t="shared" si="28"/>
        <v xml:space="preserve">2G низ</v>
      </c>
      <c r="K52" s="805" t="s">
        <v>156</v>
      </c>
      <c r="L52" s="805" t="s">
        <v>2500</v>
      </c>
      <c r="M52" s="805" t="s">
        <v>2489</v>
      </c>
      <c r="N52" s="805" t="s">
        <v>156</v>
      </c>
      <c r="O52" s="806" t="str">
        <f t="shared" si="29"/>
        <v>РРЛ</v>
      </c>
      <c r="P52" s="801" t="s">
        <v>2540</v>
      </c>
      <c r="Q52" s="801" t="str">
        <f>CONCATENATE(IFERROR(INDEX('УЦН 1.0'!D:D,MATCH('показатель 504-п'!T52,'УЦН 1.0'!R:R,0)),""),IF(IFERROR(INDEX('УЦН 1.0'!H:H,MATCH('показатель 504-п'!T52,'УЦН 1.0'!R:R,0)),"")="",""," ("&amp;IFERROR(INDEX('УЦН 1.0'!H:H,MATCH('показатель 504-п'!T52,'УЦН 1.0'!R:R,0)),"")&amp;")"))</f>
        <v/>
      </c>
      <c r="R52" s="807" t="str">
        <f>IFERROR(INDEX('УЦН 2.0'!K:K,MATCH('показатель 504-п'!T52,'УЦН 2.0'!L:L,0)),"")</f>
        <v/>
      </c>
      <c r="S52" s="801" t="str">
        <f>IFERROR(INDEX('ПРТС'!H:H,MATCH('показатель 504-п'!T52,'ПРТС'!P:P,0)),"")</f>
        <v/>
      </c>
      <c r="T52" s="808">
        <v>51</v>
      </c>
      <c r="U52" s="785"/>
      <c r="V52" s="785"/>
      <c r="W52" s="785"/>
      <c r="X52" s="785"/>
      <c r="Y52" s="785"/>
      <c r="Z52" s="785"/>
      <c r="AA52" s="785"/>
      <c r="AB52" s="785"/>
    </row>
    <row r="53" ht="14.25">
      <c r="A53" s="814" t="s">
        <v>21</v>
      </c>
      <c r="B53" s="800" t="s">
        <v>2587</v>
      </c>
      <c r="C53" s="814" t="s">
        <v>2676</v>
      </c>
      <c r="D53" s="815">
        <v>30</v>
      </c>
      <c r="E53" s="802">
        <v>24</v>
      </c>
      <c r="F53" s="803" t="s">
        <v>2677</v>
      </c>
      <c r="G53" s="803" t="s">
        <v>2678</v>
      </c>
      <c r="H53" s="803" t="s">
        <v>2679</v>
      </c>
      <c r="I53" s="803" t="str">
        <f>IFERROR(INDEX('УУС'!F:F,MATCH('показатель 504-п'!T53,'УУС'!N:N,0)),"")</f>
        <v/>
      </c>
      <c r="J53" s="816" t="str">
        <f t="shared" si="28"/>
        <v xml:space="preserve">2G хор</v>
      </c>
      <c r="K53" s="805"/>
      <c r="L53" s="805"/>
      <c r="M53" s="817" t="s">
        <v>2516</v>
      </c>
      <c r="N53" s="805"/>
      <c r="O53" s="806" t="str">
        <f t="shared" si="29"/>
        <v>-</v>
      </c>
      <c r="P53" s="801" t="s">
        <v>156</v>
      </c>
      <c r="Q53" s="801" t="str">
        <f>CONCATENATE(IFERROR(INDEX('УЦН 1.0'!D:D,MATCH('показатель 504-п'!T53,'УЦН 1.0'!R:R,0)),""),IF(IFERROR(INDEX('УЦН 1.0'!H:H,MATCH('показатель 504-п'!T53,'УЦН 1.0'!R:R,0)),"")="",""," ("&amp;IFERROR(INDEX('УЦН 1.0'!H:H,MATCH('показатель 504-п'!T53,'УЦН 1.0'!R:R,0)),"")&amp;")"))</f>
        <v/>
      </c>
      <c r="R53" s="807" t="str">
        <f>IFERROR(INDEX('УЦН 2.0'!K:K,MATCH('показатель 504-п'!T53,'УЦН 2.0'!L:L,0)),"")</f>
        <v/>
      </c>
      <c r="S53" s="801" t="str">
        <f>IFERROR(INDEX('ПРТС'!H:H,MATCH('показатель 504-п'!T53,'ПРТС'!P:P,0)),"")</f>
        <v/>
      </c>
      <c r="T53" s="808">
        <v>52</v>
      </c>
      <c r="U53" s="785"/>
      <c r="V53" s="785"/>
      <c r="W53" s="785"/>
      <c r="X53" s="785"/>
      <c r="Y53" s="785"/>
      <c r="Z53" s="785"/>
      <c r="AA53" s="785"/>
      <c r="AB53" s="785"/>
    </row>
    <row r="54" ht="14.25">
      <c r="A54" s="800" t="s">
        <v>21</v>
      </c>
      <c r="B54" s="800" t="s">
        <v>2491</v>
      </c>
      <c r="C54" s="800" t="s">
        <v>2680</v>
      </c>
      <c r="D54" s="801">
        <v>6</v>
      </c>
      <c r="E54" s="802">
        <v>0</v>
      </c>
      <c r="F54" s="803" t="s">
        <v>2681</v>
      </c>
      <c r="G54" s="803" t="s">
        <v>2682</v>
      </c>
      <c r="H54" s="803" t="s">
        <v>2683</v>
      </c>
      <c r="I54" s="803" t="str">
        <f>IFERROR(INDEX('УУС'!F:F,MATCH('показатель 504-п'!T54,'УУС'!N:N,0)),"")</f>
        <v/>
      </c>
      <c r="J54" s="804" t="str">
        <f t="shared" si="28"/>
        <v>-</v>
      </c>
      <c r="K54" s="805"/>
      <c r="L54" s="805"/>
      <c r="M54" s="805"/>
      <c r="N54" s="805"/>
      <c r="O54" s="806" t="str">
        <f t="shared" si="29"/>
        <v>-</v>
      </c>
      <c r="P54" s="801" t="s">
        <v>156</v>
      </c>
      <c r="Q54" s="801" t="str">
        <f>CONCATENATE(IFERROR(INDEX('УЦН 1.0'!D:D,MATCH('показатель 504-п'!T54,'УЦН 1.0'!R:R,0)),""),IF(IFERROR(INDEX('УЦН 1.0'!H:H,MATCH('показатель 504-п'!T54,'УЦН 1.0'!R:R,0)),"")="",""," ("&amp;IFERROR(INDEX('УЦН 1.0'!H:H,MATCH('показатель 504-п'!T54,'УЦН 1.0'!R:R,0)),"")&amp;")"))</f>
        <v/>
      </c>
      <c r="R54" s="807" t="str">
        <f>IFERROR(INDEX('УЦН 2.0'!K:K,MATCH('показатель 504-п'!T54,'УЦН 2.0'!L:L,0)),"")</f>
        <v/>
      </c>
      <c r="S54" s="801" t="str">
        <f>IFERROR(INDEX('ПРТС'!H:H,MATCH('показатель 504-п'!T54,'ПРТС'!P:P,0)),"")</f>
        <v/>
      </c>
      <c r="T54" s="808">
        <v>53</v>
      </c>
      <c r="U54" s="785"/>
      <c r="V54" s="785"/>
      <c r="W54" s="785"/>
      <c r="X54" s="785"/>
      <c r="Y54" s="785"/>
      <c r="Z54" s="785"/>
      <c r="AA54" s="785"/>
      <c r="AB54" s="785"/>
    </row>
    <row r="55" ht="14.25">
      <c r="A55" s="800" t="s">
        <v>21</v>
      </c>
      <c r="B55" s="800" t="s">
        <v>2484</v>
      </c>
      <c r="C55" s="800" t="s">
        <v>2684</v>
      </c>
      <c r="D55" s="801">
        <v>24</v>
      </c>
      <c r="E55" s="802">
        <v>13</v>
      </c>
      <c r="F55" s="803" t="s">
        <v>2685</v>
      </c>
      <c r="G55" s="803" t="s">
        <v>2686</v>
      </c>
      <c r="H55" s="803" t="s">
        <v>2687</v>
      </c>
      <c r="I55" s="803" t="str">
        <f>IFERROR(INDEX('УУС'!F:F,MATCH('показатель 504-п'!T55,'УУС'!N:N,0)),"")</f>
        <v/>
      </c>
      <c r="J55" s="804" t="str">
        <f t="shared" si="28"/>
        <v xml:space="preserve">3G хор</v>
      </c>
      <c r="K55" s="805" t="s">
        <v>156</v>
      </c>
      <c r="L55" s="805" t="s">
        <v>2488</v>
      </c>
      <c r="M55" s="805" t="s">
        <v>156</v>
      </c>
      <c r="N55" s="805" t="s">
        <v>156</v>
      </c>
      <c r="O55" s="806" t="str">
        <f t="shared" si="29"/>
        <v>Спутник</v>
      </c>
      <c r="P55" s="801" t="s">
        <v>882</v>
      </c>
      <c r="Q55" s="801" t="str">
        <f>CONCATENATE(IFERROR(INDEX('УЦН 1.0'!D:D,MATCH('показатель 504-п'!T55,'УЦН 1.0'!R:R,0)),""),IF(IFERROR(INDEX('УЦН 1.0'!H:H,MATCH('показатель 504-п'!T55,'УЦН 1.0'!R:R,0)),"")="",""," ("&amp;IFERROR(INDEX('УЦН 1.0'!H:H,MATCH('показатель 504-п'!T55,'УЦН 1.0'!R:R,0)),"")&amp;")"))</f>
        <v/>
      </c>
      <c r="R55" s="807" t="str">
        <f>IFERROR(INDEX('УЦН 2.0'!K:K,MATCH('показатель 504-п'!T55,'УЦН 2.0'!L:L,0)),"")</f>
        <v/>
      </c>
      <c r="S55" s="801" t="str">
        <f>IFERROR(INDEX('ПРТС'!H:H,MATCH('показатель 504-п'!T55,'ПРТС'!P:P,0)),"")</f>
        <v/>
      </c>
      <c r="T55" s="808">
        <v>54</v>
      </c>
      <c r="U55" s="785"/>
      <c r="V55" s="785"/>
      <c r="W55" s="785"/>
      <c r="X55" s="785"/>
      <c r="Y55" s="785"/>
      <c r="Z55" s="785"/>
      <c r="AA55" s="785"/>
      <c r="AB55" s="785"/>
    </row>
    <row r="56" ht="14.25">
      <c r="A56" s="800" t="s">
        <v>21</v>
      </c>
      <c r="B56" s="800" t="s">
        <v>1185</v>
      </c>
      <c r="C56" s="800" t="s">
        <v>2688</v>
      </c>
      <c r="D56" s="801">
        <v>13</v>
      </c>
      <c r="E56" s="802">
        <v>0</v>
      </c>
      <c r="F56" s="803" t="s">
        <v>2689</v>
      </c>
      <c r="G56" s="803" t="s">
        <v>2690</v>
      </c>
      <c r="H56" s="803" t="s">
        <v>2691</v>
      </c>
      <c r="I56" s="803" t="str">
        <f>IFERROR(INDEX('УУС'!F:F,MATCH('показатель 504-п'!T56,'УУС'!N:N,0)),"")</f>
        <v/>
      </c>
      <c r="J56" s="804" t="str">
        <f t="shared" si="28"/>
        <v xml:space="preserve">2G низ</v>
      </c>
      <c r="K56" s="805" t="s">
        <v>156</v>
      </c>
      <c r="L56" s="805" t="s">
        <v>2500</v>
      </c>
      <c r="M56" s="805" t="s">
        <v>156</v>
      </c>
      <c r="N56" s="805" t="s">
        <v>156</v>
      </c>
      <c r="O56" s="806" t="str">
        <f t="shared" si="29"/>
        <v>-</v>
      </c>
      <c r="P56" s="801" t="s">
        <v>156</v>
      </c>
      <c r="Q56" s="801" t="str">
        <f>CONCATENATE(IFERROR(INDEX('УЦН 1.0'!D:D,MATCH('показатель 504-п'!T56,'УЦН 1.0'!R:R,0)),""),IF(IFERROR(INDEX('УЦН 1.0'!H:H,MATCH('показатель 504-п'!T56,'УЦН 1.0'!R:R,0)),"")="",""," ("&amp;IFERROR(INDEX('УЦН 1.0'!H:H,MATCH('показатель 504-п'!T56,'УЦН 1.0'!R:R,0)),"")&amp;")"))</f>
        <v/>
      </c>
      <c r="R56" s="807" t="str">
        <f>IFERROR(INDEX('УЦН 2.0'!K:K,MATCH('показатель 504-п'!T56,'УЦН 2.0'!L:L,0)),"")</f>
        <v/>
      </c>
      <c r="S56" s="801" t="str">
        <f>IFERROR(INDEX('ПРТС'!H:H,MATCH('показатель 504-п'!T56,'ПРТС'!P:P,0)),"")</f>
        <v/>
      </c>
      <c r="T56" s="808">
        <v>55</v>
      </c>
      <c r="U56" s="785"/>
      <c r="V56" s="785"/>
      <c r="W56" s="785"/>
      <c r="X56" s="785"/>
      <c r="Y56" s="785"/>
      <c r="Z56" s="785"/>
      <c r="AA56" s="785"/>
      <c r="AB56" s="785"/>
    </row>
    <row r="57" ht="14.25">
      <c r="A57" s="800" t="s">
        <v>21</v>
      </c>
      <c r="B57" s="800" t="s">
        <v>2567</v>
      </c>
      <c r="C57" s="800" t="s">
        <v>205</v>
      </c>
      <c r="D57" s="801">
        <v>276</v>
      </c>
      <c r="E57" s="802">
        <v>210</v>
      </c>
      <c r="F57" s="803" t="s">
        <v>2692</v>
      </c>
      <c r="G57" s="803" t="s">
        <v>2693</v>
      </c>
      <c r="H57" s="803" t="s">
        <v>2694</v>
      </c>
      <c r="I57" s="803" t="str">
        <f>IFERROR(INDEX('УУС'!F:F,MATCH('показатель 504-п'!T57,'УУС'!N:N,0)),"")</f>
        <v xml:space="preserve">ул. Советская, д. 52</v>
      </c>
      <c r="J57" s="804" t="str">
        <f t="shared" si="28"/>
        <v xml:space="preserve">2G хор</v>
      </c>
      <c r="K57" s="805" t="s">
        <v>2515</v>
      </c>
      <c r="L57" s="805" t="s">
        <v>2500</v>
      </c>
      <c r="M57" s="805" t="s">
        <v>2489</v>
      </c>
      <c r="N57" s="805" t="s">
        <v>2695</v>
      </c>
      <c r="O57" s="806" t="str">
        <f t="shared" si="29"/>
        <v>ВОЛС</v>
      </c>
      <c r="P57" s="801" t="s">
        <v>819</v>
      </c>
      <c r="Q57" s="801" t="str">
        <f>CONCATENATE(IFERROR(INDEX('УЦН 1.0'!D:D,MATCH('показатель 504-п'!T57,'УЦН 1.0'!R:R,0)),""),IF(IFERROR(INDEX('УЦН 1.0'!H:H,MATCH('показатель 504-п'!T57,'УЦН 1.0'!R:R,0)),"")="",""," ("&amp;IFERROR(INDEX('УЦН 1.0'!H:H,MATCH('показатель 504-п'!T57,'УЦН 1.0'!R:R,0)),"")&amp;")"))</f>
        <v xml:space="preserve">2021 (ВОЛС)</v>
      </c>
      <c r="R57" s="807" t="str">
        <f>IFERROR(INDEX('УЦН 2.0'!K:K,MATCH('показатель 504-п'!T57,'УЦН 2.0'!L:L,0)),"")</f>
        <v/>
      </c>
      <c r="S57" s="801" t="str">
        <f>IFERROR(INDEX('ПРТС'!H:H,MATCH('показатель 504-п'!T57,'ПРТС'!P:P,0)),"")</f>
        <v/>
      </c>
      <c r="T57" s="808">
        <v>56</v>
      </c>
      <c r="U57" s="785"/>
      <c r="V57" s="785"/>
      <c r="W57" s="785"/>
      <c r="X57" s="785"/>
      <c r="Y57" s="785"/>
      <c r="Z57" s="785"/>
      <c r="AA57" s="785"/>
      <c r="AB57" s="785"/>
    </row>
    <row r="58" ht="14.25">
      <c r="A58" s="809" t="s">
        <v>21</v>
      </c>
      <c r="B58" s="800" t="s">
        <v>2548</v>
      </c>
      <c r="C58" s="809" t="s">
        <v>1184</v>
      </c>
      <c r="D58" s="813">
        <v>218</v>
      </c>
      <c r="E58" s="802">
        <v>199</v>
      </c>
      <c r="F58" s="803" t="s">
        <v>2696</v>
      </c>
      <c r="G58" s="803" t="s">
        <v>2697</v>
      </c>
      <c r="H58" s="803" t="s">
        <v>2698</v>
      </c>
      <c r="I58" s="803" t="str">
        <f>IFERROR(INDEX('УУС'!F:F,MATCH('показатель 504-п'!T58,'УУС'!N:N,0)),"")</f>
        <v/>
      </c>
      <c r="J58" s="811" t="str">
        <f t="shared" si="28"/>
        <v xml:space="preserve">4G хор</v>
      </c>
      <c r="K58" s="805"/>
      <c r="L58" s="805"/>
      <c r="M58" s="805"/>
      <c r="N58" s="812" t="s">
        <v>2483</v>
      </c>
      <c r="O58" s="806" t="str">
        <f t="shared" si="29"/>
        <v>ВОЛС</v>
      </c>
      <c r="P58" s="801" t="s">
        <v>2540</v>
      </c>
      <c r="Q58" s="801" t="str">
        <f>CONCATENATE(IFERROR(INDEX('УЦН 1.0'!D:D,MATCH('показатель 504-п'!T58,'УЦН 1.0'!R:R,0)),""),IF(IFERROR(INDEX('УЦН 1.0'!H:H,MATCH('показатель 504-п'!T58,'УЦН 1.0'!R:R,0)),"")="",""," ("&amp;IFERROR(INDEX('УЦН 1.0'!H:H,MATCH('показатель 504-п'!T58,'УЦН 1.0'!R:R,0)),"")&amp;")"))</f>
        <v/>
      </c>
      <c r="R58" s="807" t="str">
        <f>IFERROR(INDEX('УЦН 2.0'!K:K,MATCH('показатель 504-п'!T58,'УЦН 2.0'!L:L,0)),"")</f>
        <v xml:space="preserve">2023 (сентябрь 2023) - ВОЛС  </v>
      </c>
      <c r="S58" s="801" t="str">
        <f>IFERROR(INDEX('ПРТС'!H:H,MATCH('показатель 504-п'!T58,'ПРТС'!P:P,0)),"")</f>
        <v/>
      </c>
      <c r="T58" s="808">
        <v>57</v>
      </c>
      <c r="U58" s="785"/>
      <c r="V58" s="785"/>
      <c r="W58" s="785"/>
      <c r="X58" s="785"/>
      <c r="Y58" s="785"/>
      <c r="Z58" s="785"/>
      <c r="AA58" s="785"/>
      <c r="AB58" s="785"/>
    </row>
    <row r="59" ht="14.25">
      <c r="A59" s="800" t="s">
        <v>21</v>
      </c>
      <c r="B59" s="800" t="s">
        <v>2595</v>
      </c>
      <c r="C59" s="800" t="s">
        <v>2699</v>
      </c>
      <c r="D59" s="801">
        <v>0</v>
      </c>
      <c r="E59" s="802">
        <v>0</v>
      </c>
      <c r="F59" s="803" t="s">
        <v>2700</v>
      </c>
      <c r="G59" s="803" t="s">
        <v>2701</v>
      </c>
      <c r="H59" s="803" t="s">
        <v>2702</v>
      </c>
      <c r="I59" s="803" t="str">
        <f>IFERROR(INDEX('УУС'!F:F,MATCH('показатель 504-п'!T59,'УУС'!N:N,0)),"")</f>
        <v/>
      </c>
      <c r="J59" s="804" t="str">
        <f t="shared" si="28"/>
        <v xml:space="preserve">2G низ</v>
      </c>
      <c r="K59" s="805" t="s">
        <v>2515</v>
      </c>
      <c r="L59" s="805" t="s">
        <v>2500</v>
      </c>
      <c r="M59" s="805" t="s">
        <v>2489</v>
      </c>
      <c r="N59" s="805" t="s">
        <v>2490</v>
      </c>
      <c r="O59" s="806" t="str">
        <f t="shared" si="29"/>
        <v>-</v>
      </c>
      <c r="P59" s="801" t="s">
        <v>156</v>
      </c>
      <c r="Q59" s="801" t="str">
        <f>CONCATENATE(IFERROR(INDEX('УЦН 1.0'!D:D,MATCH('показатель 504-п'!T59,'УЦН 1.0'!R:R,0)),""),IF(IFERROR(INDEX('УЦН 1.0'!H:H,MATCH('показатель 504-п'!T59,'УЦН 1.0'!R:R,0)),"")="",""," ("&amp;IFERROR(INDEX('УЦН 1.0'!H:H,MATCH('показатель 504-п'!T59,'УЦН 1.0'!R:R,0)),"")&amp;")"))</f>
        <v/>
      </c>
      <c r="R59" s="807" t="str">
        <f>IFERROR(INDEX('УЦН 2.0'!K:K,MATCH('показатель 504-п'!T59,'УЦН 2.0'!L:L,0)),"")</f>
        <v/>
      </c>
      <c r="S59" s="801" t="str">
        <f>IFERROR(INDEX('ПРТС'!H:H,MATCH('показатель 504-п'!T59,'ПРТС'!P:P,0)),"")</f>
        <v/>
      </c>
      <c r="T59" s="808">
        <v>58</v>
      </c>
      <c r="U59" s="785"/>
      <c r="V59" s="785"/>
      <c r="W59" s="785"/>
      <c r="X59" s="785"/>
      <c r="Y59" s="785"/>
      <c r="Z59" s="785"/>
      <c r="AA59" s="785"/>
      <c r="AB59" s="785"/>
    </row>
    <row r="60" ht="14.25">
      <c r="A60" s="800" t="s">
        <v>21</v>
      </c>
      <c r="B60" s="800" t="s">
        <v>2548</v>
      </c>
      <c r="C60" s="824" t="s">
        <v>2703</v>
      </c>
      <c r="D60" s="801">
        <v>908</v>
      </c>
      <c r="E60" s="802">
        <v>877</v>
      </c>
      <c r="F60" s="803" t="s">
        <v>2704</v>
      </c>
      <c r="G60" s="803" t="s">
        <v>2705</v>
      </c>
      <c r="H60" s="803" t="s">
        <v>2706</v>
      </c>
      <c r="I60" s="803" t="str">
        <f>IFERROR(INDEX('УУС'!F:F,MATCH('показатель 504-п'!T60,'УУС'!N:N,0)),"")</f>
        <v/>
      </c>
      <c r="J60" s="804" t="str">
        <f t="shared" si="28"/>
        <v xml:space="preserve">3G хор</v>
      </c>
      <c r="K60" s="805" t="s">
        <v>2707</v>
      </c>
      <c r="L60" s="805" t="s">
        <v>2488</v>
      </c>
      <c r="M60" s="805" t="s">
        <v>2508</v>
      </c>
      <c r="N60" s="825" t="s">
        <v>2495</v>
      </c>
      <c r="O60" s="806" t="str">
        <f t="shared" si="29"/>
        <v>ВОЛС</v>
      </c>
      <c r="P60" s="801" t="s">
        <v>819</v>
      </c>
      <c r="Q60" s="801" t="str">
        <f>CONCATENATE(IFERROR(INDEX('УЦН 1.0'!D:D,MATCH('показатель 504-п'!T60,'УЦН 1.0'!R:R,0)),""),IF(IFERROR(INDEX('УЦН 1.0'!H:H,MATCH('показатель 504-п'!T60,'УЦН 1.0'!R:R,0)),"")="",""," ("&amp;IFERROR(INDEX('УЦН 1.0'!H:H,MATCH('показатель 504-п'!T60,'УЦН 1.0'!R:R,0)),"")&amp;")"))</f>
        <v/>
      </c>
      <c r="R60" s="807" t="str">
        <f>IFERROR(INDEX('УЦН 2.0'!K:K,MATCH('показатель 504-п'!T60,'УЦН 2.0'!L:L,0)),"")</f>
        <v/>
      </c>
      <c r="S60" s="801" t="str">
        <f>IFERROR(INDEX('ПРТС'!H:H,MATCH('показатель 504-п'!T60,'ПРТС'!P:P,0)),"")</f>
        <v/>
      </c>
      <c r="T60" s="808">
        <v>59</v>
      </c>
      <c r="U60" s="785"/>
      <c r="V60" s="785"/>
      <c r="W60" s="785"/>
      <c r="X60" s="785"/>
      <c r="Y60" s="785"/>
      <c r="Z60" s="785"/>
      <c r="AA60" s="785"/>
      <c r="AB60" s="785"/>
    </row>
    <row r="61" ht="14.25">
      <c r="A61" s="809" t="s">
        <v>21</v>
      </c>
      <c r="B61" s="800" t="s">
        <v>1172</v>
      </c>
      <c r="C61" s="809" t="s">
        <v>1544</v>
      </c>
      <c r="D61" s="810">
        <v>222</v>
      </c>
      <c r="E61" s="802">
        <v>160</v>
      </c>
      <c r="F61" s="803" t="s">
        <v>2708</v>
      </c>
      <c r="G61" s="803" t="s">
        <v>2709</v>
      </c>
      <c r="H61" s="803" t="s">
        <v>2710</v>
      </c>
      <c r="I61" s="803" t="str">
        <f>IFERROR(INDEX('УУС'!F:F,MATCH('показатель 504-п'!T61,'УУС'!N:N,0)),"")</f>
        <v/>
      </c>
      <c r="J61" s="811" t="str">
        <f t="shared" si="28"/>
        <v xml:space="preserve">4G хор</v>
      </c>
      <c r="K61" s="805" t="s">
        <v>156</v>
      </c>
      <c r="L61" s="812" t="s">
        <v>2481</v>
      </c>
      <c r="M61" s="805" t="s">
        <v>156</v>
      </c>
      <c r="N61" s="812" t="s">
        <v>2483</v>
      </c>
      <c r="O61" s="806" t="str">
        <f t="shared" si="29"/>
        <v>ВОЛС</v>
      </c>
      <c r="P61" s="801" t="s">
        <v>819</v>
      </c>
      <c r="Q61" s="801" t="str">
        <f>CONCATENATE(IFERROR(INDEX('УЦН 1.0'!D:D,MATCH('показатель 504-п'!T61,'УЦН 1.0'!R:R,0)),""),IF(IFERROR(INDEX('УЦН 1.0'!H:H,MATCH('показатель 504-п'!T61,'УЦН 1.0'!R:R,0)),"")="",""," ("&amp;IFERROR(INDEX('УЦН 1.0'!H:H,MATCH('показатель 504-п'!T61,'УЦН 1.0'!R:R,0)),"")&amp;")"))</f>
        <v/>
      </c>
      <c r="R61" s="807" t="str">
        <f>IFERROR(INDEX('УЦН 2.0'!K:K,MATCH('показатель 504-п'!T61,'УЦН 2.0'!L:L,0)),"")</f>
        <v xml:space="preserve">2022 (ноябрь 2022) - ВОЛС + Мегафон </v>
      </c>
      <c r="S61" s="801" t="str">
        <f>IFERROR(INDEX('ПРТС'!H:H,MATCH('показатель 504-п'!T61,'ПРТС'!P:P,0)),"")</f>
        <v/>
      </c>
      <c r="T61" s="808">
        <v>60</v>
      </c>
      <c r="U61" s="785"/>
      <c r="V61" s="785"/>
      <c r="W61" s="785"/>
      <c r="X61" s="785"/>
      <c r="Y61" s="785"/>
      <c r="Z61" s="785"/>
      <c r="AA61" s="785"/>
      <c r="AB61" s="785"/>
    </row>
    <row r="62" ht="14.25">
      <c r="A62" s="814" t="s">
        <v>21</v>
      </c>
      <c r="B62" s="800" t="s">
        <v>2595</v>
      </c>
      <c r="C62" s="814" t="s">
        <v>26</v>
      </c>
      <c r="D62" s="815">
        <v>177</v>
      </c>
      <c r="E62" s="802">
        <v>60</v>
      </c>
      <c r="F62" s="803" t="s">
        <v>2711</v>
      </c>
      <c r="G62" s="803" t="s">
        <v>2712</v>
      </c>
      <c r="H62" s="803" t="s">
        <v>2713</v>
      </c>
      <c r="I62" s="803" t="str">
        <f>IFERROR(INDEX('УУС'!F:F,MATCH('показатель 504-п'!T62,'УУС'!N:N,0)),"")</f>
        <v/>
      </c>
      <c r="J62" s="816" t="str">
        <f t="shared" si="28"/>
        <v xml:space="preserve">2G хор</v>
      </c>
      <c r="K62" s="805"/>
      <c r="L62" s="805"/>
      <c r="M62" s="817" t="s">
        <v>2516</v>
      </c>
      <c r="N62" s="805"/>
      <c r="O62" s="806" t="str">
        <f t="shared" si="29"/>
        <v>ВОЛС</v>
      </c>
      <c r="P62" s="801" t="s">
        <v>819</v>
      </c>
      <c r="Q62" s="801" t="str">
        <f>CONCATENATE(IFERROR(INDEX('УЦН 1.0'!D:D,MATCH('показатель 504-п'!T62,'УЦН 1.0'!R:R,0)),""),IF(IFERROR(INDEX('УЦН 1.0'!H:H,MATCH('показатель 504-п'!T62,'УЦН 1.0'!R:R,0)),"")="",""," ("&amp;IFERROR(INDEX('УЦН 1.0'!H:H,MATCH('показатель 504-п'!T62,'УЦН 1.0'!R:R,0)),"")&amp;")"))</f>
        <v/>
      </c>
      <c r="R62" s="807" t="str">
        <f>IFERROR(INDEX('УЦН 2.0'!K:K,MATCH('показатель 504-п'!T62,'УЦН 2.0'!L:L,0)),"")</f>
        <v/>
      </c>
      <c r="S62" s="801" t="str">
        <f>IFERROR(INDEX('ПРТС'!H:H,MATCH('показатель 504-п'!T62,'ПРТС'!P:P,0)),"")</f>
        <v/>
      </c>
      <c r="T62" s="808">
        <v>61</v>
      </c>
      <c r="U62" s="785"/>
      <c r="V62" s="785"/>
      <c r="W62" s="785"/>
      <c r="X62" s="785"/>
      <c r="Y62" s="785"/>
      <c r="Z62" s="785"/>
      <c r="AA62" s="785"/>
      <c r="AB62" s="785"/>
    </row>
    <row r="63" ht="14.25">
      <c r="A63" s="800" t="s">
        <v>21</v>
      </c>
      <c r="B63" s="800" t="s">
        <v>1185</v>
      </c>
      <c r="C63" s="821" t="s">
        <v>27</v>
      </c>
      <c r="D63" s="801">
        <v>118</v>
      </c>
      <c r="E63" s="802">
        <v>82</v>
      </c>
      <c r="F63" s="803" t="s">
        <v>2714</v>
      </c>
      <c r="G63" s="803" t="s">
        <v>2715</v>
      </c>
      <c r="H63" s="803" t="s">
        <v>2716</v>
      </c>
      <c r="I63" s="803" t="str">
        <f>IFERROR(INDEX('УУС'!F:F,MATCH('показатель 504-п'!T63,'УУС'!N:N,0)),"")</f>
        <v xml:space="preserve">ул. Школьная, д. 30</v>
      </c>
      <c r="J63" s="804" t="str">
        <f t="shared" si="28"/>
        <v xml:space="preserve">2G низ</v>
      </c>
      <c r="K63" s="805" t="s">
        <v>156</v>
      </c>
      <c r="L63" s="805" t="s">
        <v>2500</v>
      </c>
      <c r="M63" s="805" t="s">
        <v>156</v>
      </c>
      <c r="N63" s="805" t="s">
        <v>156</v>
      </c>
      <c r="O63" s="806" t="str">
        <f t="shared" si="29"/>
        <v>-</v>
      </c>
      <c r="P63" s="801" t="s">
        <v>156</v>
      </c>
      <c r="Q63" s="801" t="str">
        <f>CONCATENATE(IFERROR(INDEX('УЦН 1.0'!D:D,MATCH('показатель 504-п'!T63,'УЦН 1.0'!R:R,0)),""),IF(IFERROR(INDEX('УЦН 1.0'!H:H,MATCH('показатель 504-п'!T63,'УЦН 1.0'!R:R,0)),"")="",""," ("&amp;IFERROR(INDEX('УЦН 1.0'!H:H,MATCH('показатель 504-п'!T63,'УЦН 1.0'!R:R,0)),"")&amp;")"))</f>
        <v/>
      </c>
      <c r="R63" s="807" t="str">
        <f>IFERROR(INDEX('УЦН 2.0'!K:K,MATCH('показатель 504-п'!T63,'УЦН 2.0'!L:L,0)),"")</f>
        <v/>
      </c>
      <c r="S63" s="801" t="str">
        <f>IFERROR(INDEX('ПРТС'!H:H,MATCH('показатель 504-п'!T63,'ПРТС'!P:P,0)),"")</f>
        <v/>
      </c>
      <c r="T63" s="808">
        <v>62</v>
      </c>
      <c r="U63" s="785"/>
      <c r="V63" s="785"/>
      <c r="W63" s="785"/>
      <c r="X63" s="785"/>
      <c r="Y63" s="785"/>
      <c r="Z63" s="785"/>
      <c r="AA63" s="785"/>
      <c r="AB63" s="785"/>
    </row>
    <row r="64" ht="14.25">
      <c r="A64" s="809" t="s">
        <v>21</v>
      </c>
      <c r="B64" s="800" t="s">
        <v>1185</v>
      </c>
      <c r="C64" s="809" t="s">
        <v>273</v>
      </c>
      <c r="D64" s="813">
        <v>145</v>
      </c>
      <c r="E64" s="802">
        <v>139</v>
      </c>
      <c r="F64" s="803" t="s">
        <v>2717</v>
      </c>
      <c r="G64" s="803" t="s">
        <v>2718</v>
      </c>
      <c r="H64" s="803" t="s">
        <v>2719</v>
      </c>
      <c r="I64" s="803" t="str">
        <f>IFERROR(INDEX('УУС'!F:F,MATCH('показатель 504-п'!T64,'УУС'!N:N,0)),"")</f>
        <v/>
      </c>
      <c r="J64" s="811" t="str">
        <f t="shared" si="28"/>
        <v xml:space="preserve">4G хор</v>
      </c>
      <c r="K64" s="805"/>
      <c r="L64" s="805"/>
      <c r="M64" s="805"/>
      <c r="N64" s="812" t="s">
        <v>2483</v>
      </c>
      <c r="O64" s="806" t="str">
        <f t="shared" si="29"/>
        <v>ВОЛС</v>
      </c>
      <c r="P64" s="801" t="s">
        <v>2540</v>
      </c>
      <c r="Q64" s="801" t="str">
        <f>CONCATENATE(IFERROR(INDEX('УЦН 1.0'!D:D,MATCH('показатель 504-п'!T64,'УЦН 1.0'!R:R,0)),""),IF(IFERROR(INDEX('УЦН 1.0'!H:H,MATCH('показатель 504-п'!T64,'УЦН 1.0'!R:R,0)),"")="",""," ("&amp;IFERROR(INDEX('УЦН 1.0'!H:H,MATCH('показатель 504-п'!T64,'УЦН 1.0'!R:R,0)),"")&amp;")"))</f>
        <v/>
      </c>
      <c r="R64" s="807" t="str">
        <f>IFERROR(INDEX('УЦН 2.0'!K:K,MATCH('показатель 504-п'!T64,'УЦН 2.0'!L:L,0)),"")</f>
        <v xml:space="preserve">2023 (декабрь 2023) - ВОЛС  </v>
      </c>
      <c r="S64" s="801" t="str">
        <f>IFERROR(INDEX('ПРТС'!H:H,MATCH('показатель 504-п'!T64,'ПРТС'!P:P,0)),"")</f>
        <v/>
      </c>
      <c r="T64" s="808">
        <v>63</v>
      </c>
      <c r="U64" s="785"/>
      <c r="V64" s="785"/>
      <c r="W64" s="785"/>
      <c r="X64" s="785"/>
      <c r="Y64" s="785"/>
      <c r="Z64" s="785"/>
      <c r="AA64" s="785"/>
      <c r="AB64" s="785"/>
    </row>
    <row r="65" ht="14.25">
      <c r="A65" s="800" t="s">
        <v>2720</v>
      </c>
      <c r="B65" s="800"/>
      <c r="C65" s="800" t="s">
        <v>2721</v>
      </c>
      <c r="D65" s="801">
        <v>109155</v>
      </c>
      <c r="E65" s="802">
        <v>100621</v>
      </c>
      <c r="F65" s="803" t="s">
        <v>2722</v>
      </c>
      <c r="G65" s="803" t="s">
        <v>2723</v>
      </c>
      <c r="H65" s="803" t="s">
        <v>2724</v>
      </c>
      <c r="I65" s="803" t="str">
        <f>IFERROR(INDEX('УУС'!F:F,MATCH('показатель 504-п'!T65,'УУС'!N:N,0)),"")</f>
        <v/>
      </c>
      <c r="J65" s="804" t="str">
        <f t="shared" si="28"/>
        <v xml:space="preserve">4G хор</v>
      </c>
      <c r="K65" s="805" t="s">
        <v>2480</v>
      </c>
      <c r="L65" s="805" t="s">
        <v>2481</v>
      </c>
      <c r="M65" s="805" t="s">
        <v>2482</v>
      </c>
      <c r="N65" s="805" t="s">
        <v>2483</v>
      </c>
      <c r="O65" s="806" t="str">
        <f t="shared" si="29"/>
        <v>ВОЛС</v>
      </c>
      <c r="P65" s="801" t="s">
        <v>819</v>
      </c>
      <c r="Q65" s="801" t="str">
        <f>CONCATENATE(IFERROR(INDEX('УЦН 1.0'!D:D,MATCH('показатель 504-п'!T65,'УЦН 1.0'!R:R,0)),""),IF(IFERROR(INDEX('УЦН 1.0'!H:H,MATCH('показатель 504-п'!T65,'УЦН 1.0'!R:R,0)),"")="",""," ("&amp;IFERROR(INDEX('УЦН 1.0'!H:H,MATCH('показатель 504-п'!T65,'УЦН 1.0'!R:R,0)),"")&amp;")"))</f>
        <v/>
      </c>
      <c r="R65" s="807" t="str">
        <f>IFERROR(INDEX('УЦН 2.0'!K:K,MATCH('показатель 504-п'!T65,'УЦН 2.0'!L:L,0)),"")</f>
        <v/>
      </c>
      <c r="S65" s="801" t="str">
        <f>IFERROR(INDEX('ПРТС'!H:H,MATCH('показатель 504-п'!T65,'ПРТС'!P:P,0)),"")</f>
        <v/>
      </c>
      <c r="T65" s="808">
        <v>64</v>
      </c>
      <c r="U65" s="785"/>
      <c r="V65" s="785"/>
      <c r="W65" s="785"/>
      <c r="X65" s="785"/>
      <c r="Y65" s="785"/>
      <c r="Z65" s="785"/>
      <c r="AA65" s="785"/>
      <c r="AB65" s="785"/>
    </row>
    <row r="66" ht="14.25">
      <c r="A66" s="800" t="s">
        <v>2720</v>
      </c>
      <c r="B66" s="800"/>
      <c r="C66" s="800" t="s">
        <v>2725</v>
      </c>
      <c r="D66" s="801">
        <v>1293</v>
      </c>
      <c r="E66" s="802">
        <v>1451</v>
      </c>
      <c r="F66" s="803" t="s">
        <v>2726</v>
      </c>
      <c r="G66" s="803" t="s">
        <v>2727</v>
      </c>
      <c r="H66" s="803" t="s">
        <v>2728</v>
      </c>
      <c r="I66" s="803" t="str">
        <f>IFERROR(INDEX('УУС'!F:F,MATCH('показатель 504-п'!T66,'УУС'!N:N,0)),"")</f>
        <v/>
      </c>
      <c r="J66" s="804" t="str">
        <f t="shared" si="28"/>
        <v xml:space="preserve">4G хор</v>
      </c>
      <c r="K66" s="805" t="s">
        <v>2707</v>
      </c>
      <c r="L66" s="805" t="s">
        <v>2481</v>
      </c>
      <c r="M66" s="805" t="s">
        <v>2508</v>
      </c>
      <c r="N66" s="805" t="s">
        <v>2495</v>
      </c>
      <c r="O66" s="806" t="str">
        <f t="shared" si="29"/>
        <v>-</v>
      </c>
      <c r="P66" s="801" t="s">
        <v>156</v>
      </c>
      <c r="Q66" s="801" t="str">
        <f>CONCATENATE(IFERROR(INDEX('УЦН 1.0'!D:D,MATCH('показатель 504-п'!T66,'УЦН 1.0'!R:R,0)),""),IF(IFERROR(INDEX('УЦН 1.0'!H:H,MATCH('показатель 504-п'!T66,'УЦН 1.0'!R:R,0)),"")="",""," ("&amp;IFERROR(INDEX('УЦН 1.0'!H:H,MATCH('показатель 504-п'!T66,'УЦН 1.0'!R:R,0)),"")&amp;")"))</f>
        <v/>
      </c>
      <c r="R66" s="807" t="str">
        <f>IFERROR(INDEX('УЦН 2.0'!K:K,MATCH('показатель 504-п'!T66,'УЦН 2.0'!L:L,0)),"")</f>
        <v/>
      </c>
      <c r="S66" s="801" t="str">
        <f>IFERROR(INDEX('ПРТС'!H:H,MATCH('показатель 504-п'!T66,'ПРТС'!P:P,0)),"")</f>
        <v/>
      </c>
      <c r="T66" s="808">
        <v>65</v>
      </c>
      <c r="U66" s="785"/>
      <c r="V66" s="785"/>
      <c r="W66" s="785"/>
      <c r="X66" s="785"/>
      <c r="Y66" s="785"/>
      <c r="Z66" s="785"/>
      <c r="AA66" s="785"/>
      <c r="AB66" s="785"/>
    </row>
    <row r="67" ht="14.25">
      <c r="A67" s="800" t="s">
        <v>1126</v>
      </c>
      <c r="B67" s="800" t="s">
        <v>2729</v>
      </c>
      <c r="C67" s="800" t="s">
        <v>2730</v>
      </c>
      <c r="D67" s="801">
        <v>68</v>
      </c>
      <c r="E67" s="802">
        <v>49</v>
      </c>
      <c r="F67" s="803" t="s">
        <v>2731</v>
      </c>
      <c r="G67" s="803" t="s">
        <v>2732</v>
      </c>
      <c r="H67" s="803" t="s">
        <v>2733</v>
      </c>
      <c r="I67" s="803" t="str">
        <f>IFERROR(INDEX('УУС'!F:F,MATCH('показатель 504-п'!T67,'УУС'!N:N,0)),"")</f>
        <v xml:space="preserve">ул. Центральная, д. 26</v>
      </c>
      <c r="J67" s="804" t="str">
        <f t="shared" si="28"/>
        <v>-</v>
      </c>
      <c r="K67" s="805" t="s">
        <v>156</v>
      </c>
      <c r="L67" s="805" t="s">
        <v>156</v>
      </c>
      <c r="M67" s="805" t="s">
        <v>156</v>
      </c>
      <c r="N67" s="805" t="s">
        <v>156</v>
      </c>
      <c r="O67" s="806" t="str">
        <f t="shared" si="29"/>
        <v>-</v>
      </c>
      <c r="P67" s="801" t="s">
        <v>156</v>
      </c>
      <c r="Q67" s="801" t="str">
        <f>CONCATENATE(IFERROR(INDEX('УЦН 1.0'!D:D,MATCH('показатель 504-п'!T67,'УЦН 1.0'!R:R,0)),""),IF(IFERROR(INDEX('УЦН 1.0'!H:H,MATCH('показатель 504-п'!T67,'УЦН 1.0'!R:R,0)),"")="",""," ("&amp;IFERROR(INDEX('УЦН 1.0'!H:H,MATCH('показатель 504-п'!T67,'УЦН 1.0'!R:R,0)),"")&amp;")"))</f>
        <v/>
      </c>
      <c r="R67" s="807" t="str">
        <f>IFERROR(INDEX('УЦН 2.0'!K:K,MATCH('показатель 504-п'!T67,'УЦН 2.0'!L:L,0)),"")</f>
        <v/>
      </c>
      <c r="S67" s="801" t="str">
        <f>IFERROR(INDEX('ПРТС'!H:H,MATCH('показатель 504-п'!T67,'ПРТС'!P:P,0)),"")</f>
        <v/>
      </c>
      <c r="T67" s="808">
        <v>66</v>
      </c>
      <c r="U67" s="785"/>
      <c r="V67" s="785"/>
      <c r="W67" s="785"/>
      <c r="X67" s="785"/>
      <c r="Y67" s="785"/>
      <c r="Z67" s="785"/>
      <c r="AA67" s="785"/>
      <c r="AB67" s="785"/>
    </row>
    <row r="68" ht="14.25">
      <c r="A68" s="800" t="s">
        <v>1126</v>
      </c>
      <c r="B68" s="800" t="s">
        <v>2734</v>
      </c>
      <c r="C68" s="800" t="s">
        <v>207</v>
      </c>
      <c r="D68" s="801">
        <v>300</v>
      </c>
      <c r="E68" s="802">
        <v>286</v>
      </c>
      <c r="F68" s="803" t="s">
        <v>2735</v>
      </c>
      <c r="G68" s="803" t="s">
        <v>2736</v>
      </c>
      <c r="H68" s="803" t="s">
        <v>2737</v>
      </c>
      <c r="I68" s="803" t="str">
        <f>IFERROR(INDEX('УУС'!F:F,MATCH('показатель 504-п'!T68,'УУС'!N:N,0)),"")</f>
        <v xml:space="preserve">д. 5</v>
      </c>
      <c r="J68" s="804" t="str">
        <f t="shared" si="28"/>
        <v xml:space="preserve">3G хор</v>
      </c>
      <c r="K68" s="805" t="s">
        <v>2707</v>
      </c>
      <c r="L68" s="805" t="s">
        <v>2488</v>
      </c>
      <c r="M68" s="805" t="s">
        <v>2508</v>
      </c>
      <c r="N68" s="805" t="s">
        <v>2738</v>
      </c>
      <c r="O68" s="806" t="str">
        <f t="shared" si="29"/>
        <v>ВОЛС</v>
      </c>
      <c r="P68" s="801" t="s">
        <v>156</v>
      </c>
      <c r="Q68" s="801" t="str">
        <f>CONCATENATE(IFERROR(INDEX('УЦН 1.0'!D:D,MATCH('показатель 504-п'!T68,'УЦН 1.0'!R:R,0)),""),IF(IFERROR(INDEX('УЦН 1.0'!H:H,MATCH('показатель 504-п'!T68,'УЦН 1.0'!R:R,0)),"")="",""," ("&amp;IFERROR(INDEX('УЦН 1.0'!H:H,MATCH('показатель 504-п'!T68,'УЦН 1.0'!R:R,0)),"")&amp;")"))</f>
        <v xml:space="preserve">2019 (ВОЛС)</v>
      </c>
      <c r="R68" s="807" t="str">
        <f>IFERROR(INDEX('УЦН 2.0'!K:K,MATCH('показатель 504-п'!T68,'УЦН 2.0'!L:L,0)),"")</f>
        <v/>
      </c>
      <c r="S68" s="801" t="str">
        <f>IFERROR(INDEX('ПРТС'!H:H,MATCH('показатель 504-п'!T68,'ПРТС'!P:P,0)),"")</f>
        <v/>
      </c>
      <c r="T68" s="808">
        <v>67</v>
      </c>
      <c r="U68" s="785"/>
      <c r="V68" s="785"/>
      <c r="W68" s="785"/>
      <c r="X68" s="785"/>
      <c r="Y68" s="785"/>
      <c r="Z68" s="785"/>
      <c r="AA68" s="785"/>
      <c r="AB68" s="785"/>
    </row>
    <row r="69" ht="14.25">
      <c r="A69" s="800" t="s">
        <v>1126</v>
      </c>
      <c r="B69" s="800" t="s">
        <v>2734</v>
      </c>
      <c r="C69" s="800" t="s">
        <v>2739</v>
      </c>
      <c r="D69" s="801">
        <v>948</v>
      </c>
      <c r="E69" s="802">
        <v>879</v>
      </c>
      <c r="F69" s="803" t="s">
        <v>2740</v>
      </c>
      <c r="G69" s="803" t="s">
        <v>2741</v>
      </c>
      <c r="H69" s="803" t="s">
        <v>2742</v>
      </c>
      <c r="I69" s="803" t="str">
        <f>IFERROR(INDEX('УУС'!F:F,MATCH('показатель 504-п'!T69,'УУС'!N:N,0)),"")</f>
        <v xml:space="preserve">пер. Центральный, д. 4Б</v>
      </c>
      <c r="J69" s="804" t="str">
        <f t="shared" si="28"/>
        <v xml:space="preserve">3G хор</v>
      </c>
      <c r="K69" s="805" t="s">
        <v>2707</v>
      </c>
      <c r="L69" s="805" t="s">
        <v>2488</v>
      </c>
      <c r="M69" s="805" t="s">
        <v>2508</v>
      </c>
      <c r="N69" s="805" t="s">
        <v>2738</v>
      </c>
      <c r="O69" s="806" t="str">
        <f t="shared" si="29"/>
        <v>ВОЛС</v>
      </c>
      <c r="P69" s="801" t="s">
        <v>819</v>
      </c>
      <c r="Q69" s="801" t="str">
        <f>CONCATENATE(IFERROR(INDEX('УЦН 1.0'!D:D,MATCH('показатель 504-п'!T69,'УЦН 1.0'!R:R,0)),""),IF(IFERROR(INDEX('УЦН 1.0'!H:H,MATCH('показатель 504-п'!T69,'УЦН 1.0'!R:R,0)),"")="",""," ("&amp;IFERROR(INDEX('УЦН 1.0'!H:H,MATCH('показатель 504-п'!T69,'УЦН 1.0'!R:R,0)),"")&amp;")"))</f>
        <v/>
      </c>
      <c r="R69" s="807" t="str">
        <f>IFERROR(INDEX('УЦН 2.0'!K:K,MATCH('показатель 504-п'!T69,'УЦН 2.0'!L:L,0)),"")</f>
        <v/>
      </c>
      <c r="S69" s="801" t="str">
        <f>IFERROR(INDEX('ПРТС'!H:H,MATCH('показатель 504-п'!T69,'ПРТС'!P:P,0)),"")</f>
        <v/>
      </c>
      <c r="T69" s="808">
        <v>68</v>
      </c>
      <c r="U69" s="785"/>
      <c r="V69" s="785"/>
      <c r="W69" s="785"/>
      <c r="X69" s="785"/>
      <c r="Y69" s="785"/>
      <c r="Z69" s="785"/>
      <c r="AA69" s="785"/>
      <c r="AB69" s="785"/>
    </row>
    <row r="70" ht="14.25">
      <c r="A70" s="800" t="s">
        <v>1126</v>
      </c>
      <c r="B70" s="800" t="s">
        <v>2729</v>
      </c>
      <c r="C70" s="800" t="s">
        <v>208</v>
      </c>
      <c r="D70" s="801">
        <v>377</v>
      </c>
      <c r="E70" s="822">
        <v>277</v>
      </c>
      <c r="F70" s="823" t="s">
        <v>2743</v>
      </c>
      <c r="G70" s="823" t="s">
        <v>2744</v>
      </c>
      <c r="H70" s="823" t="s">
        <v>2745</v>
      </c>
      <c r="I70" s="803" t="str">
        <f>IFERROR(INDEX('УУС'!F:F,MATCH('показатель 504-п'!T70,'УУС'!N:N,0)),"")</f>
        <v xml:space="preserve">ул. Центральная, д. 8а</v>
      </c>
      <c r="J70" s="804" t="str">
        <f t="shared" si="28"/>
        <v xml:space="preserve">2G низ</v>
      </c>
      <c r="K70" s="805" t="s">
        <v>2515</v>
      </c>
      <c r="L70" s="805" t="s">
        <v>2500</v>
      </c>
      <c r="M70" s="805" t="s">
        <v>2489</v>
      </c>
      <c r="N70" s="805" t="s">
        <v>2490</v>
      </c>
      <c r="O70" s="806" t="str">
        <f t="shared" si="29"/>
        <v>ВОЛС</v>
      </c>
      <c r="P70" s="801" t="s">
        <v>819</v>
      </c>
      <c r="Q70" s="801" t="str">
        <f>CONCATENATE(IFERROR(INDEX('УЦН 1.0'!D:D,MATCH('показатель 504-п'!T70,'УЦН 1.0'!R:R,0)),""),IF(IFERROR(INDEX('УЦН 1.0'!H:H,MATCH('показатель 504-п'!T70,'УЦН 1.0'!R:R,0)),"")="",""," ("&amp;IFERROR(INDEX('УЦН 1.0'!H:H,MATCH('показатель 504-п'!T70,'УЦН 1.0'!R:R,0)),"")&amp;")"))</f>
        <v xml:space="preserve">2019 (ВОЛС)</v>
      </c>
      <c r="R70" s="807" t="str">
        <f>IFERROR(INDEX('УЦН 2.0'!K:K,MATCH('показатель 504-п'!T70,'УЦН 2.0'!L:L,0)),"")</f>
        <v/>
      </c>
      <c r="S70" s="801" t="str">
        <f>IFERROR(INDEX('ПРТС'!H:H,MATCH('показатель 504-п'!T70,'ПРТС'!P:P,0)),"")</f>
        <v/>
      </c>
      <c r="T70" s="808">
        <v>69</v>
      </c>
      <c r="U70" s="785"/>
      <c r="V70" s="785"/>
      <c r="W70" s="785"/>
      <c r="X70" s="785"/>
      <c r="Y70" s="785"/>
      <c r="Z70" s="785"/>
      <c r="AA70" s="785"/>
      <c r="AB70" s="785"/>
    </row>
    <row r="71" ht="14.25">
      <c r="A71" s="800" t="s">
        <v>1126</v>
      </c>
      <c r="B71" s="800" t="s">
        <v>1378</v>
      </c>
      <c r="C71" s="800" t="s">
        <v>2746</v>
      </c>
      <c r="D71" s="801">
        <v>1143</v>
      </c>
      <c r="E71" s="802">
        <v>1062</v>
      </c>
      <c r="F71" s="803" t="s">
        <v>2747</v>
      </c>
      <c r="G71" s="803" t="s">
        <v>2748</v>
      </c>
      <c r="H71" s="803" t="s">
        <v>2749</v>
      </c>
      <c r="I71" s="803" t="str">
        <f>IFERROR(INDEX('УУС'!F:F,MATCH('показатель 504-п'!T71,'УУС'!N:N,0)),"")</f>
        <v/>
      </c>
      <c r="J71" s="804" t="str">
        <f t="shared" si="28"/>
        <v xml:space="preserve">3G хор</v>
      </c>
      <c r="K71" s="805" t="s">
        <v>2707</v>
      </c>
      <c r="L71" s="805" t="s">
        <v>2488</v>
      </c>
      <c r="M71" s="805" t="s">
        <v>2508</v>
      </c>
      <c r="N71" s="805" t="s">
        <v>2495</v>
      </c>
      <c r="O71" s="806" t="str">
        <f t="shared" si="29"/>
        <v>РРЛ</v>
      </c>
      <c r="P71" s="801" t="s">
        <v>2540</v>
      </c>
      <c r="Q71" s="801" t="str">
        <f>CONCATENATE(IFERROR(INDEX('УЦН 1.0'!D:D,MATCH('показатель 504-п'!T71,'УЦН 1.0'!R:R,0)),""),IF(IFERROR(INDEX('УЦН 1.0'!H:H,MATCH('показатель 504-п'!T71,'УЦН 1.0'!R:R,0)),"")="",""," ("&amp;IFERROR(INDEX('УЦН 1.0'!H:H,MATCH('показатель 504-п'!T71,'УЦН 1.0'!R:R,0)),"")&amp;")"))</f>
        <v/>
      </c>
      <c r="R71" s="807" t="str">
        <f>IFERROR(INDEX('УЦН 2.0'!K:K,MATCH('показатель 504-п'!T71,'УЦН 2.0'!L:L,0)),"")</f>
        <v/>
      </c>
      <c r="S71" s="801" t="str">
        <f>IFERROR(INDEX('ПРТС'!H:H,MATCH('показатель 504-п'!T71,'ПРТС'!P:P,0)),"")</f>
        <v/>
      </c>
      <c r="T71" s="808">
        <v>70</v>
      </c>
      <c r="U71" s="785"/>
      <c r="V71" s="785"/>
      <c r="W71" s="785"/>
      <c r="X71" s="785"/>
      <c r="Y71" s="785"/>
      <c r="Z71" s="785"/>
      <c r="AA71" s="785"/>
      <c r="AB71" s="785"/>
    </row>
    <row r="72" ht="14.25">
      <c r="A72" s="800" t="s">
        <v>1126</v>
      </c>
      <c r="B72" s="800" t="s">
        <v>2750</v>
      </c>
      <c r="C72" s="800" t="s">
        <v>2751</v>
      </c>
      <c r="D72" s="801">
        <v>5</v>
      </c>
      <c r="E72" s="802">
        <v>12</v>
      </c>
      <c r="F72" s="803" t="s">
        <v>2752</v>
      </c>
      <c r="G72" s="803" t="s">
        <v>2753</v>
      </c>
      <c r="H72" s="803" t="s">
        <v>2754</v>
      </c>
      <c r="I72" s="803" t="str">
        <f>IFERROR(INDEX('УУС'!F:F,MATCH('показатель 504-п'!T72,'УУС'!N:N,0)),"")</f>
        <v/>
      </c>
      <c r="J72" s="804" t="str">
        <f t="shared" si="28"/>
        <v xml:space="preserve">2G хор</v>
      </c>
      <c r="K72" s="805" t="s">
        <v>156</v>
      </c>
      <c r="L72" s="805" t="s">
        <v>156</v>
      </c>
      <c r="M72" s="805" t="s">
        <v>2516</v>
      </c>
      <c r="N72" s="805" t="s">
        <v>156</v>
      </c>
      <c r="O72" s="806" t="str">
        <f t="shared" si="29"/>
        <v>-</v>
      </c>
      <c r="P72" s="801" t="s">
        <v>156</v>
      </c>
      <c r="Q72" s="801" t="str">
        <f>CONCATENATE(IFERROR(INDEX('УЦН 1.0'!D:D,MATCH('показатель 504-п'!T72,'УЦН 1.0'!R:R,0)),""),IF(IFERROR(INDEX('УЦН 1.0'!H:H,MATCH('показатель 504-п'!T72,'УЦН 1.0'!R:R,0)),"")="",""," ("&amp;IFERROR(INDEX('УЦН 1.0'!H:H,MATCH('показатель 504-п'!T72,'УЦН 1.0'!R:R,0)),"")&amp;")"))</f>
        <v/>
      </c>
      <c r="R72" s="807" t="str">
        <f>IFERROR(INDEX('УЦН 2.0'!K:K,MATCH('показатель 504-п'!T72,'УЦН 2.0'!L:L,0)),"")</f>
        <v/>
      </c>
      <c r="S72" s="801" t="str">
        <f>IFERROR(INDEX('ПРТС'!H:H,MATCH('показатель 504-п'!T72,'ПРТС'!P:P,0)),"")</f>
        <v/>
      </c>
      <c r="T72" s="808">
        <v>71</v>
      </c>
      <c r="U72" s="785"/>
      <c r="V72" s="785"/>
      <c r="W72" s="785"/>
      <c r="X72" s="785"/>
      <c r="Y72" s="785"/>
      <c r="Z72" s="785"/>
      <c r="AA72" s="785"/>
      <c r="AB72" s="785"/>
    </row>
    <row r="73" ht="14.25">
      <c r="A73" s="800" t="s">
        <v>1126</v>
      </c>
      <c r="B73" s="800" t="s">
        <v>1361</v>
      </c>
      <c r="C73" s="800" t="s">
        <v>2755</v>
      </c>
      <c r="D73" s="801">
        <v>113</v>
      </c>
      <c r="E73" s="802">
        <v>69</v>
      </c>
      <c r="F73" s="803" t="s">
        <v>2756</v>
      </c>
      <c r="G73" s="803" t="s">
        <v>2757</v>
      </c>
      <c r="H73" s="803" t="s">
        <v>2758</v>
      </c>
      <c r="I73" s="803" t="str">
        <f>IFERROR(INDEX('УУС'!F:F,MATCH('показатель 504-п'!T73,'УУС'!N:N,0)),"")</f>
        <v/>
      </c>
      <c r="J73" s="804" t="str">
        <f t="shared" si="28"/>
        <v xml:space="preserve">2G низ</v>
      </c>
      <c r="K73" s="805" t="s">
        <v>2515</v>
      </c>
      <c r="L73" s="805" t="s">
        <v>2500</v>
      </c>
      <c r="M73" s="805" t="s">
        <v>2489</v>
      </c>
      <c r="N73" s="805" t="s">
        <v>2490</v>
      </c>
      <c r="O73" s="806" t="str">
        <f t="shared" si="29"/>
        <v>РРЛ</v>
      </c>
      <c r="P73" s="801" t="s">
        <v>2540</v>
      </c>
      <c r="Q73" s="801" t="str">
        <f>CONCATENATE(IFERROR(INDEX('УЦН 1.0'!D:D,MATCH('показатель 504-п'!T73,'УЦН 1.0'!R:R,0)),""),IF(IFERROR(INDEX('УЦН 1.0'!H:H,MATCH('показатель 504-п'!T73,'УЦН 1.0'!R:R,0)),"")="",""," ("&amp;IFERROR(INDEX('УЦН 1.0'!H:H,MATCH('показатель 504-п'!T73,'УЦН 1.0'!R:R,0)),"")&amp;")"))</f>
        <v/>
      </c>
      <c r="R73" s="807" t="str">
        <f>IFERROR(INDEX('УЦН 2.0'!K:K,MATCH('показатель 504-п'!T73,'УЦН 2.0'!L:L,0)),"")</f>
        <v/>
      </c>
      <c r="S73" s="801" t="str">
        <f>IFERROR(INDEX('ПРТС'!H:H,MATCH('показатель 504-п'!T73,'ПРТС'!P:P,0)),"")</f>
        <v/>
      </c>
      <c r="T73" s="808">
        <v>72</v>
      </c>
      <c r="U73" s="785"/>
      <c r="V73" s="785"/>
      <c r="W73" s="785"/>
      <c r="X73" s="785"/>
      <c r="Y73" s="785"/>
      <c r="Z73" s="785"/>
      <c r="AA73" s="785"/>
      <c r="AB73" s="785"/>
    </row>
    <row r="74" ht="14.25">
      <c r="A74" s="800" t="s">
        <v>1126</v>
      </c>
      <c r="B74" s="800" t="s">
        <v>2759</v>
      </c>
      <c r="C74" s="800" t="s">
        <v>2760</v>
      </c>
      <c r="D74" s="801">
        <v>1146</v>
      </c>
      <c r="E74" s="802">
        <v>1103</v>
      </c>
      <c r="F74" s="803" t="s">
        <v>2761</v>
      </c>
      <c r="G74" s="803" t="s">
        <v>2762</v>
      </c>
      <c r="H74" s="803" t="s">
        <v>2763</v>
      </c>
      <c r="I74" s="803" t="str">
        <f>IFERROR(INDEX('УУС'!F:F,MATCH('показатель 504-п'!T74,'УУС'!N:N,0)),"")</f>
        <v/>
      </c>
      <c r="J74" s="804" t="str">
        <f t="shared" ref="J74:J99" si="30">IF(COUNTIF(K74:N74,"*4G хорошее*")&gt;0,"4G хор",IF(COUNTIF(K74:N74,"*3G хорошее*")&gt;0,"3G хор",IF(COUNTIF(K74:N74,"*4G низкое*")&gt;0,"4G низ",IF(COUNTIF(K74:N74,"*3G низкое*")&gt;0,"3G низ",IF(COUNTIF(K74:N74,"*2G хорошее*")&gt;0,"2G хор",IF(COUNTIF(K74:N74,"*2G низкое*")&gt;0,"2G низ",IF((COUNTIF(K74:N74,"* *")=0),"-",)))))))</f>
        <v xml:space="preserve">3G хор</v>
      </c>
      <c r="K74" s="805" t="s">
        <v>2707</v>
      </c>
      <c r="L74" s="805" t="s">
        <v>2536</v>
      </c>
      <c r="M74" s="805" t="s">
        <v>2508</v>
      </c>
      <c r="N74" s="805" t="s">
        <v>2495</v>
      </c>
      <c r="O74" s="806" t="str">
        <f t="shared" ref="O74:O99" si="31">IF(COUNTIF(P74:R74,"*ВОЛС*")&gt;0,"ВОЛС",IF(COUNTIF(P74:R74,"*БШПД*")&gt;0,"РРЛ",IF(COUNTIF(P74:R74,"*Спутник*")&gt;0,"Спутник",IF((COUNTIF(P74:R74,"* *")=0),"-",))))</f>
        <v>ВОЛС</v>
      </c>
      <c r="P74" s="801" t="s">
        <v>819</v>
      </c>
      <c r="Q74" s="801" t="str">
        <f>CONCATENATE(IFERROR(INDEX('УЦН 1.0'!D:D,MATCH('показатель 504-п'!T74,'УЦН 1.0'!R:R,0)),""),IF(IFERROR(INDEX('УЦН 1.0'!H:H,MATCH('показатель 504-п'!T74,'УЦН 1.0'!R:R,0)),"")="",""," ("&amp;IFERROR(INDEX('УЦН 1.0'!H:H,MATCH('показатель 504-п'!T74,'УЦН 1.0'!R:R,0)),"")&amp;")"))</f>
        <v/>
      </c>
      <c r="R74" s="807" t="str">
        <f>IFERROR(INDEX('УЦН 2.0'!K:K,MATCH('показатель 504-п'!T74,'УЦН 2.0'!L:L,0)),"")</f>
        <v/>
      </c>
      <c r="S74" s="801" t="str">
        <f>IFERROR(INDEX('ПРТС'!H:H,MATCH('показатель 504-п'!T74,'ПРТС'!P:P,0)),"")</f>
        <v/>
      </c>
      <c r="T74" s="808">
        <v>73</v>
      </c>
      <c r="U74" s="785"/>
      <c r="V74" s="785"/>
      <c r="W74" s="785"/>
      <c r="X74" s="785"/>
      <c r="Y74" s="785"/>
      <c r="Z74" s="785"/>
      <c r="AA74" s="785"/>
      <c r="AB74" s="785"/>
    </row>
    <row r="75" ht="14.25">
      <c r="A75" s="800" t="s">
        <v>1126</v>
      </c>
      <c r="B75" s="800" t="s">
        <v>2750</v>
      </c>
      <c r="C75" s="800" t="s">
        <v>2764</v>
      </c>
      <c r="D75" s="801">
        <v>20</v>
      </c>
      <c r="E75" s="802">
        <v>7</v>
      </c>
      <c r="F75" s="803" t="s">
        <v>2765</v>
      </c>
      <c r="G75" s="803" t="s">
        <v>2766</v>
      </c>
      <c r="H75" s="803" t="s">
        <v>2767</v>
      </c>
      <c r="I75" s="803" t="str">
        <f>IFERROR(INDEX('УУС'!F:F,MATCH('показатель 504-п'!T75,'УУС'!N:N,0)),"")</f>
        <v/>
      </c>
      <c r="J75" s="804" t="str">
        <f t="shared" si="30"/>
        <v xml:space="preserve">2G хор</v>
      </c>
      <c r="K75" s="805" t="s">
        <v>156</v>
      </c>
      <c r="L75" s="805" t="s">
        <v>156</v>
      </c>
      <c r="M75" s="805" t="s">
        <v>2516</v>
      </c>
      <c r="N75" s="805" t="s">
        <v>156</v>
      </c>
      <c r="O75" s="806" t="str">
        <f t="shared" si="31"/>
        <v>-</v>
      </c>
      <c r="P75" s="801" t="s">
        <v>156</v>
      </c>
      <c r="Q75" s="801" t="str">
        <f>CONCATENATE(IFERROR(INDEX('УЦН 1.0'!D:D,MATCH('показатель 504-п'!T75,'УЦН 1.0'!R:R,0)),""),IF(IFERROR(INDEX('УЦН 1.0'!H:H,MATCH('показатель 504-п'!T75,'УЦН 1.0'!R:R,0)),"")="",""," ("&amp;IFERROR(INDEX('УЦН 1.0'!H:H,MATCH('показатель 504-п'!T75,'УЦН 1.0'!R:R,0)),"")&amp;")"))</f>
        <v/>
      </c>
      <c r="R75" s="807" t="str">
        <f>IFERROR(INDEX('УЦН 2.0'!K:K,MATCH('показатель 504-п'!T75,'УЦН 2.0'!L:L,0)),"")</f>
        <v/>
      </c>
      <c r="S75" s="801" t="str">
        <f>IFERROR(INDEX('ПРТС'!H:H,MATCH('показатель 504-п'!T75,'ПРТС'!P:P,0)),"")</f>
        <v/>
      </c>
      <c r="T75" s="808">
        <v>74</v>
      </c>
      <c r="U75" s="785"/>
      <c r="V75" s="785"/>
      <c r="W75" s="785"/>
      <c r="X75" s="785"/>
      <c r="Y75" s="785"/>
      <c r="Z75" s="785"/>
      <c r="AA75" s="785"/>
      <c r="AB75" s="785"/>
    </row>
    <row r="76" ht="14.25">
      <c r="A76" s="800" t="s">
        <v>1126</v>
      </c>
      <c r="B76" s="800" t="s">
        <v>2768</v>
      </c>
      <c r="C76" s="800" t="s">
        <v>2769</v>
      </c>
      <c r="D76" s="801">
        <v>67</v>
      </c>
      <c r="E76" s="802">
        <v>19</v>
      </c>
      <c r="F76" s="803" t="s">
        <v>2770</v>
      </c>
      <c r="G76" s="803" t="s">
        <v>2771</v>
      </c>
      <c r="H76" s="803" t="s">
        <v>2772</v>
      </c>
      <c r="I76" s="803" t="str">
        <f>IFERROR(INDEX('УУС'!F:F,MATCH('показатель 504-п'!T76,'УУС'!N:N,0)),"")</f>
        <v/>
      </c>
      <c r="J76" s="804" t="str">
        <f t="shared" si="30"/>
        <v xml:space="preserve">3G хор</v>
      </c>
      <c r="K76" s="805" t="s">
        <v>156</v>
      </c>
      <c r="L76" s="805" t="s">
        <v>2488</v>
      </c>
      <c r="M76" s="805" t="s">
        <v>2508</v>
      </c>
      <c r="N76" s="805" t="s">
        <v>2495</v>
      </c>
      <c r="O76" s="806" t="str">
        <f t="shared" si="31"/>
        <v>-</v>
      </c>
      <c r="P76" s="801" t="s">
        <v>156</v>
      </c>
      <c r="Q76" s="801" t="str">
        <f>CONCATENATE(IFERROR(INDEX('УЦН 1.0'!D:D,MATCH('показатель 504-п'!T76,'УЦН 1.0'!R:R,0)),""),IF(IFERROR(INDEX('УЦН 1.0'!H:H,MATCH('показатель 504-п'!T76,'УЦН 1.0'!R:R,0)),"")="",""," ("&amp;IFERROR(INDEX('УЦН 1.0'!H:H,MATCH('показатель 504-п'!T76,'УЦН 1.0'!R:R,0)),"")&amp;")"))</f>
        <v/>
      </c>
      <c r="R76" s="807" t="str">
        <f>IFERROR(INDEX('УЦН 2.0'!K:K,MATCH('показатель 504-п'!T76,'УЦН 2.0'!L:L,0)),"")</f>
        <v/>
      </c>
      <c r="S76" s="801" t="str">
        <f>IFERROR(INDEX('ПРТС'!H:H,MATCH('показатель 504-п'!T76,'ПРТС'!P:P,0)),"")</f>
        <v/>
      </c>
      <c r="T76" s="808">
        <v>75</v>
      </c>
      <c r="U76" s="785"/>
      <c r="V76" s="785"/>
      <c r="W76" s="785"/>
      <c r="X76" s="785"/>
      <c r="Y76" s="785"/>
      <c r="Z76" s="785"/>
      <c r="AA76" s="785"/>
      <c r="AB76" s="785"/>
    </row>
    <row r="77" ht="14.25">
      <c r="A77" s="800" t="s">
        <v>1126</v>
      </c>
      <c r="B77" s="800" t="s">
        <v>1361</v>
      </c>
      <c r="C77" s="800" t="s">
        <v>2773</v>
      </c>
      <c r="D77" s="801">
        <v>7</v>
      </c>
      <c r="E77" s="802">
        <v>4</v>
      </c>
      <c r="F77" s="803" t="s">
        <v>2774</v>
      </c>
      <c r="G77" s="803" t="s">
        <v>2775</v>
      </c>
      <c r="H77" s="803" t="s">
        <v>2776</v>
      </c>
      <c r="I77" s="803" t="str">
        <f>IFERROR(INDEX('УУС'!F:F,MATCH('показатель 504-п'!T77,'УУС'!N:N,0)),"")</f>
        <v xml:space="preserve">ул. Центральная, д. 1</v>
      </c>
      <c r="J77" s="804" t="str">
        <f t="shared" si="30"/>
        <v xml:space="preserve">2G хор</v>
      </c>
      <c r="K77" s="805" t="s">
        <v>2515</v>
      </c>
      <c r="L77" s="805" t="s">
        <v>2500</v>
      </c>
      <c r="M77" s="805" t="s">
        <v>2489</v>
      </c>
      <c r="N77" s="805" t="s">
        <v>2695</v>
      </c>
      <c r="O77" s="806" t="str">
        <f t="shared" si="31"/>
        <v>-</v>
      </c>
      <c r="P77" s="801" t="s">
        <v>156</v>
      </c>
      <c r="Q77" s="801" t="str">
        <f>CONCATENATE(IFERROR(INDEX('УЦН 1.0'!D:D,MATCH('показатель 504-п'!T77,'УЦН 1.0'!R:R,0)),""),IF(IFERROR(INDEX('УЦН 1.0'!H:H,MATCH('показатель 504-п'!T77,'УЦН 1.0'!R:R,0)),"")="",""," ("&amp;IFERROR(INDEX('УЦН 1.0'!H:H,MATCH('показатель 504-п'!T77,'УЦН 1.0'!R:R,0)),"")&amp;")"))</f>
        <v/>
      </c>
      <c r="R77" s="807" t="str">
        <f>IFERROR(INDEX('УЦН 2.0'!K:K,MATCH('показатель 504-п'!T77,'УЦН 2.0'!L:L,0)),"")</f>
        <v/>
      </c>
      <c r="S77" s="801" t="str">
        <f>IFERROR(INDEX('ПРТС'!H:H,MATCH('показатель 504-п'!T77,'ПРТС'!P:P,0)),"")</f>
        <v/>
      </c>
      <c r="T77" s="808">
        <v>76</v>
      </c>
      <c r="U77" s="785"/>
      <c r="V77" s="785"/>
      <c r="W77" s="785"/>
      <c r="X77" s="785"/>
      <c r="Y77" s="785"/>
      <c r="Z77" s="785"/>
      <c r="AA77" s="785"/>
      <c r="AB77" s="785"/>
    </row>
    <row r="78" ht="14.25">
      <c r="A78" s="800" t="s">
        <v>1126</v>
      </c>
      <c r="B78" s="800" t="s">
        <v>2734</v>
      </c>
      <c r="C78" s="800" t="s">
        <v>1480</v>
      </c>
      <c r="D78" s="801">
        <v>237</v>
      </c>
      <c r="E78" s="802">
        <v>188</v>
      </c>
      <c r="F78" s="803" t="s">
        <v>2777</v>
      </c>
      <c r="G78" s="803" t="s">
        <v>2778</v>
      </c>
      <c r="H78" s="803" t="s">
        <v>2779</v>
      </c>
      <c r="I78" s="803" t="str">
        <f>IFERROR(INDEX('УУС'!F:F,MATCH('показатель 504-п'!T78,'УУС'!N:N,0)),"")</f>
        <v xml:space="preserve">ул. Береговая, д. 28А</v>
      </c>
      <c r="J78" s="804" t="str">
        <f t="shared" si="30"/>
        <v xml:space="preserve">3G хор</v>
      </c>
      <c r="K78" s="805" t="s">
        <v>2707</v>
      </c>
      <c r="L78" s="805" t="s">
        <v>2488</v>
      </c>
      <c r="M78" s="805" t="s">
        <v>2508</v>
      </c>
      <c r="N78" s="805" t="s">
        <v>2738</v>
      </c>
      <c r="O78" s="806" t="str">
        <f t="shared" si="31"/>
        <v>ВОЛС</v>
      </c>
      <c r="P78" s="801" t="s">
        <v>819</v>
      </c>
      <c r="Q78" s="801" t="str">
        <f>CONCATENATE(IFERROR(INDEX('УЦН 1.0'!D:D,MATCH('показатель 504-п'!T78,'УЦН 1.0'!R:R,0)),""),IF(IFERROR(INDEX('УЦН 1.0'!H:H,MATCH('показатель 504-п'!T78,'УЦН 1.0'!R:R,0)),"")="",""," ("&amp;IFERROR(INDEX('УЦН 1.0'!H:H,MATCH('показатель 504-п'!T78,'УЦН 1.0'!R:R,0)),"")&amp;")"))</f>
        <v/>
      </c>
      <c r="R78" s="807" t="str">
        <f>IFERROR(INDEX('УЦН 2.0'!K:K,MATCH('показатель 504-п'!T78,'УЦН 2.0'!L:L,0)),"")</f>
        <v/>
      </c>
      <c r="S78" s="801" t="str">
        <f>IFERROR(INDEX('ПРТС'!H:H,MATCH('показатель 504-п'!T78,'ПРТС'!P:P,0)),"")</f>
        <v/>
      </c>
      <c r="T78" s="808">
        <v>77</v>
      </c>
      <c r="U78" s="785"/>
      <c r="V78" s="785"/>
      <c r="W78" s="785"/>
      <c r="X78" s="785"/>
      <c r="Y78" s="785"/>
      <c r="Z78" s="785"/>
      <c r="AA78" s="785"/>
      <c r="AB78" s="785"/>
    </row>
    <row r="79" ht="14.25">
      <c r="A79" s="800" t="s">
        <v>1126</v>
      </c>
      <c r="B79" s="800" t="s">
        <v>1361</v>
      </c>
      <c r="C79" s="800" t="s">
        <v>173</v>
      </c>
      <c r="D79" s="801">
        <v>8</v>
      </c>
      <c r="E79" s="802">
        <v>5</v>
      </c>
      <c r="F79" s="803" t="s">
        <v>2780</v>
      </c>
      <c r="G79" s="803" t="s">
        <v>2781</v>
      </c>
      <c r="H79" s="803" t="s">
        <v>2782</v>
      </c>
      <c r="I79" s="803" t="str">
        <f>IFERROR(INDEX('УУС'!F:F,MATCH('показатель 504-п'!T79,'УУС'!N:N,0)),"")</f>
        <v/>
      </c>
      <c r="J79" s="804" t="str">
        <f t="shared" si="30"/>
        <v xml:space="preserve">2G низ</v>
      </c>
      <c r="K79" s="805" t="s">
        <v>156</v>
      </c>
      <c r="L79" s="805" t="s">
        <v>156</v>
      </c>
      <c r="M79" s="805" t="s">
        <v>2489</v>
      </c>
      <c r="N79" s="805" t="s">
        <v>2490</v>
      </c>
      <c r="O79" s="806" t="str">
        <f t="shared" si="31"/>
        <v>-</v>
      </c>
      <c r="P79" s="801" t="s">
        <v>156</v>
      </c>
      <c r="Q79" s="801" t="str">
        <f>CONCATENATE(IFERROR(INDEX('УЦН 1.0'!D:D,MATCH('показатель 504-п'!T79,'УЦН 1.0'!R:R,0)),""),IF(IFERROR(INDEX('УЦН 1.0'!H:H,MATCH('показатель 504-п'!T79,'УЦН 1.0'!R:R,0)),"")="",""," ("&amp;IFERROR(INDEX('УЦН 1.0'!H:H,MATCH('показатель 504-п'!T79,'УЦН 1.0'!R:R,0)),"")&amp;")"))</f>
        <v/>
      </c>
      <c r="R79" s="807" t="str">
        <f>IFERROR(INDEX('УЦН 2.0'!K:K,MATCH('показатель 504-п'!T79,'УЦН 2.0'!L:L,0)),"")</f>
        <v/>
      </c>
      <c r="S79" s="801" t="str">
        <f>IFERROR(INDEX('ПРТС'!H:H,MATCH('показатель 504-п'!T79,'ПРТС'!P:P,0)),"")</f>
        <v/>
      </c>
      <c r="T79" s="808">
        <v>78</v>
      </c>
      <c r="U79" s="785"/>
      <c r="V79" s="785"/>
      <c r="W79" s="785"/>
      <c r="X79" s="785"/>
      <c r="Y79" s="785"/>
      <c r="Z79" s="785"/>
      <c r="AA79" s="785"/>
      <c r="AB79" s="785"/>
    </row>
    <row r="80" ht="14.25">
      <c r="A80" s="800" t="s">
        <v>1126</v>
      </c>
      <c r="B80" s="800" t="s">
        <v>1378</v>
      </c>
      <c r="C80" s="800" t="s">
        <v>1442</v>
      </c>
      <c r="D80" s="801">
        <v>108</v>
      </c>
      <c r="E80" s="802">
        <v>151</v>
      </c>
      <c r="F80" s="803" t="s">
        <v>2783</v>
      </c>
      <c r="G80" s="803" t="s">
        <v>2784</v>
      </c>
      <c r="H80" s="803" t="s">
        <v>2785</v>
      </c>
      <c r="I80" s="803" t="str">
        <f>IFERROR(INDEX('УУС'!F:F,MATCH('показатель 504-п'!T80,'УУС'!N:N,0)),"")</f>
        <v xml:space="preserve">ул. Солнечная, д. 12</v>
      </c>
      <c r="J80" s="804" t="str">
        <f t="shared" si="30"/>
        <v xml:space="preserve">3G хор</v>
      </c>
      <c r="K80" s="805" t="s">
        <v>2707</v>
      </c>
      <c r="L80" s="805" t="s">
        <v>2488</v>
      </c>
      <c r="M80" s="805" t="s">
        <v>2508</v>
      </c>
      <c r="N80" s="805" t="s">
        <v>2495</v>
      </c>
      <c r="O80" s="806" t="str">
        <f t="shared" si="31"/>
        <v>Спутник</v>
      </c>
      <c r="P80" s="801" t="s">
        <v>882</v>
      </c>
      <c r="Q80" s="801" t="str">
        <f>CONCATENATE(IFERROR(INDEX('УЦН 1.0'!D:D,MATCH('показатель 504-п'!T80,'УЦН 1.0'!R:R,0)),""),IF(IFERROR(INDEX('УЦН 1.0'!H:H,MATCH('показатель 504-п'!T80,'УЦН 1.0'!R:R,0)),"")="",""," ("&amp;IFERROR(INDEX('УЦН 1.0'!H:H,MATCH('показатель 504-п'!T80,'УЦН 1.0'!R:R,0)),"")&amp;")"))</f>
        <v/>
      </c>
      <c r="R80" s="807" t="str">
        <f>IFERROR(INDEX('УЦН 2.0'!K:K,MATCH('показатель 504-п'!T80,'УЦН 2.0'!L:L,0)),"")</f>
        <v/>
      </c>
      <c r="S80" s="801" t="str">
        <f>IFERROR(INDEX('ПРТС'!H:H,MATCH('показатель 504-п'!T80,'ПРТС'!P:P,0)),"")</f>
        <v/>
      </c>
      <c r="T80" s="808">
        <v>79</v>
      </c>
      <c r="U80" s="785"/>
      <c r="V80" s="785"/>
      <c r="W80" s="785"/>
      <c r="X80" s="785"/>
      <c r="Y80" s="785"/>
      <c r="Z80" s="785"/>
      <c r="AA80" s="785"/>
      <c r="AB80" s="785"/>
    </row>
    <row r="81" ht="14.25">
      <c r="A81" s="800" t="s">
        <v>1126</v>
      </c>
      <c r="B81" s="800" t="s">
        <v>1235</v>
      </c>
      <c r="C81" s="800" t="s">
        <v>1131</v>
      </c>
      <c r="D81" s="801">
        <v>55</v>
      </c>
      <c r="E81" s="802">
        <v>61</v>
      </c>
      <c r="F81" s="803" t="s">
        <v>2786</v>
      </c>
      <c r="G81" s="803" t="s">
        <v>2787</v>
      </c>
      <c r="H81" s="803" t="s">
        <v>2788</v>
      </c>
      <c r="I81" s="803" t="str">
        <f>IFERROR(INDEX('УУС'!F:F,MATCH('показатель 504-п'!T81,'УУС'!N:N,0)),"")</f>
        <v/>
      </c>
      <c r="J81" s="804" t="str">
        <f t="shared" si="30"/>
        <v xml:space="preserve">4G хор</v>
      </c>
      <c r="K81" s="805" t="s">
        <v>2557</v>
      </c>
      <c r="L81" s="805" t="s">
        <v>2488</v>
      </c>
      <c r="M81" s="805" t="s">
        <v>2482</v>
      </c>
      <c r="N81" s="805" t="s">
        <v>2695</v>
      </c>
      <c r="O81" s="806" t="str">
        <f t="shared" si="31"/>
        <v>-</v>
      </c>
      <c r="P81" s="801" t="s">
        <v>156</v>
      </c>
      <c r="Q81" s="801" t="str">
        <f>CONCATENATE(IFERROR(INDEX('УЦН 1.0'!D:D,MATCH('показатель 504-п'!T81,'УЦН 1.0'!R:R,0)),""),IF(IFERROR(INDEX('УЦН 1.0'!H:H,MATCH('показатель 504-п'!T81,'УЦН 1.0'!R:R,0)),"")="",""," ("&amp;IFERROR(INDEX('УЦН 1.0'!H:H,MATCH('показатель 504-п'!T81,'УЦН 1.0'!R:R,0)),"")&amp;")"))</f>
        <v/>
      </c>
      <c r="R81" s="807" t="str">
        <f>IFERROR(INDEX('УЦН 2.0'!K:K,MATCH('показатель 504-п'!T81,'УЦН 2.0'!L:L,0)),"")</f>
        <v/>
      </c>
      <c r="S81" s="801" t="str">
        <f>IFERROR(INDEX('ПРТС'!H:H,MATCH('показатель 504-п'!T81,'ПРТС'!P:P,0)),"")</f>
        <v/>
      </c>
      <c r="T81" s="808">
        <v>80</v>
      </c>
      <c r="U81" s="785"/>
      <c r="V81" s="785"/>
      <c r="W81" s="785"/>
      <c r="X81" s="785"/>
      <c r="Y81" s="785"/>
      <c r="Z81" s="785"/>
      <c r="AA81" s="785"/>
      <c r="AB81" s="785"/>
    </row>
    <row r="82" ht="14.25">
      <c r="A82" s="800" t="s">
        <v>1126</v>
      </c>
      <c r="B82" s="800" t="s">
        <v>2768</v>
      </c>
      <c r="C82" s="800" t="s">
        <v>1491</v>
      </c>
      <c r="D82" s="801">
        <v>1208</v>
      </c>
      <c r="E82" s="802">
        <v>651</v>
      </c>
      <c r="F82" s="803" t="s">
        <v>2789</v>
      </c>
      <c r="G82" s="803" t="s">
        <v>2790</v>
      </c>
      <c r="H82" s="803" t="s">
        <v>2791</v>
      </c>
      <c r="I82" s="803" t="str">
        <f>IFERROR(INDEX('УУС'!F:F,MATCH('показатель 504-п'!T82,'УУС'!N:N,0)),"")</f>
        <v/>
      </c>
      <c r="J82" s="804" t="str">
        <f t="shared" si="30"/>
        <v xml:space="preserve">4G хор</v>
      </c>
      <c r="K82" s="805" t="s">
        <v>2557</v>
      </c>
      <c r="L82" s="805" t="s">
        <v>2481</v>
      </c>
      <c r="M82" s="805" t="s">
        <v>2482</v>
      </c>
      <c r="N82" s="805" t="s">
        <v>2695</v>
      </c>
      <c r="O82" s="806" t="str">
        <f t="shared" si="31"/>
        <v>-</v>
      </c>
      <c r="P82" s="801" t="s">
        <v>156</v>
      </c>
      <c r="Q82" s="801" t="str">
        <f>CONCATENATE(IFERROR(INDEX('УЦН 1.0'!D:D,MATCH('показатель 504-п'!T82,'УЦН 1.0'!R:R,0)),""),IF(IFERROR(INDEX('УЦН 1.0'!H:H,MATCH('показатель 504-п'!T82,'УЦН 1.0'!R:R,0)),"")="",""," ("&amp;IFERROR(INDEX('УЦН 1.0'!H:H,MATCH('показатель 504-п'!T82,'УЦН 1.0'!R:R,0)),"")&amp;")"))</f>
        <v/>
      </c>
      <c r="R82" s="807" t="str">
        <f>IFERROR(INDEX('УЦН 2.0'!K:K,MATCH('показатель 504-п'!T82,'УЦН 2.0'!L:L,0)),"")</f>
        <v/>
      </c>
      <c r="S82" s="801" t="str">
        <f>IFERROR(INDEX('ПРТС'!H:H,MATCH('показатель 504-п'!T82,'ПРТС'!P:P,0)),"")</f>
        <v/>
      </c>
      <c r="T82" s="808">
        <v>81</v>
      </c>
      <c r="U82" s="785"/>
      <c r="V82" s="785"/>
      <c r="W82" s="785"/>
      <c r="X82" s="785"/>
      <c r="Y82" s="785"/>
      <c r="Z82" s="785"/>
      <c r="AA82" s="785"/>
      <c r="AB82" s="785"/>
    </row>
    <row r="83" ht="14.25">
      <c r="A83" s="800" t="s">
        <v>1126</v>
      </c>
      <c r="B83" s="800" t="s">
        <v>2759</v>
      </c>
      <c r="C83" s="800" t="s">
        <v>1434</v>
      </c>
      <c r="D83" s="801">
        <v>429</v>
      </c>
      <c r="E83" s="802">
        <v>480</v>
      </c>
      <c r="F83" s="803" t="s">
        <v>2792</v>
      </c>
      <c r="G83" s="803" t="s">
        <v>2793</v>
      </c>
      <c r="H83" s="803" t="s">
        <v>2794</v>
      </c>
      <c r="I83" s="803" t="str">
        <f>IFERROR(INDEX('УУС'!F:F,MATCH('показатель 504-п'!T83,'УУС'!N:N,0)),"")</f>
        <v/>
      </c>
      <c r="J83" s="804" t="str">
        <f t="shared" si="30"/>
        <v xml:space="preserve">3G хор</v>
      </c>
      <c r="K83" s="805" t="s">
        <v>2562</v>
      </c>
      <c r="L83" s="805" t="s">
        <v>2536</v>
      </c>
      <c r="M83" s="805" t="s">
        <v>2508</v>
      </c>
      <c r="N83" s="805" t="s">
        <v>2495</v>
      </c>
      <c r="O83" s="806" t="str">
        <f t="shared" si="31"/>
        <v>-</v>
      </c>
      <c r="P83" s="801" t="s">
        <v>156</v>
      </c>
      <c r="Q83" s="801" t="str">
        <f>CONCATENATE(IFERROR(INDEX('УЦН 1.0'!D:D,MATCH('показатель 504-п'!T83,'УЦН 1.0'!R:R,0)),""),IF(IFERROR(INDEX('УЦН 1.0'!H:H,MATCH('показатель 504-п'!T83,'УЦН 1.0'!R:R,0)),"")="",""," ("&amp;IFERROR(INDEX('УЦН 1.0'!H:H,MATCH('показатель 504-п'!T83,'УЦН 1.0'!R:R,0)),"")&amp;")"))</f>
        <v/>
      </c>
      <c r="R83" s="807" t="str">
        <f>IFERROR(INDEX('УЦН 2.0'!K:K,MATCH('показатель 504-п'!T83,'УЦН 2.0'!L:L,0)),"")</f>
        <v/>
      </c>
      <c r="S83" s="801" t="str">
        <f>IFERROR(INDEX('ПРТС'!H:H,MATCH('показатель 504-п'!T83,'ПРТС'!P:P,0)),"")</f>
        <v/>
      </c>
      <c r="T83" s="808">
        <v>82</v>
      </c>
      <c r="U83" s="785"/>
      <c r="V83" s="785"/>
      <c r="W83" s="785"/>
      <c r="X83" s="785"/>
      <c r="Y83" s="785"/>
      <c r="Z83" s="785"/>
      <c r="AA83" s="785"/>
      <c r="AB83" s="785"/>
    </row>
    <row r="84" ht="14.25">
      <c r="A84" s="800" t="s">
        <v>1126</v>
      </c>
      <c r="B84" s="800" t="s">
        <v>2768</v>
      </c>
      <c r="C84" s="800" t="s">
        <v>2795</v>
      </c>
      <c r="D84" s="801">
        <v>1015</v>
      </c>
      <c r="E84" s="802">
        <v>981</v>
      </c>
      <c r="F84" s="803" t="s">
        <v>2796</v>
      </c>
      <c r="G84" s="803" t="s">
        <v>2797</v>
      </c>
      <c r="H84" s="803" t="s">
        <v>2798</v>
      </c>
      <c r="I84" s="803" t="str">
        <f>IFERROR(INDEX('УУС'!F:F,MATCH('показатель 504-п'!T84,'УУС'!N:N,0)),"")</f>
        <v/>
      </c>
      <c r="J84" s="804" t="str">
        <f t="shared" si="30"/>
        <v xml:space="preserve">4G хор</v>
      </c>
      <c r="K84" s="805" t="s">
        <v>2557</v>
      </c>
      <c r="L84" s="805" t="s">
        <v>2481</v>
      </c>
      <c r="M84" s="805" t="s">
        <v>2482</v>
      </c>
      <c r="N84" s="805" t="s">
        <v>2695</v>
      </c>
      <c r="O84" s="806" t="str">
        <f t="shared" si="31"/>
        <v>ВОЛС</v>
      </c>
      <c r="P84" s="801" t="s">
        <v>819</v>
      </c>
      <c r="Q84" s="801" t="str">
        <f>CONCATENATE(IFERROR(INDEX('УЦН 1.0'!D:D,MATCH('показатель 504-п'!T84,'УЦН 1.0'!R:R,0)),""),IF(IFERROR(INDEX('УЦН 1.0'!H:H,MATCH('показатель 504-п'!T84,'УЦН 1.0'!R:R,0)),"")="",""," ("&amp;IFERROR(INDEX('УЦН 1.0'!H:H,MATCH('показатель 504-п'!T84,'УЦН 1.0'!R:R,0)),"")&amp;")"))</f>
        <v/>
      </c>
      <c r="R84" s="807" t="str">
        <f>IFERROR(INDEX('УЦН 2.0'!K:K,MATCH('показатель 504-п'!T84,'УЦН 2.0'!L:L,0)),"")</f>
        <v/>
      </c>
      <c r="S84" s="801" t="str">
        <f>IFERROR(INDEX('ПРТС'!H:H,MATCH('показатель 504-п'!T84,'ПРТС'!P:P,0)),"")</f>
        <v/>
      </c>
      <c r="T84" s="808">
        <v>83</v>
      </c>
      <c r="U84" s="785"/>
      <c r="V84" s="785"/>
      <c r="W84" s="785"/>
      <c r="X84" s="785"/>
      <c r="Y84" s="785"/>
      <c r="Z84" s="785"/>
      <c r="AA84" s="785"/>
      <c r="AB84" s="785"/>
    </row>
    <row r="85" ht="14.25">
      <c r="A85" s="800" t="s">
        <v>1126</v>
      </c>
      <c r="B85" s="800" t="s">
        <v>2750</v>
      </c>
      <c r="C85" s="800" t="s">
        <v>2799</v>
      </c>
      <c r="D85" s="801">
        <v>65</v>
      </c>
      <c r="E85" s="802">
        <v>29</v>
      </c>
      <c r="F85" s="803" t="s">
        <v>2800</v>
      </c>
      <c r="G85" s="803" t="s">
        <v>2801</v>
      </c>
      <c r="H85" s="803" t="s">
        <v>2802</v>
      </c>
      <c r="I85" s="803" t="str">
        <f>IFERROR(INDEX('УУС'!F:F,MATCH('показатель 504-п'!T85,'УУС'!N:N,0)),"")</f>
        <v/>
      </c>
      <c r="J85" s="804" t="str">
        <f t="shared" si="30"/>
        <v xml:space="preserve">2G низ</v>
      </c>
      <c r="K85" s="805" t="s">
        <v>2515</v>
      </c>
      <c r="L85" s="805" t="s">
        <v>156</v>
      </c>
      <c r="M85" s="805" t="s">
        <v>2489</v>
      </c>
      <c r="N85" s="805" t="s">
        <v>156</v>
      </c>
      <c r="O85" s="806" t="str">
        <f t="shared" si="31"/>
        <v>-</v>
      </c>
      <c r="P85" s="801" t="s">
        <v>156</v>
      </c>
      <c r="Q85" s="801" t="str">
        <f>CONCATENATE(IFERROR(INDEX('УЦН 1.0'!D:D,MATCH('показатель 504-п'!T85,'УЦН 1.0'!R:R,0)),""),IF(IFERROR(INDEX('УЦН 1.0'!H:H,MATCH('показатель 504-п'!T85,'УЦН 1.0'!R:R,0)),"")="",""," ("&amp;IFERROR(INDEX('УЦН 1.0'!H:H,MATCH('показатель 504-п'!T85,'УЦН 1.0'!R:R,0)),"")&amp;")"))</f>
        <v/>
      </c>
      <c r="R85" s="807" t="str">
        <f>IFERROR(INDEX('УЦН 2.0'!K:K,MATCH('показатель 504-п'!T85,'УЦН 2.0'!L:L,0)),"")</f>
        <v/>
      </c>
      <c r="S85" s="801" t="str">
        <f>IFERROR(INDEX('ПРТС'!H:H,MATCH('показатель 504-п'!T85,'ПРТС'!P:P,0)),"")</f>
        <v/>
      </c>
      <c r="T85" s="808">
        <v>84</v>
      </c>
      <c r="U85" s="785"/>
      <c r="V85" s="785"/>
      <c r="W85" s="785"/>
      <c r="X85" s="785"/>
      <c r="Y85" s="785"/>
      <c r="Z85" s="785"/>
      <c r="AA85" s="785"/>
      <c r="AB85" s="785"/>
    </row>
    <row r="86" ht="14.25">
      <c r="A86" s="800" t="s">
        <v>1126</v>
      </c>
      <c r="B86" s="800" t="s">
        <v>1361</v>
      </c>
      <c r="C86" s="800" t="s">
        <v>2803</v>
      </c>
      <c r="D86" s="801">
        <v>30</v>
      </c>
      <c r="E86" s="802">
        <v>23</v>
      </c>
      <c r="F86" s="803" t="s">
        <v>2804</v>
      </c>
      <c r="G86" s="803" t="s">
        <v>2805</v>
      </c>
      <c r="H86" s="803" t="s">
        <v>2806</v>
      </c>
      <c r="I86" s="803" t="str">
        <f>IFERROR(INDEX('УУС'!F:F,MATCH('показатель 504-п'!T86,'УУС'!N:N,0)),"")</f>
        <v xml:space="preserve">ул. Центральная, д. 21</v>
      </c>
      <c r="J86" s="804" t="str">
        <f t="shared" si="30"/>
        <v xml:space="preserve">2G низ</v>
      </c>
      <c r="K86" s="805" t="s">
        <v>2515</v>
      </c>
      <c r="L86" s="805" t="s">
        <v>2500</v>
      </c>
      <c r="M86" s="805" t="s">
        <v>2489</v>
      </c>
      <c r="N86" s="805" t="s">
        <v>2490</v>
      </c>
      <c r="O86" s="806" t="str">
        <f t="shared" si="31"/>
        <v>-</v>
      </c>
      <c r="P86" s="801" t="s">
        <v>156</v>
      </c>
      <c r="Q86" s="801" t="str">
        <f>CONCATENATE(IFERROR(INDEX('УЦН 1.0'!D:D,MATCH('показатель 504-п'!T86,'УЦН 1.0'!R:R,0)),""),IF(IFERROR(INDEX('УЦН 1.0'!H:H,MATCH('показатель 504-п'!T86,'УЦН 1.0'!R:R,0)),"")="",""," ("&amp;IFERROR(INDEX('УЦН 1.0'!H:H,MATCH('показатель 504-п'!T86,'УЦН 1.0'!R:R,0)),"")&amp;")"))</f>
        <v/>
      </c>
      <c r="R86" s="807" t="str">
        <f>IFERROR(INDEX('УЦН 2.0'!K:K,MATCH('показатель 504-п'!T86,'УЦН 2.0'!L:L,0)),"")</f>
        <v/>
      </c>
      <c r="S86" s="801" t="str">
        <f>IFERROR(INDEX('ПРТС'!H:H,MATCH('показатель 504-п'!T86,'ПРТС'!P:P,0)),"")</f>
        <v/>
      </c>
      <c r="T86" s="808">
        <v>85</v>
      </c>
      <c r="U86" s="785"/>
      <c r="V86" s="785"/>
      <c r="W86" s="785"/>
      <c r="X86" s="785"/>
      <c r="Y86" s="785"/>
      <c r="Z86" s="785"/>
      <c r="AA86" s="785"/>
      <c r="AB86" s="785"/>
    </row>
    <row r="87" ht="14.25">
      <c r="A87" s="800" t="s">
        <v>1126</v>
      </c>
      <c r="B87" s="800" t="s">
        <v>1361</v>
      </c>
      <c r="C87" s="800" t="s">
        <v>2807</v>
      </c>
      <c r="D87" s="801">
        <v>87</v>
      </c>
      <c r="E87" s="802">
        <v>67</v>
      </c>
      <c r="F87" s="803" t="s">
        <v>2808</v>
      </c>
      <c r="G87" s="803" t="s">
        <v>2809</v>
      </c>
      <c r="H87" s="803" t="s">
        <v>2810</v>
      </c>
      <c r="I87" s="803" t="str">
        <f>IFERROR(INDEX('УУС'!F:F,MATCH('показатель 504-п'!T87,'УУС'!N:N,0)),"")</f>
        <v/>
      </c>
      <c r="J87" s="804" t="str">
        <f t="shared" si="30"/>
        <v xml:space="preserve">3G хор</v>
      </c>
      <c r="K87" s="805" t="s">
        <v>2707</v>
      </c>
      <c r="L87" s="805" t="s">
        <v>2488</v>
      </c>
      <c r="M87" s="805" t="s">
        <v>2508</v>
      </c>
      <c r="N87" s="805" t="s">
        <v>2495</v>
      </c>
      <c r="O87" s="806" t="str">
        <f t="shared" si="31"/>
        <v>-</v>
      </c>
      <c r="P87" s="801" t="s">
        <v>156</v>
      </c>
      <c r="Q87" s="801" t="str">
        <f>CONCATENATE(IFERROR(INDEX('УЦН 1.0'!D:D,MATCH('показатель 504-п'!T87,'УЦН 1.0'!R:R,0)),""),IF(IFERROR(INDEX('УЦН 1.0'!H:H,MATCH('показатель 504-п'!T87,'УЦН 1.0'!R:R,0)),"")="",""," ("&amp;IFERROR(INDEX('УЦН 1.0'!H:H,MATCH('показатель 504-п'!T87,'УЦН 1.0'!R:R,0)),"")&amp;")"))</f>
        <v/>
      </c>
      <c r="R87" s="807" t="str">
        <f>IFERROR(INDEX('УЦН 2.0'!K:K,MATCH('показатель 504-п'!T87,'УЦН 2.0'!L:L,0)),"")</f>
        <v/>
      </c>
      <c r="S87" s="801" t="str">
        <f>IFERROR(INDEX('ПРТС'!H:H,MATCH('показатель 504-п'!T87,'ПРТС'!P:P,0)),"")</f>
        <v/>
      </c>
      <c r="T87" s="808">
        <v>86</v>
      </c>
      <c r="U87" s="785"/>
      <c r="V87" s="785"/>
      <c r="W87" s="785"/>
      <c r="X87" s="785"/>
      <c r="Y87" s="785"/>
      <c r="Z87" s="785"/>
      <c r="AA87" s="785"/>
      <c r="AB87" s="785"/>
    </row>
    <row r="88" ht="14.25">
      <c r="A88" s="800" t="s">
        <v>1126</v>
      </c>
      <c r="B88" s="800" t="s">
        <v>2729</v>
      </c>
      <c r="C88" s="800" t="s">
        <v>2811</v>
      </c>
      <c r="D88" s="801">
        <v>20</v>
      </c>
      <c r="E88" s="802">
        <v>11</v>
      </c>
      <c r="F88" s="803" t="s">
        <v>2812</v>
      </c>
      <c r="G88" s="803" t="s">
        <v>2813</v>
      </c>
      <c r="H88" s="803" t="s">
        <v>2814</v>
      </c>
      <c r="I88" s="803" t="str">
        <f>IFERROR(INDEX('УУС'!F:F,MATCH('показатель 504-п'!T88,'УУС'!N:N,0)),"")</f>
        <v/>
      </c>
      <c r="J88" s="804" t="str">
        <f t="shared" si="30"/>
        <v xml:space="preserve">2G низ</v>
      </c>
      <c r="K88" s="805" t="s">
        <v>2515</v>
      </c>
      <c r="L88" s="805" t="s">
        <v>156</v>
      </c>
      <c r="M88" s="805" t="s">
        <v>156</v>
      </c>
      <c r="N88" s="805" t="s">
        <v>2490</v>
      </c>
      <c r="O88" s="806" t="str">
        <f t="shared" si="31"/>
        <v>-</v>
      </c>
      <c r="P88" s="801" t="s">
        <v>156</v>
      </c>
      <c r="Q88" s="801" t="str">
        <f>CONCATENATE(IFERROR(INDEX('УЦН 1.0'!D:D,MATCH('показатель 504-п'!T88,'УЦН 1.0'!R:R,0)),""),IF(IFERROR(INDEX('УЦН 1.0'!H:H,MATCH('показатель 504-п'!T88,'УЦН 1.0'!R:R,0)),"")="",""," ("&amp;IFERROR(INDEX('УЦН 1.0'!H:H,MATCH('показатель 504-п'!T88,'УЦН 1.0'!R:R,0)),"")&amp;")"))</f>
        <v/>
      </c>
      <c r="R88" s="807" t="str">
        <f>IFERROR(INDEX('УЦН 2.0'!K:K,MATCH('показатель 504-п'!T88,'УЦН 2.0'!L:L,0)),"")</f>
        <v/>
      </c>
      <c r="S88" s="801" t="str">
        <f>IFERROR(INDEX('ПРТС'!H:H,MATCH('показатель 504-п'!T88,'ПРТС'!P:P,0)),"")</f>
        <v/>
      </c>
      <c r="T88" s="808">
        <v>87</v>
      </c>
      <c r="U88" s="785"/>
      <c r="V88" s="785"/>
      <c r="W88" s="785"/>
      <c r="X88" s="785"/>
      <c r="Y88" s="785"/>
      <c r="Z88" s="785"/>
      <c r="AA88" s="785"/>
      <c r="AB88" s="785"/>
    </row>
    <row r="89" ht="14.25">
      <c r="A89" s="818" t="s">
        <v>1126</v>
      </c>
      <c r="B89" s="800" t="s">
        <v>2815</v>
      </c>
      <c r="C89" s="818" t="s">
        <v>209</v>
      </c>
      <c r="D89" s="801">
        <v>434</v>
      </c>
      <c r="E89" s="802">
        <v>311</v>
      </c>
      <c r="F89" s="803" t="s">
        <v>2816</v>
      </c>
      <c r="G89" s="803" t="s">
        <v>2817</v>
      </c>
      <c r="H89" s="803" t="s">
        <v>2818</v>
      </c>
      <c r="I89" s="803" t="str">
        <f>IFERROR(INDEX('УУС'!F:F,MATCH('показатель 504-п'!T89,'УУС'!N:N,0)),"")</f>
        <v/>
      </c>
      <c r="J89" s="819" t="str">
        <f t="shared" si="30"/>
        <v xml:space="preserve">2G низ</v>
      </c>
      <c r="K89" s="805" t="s">
        <v>2515</v>
      </c>
      <c r="L89" s="805" t="s">
        <v>156</v>
      </c>
      <c r="M89" s="805" t="s">
        <v>156</v>
      </c>
      <c r="N89" s="820" t="s">
        <v>2490</v>
      </c>
      <c r="O89" s="806" t="str">
        <f t="shared" si="31"/>
        <v>ВОЛС</v>
      </c>
      <c r="P89" s="801" t="s">
        <v>819</v>
      </c>
      <c r="Q89" s="801" t="str">
        <f>CONCATENATE(IFERROR(INDEX('УЦН 1.0'!D:D,MATCH('показатель 504-п'!T89,'УЦН 1.0'!R:R,0)),""),IF(IFERROR(INDEX('УЦН 1.0'!H:H,MATCH('показатель 504-п'!T89,'УЦН 1.0'!R:R,0)),"")="",""," ("&amp;IFERROR(INDEX('УЦН 1.0'!H:H,MATCH('показатель 504-п'!T89,'УЦН 1.0'!R:R,0)),"")&amp;")"))</f>
        <v xml:space="preserve">2019 (ВОЛС)</v>
      </c>
      <c r="R89" s="807">
        <f>IFERROR(INDEX('УЦН 2.0'!K:K,MATCH('показатель 504-п'!T89,'УЦН 2.0'!L:L,0)),"")</f>
        <v>0</v>
      </c>
      <c r="S89" s="801" t="str">
        <f>IFERROR(INDEX('ПРТС'!H:H,MATCH('показатель 504-п'!T89,'ПРТС'!P:P,0)),"")</f>
        <v/>
      </c>
      <c r="T89" s="808">
        <v>88</v>
      </c>
      <c r="U89" s="785"/>
      <c r="V89" s="785"/>
      <c r="W89" s="785"/>
      <c r="X89" s="785"/>
      <c r="Y89" s="785"/>
      <c r="Z89" s="785"/>
      <c r="AA89" s="785"/>
      <c r="AB89" s="785"/>
    </row>
    <row r="90" ht="14.25">
      <c r="A90" s="800" t="s">
        <v>1126</v>
      </c>
      <c r="B90" s="800" t="s">
        <v>2729</v>
      </c>
      <c r="C90" s="800" t="s">
        <v>2819</v>
      </c>
      <c r="D90" s="801">
        <v>80</v>
      </c>
      <c r="E90" s="802">
        <v>24</v>
      </c>
      <c r="F90" s="803" t="s">
        <v>2820</v>
      </c>
      <c r="G90" s="803" t="s">
        <v>2821</v>
      </c>
      <c r="H90" s="803" t="s">
        <v>2822</v>
      </c>
      <c r="I90" s="803" t="str">
        <f>IFERROR(INDEX('УУС'!F:F,MATCH('показатель 504-п'!T90,'УУС'!N:N,0)),"")</f>
        <v xml:space="preserve">ул. Центральная, д. 22б</v>
      </c>
      <c r="J90" s="804" t="str">
        <f t="shared" si="30"/>
        <v xml:space="preserve">2G низ</v>
      </c>
      <c r="K90" s="805" t="s">
        <v>2515</v>
      </c>
      <c r="L90" s="805" t="s">
        <v>156</v>
      </c>
      <c r="M90" s="805" t="s">
        <v>156</v>
      </c>
      <c r="N90" s="805" t="s">
        <v>2490</v>
      </c>
      <c r="O90" s="806" t="str">
        <f t="shared" si="31"/>
        <v>-</v>
      </c>
      <c r="P90" s="801" t="s">
        <v>156</v>
      </c>
      <c r="Q90" s="801" t="str">
        <f>CONCATENATE(IFERROR(INDEX('УЦН 1.0'!D:D,MATCH('показатель 504-п'!T90,'УЦН 1.0'!R:R,0)),""),IF(IFERROR(INDEX('УЦН 1.0'!H:H,MATCH('показатель 504-п'!T90,'УЦН 1.0'!R:R,0)),"")="",""," ("&amp;IFERROR(INDEX('УЦН 1.0'!H:H,MATCH('показатель 504-п'!T90,'УЦН 1.0'!R:R,0)),"")&amp;")"))</f>
        <v/>
      </c>
      <c r="R90" s="807" t="str">
        <f>IFERROR(INDEX('УЦН 2.0'!K:K,MATCH('показатель 504-п'!T90,'УЦН 2.0'!L:L,0)),"")</f>
        <v/>
      </c>
      <c r="S90" s="801" t="str">
        <f>IFERROR(INDEX('ПРТС'!H:H,MATCH('показатель 504-п'!T90,'ПРТС'!P:P,0)),"")</f>
        <v/>
      </c>
      <c r="T90" s="808">
        <v>89</v>
      </c>
      <c r="U90" s="785"/>
      <c r="V90" s="785"/>
      <c r="W90" s="785"/>
      <c r="X90" s="785"/>
      <c r="Y90" s="785"/>
      <c r="Z90" s="785"/>
      <c r="AA90" s="785"/>
      <c r="AB90" s="785"/>
    </row>
    <row r="91" ht="14.25">
      <c r="A91" s="800" t="s">
        <v>1126</v>
      </c>
      <c r="B91" s="800" t="s">
        <v>1235</v>
      </c>
      <c r="C91" s="800" t="s">
        <v>2823</v>
      </c>
      <c r="D91" s="801">
        <v>2769</v>
      </c>
      <c r="E91" s="802">
        <v>2342</v>
      </c>
      <c r="F91" s="803" t="s">
        <v>2824</v>
      </c>
      <c r="G91" s="803" t="s">
        <v>2825</v>
      </c>
      <c r="H91" s="803" t="s">
        <v>2826</v>
      </c>
      <c r="I91" s="803" t="str">
        <f>IFERROR(INDEX('УУС'!F:F,MATCH('показатель 504-п'!T91,'УУС'!N:N,0)),"")</f>
        <v/>
      </c>
      <c r="J91" s="804" t="str">
        <f t="shared" si="30"/>
        <v xml:space="preserve">3G хор</v>
      </c>
      <c r="K91" s="805" t="s">
        <v>2707</v>
      </c>
      <c r="L91" s="805" t="s">
        <v>2488</v>
      </c>
      <c r="M91" s="805" t="s">
        <v>2508</v>
      </c>
      <c r="N91" s="805" t="s">
        <v>2495</v>
      </c>
      <c r="O91" s="806" t="str">
        <f t="shared" si="31"/>
        <v>ВОЛС</v>
      </c>
      <c r="P91" s="801" t="s">
        <v>819</v>
      </c>
      <c r="Q91" s="801" t="str">
        <f>CONCATENATE(IFERROR(INDEX('УЦН 1.0'!D:D,MATCH('показатель 504-п'!T91,'УЦН 1.0'!R:R,0)),""),IF(IFERROR(INDEX('УЦН 1.0'!H:H,MATCH('показатель 504-п'!T91,'УЦН 1.0'!R:R,0)),"")="",""," ("&amp;IFERROR(INDEX('УЦН 1.0'!H:H,MATCH('показатель 504-п'!T91,'УЦН 1.0'!R:R,0)),"")&amp;")"))</f>
        <v/>
      </c>
      <c r="R91" s="807" t="str">
        <f>IFERROR(INDEX('УЦН 2.0'!K:K,MATCH('показатель 504-п'!T91,'УЦН 2.0'!L:L,0)),"")</f>
        <v/>
      </c>
      <c r="S91" s="801" t="str">
        <f>IFERROR(INDEX('ПРТС'!H:H,MATCH('показатель 504-п'!T91,'ПРТС'!P:P,0)),"")</f>
        <v/>
      </c>
      <c r="T91" s="808">
        <v>90</v>
      </c>
      <c r="U91" s="785"/>
      <c r="V91" s="785"/>
      <c r="W91" s="785"/>
      <c r="X91" s="785"/>
      <c r="Y91" s="785"/>
      <c r="Z91" s="785"/>
      <c r="AA91" s="785"/>
      <c r="AB91" s="785"/>
    </row>
    <row r="92" ht="14.25">
      <c r="A92" s="800" t="s">
        <v>1126</v>
      </c>
      <c r="B92" s="800" t="s">
        <v>2768</v>
      </c>
      <c r="C92" s="800" t="s">
        <v>210</v>
      </c>
      <c r="D92" s="801">
        <v>430</v>
      </c>
      <c r="E92" s="802">
        <v>203</v>
      </c>
      <c r="F92" s="803" t="s">
        <v>2827</v>
      </c>
      <c r="G92" s="803" t="s">
        <v>2828</v>
      </c>
      <c r="H92" s="803" t="s">
        <v>2829</v>
      </c>
      <c r="I92" s="803" t="str">
        <f>IFERROR(INDEX('УУС'!F:F,MATCH('показатель 504-п'!T92,'УУС'!N:N,0)),"")</f>
        <v/>
      </c>
      <c r="J92" s="804" t="str">
        <f t="shared" si="30"/>
        <v xml:space="preserve">3G хор</v>
      </c>
      <c r="K92" s="805" t="s">
        <v>2707</v>
      </c>
      <c r="L92" s="805" t="s">
        <v>2536</v>
      </c>
      <c r="M92" s="805" t="s">
        <v>2516</v>
      </c>
      <c r="N92" s="805" t="s">
        <v>156</v>
      </c>
      <c r="O92" s="806" t="str">
        <f t="shared" si="31"/>
        <v>ВОЛС</v>
      </c>
      <c r="P92" s="801" t="s">
        <v>819</v>
      </c>
      <c r="Q92" s="801" t="str">
        <f>CONCATENATE(IFERROR(INDEX('УЦН 1.0'!D:D,MATCH('показатель 504-п'!T92,'УЦН 1.0'!R:R,0)),""),IF(IFERROR(INDEX('УЦН 1.0'!H:H,MATCH('показатель 504-п'!T92,'УЦН 1.0'!R:R,0)),"")="",""," ("&amp;IFERROR(INDEX('УЦН 1.0'!H:H,MATCH('показатель 504-п'!T92,'УЦН 1.0'!R:R,0)),"")&amp;")"))</f>
        <v xml:space="preserve">2019 (ВОЛС)</v>
      </c>
      <c r="R92" s="807" t="str">
        <f>IFERROR(INDEX('УЦН 2.0'!K:K,MATCH('показатель 504-п'!T92,'УЦН 2.0'!L:L,0)),"")</f>
        <v/>
      </c>
      <c r="S92" s="801" t="str">
        <f>IFERROR(INDEX('ПРТС'!H:H,MATCH('показатель 504-п'!T92,'ПРТС'!P:P,0)),"")</f>
        <v/>
      </c>
      <c r="T92" s="808">
        <v>91</v>
      </c>
      <c r="U92" s="785"/>
      <c r="V92" s="785"/>
      <c r="W92" s="785"/>
      <c r="X92" s="785"/>
      <c r="Y92" s="785"/>
      <c r="Z92" s="785"/>
      <c r="AA92" s="785"/>
      <c r="AB92" s="785"/>
    </row>
    <row r="93" ht="14.25">
      <c r="A93" s="809" t="s">
        <v>1126</v>
      </c>
      <c r="B93" s="800" t="s">
        <v>1361</v>
      </c>
      <c r="C93" s="809" t="s">
        <v>211</v>
      </c>
      <c r="D93" s="810">
        <v>256</v>
      </c>
      <c r="E93" s="802">
        <v>183</v>
      </c>
      <c r="F93" s="803" t="s">
        <v>2830</v>
      </c>
      <c r="G93" s="803" t="s">
        <v>2831</v>
      </c>
      <c r="H93" s="803" t="s">
        <v>2832</v>
      </c>
      <c r="I93" s="803" t="str">
        <f>IFERROR(INDEX('УУС'!F:F,MATCH('показатель 504-п'!T93,'УУС'!N:N,0)),"")</f>
        <v/>
      </c>
      <c r="J93" s="811" t="str">
        <f t="shared" si="30"/>
        <v xml:space="preserve">4G хор</v>
      </c>
      <c r="K93" s="805" t="s">
        <v>156</v>
      </c>
      <c r="L93" s="812" t="s">
        <v>2481</v>
      </c>
      <c r="M93" s="805" t="s">
        <v>156</v>
      </c>
      <c r="N93" s="812" t="s">
        <v>2483</v>
      </c>
      <c r="O93" s="806" t="str">
        <f t="shared" si="31"/>
        <v>ВОЛС</v>
      </c>
      <c r="P93" s="801" t="s">
        <v>819</v>
      </c>
      <c r="Q93" s="801" t="str">
        <f>CONCATENATE(IFERROR(INDEX('УЦН 1.0'!D:D,MATCH('показатель 504-п'!T93,'УЦН 1.0'!R:R,0)),""),IF(IFERROR(INDEX('УЦН 1.0'!H:H,MATCH('показатель 504-п'!T93,'УЦН 1.0'!R:R,0)),"")="",""," ("&amp;IFERROR(INDEX('УЦН 1.0'!H:H,MATCH('показатель 504-п'!T93,'УЦН 1.0'!R:R,0)),"")&amp;")"))</f>
        <v xml:space="preserve">2019 (ВОЛС)</v>
      </c>
      <c r="R93" s="807" t="str">
        <f>IFERROR(INDEX('УЦН 2.0'!K:K,MATCH('показатель 504-п'!T93,'УЦН 2.0'!L:L,0)),"")</f>
        <v xml:space="preserve">2021 - ВОЛС + Мегафон </v>
      </c>
      <c r="S93" s="801" t="str">
        <f>IFERROR(INDEX('ПРТС'!H:H,MATCH('показатель 504-п'!T93,'ПРТС'!P:P,0)),"")</f>
        <v/>
      </c>
      <c r="T93" s="808">
        <v>92</v>
      </c>
      <c r="U93" s="785"/>
      <c r="V93" s="785"/>
      <c r="W93" s="785"/>
      <c r="X93" s="785"/>
      <c r="Y93" s="785"/>
      <c r="Z93" s="785"/>
      <c r="AA93" s="785"/>
      <c r="AB93" s="785"/>
    </row>
    <row r="94" ht="14.25">
      <c r="A94" s="800" t="s">
        <v>1126</v>
      </c>
      <c r="B94" s="800" t="s">
        <v>2734</v>
      </c>
      <c r="C94" s="800" t="s">
        <v>1468</v>
      </c>
      <c r="D94" s="801">
        <v>36</v>
      </c>
      <c r="E94" s="802">
        <v>32</v>
      </c>
      <c r="F94" s="803" t="s">
        <v>2833</v>
      </c>
      <c r="G94" s="803" t="s">
        <v>2834</v>
      </c>
      <c r="H94" s="803" t="s">
        <v>2835</v>
      </c>
      <c r="I94" s="803" t="str">
        <f>IFERROR(INDEX('УУС'!F:F,MATCH('показатель 504-п'!T94,'УУС'!N:N,0)),"")</f>
        <v/>
      </c>
      <c r="J94" s="804" t="str">
        <f t="shared" si="30"/>
        <v xml:space="preserve">3G хор</v>
      </c>
      <c r="K94" s="805" t="s">
        <v>2707</v>
      </c>
      <c r="L94" s="805" t="s">
        <v>2488</v>
      </c>
      <c r="M94" s="805" t="s">
        <v>2508</v>
      </c>
      <c r="N94" s="805" t="s">
        <v>2495</v>
      </c>
      <c r="O94" s="806" t="str">
        <f t="shared" si="31"/>
        <v>-</v>
      </c>
      <c r="P94" s="801" t="s">
        <v>156</v>
      </c>
      <c r="Q94" s="801" t="str">
        <f>CONCATENATE(IFERROR(INDEX('УЦН 1.0'!D:D,MATCH('показатель 504-п'!T94,'УЦН 1.0'!R:R,0)),""),IF(IFERROR(INDEX('УЦН 1.0'!H:H,MATCH('показатель 504-п'!T94,'УЦН 1.0'!R:R,0)),"")="",""," ("&amp;IFERROR(INDEX('УЦН 1.0'!H:H,MATCH('показатель 504-п'!T94,'УЦН 1.0'!R:R,0)),"")&amp;")"))</f>
        <v/>
      </c>
      <c r="R94" s="807" t="str">
        <f>IFERROR(INDEX('УЦН 2.0'!K:K,MATCH('показатель 504-п'!T94,'УЦН 2.0'!L:L,0)),"")</f>
        <v/>
      </c>
      <c r="S94" s="801" t="str">
        <f>IFERROR(INDEX('ПРТС'!H:H,MATCH('показатель 504-п'!T94,'ПРТС'!P:P,0)),"")</f>
        <v/>
      </c>
      <c r="T94" s="808">
        <v>93</v>
      </c>
      <c r="U94" s="785"/>
      <c r="V94" s="785"/>
      <c r="W94" s="785"/>
      <c r="X94" s="785"/>
      <c r="Y94" s="785"/>
      <c r="Z94" s="785"/>
      <c r="AA94" s="785"/>
      <c r="AB94" s="785"/>
    </row>
    <row r="95" ht="14.25">
      <c r="A95" s="800" t="s">
        <v>1126</v>
      </c>
      <c r="B95" s="800" t="s">
        <v>2729</v>
      </c>
      <c r="C95" s="800" t="s">
        <v>2836</v>
      </c>
      <c r="D95" s="801">
        <v>54</v>
      </c>
      <c r="E95" s="802">
        <v>24</v>
      </c>
      <c r="F95" s="803" t="s">
        <v>2837</v>
      </c>
      <c r="G95" s="803" t="s">
        <v>2838</v>
      </c>
      <c r="H95" s="803" t="s">
        <v>2839</v>
      </c>
      <c r="I95" s="803" t="str">
        <f>IFERROR(INDEX('УУС'!F:F,MATCH('показатель 504-п'!T95,'УУС'!N:N,0)),"")</f>
        <v xml:space="preserve">ул. Центральная, д. 27</v>
      </c>
      <c r="J95" s="804" t="str">
        <f t="shared" si="30"/>
        <v xml:space="preserve">2G низ</v>
      </c>
      <c r="K95" s="805" t="s">
        <v>2515</v>
      </c>
      <c r="L95" s="805" t="s">
        <v>156</v>
      </c>
      <c r="M95" s="805" t="s">
        <v>156</v>
      </c>
      <c r="N95" s="805" t="s">
        <v>2490</v>
      </c>
      <c r="O95" s="806" t="str">
        <f t="shared" si="31"/>
        <v>-</v>
      </c>
      <c r="P95" s="801" t="s">
        <v>156</v>
      </c>
      <c r="Q95" s="801" t="str">
        <f>CONCATENATE(IFERROR(INDEX('УЦН 1.0'!D:D,MATCH('показатель 504-п'!T95,'УЦН 1.0'!R:R,0)),""),IF(IFERROR(INDEX('УЦН 1.0'!H:H,MATCH('показатель 504-п'!T95,'УЦН 1.0'!R:R,0)),"")="",""," ("&amp;IFERROR(INDEX('УЦН 1.0'!H:H,MATCH('показатель 504-п'!T95,'УЦН 1.0'!R:R,0)),"")&amp;")"))</f>
        <v/>
      </c>
      <c r="R95" s="807" t="str">
        <f>IFERROR(INDEX('УЦН 2.0'!K:K,MATCH('показатель 504-п'!T95,'УЦН 2.0'!L:L,0)),"")</f>
        <v/>
      </c>
      <c r="S95" s="801" t="str">
        <f>IFERROR(INDEX('ПРТС'!H:H,MATCH('показатель 504-п'!T95,'ПРТС'!P:P,0)),"")</f>
        <v/>
      </c>
      <c r="T95" s="808">
        <v>94</v>
      </c>
      <c r="U95" s="785"/>
      <c r="V95" s="785"/>
      <c r="W95" s="785"/>
      <c r="X95" s="785"/>
      <c r="Y95" s="785"/>
      <c r="Z95" s="785"/>
      <c r="AA95" s="785"/>
      <c r="AB95" s="785"/>
    </row>
    <row r="96" ht="14.25">
      <c r="A96" s="800" t="s">
        <v>1126</v>
      </c>
      <c r="B96" s="800" t="s">
        <v>2750</v>
      </c>
      <c r="C96" s="800" t="s">
        <v>2840</v>
      </c>
      <c r="D96" s="801">
        <v>83</v>
      </c>
      <c r="E96" s="802">
        <v>47</v>
      </c>
      <c r="F96" s="803" t="s">
        <v>2841</v>
      </c>
      <c r="G96" s="803" t="s">
        <v>2842</v>
      </c>
      <c r="H96" s="803" t="s">
        <v>2843</v>
      </c>
      <c r="I96" s="803" t="str">
        <f>IFERROR(INDEX('УУС'!F:F,MATCH('показатель 504-п'!T96,'УУС'!N:N,0)),"")</f>
        <v/>
      </c>
      <c r="J96" s="804" t="str">
        <f t="shared" si="30"/>
        <v xml:space="preserve">2G низ</v>
      </c>
      <c r="K96" s="805" t="s">
        <v>2515</v>
      </c>
      <c r="L96" s="805" t="s">
        <v>156</v>
      </c>
      <c r="M96" s="805" t="s">
        <v>2489</v>
      </c>
      <c r="N96" s="805" t="s">
        <v>156</v>
      </c>
      <c r="O96" s="806" t="str">
        <f t="shared" si="31"/>
        <v>-</v>
      </c>
      <c r="P96" s="801" t="s">
        <v>156</v>
      </c>
      <c r="Q96" s="801" t="str">
        <f>CONCATENATE(IFERROR(INDEX('УЦН 1.0'!D:D,MATCH('показатель 504-п'!T96,'УЦН 1.0'!R:R,0)),""),IF(IFERROR(INDEX('УЦН 1.0'!H:H,MATCH('показатель 504-п'!T96,'УЦН 1.0'!R:R,0)),"")="",""," ("&amp;IFERROR(INDEX('УЦН 1.0'!H:H,MATCH('показатель 504-п'!T96,'УЦН 1.0'!R:R,0)),"")&amp;")"))</f>
        <v/>
      </c>
      <c r="R96" s="807" t="str">
        <f>IFERROR(INDEX('УЦН 2.0'!K:K,MATCH('показатель 504-п'!T96,'УЦН 2.0'!L:L,0)),"")</f>
        <v/>
      </c>
      <c r="S96" s="801" t="str">
        <f>IFERROR(INDEX('ПРТС'!H:H,MATCH('показатель 504-п'!T96,'ПРТС'!P:P,0)),"")</f>
        <v/>
      </c>
      <c r="T96" s="808">
        <v>95</v>
      </c>
      <c r="U96" s="785"/>
      <c r="V96" s="785"/>
      <c r="W96" s="785"/>
      <c r="X96" s="785"/>
      <c r="Y96" s="785"/>
      <c r="Z96" s="785"/>
      <c r="AA96" s="785"/>
      <c r="AB96" s="785"/>
    </row>
    <row r="97" ht="14.25">
      <c r="A97" s="800" t="s">
        <v>1126</v>
      </c>
      <c r="B97" s="800" t="s">
        <v>2759</v>
      </c>
      <c r="C97" s="800" t="s">
        <v>1238</v>
      </c>
      <c r="D97" s="801">
        <v>145</v>
      </c>
      <c r="E97" s="802">
        <v>90</v>
      </c>
      <c r="F97" s="803" t="s">
        <v>2844</v>
      </c>
      <c r="G97" s="803" t="s">
        <v>2845</v>
      </c>
      <c r="H97" s="803" t="s">
        <v>2846</v>
      </c>
      <c r="I97" s="803" t="str">
        <f>IFERROR(INDEX('УУС'!F:F,MATCH('показатель 504-п'!T97,'УУС'!N:N,0)),"")</f>
        <v xml:space="preserve">ул. Дружбы, д. 7</v>
      </c>
      <c r="J97" s="804" t="str">
        <f t="shared" si="30"/>
        <v xml:space="preserve">2G низ</v>
      </c>
      <c r="K97" s="805" t="s">
        <v>2515</v>
      </c>
      <c r="L97" s="805" t="s">
        <v>2500</v>
      </c>
      <c r="M97" s="805" t="s">
        <v>2489</v>
      </c>
      <c r="N97" s="805" t="s">
        <v>2490</v>
      </c>
      <c r="O97" s="806" t="str">
        <f t="shared" si="31"/>
        <v>ВОЛС</v>
      </c>
      <c r="P97" s="801" t="s">
        <v>819</v>
      </c>
      <c r="Q97" s="801" t="str">
        <f>CONCATENATE(IFERROR(INDEX('УЦН 1.0'!D:D,MATCH('показатель 504-п'!T97,'УЦН 1.0'!R:R,0)),""),IF(IFERROR(INDEX('УЦН 1.0'!H:H,MATCH('показатель 504-п'!T97,'УЦН 1.0'!R:R,0)),"")="",""," ("&amp;IFERROR(INDEX('УЦН 1.0'!H:H,MATCH('показатель 504-п'!T97,'УЦН 1.0'!R:R,0)),"")&amp;")"))</f>
        <v/>
      </c>
      <c r="R97" s="807" t="str">
        <f>IFERROR(INDEX('УЦН 2.0'!K:K,MATCH('показатель 504-п'!T97,'УЦН 2.0'!L:L,0)),"")</f>
        <v/>
      </c>
      <c r="S97" s="801" t="str">
        <f>IFERROR(INDEX('ПРТС'!H:H,MATCH('показатель 504-п'!T97,'ПРТС'!P:P,0)),"")</f>
        <v/>
      </c>
      <c r="T97" s="808">
        <v>96</v>
      </c>
      <c r="U97" s="785"/>
      <c r="V97" s="785"/>
      <c r="W97" s="785"/>
      <c r="X97" s="785"/>
      <c r="Y97" s="785"/>
      <c r="Z97" s="785"/>
      <c r="AA97" s="785"/>
      <c r="AB97" s="785"/>
    </row>
    <row r="98" ht="14.25">
      <c r="A98" s="800" t="s">
        <v>1126</v>
      </c>
      <c r="B98" s="800" t="s">
        <v>2729</v>
      </c>
      <c r="C98" s="800" t="s">
        <v>2847</v>
      </c>
      <c r="D98" s="801">
        <v>4</v>
      </c>
      <c r="E98" s="802">
        <v>0</v>
      </c>
      <c r="F98" s="803" t="s">
        <v>2848</v>
      </c>
      <c r="G98" s="803" t="s">
        <v>2849</v>
      </c>
      <c r="H98" s="803" t="s">
        <v>2850</v>
      </c>
      <c r="I98" s="803" t="str">
        <f>IFERROR(INDEX('УУС'!F:F,MATCH('показатель 504-п'!T98,'УУС'!N:N,0)),"")</f>
        <v/>
      </c>
      <c r="J98" s="804" t="str">
        <f t="shared" si="30"/>
        <v xml:space="preserve">2G низ</v>
      </c>
      <c r="K98" s="805" t="s">
        <v>2515</v>
      </c>
      <c r="L98" s="805" t="s">
        <v>156</v>
      </c>
      <c r="M98" s="805" t="s">
        <v>156</v>
      </c>
      <c r="N98" s="805" t="s">
        <v>156</v>
      </c>
      <c r="O98" s="806" t="str">
        <f t="shared" si="31"/>
        <v>-</v>
      </c>
      <c r="P98" s="801" t="s">
        <v>156</v>
      </c>
      <c r="Q98" s="801" t="str">
        <f>CONCATENATE(IFERROR(INDEX('УЦН 1.0'!D:D,MATCH('показатель 504-п'!T98,'УЦН 1.0'!R:R,0)),""),IF(IFERROR(INDEX('УЦН 1.0'!H:H,MATCH('показатель 504-п'!T98,'УЦН 1.0'!R:R,0)),"")="",""," ("&amp;IFERROR(INDEX('УЦН 1.0'!H:H,MATCH('показатель 504-п'!T98,'УЦН 1.0'!R:R,0)),"")&amp;")"))</f>
        <v/>
      </c>
      <c r="R98" s="807" t="str">
        <f>IFERROR(INDEX('УЦН 2.0'!K:K,MATCH('показатель 504-п'!T98,'УЦН 2.0'!L:L,0)),"")</f>
        <v/>
      </c>
      <c r="S98" s="801" t="str">
        <f>IFERROR(INDEX('ПРТС'!H:H,MATCH('показатель 504-п'!T98,'ПРТС'!P:P,0)),"")</f>
        <v/>
      </c>
      <c r="T98" s="808">
        <v>97</v>
      </c>
      <c r="U98" s="785"/>
      <c r="V98" s="785"/>
      <c r="W98" s="785"/>
      <c r="X98" s="785"/>
      <c r="Y98" s="785"/>
      <c r="Z98" s="785"/>
      <c r="AA98" s="785"/>
      <c r="AB98" s="785"/>
    </row>
    <row r="99" ht="14.25">
      <c r="A99" s="800" t="s">
        <v>1126</v>
      </c>
      <c r="B99" s="800" t="s">
        <v>2750</v>
      </c>
      <c r="C99" s="800" t="s">
        <v>2851</v>
      </c>
      <c r="D99" s="801">
        <v>5</v>
      </c>
      <c r="E99" s="802">
        <v>9</v>
      </c>
      <c r="F99" s="803" t="s">
        <v>2852</v>
      </c>
      <c r="G99" s="803" t="s">
        <v>2853</v>
      </c>
      <c r="H99" s="803" t="s">
        <v>2854</v>
      </c>
      <c r="I99" s="803" t="str">
        <f>IFERROR(INDEX('УУС'!F:F,MATCH('показатель 504-п'!T99,'УУС'!N:N,0)),"")</f>
        <v/>
      </c>
      <c r="J99" s="804" t="str">
        <f t="shared" si="30"/>
        <v xml:space="preserve">2G хор</v>
      </c>
      <c r="K99" s="805" t="s">
        <v>156</v>
      </c>
      <c r="L99" s="805" t="s">
        <v>2536</v>
      </c>
      <c r="M99" s="805" t="s">
        <v>156</v>
      </c>
      <c r="N99" s="805" t="s">
        <v>156</v>
      </c>
      <c r="O99" s="806" t="str">
        <f t="shared" si="31"/>
        <v>-</v>
      </c>
      <c r="P99" s="801" t="s">
        <v>156</v>
      </c>
      <c r="Q99" s="801" t="str">
        <f>CONCATENATE(IFERROR(INDEX('УЦН 1.0'!D:D,MATCH('показатель 504-п'!T99,'УЦН 1.0'!R:R,0)),""),IF(IFERROR(INDEX('УЦН 1.0'!H:H,MATCH('показатель 504-п'!T99,'УЦН 1.0'!R:R,0)),"")="",""," ("&amp;IFERROR(INDEX('УЦН 1.0'!H:H,MATCH('показатель 504-п'!T99,'УЦН 1.0'!R:R,0)),"")&amp;")"))</f>
        <v/>
      </c>
      <c r="R99" s="807" t="str">
        <f>IFERROR(INDEX('УЦН 2.0'!K:K,MATCH('показатель 504-п'!T99,'УЦН 2.0'!L:L,0)),"")</f>
        <v/>
      </c>
      <c r="S99" s="801" t="str">
        <f>IFERROR(INDEX('ПРТС'!H:H,MATCH('показатель 504-п'!T99,'ПРТС'!P:P,0)),"")</f>
        <v/>
      </c>
      <c r="T99" s="808">
        <v>98</v>
      </c>
      <c r="U99" s="785"/>
      <c r="V99" s="785"/>
      <c r="W99" s="785"/>
      <c r="X99" s="785"/>
      <c r="Y99" s="785"/>
      <c r="Z99" s="785"/>
      <c r="AA99" s="785"/>
      <c r="AB99" s="785"/>
    </row>
    <row r="100" ht="14.25">
      <c r="A100" s="800" t="s">
        <v>1126</v>
      </c>
      <c r="B100" s="800" t="s">
        <v>2750</v>
      </c>
      <c r="C100" s="800" t="s">
        <v>212</v>
      </c>
      <c r="D100" s="801">
        <v>319</v>
      </c>
      <c r="E100" s="802">
        <v>258</v>
      </c>
      <c r="F100" s="803" t="s">
        <v>2855</v>
      </c>
      <c r="G100" s="803" t="s">
        <v>2856</v>
      </c>
      <c r="H100" s="803" t="s">
        <v>2857</v>
      </c>
      <c r="I100" s="803" t="str">
        <f>IFERROR(INDEX('УУС'!F:F,MATCH('показатель 504-п'!T100,'УУС'!N:N,0)),"")</f>
        <v xml:space="preserve">ул. Центральная, д. 28А</v>
      </c>
      <c r="J100" s="804" t="str">
        <f t="shared" ref="J100:J163" si="32">IF(COUNTIF(K100:N100,"*4G хорошее*")&gt;0,"4G хор",IF(COUNTIF(K100:N100,"*3G хорошее*")&gt;0,"3G хор",IF(COUNTIF(K100:N100,"*4G низкое*")&gt;0,"4G низ",IF(COUNTIF(K100:N100,"*3G низкое*")&gt;0,"3G низ",IF(COUNTIF(K100:N100,"*2G хорошее*")&gt;0,"2G хор",IF(COUNTIF(K100:N100,"*2G низкое*")&gt;0,"2G низ",IF((COUNTIF(K100:N100,"* *")=0),"-",)))))))</f>
        <v xml:space="preserve">3G хор</v>
      </c>
      <c r="K100" s="805" t="s">
        <v>156</v>
      </c>
      <c r="L100" s="805" t="s">
        <v>156</v>
      </c>
      <c r="M100" s="805" t="s">
        <v>2508</v>
      </c>
      <c r="N100" s="805" t="s">
        <v>2695</v>
      </c>
      <c r="O100" s="806" t="str">
        <f t="shared" ref="O100:O163" si="33">IF(COUNTIF(P100:R100,"*ВОЛС*")&gt;0,"ВОЛС",IF(COUNTIF(P100:R100,"*БШПД*")&gt;0,"РРЛ",IF(COUNTIF(P100:R100,"*Спутник*")&gt;0,"Спутник",IF((COUNTIF(P100:R100,"* *")=0),"-",))))</f>
        <v>ВОЛС</v>
      </c>
      <c r="P100" s="801" t="s">
        <v>819</v>
      </c>
      <c r="Q100" s="801" t="str">
        <f>CONCATENATE(IFERROR(INDEX('УЦН 1.0'!D:D,MATCH('показатель 504-п'!T100,'УЦН 1.0'!R:R,0)),""),IF(IFERROR(INDEX('УЦН 1.0'!H:H,MATCH('показатель 504-п'!T100,'УЦН 1.0'!R:R,0)),"")="",""," ("&amp;IFERROR(INDEX('УЦН 1.0'!H:H,MATCH('показатель 504-п'!T100,'УЦН 1.0'!R:R,0)),"")&amp;")"))</f>
        <v xml:space="preserve">2019 (ВОЛС)</v>
      </c>
      <c r="R100" s="807" t="str">
        <f>IFERROR(INDEX('УЦН 2.0'!K:K,MATCH('показатель 504-п'!T100,'УЦН 2.0'!L:L,0)),"")</f>
        <v/>
      </c>
      <c r="S100" s="801" t="str">
        <f>IFERROR(INDEX('ПРТС'!H:H,MATCH('показатель 504-п'!T100,'ПРТС'!P:P,0)),"")</f>
        <v/>
      </c>
      <c r="T100" s="808">
        <v>99</v>
      </c>
      <c r="U100" s="785"/>
      <c r="V100" s="785"/>
      <c r="W100" s="785"/>
      <c r="X100" s="785"/>
      <c r="Y100" s="785"/>
      <c r="Z100" s="785"/>
      <c r="AA100" s="785"/>
      <c r="AB100" s="785"/>
    </row>
    <row r="101" ht="14.25">
      <c r="A101" s="814" t="s">
        <v>1126</v>
      </c>
      <c r="B101" s="800" t="s">
        <v>1378</v>
      </c>
      <c r="C101" s="814" t="s">
        <v>546</v>
      </c>
      <c r="D101" s="815">
        <v>594</v>
      </c>
      <c r="E101" s="802">
        <v>610</v>
      </c>
      <c r="F101" s="803" t="s">
        <v>2858</v>
      </c>
      <c r="G101" s="803" t="s">
        <v>2859</v>
      </c>
      <c r="H101" s="803" t="s">
        <v>2860</v>
      </c>
      <c r="I101" s="803" t="str">
        <f>IFERROR(INDEX('УУС'!F:F,MATCH('показатель 504-п'!T101,'УУС'!N:N,0)),"")</f>
        <v xml:space="preserve">ул. Новая, д. 10</v>
      </c>
      <c r="J101" s="816" t="str">
        <f t="shared" si="32"/>
        <v xml:space="preserve">4G хор</v>
      </c>
      <c r="K101" s="805"/>
      <c r="L101" s="817" t="s">
        <v>2481</v>
      </c>
      <c r="M101" s="805"/>
      <c r="N101" s="805"/>
      <c r="O101" s="806" t="str">
        <f t="shared" si="33"/>
        <v>РРЛ</v>
      </c>
      <c r="P101" s="801" t="s">
        <v>2540</v>
      </c>
      <c r="Q101" s="801" t="str">
        <f>CONCATENATE(IFERROR(INDEX('УЦН 1.0'!D:D,MATCH('показатель 504-п'!T101,'УЦН 1.0'!R:R,0)),""),IF(IFERROR(INDEX('УЦН 1.0'!H:H,MATCH('показатель 504-п'!T101,'УЦН 1.0'!R:R,0)),"")="",""," ("&amp;IFERROR(INDEX('УЦН 1.0'!H:H,MATCH('показатель 504-п'!T101,'УЦН 1.0'!R:R,0)),"")&amp;")"))</f>
        <v/>
      </c>
      <c r="R101" s="807" t="str">
        <f>IFERROR(INDEX('УЦН 2.0'!K:K,MATCH('показатель 504-п'!T101,'УЦН 2.0'!L:L,0)),"")</f>
        <v/>
      </c>
      <c r="S101" s="801">
        <f>IFERROR(INDEX('ПРТС'!H:H,MATCH('показатель 504-п'!T101,'ПРТС'!P:P,0)),"")</f>
        <v>2020</v>
      </c>
      <c r="T101" s="808">
        <v>100</v>
      </c>
      <c r="U101" s="785"/>
      <c r="V101" s="785"/>
      <c r="W101" s="785"/>
      <c r="X101" s="785"/>
      <c r="Y101" s="785"/>
      <c r="Z101" s="785"/>
      <c r="AA101" s="785"/>
      <c r="AB101" s="785"/>
    </row>
    <row r="102" ht="14.25">
      <c r="A102" s="800" t="s">
        <v>1126</v>
      </c>
      <c r="B102" s="800" t="s">
        <v>1361</v>
      </c>
      <c r="C102" s="800" t="s">
        <v>2861</v>
      </c>
      <c r="D102" s="801">
        <v>706</v>
      </c>
      <c r="E102" s="802">
        <v>696</v>
      </c>
      <c r="F102" s="803" t="s">
        <v>2862</v>
      </c>
      <c r="G102" s="803" t="s">
        <v>2863</v>
      </c>
      <c r="H102" s="803" t="s">
        <v>2864</v>
      </c>
      <c r="I102" s="803" t="str">
        <f>IFERROR(INDEX('УУС'!F:F,MATCH('показатель 504-п'!T102,'УУС'!N:N,0)),"")</f>
        <v/>
      </c>
      <c r="J102" s="804" t="str">
        <f t="shared" si="32"/>
        <v xml:space="preserve">3G хор</v>
      </c>
      <c r="K102" s="805" t="s">
        <v>2707</v>
      </c>
      <c r="L102" s="805" t="s">
        <v>2488</v>
      </c>
      <c r="M102" s="805" t="s">
        <v>2508</v>
      </c>
      <c r="N102" s="805" t="s">
        <v>2495</v>
      </c>
      <c r="O102" s="806" t="str">
        <f t="shared" si="33"/>
        <v>-</v>
      </c>
      <c r="P102" s="801" t="s">
        <v>156</v>
      </c>
      <c r="Q102" s="801" t="str">
        <f>CONCATENATE(IFERROR(INDEX('УЦН 1.0'!D:D,MATCH('показатель 504-п'!T102,'УЦН 1.0'!R:R,0)),""),IF(IFERROR(INDEX('УЦН 1.0'!H:H,MATCH('показатель 504-п'!T102,'УЦН 1.0'!R:R,0)),"")="",""," ("&amp;IFERROR(INDEX('УЦН 1.0'!H:H,MATCH('показатель 504-п'!T102,'УЦН 1.0'!R:R,0)),"")&amp;")"))</f>
        <v/>
      </c>
      <c r="R102" s="807" t="str">
        <f>IFERROR(INDEX('УЦН 2.0'!K:K,MATCH('показатель 504-п'!T102,'УЦН 2.0'!L:L,0)),"")</f>
        <v/>
      </c>
      <c r="S102" s="801" t="str">
        <f>IFERROR(INDEX('ПРТС'!H:H,MATCH('показатель 504-п'!T102,'ПРТС'!P:P,0)),"")</f>
        <v/>
      </c>
      <c r="T102" s="808">
        <v>101</v>
      </c>
      <c r="U102" s="785"/>
      <c r="V102" s="785"/>
      <c r="W102" s="785"/>
      <c r="X102" s="785"/>
      <c r="Y102" s="785"/>
      <c r="Z102" s="785"/>
      <c r="AA102" s="785"/>
      <c r="AB102" s="785"/>
    </row>
    <row r="103" ht="14.25">
      <c r="A103" s="800" t="s">
        <v>1126</v>
      </c>
      <c r="B103" s="800" t="s">
        <v>1378</v>
      </c>
      <c r="C103" s="800" t="s">
        <v>2865</v>
      </c>
      <c r="D103" s="801">
        <v>8</v>
      </c>
      <c r="E103" s="802">
        <v>10</v>
      </c>
      <c r="F103" s="803" t="s">
        <v>2866</v>
      </c>
      <c r="G103" s="803" t="s">
        <v>2867</v>
      </c>
      <c r="H103" s="803" t="s">
        <v>2868</v>
      </c>
      <c r="I103" s="803" t="str">
        <f>IFERROR(INDEX('УУС'!F:F,MATCH('показатель 504-п'!T103,'УУС'!N:N,0)),"")</f>
        <v/>
      </c>
      <c r="J103" s="804" t="str">
        <f t="shared" si="32"/>
        <v xml:space="preserve">3G хор</v>
      </c>
      <c r="K103" s="805" t="s">
        <v>2707</v>
      </c>
      <c r="L103" s="805" t="s">
        <v>2488</v>
      </c>
      <c r="M103" s="805" t="s">
        <v>2508</v>
      </c>
      <c r="N103" s="805" t="s">
        <v>2495</v>
      </c>
      <c r="O103" s="806" t="str">
        <f t="shared" si="33"/>
        <v>-</v>
      </c>
      <c r="P103" s="801" t="s">
        <v>156</v>
      </c>
      <c r="Q103" s="801" t="str">
        <f>CONCATENATE(IFERROR(INDEX('УЦН 1.0'!D:D,MATCH('показатель 504-п'!T103,'УЦН 1.0'!R:R,0)),""),IF(IFERROR(INDEX('УЦН 1.0'!H:H,MATCH('показатель 504-п'!T103,'УЦН 1.0'!R:R,0)),"")="",""," ("&amp;IFERROR(INDEX('УЦН 1.0'!H:H,MATCH('показатель 504-п'!T103,'УЦН 1.0'!R:R,0)),"")&amp;")"))</f>
        <v/>
      </c>
      <c r="R103" s="807" t="str">
        <f>IFERROR(INDEX('УЦН 2.0'!K:K,MATCH('показатель 504-п'!T103,'УЦН 2.0'!L:L,0)),"")</f>
        <v/>
      </c>
      <c r="S103" s="801" t="str">
        <f>IFERROR(INDEX('ПРТС'!H:H,MATCH('показатель 504-п'!T103,'ПРТС'!P:P,0)),"")</f>
        <v/>
      </c>
      <c r="T103" s="808">
        <v>102</v>
      </c>
      <c r="U103" s="785"/>
      <c r="V103" s="785"/>
      <c r="W103" s="785"/>
      <c r="X103" s="785"/>
      <c r="Y103" s="785"/>
      <c r="Z103" s="785"/>
      <c r="AA103" s="785"/>
      <c r="AB103" s="785"/>
    </row>
    <row r="104" ht="14.25">
      <c r="A104" s="800" t="s">
        <v>1126</v>
      </c>
      <c r="B104" s="800" t="s">
        <v>1361</v>
      </c>
      <c r="C104" s="800" t="s">
        <v>2869</v>
      </c>
      <c r="D104" s="801">
        <v>19</v>
      </c>
      <c r="E104" s="802">
        <v>7</v>
      </c>
      <c r="F104" s="803" t="s">
        <v>2870</v>
      </c>
      <c r="G104" s="803" t="s">
        <v>2871</v>
      </c>
      <c r="H104" s="803" t="s">
        <v>2872</v>
      </c>
      <c r="I104" s="803" t="str">
        <f>IFERROR(INDEX('УУС'!F:F,MATCH('показатель 504-п'!T104,'УУС'!N:N,0)),"")</f>
        <v xml:space="preserve">ул. Речная, д. 4</v>
      </c>
      <c r="J104" s="804" t="str">
        <f t="shared" si="32"/>
        <v xml:space="preserve">2G низ</v>
      </c>
      <c r="K104" s="805" t="s">
        <v>2515</v>
      </c>
      <c r="L104" s="805" t="s">
        <v>2500</v>
      </c>
      <c r="M104" s="805" t="s">
        <v>2489</v>
      </c>
      <c r="N104" s="805" t="s">
        <v>2490</v>
      </c>
      <c r="O104" s="806" t="str">
        <f t="shared" si="33"/>
        <v>-</v>
      </c>
      <c r="P104" s="801" t="s">
        <v>156</v>
      </c>
      <c r="Q104" s="801" t="str">
        <f>CONCATENATE(IFERROR(INDEX('УЦН 1.0'!D:D,MATCH('показатель 504-п'!T104,'УЦН 1.0'!R:R,0)),""),IF(IFERROR(INDEX('УЦН 1.0'!H:H,MATCH('показатель 504-п'!T104,'УЦН 1.0'!R:R,0)),"")="",""," ("&amp;IFERROR(INDEX('УЦН 1.0'!H:H,MATCH('показатель 504-п'!T104,'УЦН 1.0'!R:R,0)),"")&amp;")"))</f>
        <v/>
      </c>
      <c r="R104" s="807" t="str">
        <f>IFERROR(INDEX('УЦН 2.0'!K:K,MATCH('показатель 504-п'!T104,'УЦН 2.0'!L:L,0)),"")</f>
        <v/>
      </c>
      <c r="S104" s="801" t="str">
        <f>IFERROR(INDEX('ПРТС'!H:H,MATCH('показатель 504-п'!T104,'ПРТС'!P:P,0)),"")</f>
        <v/>
      </c>
      <c r="T104" s="808">
        <v>103</v>
      </c>
      <c r="U104" s="785"/>
      <c r="V104" s="785"/>
      <c r="W104" s="785"/>
      <c r="X104" s="785"/>
      <c r="Y104" s="785"/>
      <c r="Z104" s="785"/>
      <c r="AA104" s="785"/>
      <c r="AB104" s="785"/>
    </row>
    <row r="105" ht="14.25">
      <c r="A105" s="800" t="s">
        <v>1126</v>
      </c>
      <c r="B105" s="800" t="s">
        <v>1361</v>
      </c>
      <c r="C105" s="800" t="s">
        <v>1481</v>
      </c>
      <c r="D105" s="801">
        <v>162</v>
      </c>
      <c r="E105" s="802">
        <v>193</v>
      </c>
      <c r="F105" s="803" t="s">
        <v>2873</v>
      </c>
      <c r="G105" s="803" t="s">
        <v>2874</v>
      </c>
      <c r="H105" s="803" t="s">
        <v>2875</v>
      </c>
      <c r="I105" s="803" t="str">
        <f>IFERROR(INDEX('УУС'!F:F,MATCH('показатель 504-п'!T105,'УУС'!N:N,0)),"")</f>
        <v/>
      </c>
      <c r="J105" s="804" t="str">
        <f t="shared" si="32"/>
        <v xml:space="preserve">3G хор</v>
      </c>
      <c r="K105" s="805" t="s">
        <v>2707</v>
      </c>
      <c r="L105" s="805" t="s">
        <v>2488</v>
      </c>
      <c r="M105" s="805" t="s">
        <v>2508</v>
      </c>
      <c r="N105" s="805" t="s">
        <v>2495</v>
      </c>
      <c r="O105" s="806" t="str">
        <f t="shared" si="33"/>
        <v>РРЛ</v>
      </c>
      <c r="P105" s="801" t="s">
        <v>2540</v>
      </c>
      <c r="Q105" s="801" t="str">
        <f>CONCATENATE(IFERROR(INDEX('УЦН 1.0'!D:D,MATCH('показатель 504-п'!T105,'УЦН 1.0'!R:R,0)),""),IF(IFERROR(INDEX('УЦН 1.0'!H:H,MATCH('показатель 504-п'!T105,'УЦН 1.0'!R:R,0)),"")="",""," ("&amp;IFERROR(INDEX('УЦН 1.0'!H:H,MATCH('показатель 504-п'!T105,'УЦН 1.0'!R:R,0)),"")&amp;")"))</f>
        <v/>
      </c>
      <c r="R105" s="807" t="str">
        <f>IFERROR(INDEX('УЦН 2.0'!K:K,MATCH('показатель 504-п'!T105,'УЦН 2.0'!L:L,0)),"")</f>
        <v/>
      </c>
      <c r="S105" s="801" t="str">
        <f>IFERROR(INDEX('ПРТС'!H:H,MATCH('показатель 504-п'!T105,'ПРТС'!P:P,0)),"")</f>
        <v/>
      </c>
      <c r="T105" s="808">
        <v>104</v>
      </c>
      <c r="U105" s="785"/>
      <c r="V105" s="785"/>
      <c r="W105" s="785"/>
      <c r="X105" s="785"/>
      <c r="Y105" s="785"/>
      <c r="Z105" s="785"/>
      <c r="AA105" s="785"/>
      <c r="AB105" s="785"/>
    </row>
    <row r="106" ht="14.25">
      <c r="A106" s="800" t="s">
        <v>1126</v>
      </c>
      <c r="B106" s="800" t="s">
        <v>2750</v>
      </c>
      <c r="C106" s="800" t="s">
        <v>2876</v>
      </c>
      <c r="D106" s="801">
        <v>1318</v>
      </c>
      <c r="E106" s="802">
        <v>1033</v>
      </c>
      <c r="F106" s="803" t="s">
        <v>2877</v>
      </c>
      <c r="G106" s="803" t="s">
        <v>2878</v>
      </c>
      <c r="H106" s="803" t="s">
        <v>2879</v>
      </c>
      <c r="I106" s="803" t="str">
        <f>IFERROR(INDEX('УУС'!F:F,MATCH('показатель 504-п'!T106,'УУС'!N:N,0)),"")</f>
        <v/>
      </c>
      <c r="J106" s="804" t="str">
        <f t="shared" si="32"/>
        <v xml:space="preserve">3G хор</v>
      </c>
      <c r="K106" s="805" t="s">
        <v>2707</v>
      </c>
      <c r="L106" s="805" t="s">
        <v>2488</v>
      </c>
      <c r="M106" s="805" t="s">
        <v>2508</v>
      </c>
      <c r="N106" s="805" t="s">
        <v>2495</v>
      </c>
      <c r="O106" s="806" t="str">
        <f t="shared" si="33"/>
        <v>ВОЛС</v>
      </c>
      <c r="P106" s="801" t="s">
        <v>819</v>
      </c>
      <c r="Q106" s="801" t="str">
        <f>CONCATENATE(IFERROR(INDEX('УЦН 1.0'!D:D,MATCH('показатель 504-п'!T106,'УЦН 1.0'!R:R,0)),""),IF(IFERROR(INDEX('УЦН 1.0'!H:H,MATCH('показатель 504-п'!T106,'УЦН 1.0'!R:R,0)),"")="",""," ("&amp;IFERROR(INDEX('УЦН 1.0'!H:H,MATCH('показатель 504-п'!T106,'УЦН 1.0'!R:R,0)),"")&amp;")"))</f>
        <v/>
      </c>
      <c r="R106" s="807" t="str">
        <f>IFERROR(INDEX('УЦН 2.0'!K:K,MATCH('показатель 504-п'!T106,'УЦН 2.0'!L:L,0)),"")</f>
        <v/>
      </c>
      <c r="S106" s="801" t="str">
        <f>IFERROR(INDEX('ПРТС'!H:H,MATCH('показатель 504-п'!T106,'ПРТС'!P:P,0)),"")</f>
        <v/>
      </c>
      <c r="T106" s="808">
        <v>105</v>
      </c>
      <c r="U106" s="785"/>
      <c r="V106" s="785"/>
      <c r="W106" s="785"/>
      <c r="X106" s="785"/>
      <c r="Y106" s="785"/>
      <c r="Z106" s="785"/>
      <c r="AA106" s="785"/>
      <c r="AB106" s="785"/>
    </row>
    <row r="107" ht="14.25">
      <c r="A107" s="800" t="s">
        <v>1126</v>
      </c>
      <c r="B107" s="800" t="s">
        <v>2815</v>
      </c>
      <c r="C107" s="800" t="s">
        <v>2880</v>
      </c>
      <c r="D107" s="801">
        <v>71</v>
      </c>
      <c r="E107" s="802">
        <v>36</v>
      </c>
      <c r="F107" s="803" t="s">
        <v>2881</v>
      </c>
      <c r="G107" s="803" t="s">
        <v>2882</v>
      </c>
      <c r="H107" s="803" t="s">
        <v>2883</v>
      </c>
      <c r="I107" s="803" t="str">
        <f>IFERROR(INDEX('УУС'!F:F,MATCH('показатель 504-п'!T107,'УУС'!N:N,0)),"")</f>
        <v/>
      </c>
      <c r="J107" s="804" t="str">
        <f t="shared" si="32"/>
        <v xml:space="preserve">2G низ</v>
      </c>
      <c r="K107" s="805" t="s">
        <v>2515</v>
      </c>
      <c r="L107" s="805" t="s">
        <v>156</v>
      </c>
      <c r="M107" s="805" t="s">
        <v>156</v>
      </c>
      <c r="N107" s="805" t="s">
        <v>2490</v>
      </c>
      <c r="O107" s="806" t="str">
        <f t="shared" si="33"/>
        <v>Спутник</v>
      </c>
      <c r="P107" s="801" t="s">
        <v>882</v>
      </c>
      <c r="Q107" s="801" t="str">
        <f>CONCATENATE(IFERROR(INDEX('УЦН 1.0'!D:D,MATCH('показатель 504-п'!T107,'УЦН 1.0'!R:R,0)),""),IF(IFERROR(INDEX('УЦН 1.0'!H:H,MATCH('показатель 504-п'!T107,'УЦН 1.0'!R:R,0)),"")="",""," ("&amp;IFERROR(INDEX('УЦН 1.0'!H:H,MATCH('показатель 504-п'!T107,'УЦН 1.0'!R:R,0)),"")&amp;")"))</f>
        <v/>
      </c>
      <c r="R107" s="807" t="str">
        <f>IFERROR(INDEX('УЦН 2.0'!K:K,MATCH('показатель 504-п'!T107,'УЦН 2.0'!L:L,0)),"")</f>
        <v/>
      </c>
      <c r="S107" s="801" t="str">
        <f>IFERROR(INDEX('ПРТС'!H:H,MATCH('показатель 504-п'!T107,'ПРТС'!P:P,0)),"")</f>
        <v/>
      </c>
      <c r="T107" s="808">
        <v>106</v>
      </c>
      <c r="U107" s="785"/>
      <c r="V107" s="785"/>
      <c r="W107" s="785"/>
      <c r="X107" s="785"/>
      <c r="Y107" s="785"/>
      <c r="Z107" s="785"/>
      <c r="AA107" s="785"/>
      <c r="AB107" s="785"/>
    </row>
    <row r="108" ht="14.25">
      <c r="A108" s="800" t="s">
        <v>1126</v>
      </c>
      <c r="B108" s="800" t="s">
        <v>2815</v>
      </c>
      <c r="C108" s="800" t="s">
        <v>2884</v>
      </c>
      <c r="D108" s="801">
        <v>55</v>
      </c>
      <c r="E108" s="802">
        <v>29</v>
      </c>
      <c r="F108" s="803" t="s">
        <v>2885</v>
      </c>
      <c r="G108" s="803" t="s">
        <v>2886</v>
      </c>
      <c r="H108" s="803" t="s">
        <v>2887</v>
      </c>
      <c r="I108" s="803" t="str">
        <f>IFERROR(INDEX('УУС'!F:F,MATCH('показатель 504-п'!T108,'УУС'!N:N,0)),"")</f>
        <v/>
      </c>
      <c r="J108" s="804" t="str">
        <f t="shared" si="32"/>
        <v xml:space="preserve">2G хор</v>
      </c>
      <c r="K108" s="805" t="s">
        <v>2557</v>
      </c>
      <c r="L108" s="805" t="s">
        <v>2536</v>
      </c>
      <c r="M108" s="805" t="s">
        <v>2489</v>
      </c>
      <c r="N108" s="805" t="s">
        <v>2490</v>
      </c>
      <c r="O108" s="806" t="str">
        <f t="shared" si="33"/>
        <v>-</v>
      </c>
      <c r="P108" s="801" t="s">
        <v>156</v>
      </c>
      <c r="Q108" s="801" t="str">
        <f>CONCATENATE(IFERROR(INDEX('УЦН 1.0'!D:D,MATCH('показатель 504-п'!T108,'УЦН 1.0'!R:R,0)),""),IF(IFERROR(INDEX('УЦН 1.0'!H:H,MATCH('показатель 504-п'!T108,'УЦН 1.0'!R:R,0)),"")="",""," ("&amp;IFERROR(INDEX('УЦН 1.0'!H:H,MATCH('показатель 504-п'!T108,'УЦН 1.0'!R:R,0)),"")&amp;")"))</f>
        <v/>
      </c>
      <c r="R108" s="807" t="str">
        <f>IFERROR(INDEX('УЦН 2.0'!K:K,MATCH('показатель 504-п'!T108,'УЦН 2.0'!L:L,0)),"")</f>
        <v/>
      </c>
      <c r="S108" s="801" t="str">
        <f>IFERROR(INDEX('ПРТС'!H:H,MATCH('показатель 504-п'!T108,'ПРТС'!P:P,0)),"")</f>
        <v/>
      </c>
      <c r="T108" s="808">
        <v>107</v>
      </c>
      <c r="U108" s="785"/>
      <c r="V108" s="785"/>
      <c r="W108" s="785"/>
      <c r="X108" s="785"/>
      <c r="Y108" s="785"/>
      <c r="Z108" s="785"/>
      <c r="AA108" s="785"/>
      <c r="AB108" s="785"/>
    </row>
    <row r="109" ht="14.25">
      <c r="A109" s="800" t="s">
        <v>1126</v>
      </c>
      <c r="B109" s="800" t="s">
        <v>2815</v>
      </c>
      <c r="C109" s="800" t="s">
        <v>2888</v>
      </c>
      <c r="D109" s="801">
        <v>3</v>
      </c>
      <c r="E109" s="802">
        <v>4</v>
      </c>
      <c r="F109" s="803" t="s">
        <v>2889</v>
      </c>
      <c r="G109" s="803" t="s">
        <v>2890</v>
      </c>
      <c r="H109" s="803" t="s">
        <v>2891</v>
      </c>
      <c r="I109" s="803" t="str">
        <f>IFERROR(INDEX('УУС'!F:F,MATCH('показатель 504-п'!T109,'УУС'!N:N,0)),"")</f>
        <v/>
      </c>
      <c r="J109" s="804" t="str">
        <f t="shared" si="32"/>
        <v xml:space="preserve">2G низ</v>
      </c>
      <c r="K109" s="805" t="s">
        <v>2515</v>
      </c>
      <c r="L109" s="805" t="s">
        <v>156</v>
      </c>
      <c r="M109" s="805" t="s">
        <v>156</v>
      </c>
      <c r="N109" s="805" t="s">
        <v>2490</v>
      </c>
      <c r="O109" s="806" t="str">
        <f t="shared" si="33"/>
        <v>-</v>
      </c>
      <c r="P109" s="801" t="s">
        <v>156</v>
      </c>
      <c r="Q109" s="801" t="str">
        <f>CONCATENATE(IFERROR(INDEX('УЦН 1.0'!D:D,MATCH('показатель 504-п'!T109,'УЦН 1.0'!R:R,0)),""),IF(IFERROR(INDEX('УЦН 1.0'!H:H,MATCH('показатель 504-п'!T109,'УЦН 1.0'!R:R,0)),"")="",""," ("&amp;IFERROR(INDEX('УЦН 1.0'!H:H,MATCH('показатель 504-п'!T109,'УЦН 1.0'!R:R,0)),"")&amp;")"))</f>
        <v/>
      </c>
      <c r="R109" s="807" t="str">
        <f>IFERROR(INDEX('УЦН 2.0'!K:K,MATCH('показатель 504-п'!T109,'УЦН 2.0'!L:L,0)),"")</f>
        <v/>
      </c>
      <c r="S109" s="801" t="str">
        <f>IFERROR(INDEX('ПРТС'!H:H,MATCH('показатель 504-п'!T109,'ПРТС'!P:P,0)),"")</f>
        <v/>
      </c>
      <c r="T109" s="808">
        <v>108</v>
      </c>
      <c r="U109" s="785"/>
      <c r="V109" s="785"/>
      <c r="W109" s="785"/>
      <c r="X109" s="785"/>
      <c r="Y109" s="785"/>
      <c r="Z109" s="785"/>
      <c r="AA109" s="785"/>
      <c r="AB109" s="785"/>
    </row>
    <row r="110" ht="14.25">
      <c r="A110" s="800" t="s">
        <v>1126</v>
      </c>
      <c r="B110" s="800" t="s">
        <v>2768</v>
      </c>
      <c r="C110" s="800" t="s">
        <v>2892</v>
      </c>
      <c r="D110" s="801">
        <v>13</v>
      </c>
      <c r="E110" s="802">
        <v>23</v>
      </c>
      <c r="F110" s="803" t="s">
        <v>2893</v>
      </c>
      <c r="G110" s="803" t="s">
        <v>2894</v>
      </c>
      <c r="H110" s="803" t="s">
        <v>2895</v>
      </c>
      <c r="I110" s="803" t="str">
        <f>IFERROR(INDEX('УУС'!F:F,MATCH('показатель 504-п'!T110,'УУС'!N:N,0)),"")</f>
        <v/>
      </c>
      <c r="J110" s="804" t="str">
        <f t="shared" si="32"/>
        <v xml:space="preserve">2G хор</v>
      </c>
      <c r="K110" s="805" t="s">
        <v>156</v>
      </c>
      <c r="L110" s="805" t="s">
        <v>2536</v>
      </c>
      <c r="M110" s="805" t="s">
        <v>2516</v>
      </c>
      <c r="N110" s="805" t="s">
        <v>156</v>
      </c>
      <c r="O110" s="806" t="str">
        <f t="shared" si="33"/>
        <v>-</v>
      </c>
      <c r="P110" s="801" t="s">
        <v>156</v>
      </c>
      <c r="Q110" s="801" t="str">
        <f>CONCATENATE(IFERROR(INDEX('УЦН 1.0'!D:D,MATCH('показатель 504-п'!T110,'УЦН 1.0'!R:R,0)),""),IF(IFERROR(INDEX('УЦН 1.0'!H:H,MATCH('показатель 504-п'!T110,'УЦН 1.0'!R:R,0)),"")="",""," ("&amp;IFERROR(INDEX('УЦН 1.0'!H:H,MATCH('показатель 504-п'!T110,'УЦН 1.0'!R:R,0)),"")&amp;")"))</f>
        <v/>
      </c>
      <c r="R110" s="807" t="str">
        <f>IFERROR(INDEX('УЦН 2.0'!K:K,MATCH('показатель 504-п'!T110,'УЦН 2.0'!L:L,0)),"")</f>
        <v/>
      </c>
      <c r="S110" s="801" t="str">
        <f>IFERROR(INDEX('ПРТС'!H:H,MATCH('показатель 504-п'!T110,'ПРТС'!P:P,0)),"")</f>
        <v/>
      </c>
      <c r="T110" s="808">
        <v>109</v>
      </c>
      <c r="U110" s="785"/>
      <c r="V110" s="785"/>
      <c r="W110" s="785"/>
      <c r="X110" s="785"/>
      <c r="Y110" s="785"/>
      <c r="Z110" s="785"/>
      <c r="AA110" s="785"/>
      <c r="AB110" s="785"/>
    </row>
    <row r="111" ht="14.25">
      <c r="A111" s="800" t="s">
        <v>1126</v>
      </c>
      <c r="B111" s="800" t="s">
        <v>2768</v>
      </c>
      <c r="C111" s="800" t="s">
        <v>2896</v>
      </c>
      <c r="D111" s="801">
        <v>11</v>
      </c>
      <c r="E111" s="802">
        <v>5</v>
      </c>
      <c r="F111" s="803" t="s">
        <v>2897</v>
      </c>
      <c r="G111" s="803" t="s">
        <v>2898</v>
      </c>
      <c r="H111" s="803" t="s">
        <v>2899</v>
      </c>
      <c r="I111" s="803" t="str">
        <f>IFERROR(INDEX('УУС'!F:F,MATCH('показатель 504-п'!T111,'УУС'!N:N,0)),"")</f>
        <v/>
      </c>
      <c r="J111" s="804" t="str">
        <f t="shared" si="32"/>
        <v xml:space="preserve">2G хор</v>
      </c>
      <c r="K111" s="805" t="s">
        <v>2557</v>
      </c>
      <c r="L111" s="805" t="s">
        <v>2536</v>
      </c>
      <c r="M111" s="805" t="s">
        <v>156</v>
      </c>
      <c r="N111" s="805" t="s">
        <v>156</v>
      </c>
      <c r="O111" s="806" t="str">
        <f t="shared" si="33"/>
        <v>-</v>
      </c>
      <c r="P111" s="801" t="s">
        <v>156</v>
      </c>
      <c r="Q111" s="801" t="str">
        <f>CONCATENATE(IFERROR(INDEX('УЦН 1.0'!D:D,MATCH('показатель 504-п'!T111,'УЦН 1.0'!R:R,0)),""),IF(IFERROR(INDEX('УЦН 1.0'!H:H,MATCH('показатель 504-п'!T111,'УЦН 1.0'!R:R,0)),"")="",""," ("&amp;IFERROR(INDEX('УЦН 1.0'!H:H,MATCH('показатель 504-п'!T111,'УЦН 1.0'!R:R,0)),"")&amp;")"))</f>
        <v/>
      </c>
      <c r="R111" s="807" t="str">
        <f>IFERROR(INDEX('УЦН 2.0'!K:K,MATCH('показатель 504-п'!T111,'УЦН 2.0'!L:L,0)),"")</f>
        <v/>
      </c>
      <c r="S111" s="801" t="str">
        <f>IFERROR(INDEX('ПРТС'!H:H,MATCH('показатель 504-п'!T111,'ПРТС'!P:P,0)),"")</f>
        <v/>
      </c>
      <c r="T111" s="808">
        <v>110</v>
      </c>
      <c r="U111" s="785"/>
      <c r="V111" s="785"/>
      <c r="W111" s="785"/>
      <c r="X111" s="785"/>
      <c r="Y111" s="785"/>
      <c r="Z111" s="785"/>
      <c r="AA111" s="785"/>
      <c r="AB111" s="785"/>
    </row>
    <row r="112" ht="14.25">
      <c r="A112" s="800" t="s">
        <v>1126</v>
      </c>
      <c r="B112" s="800" t="s">
        <v>2729</v>
      </c>
      <c r="C112" s="800" t="s">
        <v>2900</v>
      </c>
      <c r="D112" s="801">
        <v>839</v>
      </c>
      <c r="E112" s="802">
        <v>663</v>
      </c>
      <c r="F112" s="803" t="s">
        <v>2901</v>
      </c>
      <c r="G112" s="803" t="s">
        <v>2902</v>
      </c>
      <c r="H112" s="803" t="s">
        <v>2903</v>
      </c>
      <c r="I112" s="803" t="str">
        <f>IFERROR(INDEX('УУС'!F:F,MATCH('показатель 504-п'!T112,'УУС'!N:N,0)),"")</f>
        <v xml:space="preserve">ул. Советская, д. 38А</v>
      </c>
      <c r="J112" s="804" t="str">
        <f t="shared" si="32"/>
        <v xml:space="preserve">3G хор</v>
      </c>
      <c r="K112" s="805" t="s">
        <v>156</v>
      </c>
      <c r="L112" s="805" t="s">
        <v>156</v>
      </c>
      <c r="M112" s="805" t="s">
        <v>156</v>
      </c>
      <c r="N112" s="805" t="s">
        <v>2495</v>
      </c>
      <c r="O112" s="806" t="str">
        <f t="shared" si="33"/>
        <v>ВОЛС</v>
      </c>
      <c r="P112" s="801" t="s">
        <v>819</v>
      </c>
      <c r="Q112" s="801" t="str">
        <f>CONCATENATE(IFERROR(INDEX('УЦН 1.0'!D:D,MATCH('показатель 504-п'!T112,'УЦН 1.0'!R:R,0)),""),IF(IFERROR(INDEX('УЦН 1.0'!H:H,MATCH('показатель 504-п'!T112,'УЦН 1.0'!R:R,0)),"")="",""," ("&amp;IFERROR(INDEX('УЦН 1.0'!H:H,MATCH('показатель 504-п'!T112,'УЦН 1.0'!R:R,0)),"")&amp;")"))</f>
        <v/>
      </c>
      <c r="R112" s="807" t="str">
        <f>IFERROR(INDEX('УЦН 2.0'!K:K,MATCH('показатель 504-п'!T112,'УЦН 2.0'!L:L,0)),"")</f>
        <v/>
      </c>
      <c r="S112" s="801" t="str">
        <f>IFERROR(INDEX('ПРТС'!H:H,MATCH('показатель 504-п'!T112,'ПРТС'!P:P,0)),"")</f>
        <v/>
      </c>
      <c r="T112" s="808">
        <v>111</v>
      </c>
      <c r="U112" s="785"/>
      <c r="V112" s="785"/>
      <c r="W112" s="785"/>
      <c r="X112" s="785"/>
      <c r="Y112" s="785"/>
      <c r="Z112" s="785"/>
      <c r="AA112" s="785"/>
      <c r="AB112" s="785"/>
    </row>
    <row r="113" ht="14.25">
      <c r="A113" s="800" t="s">
        <v>1186</v>
      </c>
      <c r="B113" s="800" t="s">
        <v>2904</v>
      </c>
      <c r="C113" s="800" t="s">
        <v>2905</v>
      </c>
      <c r="D113" s="801">
        <v>7410</v>
      </c>
      <c r="E113" s="802">
        <v>6998</v>
      </c>
      <c r="F113" s="803" t="s">
        <v>2906</v>
      </c>
      <c r="G113" s="803" t="s">
        <v>2907</v>
      </c>
      <c r="H113" s="803" t="s">
        <v>2908</v>
      </c>
      <c r="I113" s="803" t="str">
        <f>IFERROR(INDEX('УУС'!F:F,MATCH('показатель 504-п'!T113,'УУС'!N:N,0)),"")</f>
        <v/>
      </c>
      <c r="J113" s="804" t="str">
        <f t="shared" si="32"/>
        <v xml:space="preserve">4G хор</v>
      </c>
      <c r="K113" s="805" t="s">
        <v>2480</v>
      </c>
      <c r="L113" s="805" t="s">
        <v>2481</v>
      </c>
      <c r="M113" s="805" t="s">
        <v>2482</v>
      </c>
      <c r="N113" s="805" t="s">
        <v>2483</v>
      </c>
      <c r="O113" s="806" t="str">
        <f t="shared" si="33"/>
        <v>ВОЛС</v>
      </c>
      <c r="P113" s="801" t="s">
        <v>819</v>
      </c>
      <c r="Q113" s="801" t="str">
        <f>CONCATENATE(IFERROR(INDEX('УЦН 1.0'!D:D,MATCH('показатель 504-п'!T113,'УЦН 1.0'!R:R,0)),""),IF(IFERROR(INDEX('УЦН 1.0'!H:H,MATCH('показатель 504-п'!T113,'УЦН 1.0'!R:R,0)),"")="",""," ("&amp;IFERROR(INDEX('УЦН 1.0'!H:H,MATCH('показатель 504-п'!T113,'УЦН 1.0'!R:R,0)),"")&amp;")"))</f>
        <v/>
      </c>
      <c r="R113" s="807" t="str">
        <f>IFERROR(INDEX('УЦН 2.0'!K:K,MATCH('показатель 504-п'!T113,'УЦН 2.0'!L:L,0)),"")</f>
        <v/>
      </c>
      <c r="S113" s="801" t="str">
        <f>IFERROR(INDEX('ПРТС'!H:H,MATCH('показатель 504-п'!T113,'ПРТС'!P:P,0)),"")</f>
        <v/>
      </c>
      <c r="T113" s="808">
        <v>112</v>
      </c>
      <c r="U113" s="785"/>
      <c r="V113" s="785"/>
      <c r="W113" s="785"/>
      <c r="X113" s="785"/>
      <c r="Y113" s="785"/>
      <c r="Z113" s="785"/>
      <c r="AA113" s="785"/>
      <c r="AB113" s="785"/>
    </row>
    <row r="114" ht="14.25">
      <c r="A114" s="814" t="s">
        <v>1186</v>
      </c>
      <c r="B114" s="800" t="s">
        <v>2909</v>
      </c>
      <c r="C114" s="814" t="s">
        <v>2910</v>
      </c>
      <c r="D114" s="815">
        <v>35</v>
      </c>
      <c r="E114" s="802">
        <v>13</v>
      </c>
      <c r="F114" s="803" t="s">
        <v>2911</v>
      </c>
      <c r="G114" s="803" t="s">
        <v>2912</v>
      </c>
      <c r="H114" s="803" t="s">
        <v>2913</v>
      </c>
      <c r="I114" s="803" t="str">
        <f>IFERROR(INDEX('УУС'!F:F,MATCH('показатель 504-п'!T114,'УУС'!N:N,0)),"")</f>
        <v/>
      </c>
      <c r="J114" s="816" t="str">
        <f t="shared" si="32"/>
        <v xml:space="preserve">2G хор</v>
      </c>
      <c r="K114" s="805"/>
      <c r="L114" s="805"/>
      <c r="M114" s="805"/>
      <c r="N114" s="817" t="s">
        <v>2695</v>
      </c>
      <c r="O114" s="806" t="str">
        <f t="shared" si="33"/>
        <v>-</v>
      </c>
      <c r="P114" s="801" t="s">
        <v>156</v>
      </c>
      <c r="Q114" s="801" t="str">
        <f>CONCATENATE(IFERROR(INDEX('УЦН 1.0'!D:D,MATCH('показатель 504-п'!T114,'УЦН 1.0'!R:R,0)),""),IF(IFERROR(INDEX('УЦН 1.0'!H:H,MATCH('показатель 504-п'!T114,'УЦН 1.0'!R:R,0)),"")="",""," ("&amp;IFERROR(INDEX('УЦН 1.0'!H:H,MATCH('показатель 504-п'!T114,'УЦН 1.0'!R:R,0)),"")&amp;")"))</f>
        <v/>
      </c>
      <c r="R114" s="807" t="str">
        <f>IFERROR(INDEX('УЦН 2.0'!K:K,MATCH('показатель 504-п'!T114,'УЦН 2.0'!L:L,0)),"")</f>
        <v/>
      </c>
      <c r="S114" s="801" t="str">
        <f>IFERROR(INDEX('ПРТС'!H:H,MATCH('показатель 504-п'!T114,'ПРТС'!P:P,0)),"")</f>
        <v/>
      </c>
      <c r="T114" s="808">
        <v>113</v>
      </c>
      <c r="U114" s="785"/>
      <c r="V114" s="785"/>
      <c r="W114" s="785"/>
      <c r="X114" s="785"/>
      <c r="Y114" s="785"/>
      <c r="Z114" s="785"/>
      <c r="AA114" s="785"/>
      <c r="AB114" s="785"/>
    </row>
    <row r="115" ht="14.25">
      <c r="A115" s="809" t="s">
        <v>1186</v>
      </c>
      <c r="B115" s="800" t="s">
        <v>1187</v>
      </c>
      <c r="C115" s="809" t="s">
        <v>1188</v>
      </c>
      <c r="D115" s="813">
        <v>190</v>
      </c>
      <c r="E115" s="802">
        <v>137</v>
      </c>
      <c r="F115" s="803" t="s">
        <v>2914</v>
      </c>
      <c r="G115" s="803" t="s">
        <v>2915</v>
      </c>
      <c r="H115" s="803" t="s">
        <v>2916</v>
      </c>
      <c r="I115" s="803" t="str">
        <f>IFERROR(INDEX('УУС'!F:F,MATCH('показатель 504-п'!T115,'УУС'!N:N,0)),"")</f>
        <v/>
      </c>
      <c r="J115" s="811" t="str">
        <f t="shared" si="32"/>
        <v xml:space="preserve">4G хор</v>
      </c>
      <c r="K115" s="805"/>
      <c r="L115" s="812" t="s">
        <v>2481</v>
      </c>
      <c r="M115" s="805"/>
      <c r="N115" s="812" t="s">
        <v>2483</v>
      </c>
      <c r="O115" s="806" t="str">
        <f t="shared" si="33"/>
        <v>ВОЛС</v>
      </c>
      <c r="P115" s="801" t="s">
        <v>2540</v>
      </c>
      <c r="Q115" s="801" t="str">
        <f>CONCATENATE(IFERROR(INDEX('УЦН 1.0'!D:D,MATCH('показатель 504-п'!T115,'УЦН 1.0'!R:R,0)),""),IF(IFERROR(INDEX('УЦН 1.0'!H:H,MATCH('показатель 504-п'!T115,'УЦН 1.0'!R:R,0)),"")="",""," ("&amp;IFERROR(INDEX('УЦН 1.0'!H:H,MATCH('показатель 504-п'!T115,'УЦН 1.0'!R:R,0)),"")&amp;")"))</f>
        <v/>
      </c>
      <c r="R115" s="807" t="str">
        <f>IFERROR(INDEX('УЦН 2.0'!K:K,MATCH('показатель 504-п'!T115,'УЦН 2.0'!L:L,0)),"")</f>
        <v xml:space="preserve">2023 (июль 2023) - ВОЛС + Мегафон </v>
      </c>
      <c r="S115" s="801" t="str">
        <f>IFERROR(INDEX('ПРТС'!H:H,MATCH('показатель 504-п'!T115,'ПРТС'!P:P,0)),"")</f>
        <v/>
      </c>
      <c r="T115" s="808">
        <v>114</v>
      </c>
      <c r="U115" s="785"/>
      <c r="V115" s="785"/>
      <c r="W115" s="785"/>
      <c r="X115" s="785"/>
      <c r="Y115" s="785"/>
      <c r="Z115" s="785"/>
      <c r="AA115" s="785"/>
      <c r="AB115" s="785"/>
    </row>
    <row r="116" ht="14.25">
      <c r="A116" s="800" t="s">
        <v>1186</v>
      </c>
      <c r="B116" s="800" t="s">
        <v>2917</v>
      </c>
      <c r="C116" s="800" t="s">
        <v>2918</v>
      </c>
      <c r="D116" s="801">
        <v>44</v>
      </c>
      <c r="E116" s="802">
        <v>14</v>
      </c>
      <c r="F116" s="803" t="s">
        <v>2919</v>
      </c>
      <c r="G116" s="803" t="s">
        <v>2920</v>
      </c>
      <c r="H116" s="803" t="s">
        <v>2921</v>
      </c>
      <c r="I116" s="803" t="str">
        <f>IFERROR(INDEX('УУС'!F:F,MATCH('показатель 504-п'!T116,'УУС'!N:N,0)),"")</f>
        <v xml:space="preserve">ул. Центральная, д. 7/1</v>
      </c>
      <c r="J116" s="804" t="str">
        <f t="shared" si="32"/>
        <v>-</v>
      </c>
      <c r="K116" s="805" t="s">
        <v>156</v>
      </c>
      <c r="L116" s="805" t="s">
        <v>156</v>
      </c>
      <c r="M116" s="805" t="s">
        <v>156</v>
      </c>
      <c r="N116" s="805" t="s">
        <v>156</v>
      </c>
      <c r="O116" s="806" t="str">
        <f t="shared" si="33"/>
        <v>-</v>
      </c>
      <c r="P116" s="801" t="s">
        <v>156</v>
      </c>
      <c r="Q116" s="801" t="str">
        <f>CONCATENATE(IFERROR(INDEX('УЦН 1.0'!D:D,MATCH('показатель 504-п'!T116,'УЦН 1.0'!R:R,0)),""),IF(IFERROR(INDEX('УЦН 1.0'!H:H,MATCH('показатель 504-п'!T116,'УЦН 1.0'!R:R,0)),"")="",""," ("&amp;IFERROR(INDEX('УЦН 1.0'!H:H,MATCH('показатель 504-п'!T116,'УЦН 1.0'!R:R,0)),"")&amp;")"))</f>
        <v/>
      </c>
      <c r="R116" s="807" t="str">
        <f>IFERROR(INDEX('УЦН 2.0'!K:K,MATCH('показатель 504-п'!T116,'УЦН 2.0'!L:L,0)),"")</f>
        <v/>
      </c>
      <c r="S116" s="801" t="str">
        <f>IFERROR(INDEX('ПРТС'!H:H,MATCH('показатель 504-п'!T116,'ПРТС'!P:P,0)),"")</f>
        <v/>
      </c>
      <c r="T116" s="808">
        <v>115</v>
      </c>
      <c r="U116" s="785"/>
      <c r="V116" s="785"/>
      <c r="W116" s="785"/>
      <c r="X116" s="785"/>
      <c r="Y116" s="785"/>
      <c r="Z116" s="785"/>
      <c r="AA116" s="785"/>
      <c r="AB116" s="785"/>
    </row>
    <row r="117" ht="14.25">
      <c r="A117" s="800" t="s">
        <v>1186</v>
      </c>
      <c r="B117" s="800" t="s">
        <v>2922</v>
      </c>
      <c r="C117" s="800" t="s">
        <v>2923</v>
      </c>
      <c r="D117" s="801">
        <v>657</v>
      </c>
      <c r="E117" s="802">
        <v>602</v>
      </c>
      <c r="F117" s="803" t="s">
        <v>2924</v>
      </c>
      <c r="G117" s="803" t="s">
        <v>2925</v>
      </c>
      <c r="H117" s="803" t="s">
        <v>2926</v>
      </c>
      <c r="I117" s="803" t="str">
        <f>IFERROR(INDEX('УУС'!F:F,MATCH('показатель 504-п'!T117,'УУС'!N:N,0)),"")</f>
        <v/>
      </c>
      <c r="J117" s="804" t="str">
        <f t="shared" si="32"/>
        <v xml:space="preserve">4G хор</v>
      </c>
      <c r="K117" s="805" t="s">
        <v>2515</v>
      </c>
      <c r="L117" s="805" t="s">
        <v>2500</v>
      </c>
      <c r="M117" s="805" t="s">
        <v>2489</v>
      </c>
      <c r="N117" s="805" t="s">
        <v>2483</v>
      </c>
      <c r="O117" s="806" t="str">
        <f t="shared" si="33"/>
        <v>РРЛ</v>
      </c>
      <c r="P117" s="801" t="s">
        <v>2540</v>
      </c>
      <c r="Q117" s="801" t="str">
        <f>CONCATENATE(IFERROR(INDEX('УЦН 1.0'!D:D,MATCH('показатель 504-п'!T117,'УЦН 1.0'!R:R,0)),""),IF(IFERROR(INDEX('УЦН 1.0'!H:H,MATCH('показатель 504-п'!T117,'УЦН 1.0'!R:R,0)),"")="",""," ("&amp;IFERROR(INDEX('УЦН 1.0'!H:H,MATCH('показатель 504-п'!T117,'УЦН 1.0'!R:R,0)),"")&amp;")"))</f>
        <v/>
      </c>
      <c r="R117" s="807" t="str">
        <f>IFERROR(INDEX('УЦН 2.0'!K:K,MATCH('показатель 504-п'!T117,'УЦН 2.0'!L:L,0)),"")</f>
        <v/>
      </c>
      <c r="S117" s="801" t="str">
        <f>IFERROR(INDEX('ПРТС'!H:H,MATCH('показатель 504-п'!T117,'ПРТС'!P:P,0)),"")</f>
        <v/>
      </c>
      <c r="T117" s="808">
        <v>116</v>
      </c>
      <c r="U117" s="785"/>
      <c r="V117" s="785"/>
      <c r="W117" s="785"/>
      <c r="X117" s="785"/>
      <c r="Y117" s="785"/>
      <c r="Z117" s="785"/>
      <c r="AA117" s="785"/>
      <c r="AB117" s="785"/>
    </row>
    <row r="118" ht="14.25">
      <c r="A118" s="800" t="s">
        <v>1186</v>
      </c>
      <c r="B118" s="800" t="s">
        <v>2922</v>
      </c>
      <c r="C118" s="800" t="s">
        <v>2927</v>
      </c>
      <c r="D118" s="801">
        <v>32</v>
      </c>
      <c r="E118" s="802">
        <v>7</v>
      </c>
      <c r="F118" s="803" t="s">
        <v>2928</v>
      </c>
      <c r="G118" s="803" t="s">
        <v>2929</v>
      </c>
      <c r="H118" s="803" t="s">
        <v>2930</v>
      </c>
      <c r="I118" s="803" t="str">
        <f>IFERROR(INDEX('УУС'!F:F,MATCH('показатель 504-п'!T118,'УУС'!N:N,0)),"")</f>
        <v/>
      </c>
      <c r="J118" s="804" t="str">
        <f t="shared" si="32"/>
        <v xml:space="preserve">2G низ</v>
      </c>
      <c r="K118" s="805" t="s">
        <v>2515</v>
      </c>
      <c r="L118" s="805" t="s">
        <v>2500</v>
      </c>
      <c r="M118" s="805" t="s">
        <v>2489</v>
      </c>
      <c r="N118" s="805" t="s">
        <v>2490</v>
      </c>
      <c r="O118" s="806" t="str">
        <f t="shared" si="33"/>
        <v>-</v>
      </c>
      <c r="P118" s="801" t="s">
        <v>156</v>
      </c>
      <c r="Q118" s="801" t="str">
        <f>CONCATENATE(IFERROR(INDEX('УЦН 1.0'!D:D,MATCH('показатель 504-п'!T118,'УЦН 1.0'!R:R,0)),""),IF(IFERROR(INDEX('УЦН 1.0'!H:H,MATCH('показатель 504-п'!T118,'УЦН 1.0'!R:R,0)),"")="",""," ("&amp;IFERROR(INDEX('УЦН 1.0'!H:H,MATCH('показатель 504-п'!T118,'УЦН 1.0'!R:R,0)),"")&amp;")"))</f>
        <v/>
      </c>
      <c r="R118" s="807" t="str">
        <f>IFERROR(INDEX('УЦН 2.0'!K:K,MATCH('показатель 504-п'!T118,'УЦН 2.0'!L:L,0)),"")</f>
        <v/>
      </c>
      <c r="S118" s="801" t="str">
        <f>IFERROR(INDEX('ПРТС'!H:H,MATCH('показатель 504-п'!T118,'ПРТС'!P:P,0)),"")</f>
        <v/>
      </c>
      <c r="T118" s="808">
        <v>117</v>
      </c>
      <c r="U118" s="785"/>
      <c r="V118" s="785"/>
      <c r="W118" s="785"/>
      <c r="X118" s="785"/>
      <c r="Y118" s="785"/>
      <c r="Z118" s="785"/>
      <c r="AA118" s="785"/>
      <c r="AB118" s="785"/>
    </row>
    <row r="119" ht="14.25">
      <c r="A119" s="800" t="s">
        <v>1186</v>
      </c>
      <c r="B119" s="800" t="s">
        <v>1191</v>
      </c>
      <c r="C119" s="800" t="s">
        <v>2931</v>
      </c>
      <c r="D119" s="801">
        <v>97</v>
      </c>
      <c r="E119" s="802">
        <v>67</v>
      </c>
      <c r="F119" s="803" t="s">
        <v>2932</v>
      </c>
      <c r="G119" s="803" t="s">
        <v>2933</v>
      </c>
      <c r="H119" s="803" t="s">
        <v>2934</v>
      </c>
      <c r="I119" s="803" t="str">
        <f>IFERROR(INDEX('УУС'!F:F,MATCH('показатель 504-п'!T119,'УУС'!N:N,0)),"")</f>
        <v xml:space="preserve">ул. Старая, д. 8</v>
      </c>
      <c r="J119" s="804" t="str">
        <f t="shared" si="32"/>
        <v xml:space="preserve">2G низ</v>
      </c>
      <c r="K119" s="805" t="s">
        <v>2515</v>
      </c>
      <c r="L119" s="805" t="s">
        <v>2500</v>
      </c>
      <c r="M119" s="805" t="s">
        <v>2489</v>
      </c>
      <c r="N119" s="805" t="s">
        <v>2490</v>
      </c>
      <c r="O119" s="806" t="str">
        <f t="shared" si="33"/>
        <v>ВОЛС</v>
      </c>
      <c r="P119" s="801" t="s">
        <v>819</v>
      </c>
      <c r="Q119" s="801" t="str">
        <f>CONCATENATE(IFERROR(INDEX('УЦН 1.0'!D:D,MATCH('показатель 504-п'!T119,'УЦН 1.0'!R:R,0)),""),IF(IFERROR(INDEX('УЦН 1.0'!H:H,MATCH('показатель 504-п'!T119,'УЦН 1.0'!R:R,0)),"")="",""," ("&amp;IFERROR(INDEX('УЦН 1.0'!H:H,MATCH('показатель 504-п'!T119,'УЦН 1.0'!R:R,0)),"")&amp;")"))</f>
        <v/>
      </c>
      <c r="R119" s="807" t="str">
        <f>IFERROR(INDEX('УЦН 2.0'!K:K,MATCH('показатель 504-п'!T119,'УЦН 2.0'!L:L,0)),"")</f>
        <v/>
      </c>
      <c r="S119" s="801" t="str">
        <f>IFERROR(INDEX('ПРТС'!H:H,MATCH('показатель 504-п'!T119,'ПРТС'!P:P,0)),"")</f>
        <v/>
      </c>
      <c r="T119" s="808">
        <v>118</v>
      </c>
      <c r="U119" s="785"/>
      <c r="V119" s="785"/>
      <c r="W119" s="785"/>
      <c r="X119" s="785"/>
      <c r="Y119" s="785"/>
      <c r="Z119" s="785"/>
      <c r="AA119" s="785"/>
      <c r="AB119" s="785"/>
    </row>
    <row r="120" ht="14.25">
      <c r="A120" s="800" t="s">
        <v>1186</v>
      </c>
      <c r="B120" s="800" t="s">
        <v>2935</v>
      </c>
      <c r="C120" s="800" t="s">
        <v>2936</v>
      </c>
      <c r="D120" s="801">
        <v>53</v>
      </c>
      <c r="E120" s="802">
        <v>13</v>
      </c>
      <c r="F120" s="803" t="s">
        <v>2937</v>
      </c>
      <c r="G120" s="803" t="s">
        <v>2938</v>
      </c>
      <c r="H120" s="803" t="s">
        <v>2939</v>
      </c>
      <c r="I120" s="803" t="str">
        <f>IFERROR(INDEX('УУС'!F:F,MATCH('показатель 504-п'!T120,'УУС'!N:N,0)),"")</f>
        <v/>
      </c>
      <c r="J120" s="804" t="str">
        <f t="shared" si="32"/>
        <v>-</v>
      </c>
      <c r="K120" s="805" t="s">
        <v>156</v>
      </c>
      <c r="L120" s="805" t="s">
        <v>156</v>
      </c>
      <c r="M120" s="805" t="s">
        <v>156</v>
      </c>
      <c r="N120" s="805" t="s">
        <v>156</v>
      </c>
      <c r="O120" s="806" t="str">
        <f t="shared" si="33"/>
        <v>-</v>
      </c>
      <c r="P120" s="801" t="s">
        <v>156</v>
      </c>
      <c r="Q120" s="801" t="str">
        <f>CONCATENATE(IFERROR(INDEX('УЦН 1.0'!D:D,MATCH('показатель 504-п'!T120,'УЦН 1.0'!R:R,0)),""),IF(IFERROR(INDEX('УЦН 1.0'!H:H,MATCH('показатель 504-п'!T120,'УЦН 1.0'!R:R,0)),"")="",""," ("&amp;IFERROR(INDEX('УЦН 1.0'!H:H,MATCH('показатель 504-п'!T120,'УЦН 1.0'!R:R,0)),"")&amp;")"))</f>
        <v/>
      </c>
      <c r="R120" s="807" t="str">
        <f>IFERROR(INDEX('УЦН 2.0'!K:K,MATCH('показатель 504-п'!T120,'УЦН 2.0'!L:L,0)),"")</f>
        <v/>
      </c>
      <c r="S120" s="801" t="str">
        <f>IFERROR(INDEX('ПРТС'!H:H,MATCH('показатель 504-п'!T120,'ПРТС'!P:P,0)),"")</f>
        <v/>
      </c>
      <c r="T120" s="808">
        <v>119</v>
      </c>
      <c r="U120" s="785"/>
      <c r="V120" s="785"/>
      <c r="W120" s="785"/>
      <c r="X120" s="785"/>
      <c r="Y120" s="785"/>
      <c r="Z120" s="785"/>
      <c r="AA120" s="785"/>
      <c r="AB120" s="785"/>
    </row>
    <row r="121" ht="14.25">
      <c r="A121" s="814" t="s">
        <v>1186</v>
      </c>
      <c r="B121" s="800" t="s">
        <v>2909</v>
      </c>
      <c r="C121" s="814" t="s">
        <v>159</v>
      </c>
      <c r="D121" s="815">
        <v>389</v>
      </c>
      <c r="E121" s="802">
        <v>275</v>
      </c>
      <c r="F121" s="803" t="s">
        <v>2940</v>
      </c>
      <c r="G121" s="803" t="s">
        <v>2941</v>
      </c>
      <c r="H121" s="803" t="s">
        <v>2942</v>
      </c>
      <c r="I121" s="803" t="str">
        <f>IFERROR(INDEX('УУС'!F:F,MATCH('показатель 504-п'!T121,'УУС'!N:N,0)),"")</f>
        <v/>
      </c>
      <c r="J121" s="816" t="str">
        <f t="shared" si="32"/>
        <v xml:space="preserve">4G хор</v>
      </c>
      <c r="K121" s="805"/>
      <c r="L121" s="805"/>
      <c r="M121" s="805"/>
      <c r="N121" s="817" t="s">
        <v>2483</v>
      </c>
      <c r="O121" s="806" t="str">
        <f t="shared" si="33"/>
        <v>ВОЛС</v>
      </c>
      <c r="P121" s="801" t="s">
        <v>819</v>
      </c>
      <c r="Q121" s="801" t="str">
        <f>CONCATENATE(IFERROR(INDEX('УЦН 1.0'!D:D,MATCH('показатель 504-п'!T121,'УЦН 1.0'!R:R,0)),""),IF(IFERROR(INDEX('УЦН 1.0'!H:H,MATCH('показатель 504-п'!T121,'УЦН 1.0'!R:R,0)),"")="",""," ("&amp;IFERROR(INDEX('УЦН 1.0'!H:H,MATCH('показатель 504-п'!T121,'УЦН 1.0'!R:R,0)),"")&amp;")"))</f>
        <v xml:space="preserve">2019 (ВОЛС)</v>
      </c>
      <c r="R121" s="807" t="str">
        <f>IFERROR(INDEX('УЦН 2.0'!K:K,MATCH('показатель 504-п'!T121,'УЦН 2.0'!L:L,0)),"")</f>
        <v/>
      </c>
      <c r="S121" s="801">
        <f>IFERROR(INDEX('ПРТС'!H:H,MATCH('показатель 504-п'!T121,'ПРТС'!P:P,0)),"")</f>
        <v>2020</v>
      </c>
      <c r="T121" s="808">
        <v>120</v>
      </c>
      <c r="U121" s="785"/>
      <c r="V121" s="785"/>
      <c r="W121" s="785"/>
      <c r="X121" s="785"/>
      <c r="Y121" s="785"/>
      <c r="Z121" s="785"/>
      <c r="AA121" s="785"/>
      <c r="AB121" s="785"/>
    </row>
    <row r="122" ht="14.25">
      <c r="A122" s="800" t="s">
        <v>1186</v>
      </c>
      <c r="B122" s="800" t="s">
        <v>2943</v>
      </c>
      <c r="C122" s="800" t="s">
        <v>1501</v>
      </c>
      <c r="D122" s="801">
        <v>230</v>
      </c>
      <c r="E122" s="802">
        <v>165</v>
      </c>
      <c r="F122" s="803" t="s">
        <v>2944</v>
      </c>
      <c r="G122" s="803" t="s">
        <v>2945</v>
      </c>
      <c r="H122" s="803" t="s">
        <v>2946</v>
      </c>
      <c r="I122" s="803" t="str">
        <f>IFERROR(INDEX('УУС'!F:F,MATCH('показатель 504-п'!T122,'УУС'!N:N,0)),"")</f>
        <v/>
      </c>
      <c r="J122" s="804" t="str">
        <f t="shared" si="32"/>
        <v xml:space="preserve">3G хор</v>
      </c>
      <c r="K122" s="805" t="s">
        <v>2707</v>
      </c>
      <c r="L122" s="805" t="s">
        <v>2488</v>
      </c>
      <c r="M122" s="805" t="s">
        <v>2508</v>
      </c>
      <c r="N122" s="805" t="s">
        <v>2495</v>
      </c>
      <c r="O122" s="806" t="str">
        <f t="shared" si="33"/>
        <v>РРЛ</v>
      </c>
      <c r="P122" s="801" t="s">
        <v>2540</v>
      </c>
      <c r="Q122" s="801" t="str">
        <f>CONCATENATE(IFERROR(INDEX('УЦН 1.0'!D:D,MATCH('показатель 504-п'!T122,'УЦН 1.0'!R:R,0)),""),IF(IFERROR(INDEX('УЦН 1.0'!H:H,MATCH('показатель 504-п'!T122,'УЦН 1.0'!R:R,0)),"")="",""," ("&amp;IFERROR(INDEX('УЦН 1.0'!H:H,MATCH('показатель 504-п'!T122,'УЦН 1.0'!R:R,0)),"")&amp;")"))</f>
        <v/>
      </c>
      <c r="R122" s="807" t="str">
        <f>IFERROR(INDEX('УЦН 2.0'!K:K,MATCH('показатель 504-п'!T122,'УЦН 2.0'!L:L,0)),"")</f>
        <v/>
      </c>
      <c r="S122" s="801" t="str">
        <f>IFERROR(INDEX('ПРТС'!H:H,MATCH('показатель 504-п'!T122,'ПРТС'!P:P,0)),"")</f>
        <v/>
      </c>
      <c r="T122" s="808">
        <v>121</v>
      </c>
      <c r="U122" s="785"/>
      <c r="V122" s="785"/>
      <c r="W122" s="785"/>
      <c r="X122" s="785"/>
      <c r="Y122" s="785"/>
      <c r="Z122" s="785"/>
      <c r="AA122" s="785"/>
      <c r="AB122" s="785"/>
    </row>
    <row r="123" ht="14.25">
      <c r="A123" s="800" t="s">
        <v>1186</v>
      </c>
      <c r="B123" s="800" t="s">
        <v>2935</v>
      </c>
      <c r="C123" s="800" t="s">
        <v>233</v>
      </c>
      <c r="D123" s="801">
        <v>584</v>
      </c>
      <c r="E123" s="802">
        <v>444</v>
      </c>
      <c r="F123" s="803" t="s">
        <v>2947</v>
      </c>
      <c r="G123" s="803" t="s">
        <v>2948</v>
      </c>
      <c r="H123" s="803" t="s">
        <v>2949</v>
      </c>
      <c r="I123" s="803" t="str">
        <f>IFERROR(INDEX('УУС'!F:F,MATCH('показатель 504-п'!T123,'УУС'!N:N,0)),"")</f>
        <v xml:space="preserve">ул. Ленина, д. 26</v>
      </c>
      <c r="J123" s="804" t="str">
        <f t="shared" si="32"/>
        <v xml:space="preserve">4G хор</v>
      </c>
      <c r="K123" s="805" t="s">
        <v>156</v>
      </c>
      <c r="L123" s="805" t="s">
        <v>156</v>
      </c>
      <c r="M123" s="805" t="s">
        <v>156</v>
      </c>
      <c r="N123" s="805" t="s">
        <v>2483</v>
      </c>
      <c r="O123" s="806" t="str">
        <f t="shared" si="33"/>
        <v>ВОЛС</v>
      </c>
      <c r="P123" s="801" t="s">
        <v>819</v>
      </c>
      <c r="Q123" s="801" t="str">
        <f>CONCATENATE(IFERROR(INDEX('УЦН 1.0'!D:D,MATCH('показатель 504-п'!T123,'УЦН 1.0'!R:R,0)),""),IF(IFERROR(INDEX('УЦН 1.0'!H:H,MATCH('показатель 504-п'!T123,'УЦН 1.0'!R:R,0)),"")="",""," ("&amp;IFERROR(INDEX('УЦН 1.0'!H:H,MATCH('показатель 504-п'!T123,'УЦН 1.0'!R:R,0)),"")&amp;")"))</f>
        <v/>
      </c>
      <c r="R123" s="807" t="str">
        <f>IFERROR(INDEX('УЦН 2.0'!K:K,MATCH('показатель 504-п'!T123,'УЦН 2.0'!L:L,0)),"")</f>
        <v/>
      </c>
      <c r="S123" s="801" t="str">
        <f>IFERROR(INDEX('ПРТС'!H:H,MATCH('показатель 504-п'!T123,'ПРТС'!P:P,0)),"")</f>
        <v/>
      </c>
      <c r="T123" s="808">
        <v>122</v>
      </c>
      <c r="U123" s="785"/>
      <c r="V123" s="785"/>
      <c r="W123" s="785"/>
      <c r="X123" s="785"/>
      <c r="Y123" s="785"/>
      <c r="Z123" s="785"/>
      <c r="AA123" s="785"/>
      <c r="AB123" s="785"/>
    </row>
    <row r="124" ht="14.25">
      <c r="A124" s="800" t="s">
        <v>1186</v>
      </c>
      <c r="B124" s="800" t="s">
        <v>2943</v>
      </c>
      <c r="C124" s="800" t="s">
        <v>2950</v>
      </c>
      <c r="D124" s="801">
        <v>138</v>
      </c>
      <c r="E124" s="802">
        <v>74</v>
      </c>
      <c r="F124" s="803" t="s">
        <v>2951</v>
      </c>
      <c r="G124" s="803" t="s">
        <v>2952</v>
      </c>
      <c r="H124" s="803" t="s">
        <v>2953</v>
      </c>
      <c r="I124" s="803" t="str">
        <f>IFERROR(INDEX('УУС'!F:F,MATCH('показатель 504-п'!T124,'УУС'!N:N,0)),"")</f>
        <v/>
      </c>
      <c r="J124" s="804" t="str">
        <f t="shared" si="32"/>
        <v xml:space="preserve">3G хор</v>
      </c>
      <c r="K124" s="805" t="s">
        <v>2515</v>
      </c>
      <c r="L124" s="805" t="s">
        <v>2536</v>
      </c>
      <c r="M124" s="805" t="s">
        <v>2489</v>
      </c>
      <c r="N124" s="805" t="s">
        <v>2495</v>
      </c>
      <c r="O124" s="806" t="str">
        <f t="shared" si="33"/>
        <v>РРЛ</v>
      </c>
      <c r="P124" s="801" t="s">
        <v>2540</v>
      </c>
      <c r="Q124" s="801" t="str">
        <f>CONCATENATE(IFERROR(INDEX('УЦН 1.0'!D:D,MATCH('показатель 504-п'!T124,'УЦН 1.0'!R:R,0)),""),IF(IFERROR(INDEX('УЦН 1.0'!H:H,MATCH('показатель 504-п'!T124,'УЦН 1.0'!R:R,0)),"")="",""," ("&amp;IFERROR(INDEX('УЦН 1.0'!H:H,MATCH('показатель 504-п'!T124,'УЦН 1.0'!R:R,0)),"")&amp;")"))</f>
        <v/>
      </c>
      <c r="R124" s="807" t="str">
        <f>IFERROR(INDEX('УЦН 2.0'!K:K,MATCH('показатель 504-п'!T124,'УЦН 2.0'!L:L,0)),"")</f>
        <v/>
      </c>
      <c r="S124" s="801" t="str">
        <f>IFERROR(INDEX('ПРТС'!H:H,MATCH('показатель 504-п'!T124,'ПРТС'!P:P,0)),"")</f>
        <v/>
      </c>
      <c r="T124" s="808">
        <v>123</v>
      </c>
      <c r="U124" s="785"/>
      <c r="V124" s="785"/>
      <c r="W124" s="785"/>
      <c r="X124" s="785"/>
      <c r="Y124" s="785"/>
      <c r="Z124" s="785"/>
      <c r="AA124" s="785"/>
      <c r="AB124" s="785"/>
    </row>
    <row r="125" ht="14.25">
      <c r="A125" s="800" t="s">
        <v>1186</v>
      </c>
      <c r="B125" s="800" t="s">
        <v>1191</v>
      </c>
      <c r="C125" s="800" t="s">
        <v>1568</v>
      </c>
      <c r="D125" s="801">
        <v>149</v>
      </c>
      <c r="E125" s="802">
        <v>116</v>
      </c>
      <c r="F125" s="803" t="s">
        <v>2954</v>
      </c>
      <c r="G125" s="803" t="s">
        <v>2955</v>
      </c>
      <c r="H125" s="803" t="s">
        <v>2956</v>
      </c>
      <c r="I125" s="803" t="str">
        <f>IFERROR(INDEX('УУС'!F:F,MATCH('показатель 504-п'!T125,'УУС'!N:N,0)),"")</f>
        <v/>
      </c>
      <c r="J125" s="804" t="str">
        <f t="shared" si="32"/>
        <v xml:space="preserve">3G хор</v>
      </c>
      <c r="K125" s="805" t="s">
        <v>2557</v>
      </c>
      <c r="L125" s="805" t="s">
        <v>2488</v>
      </c>
      <c r="M125" s="805" t="s">
        <v>2516</v>
      </c>
      <c r="N125" s="805" t="s">
        <v>2495</v>
      </c>
      <c r="O125" s="806" t="str">
        <f t="shared" si="33"/>
        <v>РРЛ</v>
      </c>
      <c r="P125" s="801" t="s">
        <v>2540</v>
      </c>
      <c r="Q125" s="801" t="str">
        <f>CONCATENATE(IFERROR(INDEX('УЦН 1.0'!D:D,MATCH('показатель 504-п'!T125,'УЦН 1.0'!R:R,0)),""),IF(IFERROR(INDEX('УЦН 1.0'!H:H,MATCH('показатель 504-п'!T125,'УЦН 1.0'!R:R,0)),"")="",""," ("&amp;IFERROR(INDEX('УЦН 1.0'!H:H,MATCH('показатель 504-п'!T125,'УЦН 1.0'!R:R,0)),"")&amp;")"))</f>
        <v/>
      </c>
      <c r="R125" s="807" t="str">
        <f>IFERROR(INDEX('УЦН 2.0'!K:K,MATCH('показатель 504-п'!T125,'УЦН 2.0'!L:L,0)),"")</f>
        <v/>
      </c>
      <c r="S125" s="801" t="str">
        <f>IFERROR(INDEX('ПРТС'!H:H,MATCH('показатель 504-п'!T125,'ПРТС'!P:P,0)),"")</f>
        <v/>
      </c>
      <c r="T125" s="808">
        <v>124</v>
      </c>
      <c r="U125" s="785"/>
      <c r="V125" s="785"/>
      <c r="W125" s="785"/>
      <c r="X125" s="785"/>
      <c r="Y125" s="785"/>
      <c r="Z125" s="785"/>
      <c r="AA125" s="785"/>
      <c r="AB125" s="785"/>
    </row>
    <row r="126" ht="14.25">
      <c r="A126" s="800" t="s">
        <v>1186</v>
      </c>
      <c r="B126" s="800" t="s">
        <v>2957</v>
      </c>
      <c r="C126" s="800" t="s">
        <v>2958</v>
      </c>
      <c r="D126" s="801">
        <v>12</v>
      </c>
      <c r="E126" s="802">
        <v>0</v>
      </c>
      <c r="F126" s="803" t="s">
        <v>2959</v>
      </c>
      <c r="G126" s="803" t="s">
        <v>2960</v>
      </c>
      <c r="H126" s="803" t="s">
        <v>2961</v>
      </c>
      <c r="I126" s="803" t="str">
        <f>IFERROR(INDEX('УУС'!F:F,MATCH('показатель 504-п'!T126,'УУС'!N:N,0)),"")</f>
        <v/>
      </c>
      <c r="J126" s="804" t="str">
        <f t="shared" si="32"/>
        <v xml:space="preserve">2G низ</v>
      </c>
      <c r="K126" s="805" t="s">
        <v>2515</v>
      </c>
      <c r="L126" s="805" t="s">
        <v>156</v>
      </c>
      <c r="M126" s="805" t="s">
        <v>156</v>
      </c>
      <c r="N126" s="805" t="s">
        <v>156</v>
      </c>
      <c r="O126" s="806" t="str">
        <f t="shared" si="33"/>
        <v>-</v>
      </c>
      <c r="P126" s="801" t="s">
        <v>156</v>
      </c>
      <c r="Q126" s="801" t="str">
        <f>CONCATENATE(IFERROR(INDEX('УЦН 1.0'!D:D,MATCH('показатель 504-п'!T126,'УЦН 1.0'!R:R,0)),""),IF(IFERROR(INDEX('УЦН 1.0'!H:H,MATCH('показатель 504-п'!T126,'УЦН 1.0'!R:R,0)),"")="",""," ("&amp;IFERROR(INDEX('УЦН 1.0'!H:H,MATCH('показатель 504-п'!T126,'УЦН 1.0'!R:R,0)),"")&amp;")"))</f>
        <v/>
      </c>
      <c r="R126" s="807" t="str">
        <f>IFERROR(INDEX('УЦН 2.0'!K:K,MATCH('показатель 504-п'!T126,'УЦН 2.0'!L:L,0)),"")</f>
        <v/>
      </c>
      <c r="S126" s="801" t="str">
        <f>IFERROR(INDEX('ПРТС'!H:H,MATCH('показатель 504-п'!T126,'ПРТС'!P:P,0)),"")</f>
        <v/>
      </c>
      <c r="T126" s="808">
        <v>125</v>
      </c>
      <c r="U126" s="785"/>
      <c r="V126" s="785"/>
      <c r="W126" s="785"/>
      <c r="X126" s="785"/>
      <c r="Y126" s="785"/>
      <c r="Z126" s="785"/>
      <c r="AA126" s="785"/>
      <c r="AB126" s="785"/>
    </row>
    <row r="127" ht="14.25">
      <c r="A127" s="800" t="s">
        <v>1186</v>
      </c>
      <c r="B127" s="800" t="s">
        <v>2962</v>
      </c>
      <c r="C127" s="800" t="s">
        <v>213</v>
      </c>
      <c r="D127" s="801">
        <v>252</v>
      </c>
      <c r="E127" s="802">
        <v>190</v>
      </c>
      <c r="F127" s="803" t="s">
        <v>2963</v>
      </c>
      <c r="G127" s="803" t="s">
        <v>2964</v>
      </c>
      <c r="H127" s="803" t="s">
        <v>2965</v>
      </c>
      <c r="I127" s="803" t="str">
        <f>IFERROR(INDEX('УУС'!F:F,MATCH('показатель 504-п'!T127,'УУС'!N:N,0)),"")</f>
        <v xml:space="preserve">ул. Центральная, д. 10</v>
      </c>
      <c r="J127" s="804" t="str">
        <f t="shared" si="32"/>
        <v xml:space="preserve">3G хор</v>
      </c>
      <c r="K127" s="805" t="s">
        <v>2707</v>
      </c>
      <c r="L127" s="805" t="s">
        <v>2488</v>
      </c>
      <c r="M127" s="805" t="s">
        <v>2508</v>
      </c>
      <c r="N127" s="805" t="s">
        <v>2495</v>
      </c>
      <c r="O127" s="806" t="str">
        <f t="shared" si="33"/>
        <v>ВОЛС</v>
      </c>
      <c r="P127" s="801" t="s">
        <v>2540</v>
      </c>
      <c r="Q127" s="801" t="str">
        <f>CONCATENATE(IFERROR(INDEX('УЦН 1.0'!D:D,MATCH('показатель 504-п'!T127,'УЦН 1.0'!R:R,0)),""),IF(IFERROR(INDEX('УЦН 1.0'!H:H,MATCH('показатель 504-п'!T127,'УЦН 1.0'!R:R,0)),"")="",""," ("&amp;IFERROR(INDEX('УЦН 1.0'!H:H,MATCH('показатель 504-п'!T127,'УЦН 1.0'!R:R,0)),"")&amp;")"))</f>
        <v xml:space="preserve">2019 (ВОЛС)</v>
      </c>
      <c r="R127" s="807" t="str">
        <f>IFERROR(INDEX('УЦН 2.0'!K:K,MATCH('показатель 504-п'!T127,'УЦН 2.0'!L:L,0)),"")</f>
        <v/>
      </c>
      <c r="S127" s="801" t="str">
        <f>IFERROR(INDEX('ПРТС'!H:H,MATCH('показатель 504-п'!T127,'ПРТС'!P:P,0)),"")</f>
        <v/>
      </c>
      <c r="T127" s="808">
        <v>126</v>
      </c>
      <c r="U127" s="785"/>
      <c r="V127" s="785"/>
      <c r="W127" s="785"/>
      <c r="X127" s="785"/>
      <c r="Y127" s="785"/>
      <c r="Z127" s="785"/>
      <c r="AA127" s="785"/>
      <c r="AB127" s="785"/>
    </row>
    <row r="128" ht="14.25">
      <c r="A128" s="800" t="s">
        <v>1186</v>
      </c>
      <c r="B128" s="800" t="s">
        <v>2966</v>
      </c>
      <c r="C128" s="800" t="s">
        <v>2967</v>
      </c>
      <c r="D128" s="801">
        <v>1458</v>
      </c>
      <c r="E128" s="802">
        <v>1312</v>
      </c>
      <c r="F128" s="803" t="s">
        <v>2968</v>
      </c>
      <c r="G128" s="803" t="s">
        <v>2969</v>
      </c>
      <c r="H128" s="803" t="s">
        <v>2970</v>
      </c>
      <c r="I128" s="803" t="str">
        <f>IFERROR(INDEX('УУС'!F:F,MATCH('показатель 504-п'!T128,'УУС'!N:N,0)),"")</f>
        <v/>
      </c>
      <c r="J128" s="804" t="str">
        <f t="shared" si="32"/>
        <v xml:space="preserve">4G хор</v>
      </c>
      <c r="K128" s="805" t="s">
        <v>2707</v>
      </c>
      <c r="L128" s="805" t="s">
        <v>2488</v>
      </c>
      <c r="M128" s="805" t="s">
        <v>2508</v>
      </c>
      <c r="N128" s="805" t="s">
        <v>2483</v>
      </c>
      <c r="O128" s="806" t="str">
        <f t="shared" si="33"/>
        <v>ВОЛС</v>
      </c>
      <c r="P128" s="801" t="s">
        <v>819</v>
      </c>
      <c r="Q128" s="801" t="str">
        <f>CONCATENATE(IFERROR(INDEX('УЦН 1.0'!D:D,MATCH('показатель 504-п'!T128,'УЦН 1.0'!R:R,0)),""),IF(IFERROR(INDEX('УЦН 1.0'!H:H,MATCH('показатель 504-п'!T128,'УЦН 1.0'!R:R,0)),"")="",""," ("&amp;IFERROR(INDEX('УЦН 1.0'!H:H,MATCH('показатель 504-п'!T128,'УЦН 1.0'!R:R,0)),"")&amp;")"))</f>
        <v/>
      </c>
      <c r="R128" s="807" t="str">
        <f>IFERROR(INDEX('УЦН 2.0'!K:K,MATCH('показатель 504-п'!T128,'УЦН 2.0'!L:L,0)),"")</f>
        <v/>
      </c>
      <c r="S128" s="801" t="str">
        <f>IFERROR(INDEX('ПРТС'!H:H,MATCH('показатель 504-п'!T128,'ПРТС'!P:P,0)),"")</f>
        <v/>
      </c>
      <c r="T128" s="808">
        <v>127</v>
      </c>
      <c r="U128" s="785"/>
      <c r="V128" s="785"/>
      <c r="W128" s="785"/>
      <c r="X128" s="785"/>
      <c r="Y128" s="785"/>
      <c r="Z128" s="785"/>
      <c r="AA128" s="785"/>
      <c r="AB128" s="785"/>
    </row>
    <row r="129" ht="14.25">
      <c r="A129" s="800" t="s">
        <v>1186</v>
      </c>
      <c r="B129" s="800" t="s">
        <v>1187</v>
      </c>
      <c r="C129" s="800" t="s">
        <v>2971</v>
      </c>
      <c r="D129" s="801">
        <v>514</v>
      </c>
      <c r="E129" s="822">
        <v>456</v>
      </c>
      <c r="F129" s="823" t="s">
        <v>2972</v>
      </c>
      <c r="G129" s="823" t="s">
        <v>2973</v>
      </c>
      <c r="H129" s="823" t="s">
        <v>2974</v>
      </c>
      <c r="I129" s="803" t="str">
        <f>IFERROR(INDEX('УУС'!F:F,MATCH('показатель 504-п'!T129,'УУС'!N:N,0)),"")</f>
        <v xml:space="preserve">ул. Центральная, д. 19</v>
      </c>
      <c r="J129" s="804" t="str">
        <f t="shared" si="32"/>
        <v xml:space="preserve">3G низ</v>
      </c>
      <c r="K129" s="805" t="s">
        <v>156</v>
      </c>
      <c r="L129" s="805" t="s">
        <v>2975</v>
      </c>
      <c r="M129" s="805" t="s">
        <v>156</v>
      </c>
      <c r="N129" s="805" t="s">
        <v>156</v>
      </c>
      <c r="O129" s="806" t="str">
        <f t="shared" si="33"/>
        <v>ВОЛС</v>
      </c>
      <c r="P129" s="801" t="s">
        <v>819</v>
      </c>
      <c r="Q129" s="801" t="str">
        <f>CONCATENATE(IFERROR(INDEX('УЦН 1.0'!D:D,MATCH('показатель 504-п'!T129,'УЦН 1.0'!R:R,0)),""),IF(IFERROR(INDEX('УЦН 1.0'!H:H,MATCH('показатель 504-п'!T129,'УЦН 1.0'!R:R,0)),"")="",""," ("&amp;IFERROR(INDEX('УЦН 1.0'!H:H,MATCH('показатель 504-п'!T129,'УЦН 1.0'!R:R,0)),"")&amp;")"))</f>
        <v/>
      </c>
      <c r="R129" s="807" t="str">
        <f>IFERROR(INDEX('УЦН 2.0'!K:K,MATCH('показатель 504-п'!T129,'УЦН 2.0'!L:L,0)),"")</f>
        <v/>
      </c>
      <c r="S129" s="801" t="str">
        <f>IFERROR(INDEX('ПРТС'!H:H,MATCH('показатель 504-п'!T129,'ПРТС'!P:P,0)),"")</f>
        <v/>
      </c>
      <c r="T129" s="808">
        <v>128</v>
      </c>
      <c r="U129" s="785"/>
      <c r="V129" s="785"/>
      <c r="W129" s="785"/>
      <c r="X129" s="785"/>
      <c r="Y129" s="785"/>
      <c r="Z129" s="785"/>
      <c r="AA129" s="785"/>
      <c r="AB129" s="785"/>
    </row>
    <row r="130" ht="14.25">
      <c r="A130" s="809" t="s">
        <v>1186</v>
      </c>
      <c r="B130" s="800" t="s">
        <v>1254</v>
      </c>
      <c r="C130" s="809" t="s">
        <v>2976</v>
      </c>
      <c r="D130" s="810">
        <v>145</v>
      </c>
      <c r="E130" s="802">
        <v>95</v>
      </c>
      <c r="F130" s="803" t="s">
        <v>2977</v>
      </c>
      <c r="G130" s="803" t="s">
        <v>2978</v>
      </c>
      <c r="H130" s="803" t="s">
        <v>2979</v>
      </c>
      <c r="I130" s="803" t="str">
        <f>IFERROR(INDEX('УУС'!F:F,MATCH('показатель 504-п'!T130,'УУС'!N:N,0)),"")</f>
        <v/>
      </c>
      <c r="J130" s="811" t="str">
        <f t="shared" si="32"/>
        <v xml:space="preserve">4G хор</v>
      </c>
      <c r="K130" s="805"/>
      <c r="L130" s="812" t="s">
        <v>2481</v>
      </c>
      <c r="M130" s="805"/>
      <c r="N130" s="812" t="s">
        <v>2483</v>
      </c>
      <c r="O130" s="806" t="str">
        <f t="shared" si="33"/>
        <v>ВОЛС</v>
      </c>
      <c r="P130" s="801" t="s">
        <v>156</v>
      </c>
      <c r="Q130" s="801" t="str">
        <f>CONCATENATE(IFERROR(INDEX('УЦН 1.0'!D:D,MATCH('показатель 504-п'!T130,'УЦН 1.0'!R:R,0)),""),IF(IFERROR(INDEX('УЦН 1.0'!H:H,MATCH('показатель 504-п'!T130,'УЦН 1.0'!R:R,0)),"")="",""," ("&amp;IFERROR(INDEX('УЦН 1.0'!H:H,MATCH('показатель 504-п'!T130,'УЦН 1.0'!R:R,0)),"")&amp;")"))</f>
        <v/>
      </c>
      <c r="R130" s="807" t="str">
        <f>IFERROR(INDEX('УЦН 2.0'!K:K,MATCH('показатель 504-п'!T130,'УЦН 2.0'!L:L,0)),"")</f>
        <v xml:space="preserve">2023 (с 2022) (апрель 2023) - ВОЛС + Мегафон </v>
      </c>
      <c r="S130" s="801" t="str">
        <f>IFERROR(INDEX('ПРТС'!H:H,MATCH('показатель 504-п'!T130,'ПРТС'!P:P,0)),"")</f>
        <v/>
      </c>
      <c r="T130" s="808">
        <v>129</v>
      </c>
      <c r="U130" s="785"/>
      <c r="V130" s="785"/>
      <c r="W130" s="785"/>
      <c r="X130" s="785"/>
      <c r="Y130" s="785"/>
      <c r="Z130" s="785"/>
      <c r="AA130" s="785"/>
      <c r="AB130" s="785"/>
    </row>
    <row r="131" ht="14.25">
      <c r="A131" s="800" t="s">
        <v>1186</v>
      </c>
      <c r="B131" s="800" t="s">
        <v>2962</v>
      </c>
      <c r="C131" s="800" t="s">
        <v>1395</v>
      </c>
      <c r="D131" s="801">
        <v>187</v>
      </c>
      <c r="E131" s="802">
        <v>130</v>
      </c>
      <c r="F131" s="803" t="s">
        <v>2980</v>
      </c>
      <c r="G131" s="803" t="s">
        <v>2981</v>
      </c>
      <c r="H131" s="803" t="s">
        <v>2982</v>
      </c>
      <c r="I131" s="803" t="str">
        <f>IFERROR(INDEX('УУС'!F:F,MATCH('показатель 504-п'!T131,'УУС'!N:N,0)),"")</f>
        <v/>
      </c>
      <c r="J131" s="804" t="str">
        <f t="shared" si="32"/>
        <v xml:space="preserve">3G хор</v>
      </c>
      <c r="K131" s="805" t="s">
        <v>2557</v>
      </c>
      <c r="L131" s="805" t="s">
        <v>2536</v>
      </c>
      <c r="M131" s="805" t="s">
        <v>2508</v>
      </c>
      <c r="N131" s="805" t="s">
        <v>2495</v>
      </c>
      <c r="O131" s="806" t="str">
        <f t="shared" si="33"/>
        <v>РРЛ</v>
      </c>
      <c r="P131" s="801" t="s">
        <v>2540</v>
      </c>
      <c r="Q131" s="801" t="str">
        <f>CONCATENATE(IFERROR(INDEX('УЦН 1.0'!D:D,MATCH('показатель 504-п'!T131,'УЦН 1.0'!R:R,0)),""),IF(IFERROR(INDEX('УЦН 1.0'!H:H,MATCH('показатель 504-п'!T131,'УЦН 1.0'!R:R,0)),"")="",""," ("&amp;IFERROR(INDEX('УЦН 1.0'!H:H,MATCH('показатель 504-п'!T131,'УЦН 1.0'!R:R,0)),"")&amp;")"))</f>
        <v/>
      </c>
      <c r="R131" s="807" t="str">
        <f>IFERROR(INDEX('УЦН 2.0'!K:K,MATCH('показатель 504-п'!T131,'УЦН 2.0'!L:L,0)),"")</f>
        <v/>
      </c>
      <c r="S131" s="801" t="str">
        <f>IFERROR(INDEX('ПРТС'!H:H,MATCH('показатель 504-п'!T131,'ПРТС'!P:P,0)),"")</f>
        <v/>
      </c>
      <c r="T131" s="808">
        <v>130</v>
      </c>
      <c r="U131" s="785"/>
      <c r="V131" s="785"/>
      <c r="W131" s="785"/>
      <c r="X131" s="785"/>
      <c r="Y131" s="785"/>
      <c r="Z131" s="785"/>
      <c r="AA131" s="785"/>
      <c r="AB131" s="785"/>
    </row>
    <row r="132" ht="14.25">
      <c r="A132" s="800" t="s">
        <v>1186</v>
      </c>
      <c r="B132" s="800" t="s">
        <v>2957</v>
      </c>
      <c r="C132" s="800" t="s">
        <v>2983</v>
      </c>
      <c r="D132" s="801">
        <v>45</v>
      </c>
      <c r="E132" s="802">
        <v>15</v>
      </c>
      <c r="F132" s="803" t="s">
        <v>2984</v>
      </c>
      <c r="G132" s="803" t="s">
        <v>2985</v>
      </c>
      <c r="H132" s="803" t="s">
        <v>2986</v>
      </c>
      <c r="I132" s="803" t="str">
        <f>IFERROR(INDEX('УУС'!F:F,MATCH('показатель 504-п'!T132,'УУС'!N:N,0)),"")</f>
        <v/>
      </c>
      <c r="J132" s="804" t="str">
        <f t="shared" si="32"/>
        <v xml:space="preserve">2G низ</v>
      </c>
      <c r="K132" s="805" t="s">
        <v>2515</v>
      </c>
      <c r="L132" s="805" t="s">
        <v>156</v>
      </c>
      <c r="M132" s="805" t="s">
        <v>156</v>
      </c>
      <c r="N132" s="805" t="s">
        <v>156</v>
      </c>
      <c r="O132" s="806" t="str">
        <f t="shared" si="33"/>
        <v>-</v>
      </c>
      <c r="P132" s="801" t="s">
        <v>156</v>
      </c>
      <c r="Q132" s="801" t="str">
        <f>CONCATENATE(IFERROR(INDEX('УЦН 1.0'!D:D,MATCH('показатель 504-п'!T132,'УЦН 1.0'!R:R,0)),""),IF(IFERROR(INDEX('УЦН 1.0'!H:H,MATCH('показатель 504-п'!T132,'УЦН 1.0'!R:R,0)),"")="",""," ("&amp;IFERROR(INDEX('УЦН 1.0'!H:H,MATCH('показатель 504-п'!T132,'УЦН 1.0'!R:R,0)),"")&amp;")"))</f>
        <v/>
      </c>
      <c r="R132" s="807" t="str">
        <f>IFERROR(INDEX('УЦН 2.0'!K:K,MATCH('показатель 504-п'!T132,'УЦН 2.0'!L:L,0)),"")</f>
        <v/>
      </c>
      <c r="S132" s="801" t="str">
        <f>IFERROR(INDEX('ПРТС'!H:H,MATCH('показатель 504-п'!T132,'ПРТС'!P:P,0)),"")</f>
        <v/>
      </c>
      <c r="T132" s="808">
        <v>131</v>
      </c>
      <c r="U132" s="785"/>
      <c r="V132" s="785"/>
      <c r="W132" s="785"/>
      <c r="X132" s="785"/>
      <c r="Y132" s="785"/>
      <c r="Z132" s="785"/>
      <c r="AA132" s="785"/>
      <c r="AB132" s="785"/>
    </row>
    <row r="133" ht="14.25">
      <c r="A133" s="800" t="s">
        <v>1186</v>
      </c>
      <c r="B133" s="800" t="s">
        <v>2917</v>
      </c>
      <c r="C133" s="800" t="s">
        <v>2987</v>
      </c>
      <c r="D133" s="801">
        <v>27</v>
      </c>
      <c r="E133" s="802">
        <v>7</v>
      </c>
      <c r="F133" s="803" t="s">
        <v>2988</v>
      </c>
      <c r="G133" s="803" t="s">
        <v>2989</v>
      </c>
      <c r="H133" s="803" t="s">
        <v>2990</v>
      </c>
      <c r="I133" s="803" t="str">
        <f>IFERROR(INDEX('УУС'!F:F,MATCH('показатель 504-п'!T133,'УУС'!N:N,0)),"")</f>
        <v xml:space="preserve">ул. Кирпичная, д. 3/1</v>
      </c>
      <c r="J133" s="804" t="str">
        <f t="shared" si="32"/>
        <v>-</v>
      </c>
      <c r="K133" s="805" t="s">
        <v>156</v>
      </c>
      <c r="L133" s="805" t="s">
        <v>156</v>
      </c>
      <c r="M133" s="805" t="s">
        <v>156</v>
      </c>
      <c r="N133" s="805" t="s">
        <v>156</v>
      </c>
      <c r="O133" s="806" t="str">
        <f t="shared" si="33"/>
        <v>-</v>
      </c>
      <c r="P133" s="801" t="s">
        <v>156</v>
      </c>
      <c r="Q133" s="801" t="str">
        <f>CONCATENATE(IFERROR(INDEX('УЦН 1.0'!D:D,MATCH('показатель 504-п'!T133,'УЦН 1.0'!R:R,0)),""),IF(IFERROR(INDEX('УЦН 1.0'!H:H,MATCH('показатель 504-п'!T133,'УЦН 1.0'!R:R,0)),"")="",""," ("&amp;IFERROR(INDEX('УЦН 1.0'!H:H,MATCH('показатель 504-п'!T133,'УЦН 1.0'!R:R,0)),"")&amp;")"))</f>
        <v/>
      </c>
      <c r="R133" s="807" t="str">
        <f>IFERROR(INDEX('УЦН 2.0'!K:K,MATCH('показатель 504-п'!T133,'УЦН 2.0'!L:L,0)),"")</f>
        <v/>
      </c>
      <c r="S133" s="801" t="str">
        <f>IFERROR(INDEX('ПРТС'!H:H,MATCH('показатель 504-п'!T133,'ПРТС'!P:P,0)),"")</f>
        <v/>
      </c>
      <c r="T133" s="808">
        <v>132</v>
      </c>
      <c r="U133" s="785"/>
      <c r="V133" s="785"/>
      <c r="W133" s="785"/>
      <c r="X133" s="785"/>
      <c r="Y133" s="785"/>
      <c r="Z133" s="785"/>
      <c r="AA133" s="785"/>
      <c r="AB133" s="785"/>
    </row>
    <row r="134" ht="14.25">
      <c r="A134" s="800" t="s">
        <v>1186</v>
      </c>
      <c r="B134" s="800" t="s">
        <v>2909</v>
      </c>
      <c r="C134" s="800" t="s">
        <v>2991</v>
      </c>
      <c r="D134" s="801">
        <v>0</v>
      </c>
      <c r="E134" s="802">
        <v>0</v>
      </c>
      <c r="F134" s="803" t="s">
        <v>2992</v>
      </c>
      <c r="G134" s="803" t="s">
        <v>2993</v>
      </c>
      <c r="H134" s="803" t="s">
        <v>2994</v>
      </c>
      <c r="I134" s="803" t="str">
        <f>IFERROR(INDEX('УУС'!F:F,MATCH('показатель 504-п'!T134,'УУС'!N:N,0)),"")</f>
        <v/>
      </c>
      <c r="J134" s="804" t="str">
        <f t="shared" si="32"/>
        <v>-</v>
      </c>
      <c r="K134" s="805" t="s">
        <v>156</v>
      </c>
      <c r="L134" s="805" t="s">
        <v>156</v>
      </c>
      <c r="M134" s="805" t="s">
        <v>156</v>
      </c>
      <c r="N134" s="805" t="s">
        <v>156</v>
      </c>
      <c r="O134" s="806" t="str">
        <f t="shared" si="33"/>
        <v>-</v>
      </c>
      <c r="P134" s="801" t="s">
        <v>156</v>
      </c>
      <c r="Q134" s="801" t="str">
        <f>CONCATENATE(IFERROR(INDEX('УЦН 1.0'!D:D,MATCH('показатель 504-п'!T134,'УЦН 1.0'!R:R,0)),""),IF(IFERROR(INDEX('УЦН 1.0'!H:H,MATCH('показатель 504-п'!T134,'УЦН 1.0'!R:R,0)),"")="",""," ("&amp;IFERROR(INDEX('УЦН 1.0'!H:H,MATCH('показатель 504-п'!T134,'УЦН 1.0'!R:R,0)),"")&amp;")"))</f>
        <v/>
      </c>
      <c r="R134" s="807" t="str">
        <f>IFERROR(INDEX('УЦН 2.0'!K:K,MATCH('показатель 504-п'!T134,'УЦН 2.0'!L:L,0)),"")</f>
        <v/>
      </c>
      <c r="S134" s="801" t="str">
        <f>IFERROR(INDEX('ПРТС'!H:H,MATCH('показатель 504-п'!T134,'ПРТС'!P:P,0)),"")</f>
        <v/>
      </c>
      <c r="T134" s="808">
        <v>133</v>
      </c>
      <c r="U134" s="785"/>
      <c r="V134" s="785"/>
      <c r="W134" s="785"/>
      <c r="X134" s="785"/>
      <c r="Y134" s="785"/>
      <c r="Z134" s="785"/>
      <c r="AA134" s="785"/>
      <c r="AB134" s="785"/>
    </row>
    <row r="135" ht="14.25">
      <c r="A135" s="800" t="s">
        <v>1186</v>
      </c>
      <c r="B135" s="800" t="s">
        <v>1254</v>
      </c>
      <c r="C135" s="800" t="s">
        <v>1403</v>
      </c>
      <c r="D135" s="801">
        <v>225</v>
      </c>
      <c r="E135" s="822">
        <v>154</v>
      </c>
      <c r="F135" s="823" t="s">
        <v>2995</v>
      </c>
      <c r="G135" s="823" t="s">
        <v>2996</v>
      </c>
      <c r="H135" s="823" t="s">
        <v>2997</v>
      </c>
      <c r="I135" s="803" t="str">
        <f>IFERROR(INDEX('УУС'!F:F,MATCH('показатель 504-п'!T135,'УУС'!N:N,0)),"")</f>
        <v xml:space="preserve">ул. Клубная, д. 1А</v>
      </c>
      <c r="J135" s="804" t="str">
        <f t="shared" si="32"/>
        <v xml:space="preserve">2G низ</v>
      </c>
      <c r="K135" s="805" t="s">
        <v>156</v>
      </c>
      <c r="L135" s="805" t="s">
        <v>2500</v>
      </c>
      <c r="M135" s="805" t="s">
        <v>156</v>
      </c>
      <c r="N135" s="805" t="s">
        <v>156</v>
      </c>
      <c r="O135" s="806" t="str">
        <f t="shared" si="33"/>
        <v>-</v>
      </c>
      <c r="P135" s="801" t="s">
        <v>156</v>
      </c>
      <c r="Q135" s="801" t="str">
        <f>CONCATENATE(IFERROR(INDEX('УЦН 1.0'!D:D,MATCH('показатель 504-п'!T135,'УЦН 1.0'!R:R,0)),""),IF(IFERROR(INDEX('УЦН 1.0'!H:H,MATCH('показатель 504-п'!T135,'УЦН 1.0'!R:R,0)),"")="",""," ("&amp;IFERROR(INDEX('УЦН 1.0'!H:H,MATCH('показатель 504-п'!T135,'УЦН 1.0'!R:R,0)),"")&amp;")"))</f>
        <v/>
      </c>
      <c r="R135" s="807" t="str">
        <f>IFERROR(INDEX('УЦН 2.0'!K:K,MATCH('показатель 504-п'!T135,'УЦН 2.0'!L:L,0)),"")</f>
        <v/>
      </c>
      <c r="S135" s="801" t="str">
        <f>IFERROR(INDEX('ПРТС'!H:H,MATCH('показатель 504-п'!T135,'ПРТС'!P:P,0)),"")</f>
        <v/>
      </c>
      <c r="T135" s="808">
        <v>134</v>
      </c>
      <c r="U135" s="785"/>
      <c r="V135" s="785"/>
      <c r="W135" s="785"/>
      <c r="X135" s="785"/>
      <c r="Y135" s="785"/>
      <c r="Z135" s="785"/>
      <c r="AA135" s="785"/>
      <c r="AB135" s="785"/>
    </row>
    <row r="136" ht="14.25">
      <c r="A136" s="800" t="s">
        <v>1186</v>
      </c>
      <c r="B136" s="800" t="s">
        <v>2922</v>
      </c>
      <c r="C136" s="800" t="s">
        <v>2998</v>
      </c>
      <c r="D136" s="801">
        <v>38</v>
      </c>
      <c r="E136" s="802">
        <v>33</v>
      </c>
      <c r="F136" s="803" t="s">
        <v>2999</v>
      </c>
      <c r="G136" s="803" t="s">
        <v>3000</v>
      </c>
      <c r="H136" s="803" t="s">
        <v>3001</v>
      </c>
      <c r="I136" s="803" t="str">
        <f>IFERROR(INDEX('УУС'!F:F,MATCH('показатель 504-п'!T136,'УУС'!N:N,0)),"")</f>
        <v/>
      </c>
      <c r="J136" s="804" t="str">
        <f t="shared" si="32"/>
        <v xml:space="preserve">2G низ</v>
      </c>
      <c r="K136" s="805" t="s">
        <v>2515</v>
      </c>
      <c r="L136" s="805" t="s">
        <v>2500</v>
      </c>
      <c r="M136" s="805" t="s">
        <v>2489</v>
      </c>
      <c r="N136" s="805" t="s">
        <v>2490</v>
      </c>
      <c r="O136" s="806" t="str">
        <f t="shared" si="33"/>
        <v>-</v>
      </c>
      <c r="P136" s="801" t="s">
        <v>156</v>
      </c>
      <c r="Q136" s="801" t="str">
        <f>CONCATENATE(IFERROR(INDEX('УЦН 1.0'!D:D,MATCH('показатель 504-п'!T136,'УЦН 1.0'!R:R,0)),""),IF(IFERROR(INDEX('УЦН 1.0'!H:H,MATCH('показатель 504-п'!T136,'УЦН 1.0'!R:R,0)),"")="",""," ("&amp;IFERROR(INDEX('УЦН 1.0'!H:H,MATCH('показатель 504-п'!T136,'УЦН 1.0'!R:R,0)),"")&amp;")"))</f>
        <v/>
      </c>
      <c r="R136" s="807" t="str">
        <f>IFERROR(INDEX('УЦН 2.0'!K:K,MATCH('показатель 504-п'!T136,'УЦН 2.0'!L:L,0)),"")</f>
        <v/>
      </c>
      <c r="S136" s="801" t="str">
        <f>IFERROR(INDEX('ПРТС'!H:H,MATCH('показатель 504-п'!T136,'ПРТС'!P:P,0)),"")</f>
        <v/>
      </c>
      <c r="T136" s="808">
        <v>135</v>
      </c>
      <c r="U136" s="785"/>
      <c r="V136" s="785"/>
      <c r="W136" s="785"/>
      <c r="X136" s="785"/>
      <c r="Y136" s="785"/>
      <c r="Z136" s="785"/>
      <c r="AA136" s="785"/>
      <c r="AB136" s="785"/>
    </row>
    <row r="137" ht="14.25">
      <c r="A137" s="800" t="s">
        <v>1186</v>
      </c>
      <c r="B137" s="800" t="s">
        <v>2904</v>
      </c>
      <c r="C137" s="800" t="s">
        <v>1500</v>
      </c>
      <c r="D137" s="801">
        <v>156</v>
      </c>
      <c r="E137" s="822">
        <v>109</v>
      </c>
      <c r="F137" s="823" t="s">
        <v>3002</v>
      </c>
      <c r="G137" s="823" t="s">
        <v>3003</v>
      </c>
      <c r="H137" s="823" t="s">
        <v>3004</v>
      </c>
      <c r="I137" s="803" t="str">
        <f>IFERROR(INDEX('УУС'!F:F,MATCH('показатель 504-п'!T137,'УУС'!N:N,0)),"")</f>
        <v/>
      </c>
      <c r="J137" s="804" t="str">
        <f t="shared" si="32"/>
        <v xml:space="preserve">3G низ</v>
      </c>
      <c r="K137" s="805" t="s">
        <v>2562</v>
      </c>
      <c r="L137" s="805" t="s">
        <v>2975</v>
      </c>
      <c r="M137" s="805" t="s">
        <v>3005</v>
      </c>
      <c r="N137" s="805" t="s">
        <v>2738</v>
      </c>
      <c r="O137" s="806" t="str">
        <f t="shared" si="33"/>
        <v>Спутник</v>
      </c>
      <c r="P137" s="801" t="s">
        <v>882</v>
      </c>
      <c r="Q137" s="801" t="str">
        <f>CONCATENATE(IFERROR(INDEX('УЦН 1.0'!D:D,MATCH('показатель 504-п'!T137,'УЦН 1.0'!R:R,0)),""),IF(IFERROR(INDEX('УЦН 1.0'!H:H,MATCH('показатель 504-п'!T137,'УЦН 1.0'!R:R,0)),"")="",""," ("&amp;IFERROR(INDEX('УЦН 1.0'!H:H,MATCH('показатель 504-п'!T137,'УЦН 1.0'!R:R,0)),"")&amp;")"))</f>
        <v/>
      </c>
      <c r="R137" s="807" t="str">
        <f>IFERROR(INDEX('УЦН 2.0'!K:K,MATCH('показатель 504-п'!T137,'УЦН 2.0'!L:L,0)),"")</f>
        <v/>
      </c>
      <c r="S137" s="801" t="str">
        <f>IFERROR(INDEX('ПРТС'!H:H,MATCH('показатель 504-п'!T137,'ПРТС'!P:P,0)),"")</f>
        <v/>
      </c>
      <c r="T137" s="808">
        <v>136</v>
      </c>
      <c r="U137" s="785"/>
      <c r="V137" s="785"/>
      <c r="W137" s="785"/>
      <c r="X137" s="785"/>
      <c r="Y137" s="785"/>
      <c r="Z137" s="785"/>
      <c r="AA137" s="785"/>
      <c r="AB137" s="785"/>
    </row>
    <row r="138" ht="14.25">
      <c r="A138" s="809" t="s">
        <v>1186</v>
      </c>
      <c r="B138" s="800" t="s">
        <v>1175</v>
      </c>
      <c r="C138" s="809" t="s">
        <v>1545</v>
      </c>
      <c r="D138" s="810">
        <v>162</v>
      </c>
      <c r="E138" s="802">
        <v>128</v>
      </c>
      <c r="F138" s="803" t="s">
        <v>3006</v>
      </c>
      <c r="G138" s="803" t="s">
        <v>3007</v>
      </c>
      <c r="H138" s="803" t="s">
        <v>3008</v>
      </c>
      <c r="I138" s="803" t="str">
        <f>IFERROR(INDEX('УУС'!F:F,MATCH('показатель 504-п'!T138,'УУС'!N:N,0)),"")</f>
        <v/>
      </c>
      <c r="J138" s="811" t="str">
        <f t="shared" si="32"/>
        <v xml:space="preserve">4G хор</v>
      </c>
      <c r="K138" s="805" t="s">
        <v>156</v>
      </c>
      <c r="L138" s="812" t="s">
        <v>2481</v>
      </c>
      <c r="M138" s="805" t="s">
        <v>156</v>
      </c>
      <c r="N138" s="812" t="s">
        <v>2483</v>
      </c>
      <c r="O138" s="806" t="str">
        <f t="shared" si="33"/>
        <v>ВОЛС</v>
      </c>
      <c r="P138" s="801" t="s">
        <v>156</v>
      </c>
      <c r="Q138" s="801" t="str">
        <f>CONCATENATE(IFERROR(INDEX('УЦН 1.0'!D:D,MATCH('показатель 504-п'!T138,'УЦН 1.0'!R:R,0)),""),IF(IFERROR(INDEX('УЦН 1.0'!H:H,MATCH('показатель 504-п'!T138,'УЦН 1.0'!R:R,0)),"")="",""," ("&amp;IFERROR(INDEX('УЦН 1.0'!H:H,MATCH('показатель 504-п'!T138,'УЦН 1.0'!R:R,0)),"")&amp;")"))</f>
        <v/>
      </c>
      <c r="R138" s="807" t="str">
        <f>IFERROR(INDEX('УЦН 2.0'!K:K,MATCH('показатель 504-п'!T138,'УЦН 2.0'!L:L,0)),"")</f>
        <v xml:space="preserve">2022 (ноябрь 2022) - ВОЛС + Мегафон </v>
      </c>
      <c r="S138" s="801" t="str">
        <f>IFERROR(INDEX('ПРТС'!H:H,MATCH('показатель 504-п'!T138,'ПРТС'!P:P,0)),"")</f>
        <v/>
      </c>
      <c r="T138" s="808">
        <v>137</v>
      </c>
      <c r="U138" s="785"/>
      <c r="V138" s="785"/>
      <c r="W138" s="785"/>
      <c r="X138" s="785"/>
      <c r="Y138" s="785"/>
      <c r="Z138" s="785"/>
      <c r="AA138" s="785"/>
      <c r="AB138" s="785"/>
    </row>
    <row r="139" ht="14.25">
      <c r="A139" s="800" t="s">
        <v>1186</v>
      </c>
      <c r="B139" s="800" t="s">
        <v>1175</v>
      </c>
      <c r="C139" s="800" t="s">
        <v>3009</v>
      </c>
      <c r="D139" s="801">
        <v>74</v>
      </c>
      <c r="E139" s="802">
        <v>35</v>
      </c>
      <c r="F139" s="803" t="s">
        <v>3010</v>
      </c>
      <c r="G139" s="803" t="s">
        <v>3011</v>
      </c>
      <c r="H139" s="803" t="s">
        <v>3012</v>
      </c>
      <c r="I139" s="803" t="str">
        <f>IFERROR(INDEX('УУС'!F:F,MATCH('показатель 504-п'!T139,'УУС'!N:N,0)),"")</f>
        <v xml:space="preserve">ул. Новотроицкая, д. 35</v>
      </c>
      <c r="J139" s="804" t="str">
        <f t="shared" si="32"/>
        <v>-</v>
      </c>
      <c r="K139" s="805" t="s">
        <v>156</v>
      </c>
      <c r="L139" s="805" t="s">
        <v>156</v>
      </c>
      <c r="M139" s="805" t="s">
        <v>156</v>
      </c>
      <c r="N139" s="805" t="s">
        <v>156</v>
      </c>
      <c r="O139" s="806" t="str">
        <f t="shared" si="33"/>
        <v>РРЛ</v>
      </c>
      <c r="P139" s="801" t="s">
        <v>2540</v>
      </c>
      <c r="Q139" s="801" t="str">
        <f>CONCATENATE(IFERROR(INDEX('УЦН 1.0'!D:D,MATCH('показатель 504-п'!T139,'УЦН 1.0'!R:R,0)),""),IF(IFERROR(INDEX('УЦН 1.0'!H:H,MATCH('показатель 504-п'!T139,'УЦН 1.0'!R:R,0)),"")="",""," ("&amp;IFERROR(INDEX('УЦН 1.0'!H:H,MATCH('показатель 504-п'!T139,'УЦН 1.0'!R:R,0)),"")&amp;")"))</f>
        <v/>
      </c>
      <c r="R139" s="807" t="str">
        <f>IFERROR(INDEX('УЦН 2.0'!K:K,MATCH('показатель 504-п'!T139,'УЦН 2.0'!L:L,0)),"")</f>
        <v/>
      </c>
      <c r="S139" s="801" t="str">
        <f>IFERROR(INDEX('ПРТС'!H:H,MATCH('показатель 504-п'!T139,'ПРТС'!P:P,0)),"")</f>
        <v/>
      </c>
      <c r="T139" s="808">
        <v>138</v>
      </c>
      <c r="U139" s="785"/>
      <c r="V139" s="785"/>
      <c r="W139" s="785"/>
      <c r="X139" s="785"/>
      <c r="Y139" s="785"/>
      <c r="Z139" s="785"/>
      <c r="AA139" s="785"/>
      <c r="AB139" s="785"/>
    </row>
    <row r="140" ht="14.25">
      <c r="A140" s="800" t="s">
        <v>1186</v>
      </c>
      <c r="B140" s="800" t="s">
        <v>2904</v>
      </c>
      <c r="C140" s="800" t="s">
        <v>3013</v>
      </c>
      <c r="D140" s="801">
        <v>9</v>
      </c>
      <c r="E140" s="802">
        <v>13</v>
      </c>
      <c r="F140" s="803" t="s">
        <v>3014</v>
      </c>
      <c r="G140" s="803" t="s">
        <v>3015</v>
      </c>
      <c r="H140" s="803" t="s">
        <v>3016</v>
      </c>
      <c r="I140" s="803" t="str">
        <f>IFERROR(INDEX('УУС'!F:F,MATCH('показатель 504-п'!T140,'УУС'!N:N,0)),"")</f>
        <v/>
      </c>
      <c r="J140" s="804" t="str">
        <f t="shared" si="32"/>
        <v xml:space="preserve">2G хор</v>
      </c>
      <c r="K140" s="805" t="s">
        <v>156</v>
      </c>
      <c r="L140" s="805" t="s">
        <v>2536</v>
      </c>
      <c r="M140" s="805" t="s">
        <v>2516</v>
      </c>
      <c r="N140" s="805" t="s">
        <v>156</v>
      </c>
      <c r="O140" s="806" t="str">
        <f t="shared" si="33"/>
        <v>-</v>
      </c>
      <c r="P140" s="801" t="s">
        <v>156</v>
      </c>
      <c r="Q140" s="801" t="str">
        <f>CONCATENATE(IFERROR(INDEX('УЦН 1.0'!D:D,MATCH('показатель 504-п'!T140,'УЦН 1.0'!R:R,0)),""),IF(IFERROR(INDEX('УЦН 1.0'!H:H,MATCH('показатель 504-п'!T140,'УЦН 1.0'!R:R,0)),"")="",""," ("&amp;IFERROR(INDEX('УЦН 1.0'!H:H,MATCH('показатель 504-п'!T140,'УЦН 1.0'!R:R,0)),"")&amp;")"))</f>
        <v/>
      </c>
      <c r="R140" s="807" t="str">
        <f>IFERROR(INDEX('УЦН 2.0'!K:K,MATCH('показатель 504-п'!T140,'УЦН 2.0'!L:L,0)),"")</f>
        <v/>
      </c>
      <c r="S140" s="801" t="str">
        <f>IFERROR(INDEX('ПРТС'!H:H,MATCH('показатель 504-п'!T140,'ПРТС'!P:P,0)),"")</f>
        <v/>
      </c>
      <c r="T140" s="808">
        <v>139</v>
      </c>
      <c r="U140" s="785"/>
      <c r="V140" s="785"/>
      <c r="W140" s="785"/>
      <c r="X140" s="785"/>
      <c r="Y140" s="785"/>
      <c r="Z140" s="785"/>
      <c r="AA140" s="785"/>
      <c r="AB140" s="785"/>
    </row>
    <row r="141" ht="14.25">
      <c r="A141" s="814" t="s">
        <v>1186</v>
      </c>
      <c r="B141" s="800" t="s">
        <v>1254</v>
      </c>
      <c r="C141" s="824" t="s">
        <v>622</v>
      </c>
      <c r="D141" s="815">
        <v>682</v>
      </c>
      <c r="E141" s="802">
        <v>689</v>
      </c>
      <c r="F141" s="803" t="s">
        <v>3017</v>
      </c>
      <c r="G141" s="803" t="s">
        <v>3018</v>
      </c>
      <c r="H141" s="803" t="s">
        <v>3019</v>
      </c>
      <c r="I141" s="803" t="str">
        <f>IFERROR(INDEX('УУС'!F:F,MATCH('показатель 504-п'!T141,'УУС'!N:N,0)),"")</f>
        <v/>
      </c>
      <c r="J141" s="816" t="str">
        <f t="shared" si="32"/>
        <v xml:space="preserve">4G хор</v>
      </c>
      <c r="K141" s="805"/>
      <c r="L141" s="825" t="s">
        <v>2481</v>
      </c>
      <c r="M141" s="825"/>
      <c r="N141" s="825"/>
      <c r="O141" s="806" t="str">
        <f t="shared" si="33"/>
        <v>ВОЛС</v>
      </c>
      <c r="P141" s="801" t="s">
        <v>819</v>
      </c>
      <c r="Q141" s="801" t="str">
        <f>CONCATENATE(IFERROR(INDEX('УЦН 1.0'!D:D,MATCH('показатель 504-п'!T141,'УЦН 1.0'!R:R,0)),""),IF(IFERROR(INDEX('УЦН 1.0'!H:H,MATCH('показатель 504-п'!T141,'УЦН 1.0'!R:R,0)),"")="",""," ("&amp;IFERROR(INDEX('УЦН 1.0'!H:H,MATCH('показатель 504-п'!T141,'УЦН 1.0'!R:R,0)),"")&amp;")"))</f>
        <v/>
      </c>
      <c r="R141" s="807" t="str">
        <f>IFERROR(INDEX('УЦН 2.0'!K:K,MATCH('показатель 504-п'!T141,'УЦН 2.0'!L:L,0)),"")</f>
        <v/>
      </c>
      <c r="S141" s="801">
        <f>IFERROR(INDEX('ПРТС'!H:H,MATCH('показатель 504-п'!T141,'ПРТС'!P:P,0)),"")</f>
        <v>2022</v>
      </c>
      <c r="T141" s="808">
        <v>140</v>
      </c>
      <c r="U141" s="785"/>
      <c r="V141" s="785"/>
      <c r="W141" s="785"/>
      <c r="X141" s="785"/>
      <c r="Y141" s="785"/>
      <c r="Z141" s="785"/>
      <c r="AA141" s="785"/>
      <c r="AB141" s="785"/>
    </row>
    <row r="142" ht="14.25">
      <c r="A142" s="800" t="s">
        <v>1186</v>
      </c>
      <c r="B142" s="800" t="s">
        <v>1191</v>
      </c>
      <c r="C142" s="800" t="s">
        <v>3020</v>
      </c>
      <c r="D142" s="801">
        <v>0</v>
      </c>
      <c r="E142" s="802">
        <v>2</v>
      </c>
      <c r="F142" s="803" t="s">
        <v>3021</v>
      </c>
      <c r="G142" s="803" t="s">
        <v>3022</v>
      </c>
      <c r="H142" s="803" t="s">
        <v>3023</v>
      </c>
      <c r="I142" s="803" t="str">
        <f>IFERROR(INDEX('УУС'!F:F,MATCH('показатель 504-п'!T142,'УУС'!N:N,0)),"")</f>
        <v/>
      </c>
      <c r="J142" s="804" t="str">
        <f t="shared" si="32"/>
        <v xml:space="preserve">3G низ</v>
      </c>
      <c r="K142" s="805" t="s">
        <v>2515</v>
      </c>
      <c r="L142" s="805" t="s">
        <v>2975</v>
      </c>
      <c r="M142" s="805" t="s">
        <v>2489</v>
      </c>
      <c r="N142" s="805" t="s">
        <v>2738</v>
      </c>
      <c r="O142" s="806" t="str">
        <f t="shared" si="33"/>
        <v>-</v>
      </c>
      <c r="P142" s="801" t="s">
        <v>156</v>
      </c>
      <c r="Q142" s="801" t="str">
        <f>CONCATENATE(IFERROR(INDEX('УЦН 1.0'!D:D,MATCH('показатель 504-п'!T142,'УЦН 1.0'!R:R,0)),""),IF(IFERROR(INDEX('УЦН 1.0'!H:H,MATCH('показатель 504-п'!T142,'УЦН 1.0'!R:R,0)),"")="",""," ("&amp;IFERROR(INDEX('УЦН 1.0'!H:H,MATCH('показатель 504-п'!T142,'УЦН 1.0'!R:R,0)),"")&amp;")"))</f>
        <v/>
      </c>
      <c r="R142" s="807" t="str">
        <f>IFERROR(INDEX('УЦН 2.0'!K:K,MATCH('показатель 504-п'!T142,'УЦН 2.0'!L:L,0)),"")</f>
        <v/>
      </c>
      <c r="S142" s="801" t="str">
        <f>IFERROR(INDEX('ПРТС'!H:H,MATCH('показатель 504-п'!T142,'ПРТС'!P:P,0)),"")</f>
        <v/>
      </c>
      <c r="T142" s="808">
        <v>141</v>
      </c>
      <c r="U142" s="785"/>
      <c r="V142" s="785"/>
      <c r="W142" s="785"/>
      <c r="X142" s="785"/>
      <c r="Y142" s="785"/>
      <c r="Z142" s="785"/>
      <c r="AA142" s="785"/>
      <c r="AB142" s="785"/>
    </row>
    <row r="143" ht="14.25">
      <c r="A143" s="814" t="s">
        <v>1186</v>
      </c>
      <c r="B143" s="800" t="s">
        <v>1175</v>
      </c>
      <c r="C143" s="814" t="s">
        <v>593</v>
      </c>
      <c r="D143" s="815">
        <v>403</v>
      </c>
      <c r="E143" s="802">
        <v>248</v>
      </c>
      <c r="F143" s="803" t="s">
        <v>3024</v>
      </c>
      <c r="G143" s="803" t="s">
        <v>3025</v>
      </c>
      <c r="H143" s="803" t="s">
        <v>3026</v>
      </c>
      <c r="I143" s="803" t="str">
        <f>IFERROR(INDEX('УУС'!F:F,MATCH('показатель 504-п'!T143,'УУС'!N:N,0)),"")</f>
        <v/>
      </c>
      <c r="J143" s="816" t="str">
        <f t="shared" si="32"/>
        <v xml:space="preserve">4G хор</v>
      </c>
      <c r="K143" s="805"/>
      <c r="L143" s="805"/>
      <c r="M143" s="805"/>
      <c r="N143" s="817" t="s">
        <v>2483</v>
      </c>
      <c r="O143" s="806" t="str">
        <f t="shared" si="33"/>
        <v>ВОЛС</v>
      </c>
      <c r="P143" s="801" t="s">
        <v>819</v>
      </c>
      <c r="Q143" s="801" t="str">
        <f>CONCATENATE(IFERROR(INDEX('УЦН 1.0'!D:D,MATCH('показатель 504-п'!T143,'УЦН 1.0'!R:R,0)),""),IF(IFERROR(INDEX('УЦН 1.0'!H:H,MATCH('показатель 504-п'!T143,'УЦН 1.0'!R:R,0)),"")="",""," ("&amp;IFERROR(INDEX('УЦН 1.0'!H:H,MATCH('показатель 504-п'!T143,'УЦН 1.0'!R:R,0)),"")&amp;")"))</f>
        <v/>
      </c>
      <c r="R143" s="807" t="str">
        <f>IFERROR(INDEX('УЦН 2.0'!K:K,MATCH('показатель 504-п'!T143,'УЦН 2.0'!L:L,0)),"")</f>
        <v/>
      </c>
      <c r="S143" s="801">
        <f>IFERROR(INDEX('ПРТС'!H:H,MATCH('показатель 504-п'!T143,'ПРТС'!P:P,0)),"")</f>
        <v>2021</v>
      </c>
      <c r="T143" s="808">
        <v>142</v>
      </c>
      <c r="U143" s="785"/>
      <c r="V143" s="785"/>
      <c r="W143" s="785"/>
      <c r="X143" s="785"/>
      <c r="Y143" s="785"/>
      <c r="Z143" s="785"/>
      <c r="AA143" s="785"/>
      <c r="AB143" s="785"/>
    </row>
    <row r="144" ht="14.25">
      <c r="A144" s="800" t="s">
        <v>1186</v>
      </c>
      <c r="B144" s="800" t="s">
        <v>2943</v>
      </c>
      <c r="C144" s="800" t="s">
        <v>3027</v>
      </c>
      <c r="D144" s="801">
        <v>1696</v>
      </c>
      <c r="E144" s="802">
        <v>1566</v>
      </c>
      <c r="F144" s="803" t="s">
        <v>3028</v>
      </c>
      <c r="G144" s="803" t="s">
        <v>3029</v>
      </c>
      <c r="H144" s="803" t="s">
        <v>3030</v>
      </c>
      <c r="I144" s="803" t="str">
        <f>IFERROR(INDEX('УУС'!F:F,MATCH('показатель 504-п'!T144,'УУС'!N:N,0)),"")</f>
        <v/>
      </c>
      <c r="J144" s="804" t="str">
        <f t="shared" si="32"/>
        <v xml:space="preserve">4G хор</v>
      </c>
      <c r="K144" s="805" t="s">
        <v>2707</v>
      </c>
      <c r="L144" s="805" t="s">
        <v>2481</v>
      </c>
      <c r="M144" s="805" t="s">
        <v>2482</v>
      </c>
      <c r="N144" s="805" t="s">
        <v>2483</v>
      </c>
      <c r="O144" s="806" t="str">
        <f t="shared" si="33"/>
        <v>ВОЛС</v>
      </c>
      <c r="P144" s="801" t="s">
        <v>819</v>
      </c>
      <c r="Q144" s="801" t="str">
        <f>CONCATENATE(IFERROR(INDEX('УЦН 1.0'!D:D,MATCH('показатель 504-п'!T144,'УЦН 1.0'!R:R,0)),""),IF(IFERROR(INDEX('УЦН 1.0'!H:H,MATCH('показатель 504-п'!T144,'УЦН 1.0'!R:R,0)),"")="",""," ("&amp;IFERROR(INDEX('УЦН 1.0'!H:H,MATCH('показатель 504-п'!T144,'УЦН 1.0'!R:R,0)),"")&amp;")"))</f>
        <v/>
      </c>
      <c r="R144" s="807" t="str">
        <f>IFERROR(INDEX('УЦН 2.0'!K:K,MATCH('показатель 504-п'!T144,'УЦН 2.0'!L:L,0)),"")</f>
        <v/>
      </c>
      <c r="S144" s="801" t="str">
        <f>IFERROR(INDEX('ПРТС'!H:H,MATCH('показатель 504-п'!T144,'ПРТС'!P:P,0)),"")</f>
        <v/>
      </c>
      <c r="T144" s="808">
        <v>143</v>
      </c>
      <c r="U144" s="785"/>
      <c r="V144" s="785"/>
      <c r="W144" s="785"/>
      <c r="X144" s="785"/>
      <c r="Y144" s="785"/>
      <c r="Z144" s="785"/>
      <c r="AA144" s="785"/>
      <c r="AB144" s="785"/>
    </row>
    <row r="145" ht="14.25">
      <c r="A145" s="800" t="s">
        <v>1186</v>
      </c>
      <c r="B145" s="800" t="s">
        <v>2957</v>
      </c>
      <c r="C145" s="824" t="s">
        <v>3031</v>
      </c>
      <c r="D145" s="801">
        <v>639</v>
      </c>
      <c r="E145" s="802">
        <v>563</v>
      </c>
      <c r="F145" s="803" t="s">
        <v>3032</v>
      </c>
      <c r="G145" s="803" t="s">
        <v>3033</v>
      </c>
      <c r="H145" s="803" t="s">
        <v>3034</v>
      </c>
      <c r="I145" s="803" t="str">
        <f>IFERROR(INDEX('УУС'!F:F,MATCH('показатель 504-п'!T145,'УУС'!N:N,0)),"")</f>
        <v xml:space="preserve">ул. Школьная, д. 6</v>
      </c>
      <c r="J145" s="804" t="str">
        <f t="shared" si="32"/>
        <v xml:space="preserve">2G хор</v>
      </c>
      <c r="K145" s="805" t="s">
        <v>2557</v>
      </c>
      <c r="L145" s="805" t="s">
        <v>2500</v>
      </c>
      <c r="M145" s="805" t="s">
        <v>2489</v>
      </c>
      <c r="N145" s="825" t="s">
        <v>2490</v>
      </c>
      <c r="O145" s="806" t="str">
        <f t="shared" si="33"/>
        <v>ВОЛС</v>
      </c>
      <c r="P145" s="801" t="s">
        <v>819</v>
      </c>
      <c r="Q145" s="801" t="str">
        <f>CONCATENATE(IFERROR(INDEX('УЦН 1.0'!D:D,MATCH('показатель 504-п'!T145,'УЦН 1.0'!R:R,0)),""),IF(IFERROR(INDEX('УЦН 1.0'!H:H,MATCH('показатель 504-п'!T145,'УЦН 1.0'!R:R,0)),"")="",""," ("&amp;IFERROR(INDEX('УЦН 1.0'!H:H,MATCH('показатель 504-п'!T145,'УЦН 1.0'!R:R,0)),"")&amp;")"))</f>
        <v/>
      </c>
      <c r="R145" s="807" t="str">
        <f>IFERROR(INDEX('УЦН 2.0'!K:K,MATCH('показатель 504-п'!T145,'УЦН 2.0'!L:L,0)),"")</f>
        <v/>
      </c>
      <c r="S145" s="801" t="str">
        <f>IFERROR(INDEX('ПРТС'!H:H,MATCH('показатель 504-п'!T145,'ПРТС'!P:P,0)),"")</f>
        <v/>
      </c>
      <c r="T145" s="808">
        <v>144</v>
      </c>
      <c r="U145" s="785"/>
      <c r="V145" s="785"/>
      <c r="W145" s="785"/>
      <c r="X145" s="785"/>
      <c r="Y145" s="785"/>
      <c r="Z145" s="785"/>
      <c r="AA145" s="785"/>
      <c r="AB145" s="785"/>
    </row>
    <row r="146" ht="14.25">
      <c r="A146" s="800" t="s">
        <v>1186</v>
      </c>
      <c r="B146" s="800" t="s">
        <v>2917</v>
      </c>
      <c r="C146" s="800" t="s">
        <v>3035</v>
      </c>
      <c r="D146" s="801">
        <v>3</v>
      </c>
      <c r="E146" s="802">
        <v>1</v>
      </c>
      <c r="F146" s="803" t="s">
        <v>3036</v>
      </c>
      <c r="G146" s="803" t="s">
        <v>3037</v>
      </c>
      <c r="H146" s="803" t="s">
        <v>3038</v>
      </c>
      <c r="I146" s="803" t="str">
        <f>IFERROR(INDEX('УУС'!F:F,MATCH('показатель 504-п'!T146,'УУС'!N:N,0)),"")</f>
        <v/>
      </c>
      <c r="J146" s="804" t="str">
        <f t="shared" si="32"/>
        <v>-</v>
      </c>
      <c r="K146" s="805" t="s">
        <v>156</v>
      </c>
      <c r="L146" s="805" t="s">
        <v>156</v>
      </c>
      <c r="M146" s="805" t="s">
        <v>156</v>
      </c>
      <c r="N146" s="805" t="s">
        <v>156</v>
      </c>
      <c r="O146" s="806" t="str">
        <f t="shared" si="33"/>
        <v>-</v>
      </c>
      <c r="P146" s="801" t="s">
        <v>156</v>
      </c>
      <c r="Q146" s="801" t="str">
        <f>CONCATENATE(IFERROR(INDEX('УЦН 1.0'!D:D,MATCH('показатель 504-п'!T146,'УЦН 1.0'!R:R,0)),""),IF(IFERROR(INDEX('УЦН 1.0'!H:H,MATCH('показатель 504-п'!T146,'УЦН 1.0'!R:R,0)),"")="",""," ("&amp;IFERROR(INDEX('УЦН 1.0'!H:H,MATCH('показатель 504-п'!T146,'УЦН 1.0'!R:R,0)),"")&amp;")"))</f>
        <v/>
      </c>
      <c r="R146" s="807" t="str">
        <f>IFERROR(INDEX('УЦН 2.0'!K:K,MATCH('показатель 504-п'!T146,'УЦН 2.0'!L:L,0)),"")</f>
        <v/>
      </c>
      <c r="S146" s="801" t="str">
        <f>IFERROR(INDEX('ПРТС'!H:H,MATCH('показатель 504-п'!T146,'ПРТС'!P:P,0)),"")</f>
        <v/>
      </c>
      <c r="T146" s="808">
        <v>145</v>
      </c>
      <c r="U146" s="785"/>
      <c r="V146" s="785"/>
      <c r="W146" s="785"/>
      <c r="X146" s="785"/>
      <c r="Y146" s="785"/>
      <c r="Z146" s="785"/>
      <c r="AA146" s="785"/>
      <c r="AB146" s="785"/>
    </row>
    <row r="147" ht="14.25">
      <c r="A147" s="800" t="s">
        <v>1186</v>
      </c>
      <c r="B147" s="800" t="s">
        <v>2904</v>
      </c>
      <c r="C147" s="800" t="s">
        <v>1482</v>
      </c>
      <c r="D147" s="801">
        <v>180</v>
      </c>
      <c r="E147" s="822">
        <v>146</v>
      </c>
      <c r="F147" s="823" t="s">
        <v>3039</v>
      </c>
      <c r="G147" s="823" t="s">
        <v>3040</v>
      </c>
      <c r="H147" s="823" t="s">
        <v>3041</v>
      </c>
      <c r="I147" s="803" t="str">
        <f>IFERROR(INDEX('УУС'!F:F,MATCH('показатель 504-п'!T147,'УУС'!N:N,0)),"")</f>
        <v xml:space="preserve">ул. Дружбы, д. 18А</v>
      </c>
      <c r="J147" s="804" t="str">
        <f t="shared" si="32"/>
        <v xml:space="preserve">3G низ</v>
      </c>
      <c r="K147" s="805" t="s">
        <v>2562</v>
      </c>
      <c r="L147" s="805" t="s">
        <v>2975</v>
      </c>
      <c r="M147" s="805" t="s">
        <v>3005</v>
      </c>
      <c r="N147" s="805" t="s">
        <v>2738</v>
      </c>
      <c r="O147" s="806" t="str">
        <f t="shared" si="33"/>
        <v>ВОЛС</v>
      </c>
      <c r="P147" s="801" t="s">
        <v>819</v>
      </c>
      <c r="Q147" s="801" t="str">
        <f>CONCATENATE(IFERROR(INDEX('УЦН 1.0'!D:D,MATCH('показатель 504-п'!T147,'УЦН 1.0'!R:R,0)),""),IF(IFERROR(INDEX('УЦН 1.0'!H:H,MATCH('показатель 504-п'!T147,'УЦН 1.0'!R:R,0)),"")="",""," ("&amp;IFERROR(INDEX('УЦН 1.0'!H:H,MATCH('показатель 504-п'!T147,'УЦН 1.0'!R:R,0)),"")&amp;")"))</f>
        <v/>
      </c>
      <c r="R147" s="807" t="str">
        <f>IFERROR(INDEX('УЦН 2.0'!K:K,MATCH('показатель 504-п'!T147,'УЦН 2.0'!L:L,0)),"")</f>
        <v/>
      </c>
      <c r="S147" s="801" t="str">
        <f>IFERROR(INDEX('ПРТС'!H:H,MATCH('показатель 504-п'!T147,'ПРТС'!P:P,0)),"")</f>
        <v/>
      </c>
      <c r="T147" s="808">
        <v>146</v>
      </c>
      <c r="U147" s="785"/>
      <c r="V147" s="785"/>
      <c r="W147" s="785"/>
      <c r="X147" s="785"/>
      <c r="Y147" s="785"/>
      <c r="Z147" s="785"/>
      <c r="AA147" s="785"/>
      <c r="AB147" s="785"/>
    </row>
    <row r="148" ht="14.25">
      <c r="A148" s="800" t="s">
        <v>1186</v>
      </c>
      <c r="B148" s="800" t="s">
        <v>2957</v>
      </c>
      <c r="C148" s="821" t="s">
        <v>1474</v>
      </c>
      <c r="D148" s="801">
        <v>190</v>
      </c>
      <c r="E148" s="822">
        <v>141</v>
      </c>
      <c r="F148" s="823" t="s">
        <v>3042</v>
      </c>
      <c r="G148" s="823" t="s">
        <v>3043</v>
      </c>
      <c r="H148" s="823" t="s">
        <v>3044</v>
      </c>
      <c r="I148" s="803" t="str">
        <f>IFERROR(INDEX('УУС'!F:F,MATCH('показатель 504-п'!T148,'УУС'!N:N,0)),"")</f>
        <v/>
      </c>
      <c r="J148" s="804" t="str">
        <f t="shared" si="32"/>
        <v xml:space="preserve">2G низ</v>
      </c>
      <c r="K148" s="805" t="s">
        <v>2515</v>
      </c>
      <c r="L148" s="805" t="s">
        <v>156</v>
      </c>
      <c r="M148" s="805" t="s">
        <v>2489</v>
      </c>
      <c r="N148" s="805" t="s">
        <v>156</v>
      </c>
      <c r="O148" s="806" t="str">
        <f t="shared" si="33"/>
        <v>ВОЛС</v>
      </c>
      <c r="P148" s="801" t="s">
        <v>819</v>
      </c>
      <c r="Q148" s="801" t="str">
        <f>CONCATENATE(IFERROR(INDEX('УЦН 1.0'!D:D,MATCH('показатель 504-п'!T148,'УЦН 1.0'!R:R,0)),""),IF(IFERROR(INDEX('УЦН 1.0'!H:H,MATCH('показатель 504-п'!T148,'УЦН 1.0'!R:R,0)),"")="",""," ("&amp;IFERROR(INDEX('УЦН 1.0'!H:H,MATCH('показатель 504-п'!T148,'УЦН 1.0'!R:R,0)),"")&amp;")"))</f>
        <v/>
      </c>
      <c r="R148" s="807" t="str">
        <f>IFERROR(INDEX('УЦН 2.0'!K:K,MATCH('показатель 504-п'!T148,'УЦН 2.0'!L:L,0)),"")</f>
        <v/>
      </c>
      <c r="S148" s="801" t="str">
        <f>IFERROR(INDEX('ПРТС'!H:H,MATCH('показатель 504-п'!T148,'ПРТС'!P:P,0)),"")</f>
        <v/>
      </c>
      <c r="T148" s="808">
        <v>147</v>
      </c>
      <c r="U148" s="785"/>
      <c r="V148" s="785"/>
      <c r="W148" s="785"/>
      <c r="X148" s="785"/>
      <c r="Y148" s="785"/>
      <c r="Z148" s="785"/>
      <c r="AA148" s="785"/>
      <c r="AB148" s="785"/>
    </row>
    <row r="149" ht="14.25">
      <c r="A149" s="800" t="s">
        <v>1186</v>
      </c>
      <c r="B149" s="800" t="s">
        <v>2935</v>
      </c>
      <c r="C149" s="800" t="s">
        <v>3045</v>
      </c>
      <c r="D149" s="801">
        <v>103</v>
      </c>
      <c r="E149" s="802">
        <v>90</v>
      </c>
      <c r="F149" s="803" t="s">
        <v>3046</v>
      </c>
      <c r="G149" s="803" t="s">
        <v>3047</v>
      </c>
      <c r="H149" s="803" t="s">
        <v>3048</v>
      </c>
      <c r="I149" s="803" t="str">
        <f>IFERROR(INDEX('УУС'!F:F,MATCH('показатель 504-п'!T149,'УУС'!N:N,0)),"")</f>
        <v/>
      </c>
      <c r="J149" s="804" t="str">
        <f t="shared" si="32"/>
        <v xml:space="preserve">3G низ</v>
      </c>
      <c r="K149" s="805" t="s">
        <v>156</v>
      </c>
      <c r="L149" s="805" t="s">
        <v>156</v>
      </c>
      <c r="M149" s="805" t="s">
        <v>156</v>
      </c>
      <c r="N149" s="805" t="s">
        <v>2738</v>
      </c>
      <c r="O149" s="806" t="str">
        <f t="shared" si="33"/>
        <v>РРЛ</v>
      </c>
      <c r="P149" s="801" t="s">
        <v>2540</v>
      </c>
      <c r="Q149" s="801" t="str">
        <f>CONCATENATE(IFERROR(INDEX('УЦН 1.0'!D:D,MATCH('показатель 504-п'!T149,'УЦН 1.0'!R:R,0)),""),IF(IFERROR(INDEX('УЦН 1.0'!H:H,MATCH('показатель 504-п'!T149,'УЦН 1.0'!R:R,0)),"")="",""," ("&amp;IFERROR(INDEX('УЦН 1.0'!H:H,MATCH('показатель 504-п'!T149,'УЦН 1.0'!R:R,0)),"")&amp;")"))</f>
        <v/>
      </c>
      <c r="R149" s="807" t="str">
        <f>IFERROR(INDEX('УЦН 2.0'!K:K,MATCH('показатель 504-п'!T149,'УЦН 2.0'!L:L,0)),"")</f>
        <v/>
      </c>
      <c r="S149" s="801" t="str">
        <f>IFERROR(INDEX('ПРТС'!H:H,MATCH('показатель 504-п'!T149,'ПРТС'!P:P,0)),"")</f>
        <v/>
      </c>
      <c r="T149" s="808">
        <v>148</v>
      </c>
      <c r="U149" s="785"/>
      <c r="V149" s="785"/>
      <c r="W149" s="785"/>
      <c r="X149" s="785"/>
      <c r="Y149" s="785"/>
      <c r="Z149" s="785"/>
      <c r="AA149" s="785"/>
      <c r="AB149" s="785"/>
    </row>
    <row r="150" ht="14.25">
      <c r="A150" s="800" t="s">
        <v>1186</v>
      </c>
      <c r="B150" s="800" t="s">
        <v>1175</v>
      </c>
      <c r="C150" s="800" t="s">
        <v>3049</v>
      </c>
      <c r="D150" s="801">
        <v>0</v>
      </c>
      <c r="E150" s="802">
        <v>0</v>
      </c>
      <c r="F150" s="803" t="s">
        <v>3050</v>
      </c>
      <c r="G150" s="803" t="s">
        <v>3051</v>
      </c>
      <c r="H150" s="803" t="s">
        <v>3052</v>
      </c>
      <c r="I150" s="803" t="str">
        <f>IFERROR(INDEX('УУС'!F:F,MATCH('показатель 504-п'!T150,'УУС'!N:N,0)),"")</f>
        <v/>
      </c>
      <c r="J150" s="804" t="str">
        <f t="shared" si="32"/>
        <v>-</v>
      </c>
      <c r="K150" s="805" t="s">
        <v>156</v>
      </c>
      <c r="L150" s="805" t="s">
        <v>156</v>
      </c>
      <c r="M150" s="805" t="s">
        <v>156</v>
      </c>
      <c r="N150" s="805" t="s">
        <v>156</v>
      </c>
      <c r="O150" s="806" t="str">
        <f t="shared" si="33"/>
        <v>-</v>
      </c>
      <c r="P150" s="801" t="s">
        <v>156</v>
      </c>
      <c r="Q150" s="801" t="str">
        <f>CONCATENATE(IFERROR(INDEX('УЦН 1.0'!D:D,MATCH('показатель 504-п'!T150,'УЦН 1.0'!R:R,0)),""),IF(IFERROR(INDEX('УЦН 1.0'!H:H,MATCH('показатель 504-п'!T150,'УЦН 1.0'!R:R,0)),"")="",""," ("&amp;IFERROR(INDEX('УЦН 1.0'!H:H,MATCH('показатель 504-п'!T150,'УЦН 1.0'!R:R,0)),"")&amp;")"))</f>
        <v/>
      </c>
      <c r="R150" s="807" t="str">
        <f>IFERROR(INDEX('УЦН 2.0'!K:K,MATCH('показатель 504-п'!T150,'УЦН 2.0'!L:L,0)),"")</f>
        <v/>
      </c>
      <c r="S150" s="801" t="str">
        <f>IFERROR(INDEX('ПРТС'!H:H,MATCH('показатель 504-п'!T150,'ПРТС'!P:P,0)),"")</f>
        <v/>
      </c>
      <c r="T150" s="808">
        <v>149</v>
      </c>
      <c r="U150" s="785"/>
      <c r="V150" s="785"/>
      <c r="W150" s="785"/>
      <c r="X150" s="785"/>
      <c r="Y150" s="785"/>
      <c r="Z150" s="785"/>
      <c r="AA150" s="785"/>
      <c r="AB150" s="785"/>
    </row>
    <row r="151" ht="14.25">
      <c r="A151" s="800" t="s">
        <v>1186</v>
      </c>
      <c r="B151" s="800" t="s">
        <v>2962</v>
      </c>
      <c r="C151" s="800" t="s">
        <v>3053</v>
      </c>
      <c r="D151" s="801">
        <v>990</v>
      </c>
      <c r="E151" s="802">
        <v>919</v>
      </c>
      <c r="F151" s="803" t="s">
        <v>3054</v>
      </c>
      <c r="G151" s="803" t="s">
        <v>3055</v>
      </c>
      <c r="H151" s="803" t="s">
        <v>3056</v>
      </c>
      <c r="I151" s="803" t="str">
        <f>IFERROR(INDEX('УУС'!F:F,MATCH('показатель 504-п'!T151,'УУС'!N:N,0)),"")</f>
        <v/>
      </c>
      <c r="J151" s="804" t="str">
        <f t="shared" si="32"/>
        <v xml:space="preserve">3G хор</v>
      </c>
      <c r="K151" s="805" t="s">
        <v>2707</v>
      </c>
      <c r="L151" s="805" t="s">
        <v>2488</v>
      </c>
      <c r="M151" s="805" t="s">
        <v>2508</v>
      </c>
      <c r="N151" s="805" t="s">
        <v>2495</v>
      </c>
      <c r="O151" s="806" t="str">
        <f t="shared" si="33"/>
        <v>ВОЛС</v>
      </c>
      <c r="P151" s="801" t="s">
        <v>819</v>
      </c>
      <c r="Q151" s="801" t="str">
        <f>CONCATENATE(IFERROR(INDEX('УЦН 1.0'!D:D,MATCH('показатель 504-п'!T151,'УЦН 1.0'!R:R,0)),""),IF(IFERROR(INDEX('УЦН 1.0'!H:H,MATCH('показатель 504-п'!T151,'УЦН 1.0'!R:R,0)),"")="",""," ("&amp;IFERROR(INDEX('УЦН 1.0'!H:H,MATCH('показатель 504-п'!T151,'УЦН 1.0'!R:R,0)),"")&amp;")"))</f>
        <v/>
      </c>
      <c r="R151" s="807" t="str">
        <f>IFERROR(INDEX('УЦН 2.0'!K:K,MATCH('показатель 504-п'!T151,'УЦН 2.0'!L:L,0)),"")</f>
        <v/>
      </c>
      <c r="S151" s="801" t="str">
        <f>IFERROR(INDEX('ПРТС'!H:H,MATCH('показатель 504-п'!T151,'ПРТС'!P:P,0)),"")</f>
        <v/>
      </c>
      <c r="T151" s="808">
        <v>150</v>
      </c>
      <c r="U151" s="785"/>
      <c r="V151" s="785"/>
      <c r="W151" s="785"/>
      <c r="X151" s="785"/>
      <c r="Y151" s="785"/>
      <c r="Z151" s="785"/>
      <c r="AA151" s="785"/>
      <c r="AB151" s="785"/>
    </row>
    <row r="152" ht="14.25">
      <c r="A152" s="800" t="s">
        <v>1186</v>
      </c>
      <c r="B152" s="800" t="s">
        <v>2917</v>
      </c>
      <c r="C152" s="800" t="s">
        <v>3057</v>
      </c>
      <c r="D152" s="801">
        <v>1</v>
      </c>
      <c r="E152" s="802">
        <v>1</v>
      </c>
      <c r="F152" s="803" t="s">
        <v>3058</v>
      </c>
      <c r="G152" s="803" t="s">
        <v>3059</v>
      </c>
      <c r="H152" s="803" t="s">
        <v>3060</v>
      </c>
      <c r="I152" s="803" t="str">
        <f>IFERROR(INDEX('УУС'!F:F,MATCH('показатель 504-п'!T152,'УУС'!N:N,0)),"")</f>
        <v/>
      </c>
      <c r="J152" s="804" t="str">
        <f t="shared" si="32"/>
        <v>-</v>
      </c>
      <c r="K152" s="805" t="s">
        <v>156</v>
      </c>
      <c r="L152" s="805" t="s">
        <v>156</v>
      </c>
      <c r="M152" s="805" t="s">
        <v>156</v>
      </c>
      <c r="N152" s="805" t="s">
        <v>156</v>
      </c>
      <c r="O152" s="806" t="str">
        <f t="shared" si="33"/>
        <v>-</v>
      </c>
      <c r="P152" s="801" t="s">
        <v>156</v>
      </c>
      <c r="Q152" s="801" t="str">
        <f>CONCATENATE(IFERROR(INDEX('УЦН 1.0'!D:D,MATCH('показатель 504-п'!T152,'УЦН 1.0'!R:R,0)),""),IF(IFERROR(INDEX('УЦН 1.0'!H:H,MATCH('показатель 504-п'!T152,'УЦН 1.0'!R:R,0)),"")="",""," ("&amp;IFERROR(INDEX('УЦН 1.0'!H:H,MATCH('показатель 504-п'!T152,'УЦН 1.0'!R:R,0)),"")&amp;")"))</f>
        <v/>
      </c>
      <c r="R152" s="807" t="str">
        <f>IFERROR(INDEX('УЦН 2.0'!K:K,MATCH('показатель 504-п'!T152,'УЦН 2.0'!L:L,0)),"")</f>
        <v/>
      </c>
      <c r="S152" s="801" t="str">
        <f>IFERROR(INDEX('ПРТС'!H:H,MATCH('показатель 504-п'!T152,'ПРТС'!P:P,0)),"")</f>
        <v/>
      </c>
      <c r="T152" s="808">
        <v>151</v>
      </c>
      <c r="U152" s="785"/>
      <c r="V152" s="785"/>
      <c r="W152" s="785"/>
      <c r="X152" s="785"/>
      <c r="Y152" s="785"/>
      <c r="Z152" s="785"/>
      <c r="AA152" s="785"/>
      <c r="AB152" s="785"/>
    </row>
    <row r="153" ht="14.25">
      <c r="A153" s="800" t="s">
        <v>1186</v>
      </c>
      <c r="B153" s="800" t="s">
        <v>2962</v>
      </c>
      <c r="C153" s="800" t="s">
        <v>214</v>
      </c>
      <c r="D153" s="801">
        <v>260</v>
      </c>
      <c r="E153" s="802">
        <v>213</v>
      </c>
      <c r="F153" s="803" t="s">
        <v>3061</v>
      </c>
      <c r="G153" s="803" t="s">
        <v>3062</v>
      </c>
      <c r="H153" s="803" t="s">
        <v>3063</v>
      </c>
      <c r="I153" s="803" t="str">
        <f>IFERROR(INDEX('УУС'!F:F,MATCH('показатель 504-п'!T153,'УУС'!N:N,0)),"")</f>
        <v xml:space="preserve">ул. Мира, д. 8</v>
      </c>
      <c r="J153" s="804" t="str">
        <f t="shared" si="32"/>
        <v xml:space="preserve">3G хор</v>
      </c>
      <c r="K153" s="805" t="s">
        <v>2707</v>
      </c>
      <c r="L153" s="805" t="s">
        <v>2488</v>
      </c>
      <c r="M153" s="805" t="s">
        <v>2508</v>
      </c>
      <c r="N153" s="805" t="s">
        <v>2495</v>
      </c>
      <c r="O153" s="806" t="str">
        <f t="shared" si="33"/>
        <v>ВОЛС</v>
      </c>
      <c r="P153" s="801" t="s">
        <v>819</v>
      </c>
      <c r="Q153" s="801" t="str">
        <f>CONCATENATE(IFERROR(INDEX('УЦН 1.0'!D:D,MATCH('показатель 504-п'!T153,'УЦН 1.0'!R:R,0)),""),IF(IFERROR(INDEX('УЦН 1.0'!H:H,MATCH('показатель 504-п'!T153,'УЦН 1.0'!R:R,0)),"")="",""," ("&amp;IFERROR(INDEX('УЦН 1.0'!H:H,MATCH('показатель 504-п'!T153,'УЦН 1.0'!R:R,0)),"")&amp;")"))</f>
        <v xml:space="preserve">2015 (ВОЛС)</v>
      </c>
      <c r="R153" s="807" t="str">
        <f>IFERROR(INDEX('УЦН 2.0'!K:K,MATCH('показатель 504-п'!T153,'УЦН 2.0'!L:L,0)),"")</f>
        <v/>
      </c>
      <c r="S153" s="801" t="str">
        <f>IFERROR(INDEX('ПРТС'!H:H,MATCH('показатель 504-п'!T153,'ПРТС'!P:P,0)),"")</f>
        <v/>
      </c>
      <c r="T153" s="808">
        <v>152</v>
      </c>
      <c r="U153" s="785"/>
      <c r="V153" s="785"/>
      <c r="W153" s="785"/>
      <c r="X153" s="785"/>
      <c r="Y153" s="785"/>
      <c r="Z153" s="785"/>
      <c r="AA153" s="785"/>
      <c r="AB153" s="785"/>
    </row>
    <row r="154" ht="14.25">
      <c r="A154" s="800" t="s">
        <v>1186</v>
      </c>
      <c r="B154" s="800" t="s">
        <v>2957</v>
      </c>
      <c r="C154" s="800" t="s">
        <v>3064</v>
      </c>
      <c r="D154" s="801">
        <v>81</v>
      </c>
      <c r="E154" s="802">
        <v>48</v>
      </c>
      <c r="F154" s="803" t="s">
        <v>3065</v>
      </c>
      <c r="G154" s="803" t="s">
        <v>3066</v>
      </c>
      <c r="H154" s="803" t="s">
        <v>3067</v>
      </c>
      <c r="I154" s="803" t="str">
        <f>IFERROR(INDEX('УУС'!F:F,MATCH('показатель 504-п'!T154,'УУС'!N:N,0)),"")</f>
        <v/>
      </c>
      <c r="J154" s="804" t="str">
        <f t="shared" si="32"/>
        <v xml:space="preserve">2G низ</v>
      </c>
      <c r="K154" s="805" t="s">
        <v>2515</v>
      </c>
      <c r="L154" s="805" t="s">
        <v>2500</v>
      </c>
      <c r="M154" s="805" t="s">
        <v>2489</v>
      </c>
      <c r="N154" s="805" t="s">
        <v>156</v>
      </c>
      <c r="O154" s="806" t="str">
        <f t="shared" si="33"/>
        <v>РРЛ</v>
      </c>
      <c r="P154" s="801" t="s">
        <v>2540</v>
      </c>
      <c r="Q154" s="801" t="str">
        <f>CONCATENATE(IFERROR(INDEX('УЦН 1.0'!D:D,MATCH('показатель 504-п'!T154,'УЦН 1.0'!R:R,0)),""),IF(IFERROR(INDEX('УЦН 1.0'!H:H,MATCH('показатель 504-п'!T154,'УЦН 1.0'!R:R,0)),"")="",""," ("&amp;IFERROR(INDEX('УЦН 1.0'!H:H,MATCH('показатель 504-п'!T154,'УЦН 1.0'!R:R,0)),"")&amp;")"))</f>
        <v/>
      </c>
      <c r="R154" s="807" t="str">
        <f>IFERROR(INDEX('УЦН 2.0'!K:K,MATCH('показатель 504-п'!T154,'УЦН 2.0'!L:L,0)),"")</f>
        <v/>
      </c>
      <c r="S154" s="801" t="str">
        <f>IFERROR(INDEX('ПРТС'!H:H,MATCH('показатель 504-п'!T154,'ПРТС'!P:P,0)),"")</f>
        <v/>
      </c>
      <c r="T154" s="808">
        <v>153</v>
      </c>
      <c r="U154" s="785"/>
      <c r="V154" s="785"/>
      <c r="W154" s="785"/>
      <c r="X154" s="785"/>
      <c r="Y154" s="785"/>
      <c r="Z154" s="785"/>
      <c r="AA154" s="785"/>
      <c r="AB154" s="785"/>
    </row>
    <row r="155" ht="14.25">
      <c r="A155" s="800" t="s">
        <v>1186</v>
      </c>
      <c r="B155" s="800" t="s">
        <v>2917</v>
      </c>
      <c r="C155" s="800" t="s">
        <v>1397</v>
      </c>
      <c r="D155" s="801">
        <v>585</v>
      </c>
      <c r="E155" s="822">
        <v>456</v>
      </c>
      <c r="F155" s="823" t="s">
        <v>3068</v>
      </c>
      <c r="G155" s="823" t="s">
        <v>3069</v>
      </c>
      <c r="H155" s="823" t="s">
        <v>3070</v>
      </c>
      <c r="I155" s="803" t="str">
        <f>IFERROR(INDEX('УУС'!F:F,MATCH('показатель 504-п'!T155,'УУС'!N:N,0)),"")</f>
        <v/>
      </c>
      <c r="J155" s="804" t="str">
        <f t="shared" si="32"/>
        <v xml:space="preserve">4G хор</v>
      </c>
      <c r="K155" s="805" t="s">
        <v>2515</v>
      </c>
      <c r="L155" s="805" t="s">
        <v>156</v>
      </c>
      <c r="M155" s="805" t="s">
        <v>156</v>
      </c>
      <c r="N155" s="805" t="s">
        <v>2483</v>
      </c>
      <c r="O155" s="806" t="str">
        <f t="shared" si="33"/>
        <v>Спутник</v>
      </c>
      <c r="P155" s="801" t="s">
        <v>882</v>
      </c>
      <c r="Q155" s="801" t="str">
        <f>CONCATENATE(IFERROR(INDEX('УЦН 1.0'!D:D,MATCH('показатель 504-п'!T155,'УЦН 1.0'!R:R,0)),""),IF(IFERROR(INDEX('УЦН 1.0'!H:H,MATCH('показатель 504-п'!T155,'УЦН 1.0'!R:R,0)),"")="",""," ("&amp;IFERROR(INDEX('УЦН 1.0'!H:H,MATCH('показатель 504-п'!T155,'УЦН 1.0'!R:R,0)),"")&amp;")"))</f>
        <v/>
      </c>
      <c r="R155" s="807" t="str">
        <f>IFERROR(INDEX('УЦН 2.0'!K:K,MATCH('показатель 504-п'!T155,'УЦН 2.0'!L:L,0)),"")</f>
        <v/>
      </c>
      <c r="S155" s="801" t="str">
        <f>IFERROR(INDEX('ПРТС'!H:H,MATCH('показатель 504-п'!T155,'ПРТС'!P:P,0)),"")</f>
        <v/>
      </c>
      <c r="T155" s="808">
        <v>154</v>
      </c>
      <c r="U155" s="785"/>
      <c r="V155" s="785"/>
      <c r="W155" s="785"/>
      <c r="X155" s="785"/>
      <c r="Y155" s="785"/>
      <c r="Z155" s="785"/>
      <c r="AA155" s="785"/>
      <c r="AB155" s="785"/>
    </row>
    <row r="156" ht="14.25">
      <c r="A156" s="800" t="s">
        <v>1186</v>
      </c>
      <c r="B156" s="800" t="s">
        <v>1191</v>
      </c>
      <c r="C156" s="800" t="s">
        <v>3071</v>
      </c>
      <c r="D156" s="801">
        <v>1066</v>
      </c>
      <c r="E156" s="802">
        <v>1008</v>
      </c>
      <c r="F156" s="803" t="s">
        <v>3072</v>
      </c>
      <c r="G156" s="803" t="s">
        <v>3073</v>
      </c>
      <c r="H156" s="803" t="s">
        <v>3074</v>
      </c>
      <c r="I156" s="803" t="str">
        <f>IFERROR(INDEX('УУС'!F:F,MATCH('показатель 504-п'!T156,'УУС'!N:N,0)),"")</f>
        <v/>
      </c>
      <c r="J156" s="804" t="str">
        <f t="shared" si="32"/>
        <v xml:space="preserve">3G хор</v>
      </c>
      <c r="K156" s="805" t="s">
        <v>2557</v>
      </c>
      <c r="L156" s="805" t="s">
        <v>2488</v>
      </c>
      <c r="M156" s="805" t="s">
        <v>2516</v>
      </c>
      <c r="N156" s="805" t="s">
        <v>2495</v>
      </c>
      <c r="O156" s="806" t="str">
        <f t="shared" si="33"/>
        <v>ВОЛС</v>
      </c>
      <c r="P156" s="801" t="s">
        <v>819</v>
      </c>
      <c r="Q156" s="801" t="str">
        <f>CONCATENATE(IFERROR(INDEX('УЦН 1.0'!D:D,MATCH('показатель 504-п'!T156,'УЦН 1.0'!R:R,0)),""),IF(IFERROR(INDEX('УЦН 1.0'!H:H,MATCH('показатель 504-п'!T156,'УЦН 1.0'!R:R,0)),"")="",""," ("&amp;IFERROR(INDEX('УЦН 1.0'!H:H,MATCH('показатель 504-п'!T156,'УЦН 1.0'!R:R,0)),"")&amp;")"))</f>
        <v/>
      </c>
      <c r="R156" s="807" t="str">
        <f>IFERROR(INDEX('УЦН 2.0'!K:K,MATCH('показатель 504-п'!T156,'УЦН 2.0'!L:L,0)),"")</f>
        <v/>
      </c>
      <c r="S156" s="801" t="str">
        <f>IFERROR(INDEX('ПРТС'!H:H,MATCH('показатель 504-п'!T156,'ПРТС'!P:P,0)),"")</f>
        <v/>
      </c>
      <c r="T156" s="808">
        <v>155</v>
      </c>
      <c r="U156" s="785"/>
      <c r="V156" s="785"/>
      <c r="W156" s="785"/>
      <c r="X156" s="785"/>
      <c r="Y156" s="785"/>
      <c r="Z156" s="785"/>
      <c r="AA156" s="785"/>
      <c r="AB156" s="785"/>
    </row>
    <row r="157" ht="14.25">
      <c r="A157" s="800" t="s">
        <v>1186</v>
      </c>
      <c r="B157" s="800" t="s">
        <v>2935</v>
      </c>
      <c r="C157" s="800" t="s">
        <v>215</v>
      </c>
      <c r="D157" s="801">
        <v>295</v>
      </c>
      <c r="E157" s="802">
        <v>229</v>
      </c>
      <c r="F157" s="803" t="s">
        <v>3075</v>
      </c>
      <c r="G157" s="803" t="s">
        <v>3076</v>
      </c>
      <c r="H157" s="803" t="s">
        <v>3077</v>
      </c>
      <c r="I157" s="803" t="str">
        <f>IFERROR(INDEX('УУС'!F:F,MATCH('показатель 504-п'!T157,'УУС'!N:N,0)),"")</f>
        <v/>
      </c>
      <c r="J157" s="804" t="str">
        <f t="shared" si="32"/>
        <v xml:space="preserve">4G хор</v>
      </c>
      <c r="K157" s="805" t="s">
        <v>156</v>
      </c>
      <c r="L157" s="805" t="s">
        <v>156</v>
      </c>
      <c r="M157" s="805" t="s">
        <v>156</v>
      </c>
      <c r="N157" s="805" t="s">
        <v>2483</v>
      </c>
      <c r="O157" s="806" t="str">
        <f t="shared" si="33"/>
        <v>ВОЛС</v>
      </c>
      <c r="P157" s="801" t="s">
        <v>819</v>
      </c>
      <c r="Q157" s="801" t="str">
        <f>CONCATENATE(IFERROR(INDEX('УЦН 1.0'!D:D,MATCH('показатель 504-п'!T157,'УЦН 1.0'!R:R,0)),""),IF(IFERROR(INDEX('УЦН 1.0'!H:H,MATCH('показатель 504-п'!T157,'УЦН 1.0'!R:R,0)),"")="",""," ("&amp;IFERROR(INDEX('УЦН 1.0'!H:H,MATCH('показатель 504-п'!T157,'УЦН 1.0'!R:R,0)),"")&amp;")"))</f>
        <v xml:space="preserve">2019 (ВОЛС)</v>
      </c>
      <c r="R157" s="807" t="str">
        <f>IFERROR(INDEX('УЦН 2.0'!K:K,MATCH('показатель 504-п'!T157,'УЦН 2.0'!L:L,0)),"")</f>
        <v/>
      </c>
      <c r="S157" s="801" t="str">
        <f>IFERROR(INDEX('ПРТС'!H:H,MATCH('показатель 504-п'!T157,'ПРТС'!P:P,0)),"")</f>
        <v/>
      </c>
      <c r="T157" s="808">
        <v>156</v>
      </c>
      <c r="U157" s="785"/>
      <c r="V157" s="785"/>
      <c r="W157" s="785"/>
      <c r="X157" s="785"/>
      <c r="Y157" s="785"/>
      <c r="Z157" s="785"/>
      <c r="AA157" s="785"/>
      <c r="AB157" s="785"/>
    </row>
    <row r="158" ht="14.25">
      <c r="A158" s="814" t="s">
        <v>1186</v>
      </c>
      <c r="B158" s="800" t="s">
        <v>1254</v>
      </c>
      <c r="C158" s="814" t="s">
        <v>625</v>
      </c>
      <c r="D158" s="815">
        <v>228</v>
      </c>
      <c r="E158" s="802">
        <v>193</v>
      </c>
      <c r="F158" s="803" t="s">
        <v>3078</v>
      </c>
      <c r="G158" s="803" t="s">
        <v>3079</v>
      </c>
      <c r="H158" s="803" t="s">
        <v>3080</v>
      </c>
      <c r="I158" s="803" t="str">
        <f>IFERROR(INDEX('УУС'!F:F,MATCH('показатель 504-п'!T158,'УУС'!N:N,0)),"")</f>
        <v/>
      </c>
      <c r="J158" s="816" t="str">
        <f t="shared" si="32"/>
        <v xml:space="preserve">4G хор</v>
      </c>
      <c r="K158" s="805"/>
      <c r="L158" s="817" t="s">
        <v>2481</v>
      </c>
      <c r="M158" s="805"/>
      <c r="N158" s="805"/>
      <c r="O158" s="806" t="str">
        <f t="shared" si="33"/>
        <v>РРЛ</v>
      </c>
      <c r="P158" s="801" t="s">
        <v>2540</v>
      </c>
      <c r="Q158" s="801" t="str">
        <f>CONCATENATE(IFERROR(INDEX('УЦН 1.0'!D:D,MATCH('показатель 504-п'!T158,'УЦН 1.0'!R:R,0)),""),IF(IFERROR(INDEX('УЦН 1.0'!H:H,MATCH('показатель 504-п'!T158,'УЦН 1.0'!R:R,0)),"")="",""," ("&amp;IFERROR(INDEX('УЦН 1.0'!H:H,MATCH('показатель 504-п'!T158,'УЦН 1.0'!R:R,0)),"")&amp;")"))</f>
        <v/>
      </c>
      <c r="R158" s="807" t="str">
        <f>IFERROR(INDEX('УЦН 2.0'!K:K,MATCH('показатель 504-п'!T158,'УЦН 2.0'!L:L,0)),"")</f>
        <v/>
      </c>
      <c r="S158" s="801">
        <f>IFERROR(INDEX('ПРТС'!H:H,MATCH('показатель 504-п'!T158,'ПРТС'!P:P,0)),"")</f>
        <v>2022</v>
      </c>
      <c r="T158" s="808">
        <v>157</v>
      </c>
      <c r="U158" s="785"/>
      <c r="V158" s="785"/>
      <c r="W158" s="785"/>
      <c r="X158" s="785"/>
      <c r="Y158" s="785"/>
      <c r="Z158" s="785"/>
      <c r="AA158" s="785"/>
      <c r="AB158" s="785"/>
    </row>
    <row r="159" ht="14.25">
      <c r="A159" s="809" t="s">
        <v>1186</v>
      </c>
      <c r="B159" s="800" t="s">
        <v>1191</v>
      </c>
      <c r="C159" s="809" t="s">
        <v>1192</v>
      </c>
      <c r="D159" s="810">
        <v>177</v>
      </c>
      <c r="E159" s="802">
        <v>103</v>
      </c>
      <c r="F159" s="803" t="s">
        <v>3081</v>
      </c>
      <c r="G159" s="803" t="s">
        <v>3082</v>
      </c>
      <c r="H159" s="803" t="s">
        <v>3083</v>
      </c>
      <c r="I159" s="803" t="str">
        <f>IFERROR(INDEX('УУС'!F:F,MATCH('показатель 504-п'!T159,'УУС'!N:N,0)),"")</f>
        <v/>
      </c>
      <c r="J159" s="811" t="str">
        <f t="shared" si="32"/>
        <v xml:space="preserve">4G хор</v>
      </c>
      <c r="K159" s="805"/>
      <c r="L159" s="812" t="s">
        <v>2481</v>
      </c>
      <c r="M159" s="805"/>
      <c r="N159" s="812" t="s">
        <v>2483</v>
      </c>
      <c r="O159" s="806" t="str">
        <f t="shared" si="33"/>
        <v>ВОЛС</v>
      </c>
      <c r="P159" s="801" t="s">
        <v>2540</v>
      </c>
      <c r="Q159" s="801" t="str">
        <f>CONCATENATE(IFERROR(INDEX('УЦН 1.0'!D:D,MATCH('показатель 504-п'!T159,'УЦН 1.0'!R:R,0)),""),IF(IFERROR(INDEX('УЦН 1.0'!H:H,MATCH('показатель 504-п'!T159,'УЦН 1.0'!R:R,0)),"")="",""," ("&amp;IFERROR(INDEX('УЦН 1.0'!H:H,MATCH('показатель 504-п'!T159,'УЦН 1.0'!R:R,0)),"")&amp;")"))</f>
        <v/>
      </c>
      <c r="R159" s="807" t="str">
        <f>IFERROR(INDEX('УЦН 2.0'!K:K,MATCH('показатель 504-п'!T159,'УЦН 2.0'!L:L,0)),"")</f>
        <v xml:space="preserve">2023 (июнь 2023) - ВОЛС + Мегафон </v>
      </c>
      <c r="S159" s="801" t="str">
        <f>IFERROR(INDEX('ПРТС'!H:H,MATCH('показатель 504-п'!T159,'ПРТС'!P:P,0)),"")</f>
        <v/>
      </c>
      <c r="T159" s="808">
        <v>158</v>
      </c>
      <c r="U159" s="785"/>
      <c r="V159" s="785"/>
      <c r="W159" s="785"/>
      <c r="X159" s="785"/>
      <c r="Y159" s="785"/>
      <c r="Z159" s="785"/>
      <c r="AA159" s="785"/>
      <c r="AB159" s="785"/>
    </row>
    <row r="160" ht="14.25">
      <c r="A160" s="800" t="s">
        <v>1186</v>
      </c>
      <c r="B160" s="800" t="s">
        <v>2943</v>
      </c>
      <c r="C160" s="800" t="s">
        <v>3084</v>
      </c>
      <c r="D160" s="801">
        <v>109</v>
      </c>
      <c r="E160" s="802">
        <v>80</v>
      </c>
      <c r="F160" s="803" t="s">
        <v>3085</v>
      </c>
      <c r="G160" s="803" t="s">
        <v>3086</v>
      </c>
      <c r="H160" s="803" t="s">
        <v>3087</v>
      </c>
      <c r="I160" s="803" t="str">
        <f>IFERROR(INDEX('УУС'!F:F,MATCH('показатель 504-п'!T160,'УУС'!N:N,0)),"")</f>
        <v/>
      </c>
      <c r="J160" s="804" t="str">
        <f t="shared" si="32"/>
        <v xml:space="preserve">3G хор</v>
      </c>
      <c r="K160" s="805" t="s">
        <v>156</v>
      </c>
      <c r="L160" s="805" t="s">
        <v>2500</v>
      </c>
      <c r="M160" s="805" t="s">
        <v>156</v>
      </c>
      <c r="N160" s="805" t="s">
        <v>2495</v>
      </c>
      <c r="O160" s="806" t="str">
        <f t="shared" si="33"/>
        <v>РРЛ</v>
      </c>
      <c r="P160" s="801" t="s">
        <v>2540</v>
      </c>
      <c r="Q160" s="801" t="str">
        <f>CONCATENATE(IFERROR(INDEX('УЦН 1.0'!D:D,MATCH('показатель 504-п'!T160,'УЦН 1.0'!R:R,0)),""),IF(IFERROR(INDEX('УЦН 1.0'!H:H,MATCH('показатель 504-п'!T160,'УЦН 1.0'!R:R,0)),"")="",""," ("&amp;IFERROR(INDEX('УЦН 1.0'!H:H,MATCH('показатель 504-п'!T160,'УЦН 1.0'!R:R,0)),"")&amp;")"))</f>
        <v/>
      </c>
      <c r="R160" s="807" t="str">
        <f>IFERROR(INDEX('УЦН 2.0'!K:K,MATCH('показатель 504-п'!T160,'УЦН 2.0'!L:L,0)),"")</f>
        <v/>
      </c>
      <c r="S160" s="801" t="str">
        <f>IFERROR(INDEX('ПРТС'!H:H,MATCH('показатель 504-п'!T160,'ПРТС'!P:P,0)),"")</f>
        <v/>
      </c>
      <c r="T160" s="808">
        <v>159</v>
      </c>
      <c r="U160" s="785"/>
      <c r="V160" s="785"/>
      <c r="W160" s="785"/>
      <c r="X160" s="785"/>
      <c r="Y160" s="785"/>
      <c r="Z160" s="785"/>
      <c r="AA160" s="785"/>
      <c r="AB160" s="785"/>
    </row>
    <row r="161" ht="14.25">
      <c r="A161" s="800" t="s">
        <v>1258</v>
      </c>
      <c r="B161" s="800" t="s">
        <v>3088</v>
      </c>
      <c r="C161" s="800" t="s">
        <v>3089</v>
      </c>
      <c r="D161" s="801">
        <v>1513</v>
      </c>
      <c r="E161" s="802">
        <v>1482</v>
      </c>
      <c r="F161" s="803" t="s">
        <v>3090</v>
      </c>
      <c r="G161" s="803" t="s">
        <v>3091</v>
      </c>
      <c r="H161" s="803" t="s">
        <v>3092</v>
      </c>
      <c r="I161" s="803" t="str">
        <f>IFERROR(INDEX('УУС'!F:F,MATCH('показатель 504-п'!T161,'УУС'!N:N,0)),"")</f>
        <v/>
      </c>
      <c r="J161" s="804" t="str">
        <f t="shared" si="32"/>
        <v xml:space="preserve">4G хор</v>
      </c>
      <c r="K161" s="805" t="s">
        <v>2480</v>
      </c>
      <c r="L161" s="805" t="s">
        <v>2481</v>
      </c>
      <c r="M161" s="805" t="s">
        <v>2482</v>
      </c>
      <c r="N161" s="805" t="s">
        <v>2483</v>
      </c>
      <c r="O161" s="806" t="str">
        <f t="shared" si="33"/>
        <v>-</v>
      </c>
      <c r="P161" s="801" t="s">
        <v>156</v>
      </c>
      <c r="Q161" s="801" t="str">
        <f>CONCATENATE(IFERROR(INDEX('УЦН 1.0'!D:D,MATCH('показатель 504-п'!T161,'УЦН 1.0'!R:R,0)),""),IF(IFERROR(INDEX('УЦН 1.0'!H:H,MATCH('показатель 504-п'!T161,'УЦН 1.0'!R:R,0)),"")="",""," ("&amp;IFERROR(INDEX('УЦН 1.0'!H:H,MATCH('показатель 504-п'!T161,'УЦН 1.0'!R:R,0)),"")&amp;")"))</f>
        <v/>
      </c>
      <c r="R161" s="807" t="str">
        <f>IFERROR(INDEX('УЦН 2.0'!K:K,MATCH('показатель 504-п'!T161,'УЦН 2.0'!L:L,0)),"")</f>
        <v/>
      </c>
      <c r="S161" s="801" t="str">
        <f>IFERROR(INDEX('ПРТС'!H:H,MATCH('показатель 504-п'!T161,'ПРТС'!P:P,0)),"")</f>
        <v/>
      </c>
      <c r="T161" s="808">
        <v>160</v>
      </c>
      <c r="U161" s="785"/>
      <c r="V161" s="785"/>
      <c r="W161" s="785"/>
      <c r="X161" s="785"/>
      <c r="Y161" s="785"/>
      <c r="Z161" s="785"/>
      <c r="AA161" s="785"/>
      <c r="AB161" s="785"/>
    </row>
    <row r="162" ht="14.25">
      <c r="A162" s="800" t="s">
        <v>1258</v>
      </c>
      <c r="B162" s="800" t="s">
        <v>3093</v>
      </c>
      <c r="C162" s="800" t="s">
        <v>3094</v>
      </c>
      <c r="D162" s="801">
        <v>20887</v>
      </c>
      <c r="E162" s="802">
        <v>19059</v>
      </c>
      <c r="F162" s="803" t="s">
        <v>3095</v>
      </c>
      <c r="G162" s="803" t="s">
        <v>3096</v>
      </c>
      <c r="H162" s="803" t="s">
        <v>3097</v>
      </c>
      <c r="I162" s="803" t="str">
        <f>IFERROR(INDEX('УУС'!F:F,MATCH('показатель 504-п'!T162,'УУС'!N:N,0)),"")</f>
        <v/>
      </c>
      <c r="J162" s="804" t="str">
        <f t="shared" si="32"/>
        <v xml:space="preserve">4G хор</v>
      </c>
      <c r="K162" s="805" t="s">
        <v>2480</v>
      </c>
      <c r="L162" s="805" t="s">
        <v>2481</v>
      </c>
      <c r="M162" s="805" t="s">
        <v>2482</v>
      </c>
      <c r="N162" s="805" t="s">
        <v>2483</v>
      </c>
      <c r="O162" s="806" t="str">
        <f t="shared" si="33"/>
        <v>ВОЛС</v>
      </c>
      <c r="P162" s="801" t="s">
        <v>819</v>
      </c>
      <c r="Q162" s="801" t="str">
        <f>CONCATENATE(IFERROR(INDEX('УЦН 1.0'!D:D,MATCH('показатель 504-п'!T162,'УЦН 1.0'!R:R,0)),""),IF(IFERROR(INDEX('УЦН 1.0'!H:H,MATCH('показатель 504-п'!T162,'УЦН 1.0'!R:R,0)),"")="",""," ("&amp;IFERROR(INDEX('УЦН 1.0'!H:H,MATCH('показатель 504-п'!T162,'УЦН 1.0'!R:R,0)),"")&amp;")"))</f>
        <v/>
      </c>
      <c r="R162" s="807" t="str">
        <f>IFERROR(INDEX('УЦН 2.0'!K:K,MATCH('показатель 504-п'!T162,'УЦН 2.0'!L:L,0)),"")</f>
        <v/>
      </c>
      <c r="S162" s="801" t="str">
        <f>IFERROR(INDEX('ПРТС'!H:H,MATCH('показатель 504-п'!T162,'ПРТС'!P:P,0)),"")</f>
        <v/>
      </c>
      <c r="T162" s="808">
        <v>161</v>
      </c>
      <c r="U162" s="785"/>
      <c r="V162" s="785"/>
      <c r="W162" s="785"/>
      <c r="X162" s="785"/>
      <c r="Y162" s="785"/>
      <c r="Z162" s="785"/>
      <c r="AA162" s="785"/>
      <c r="AB162" s="785"/>
    </row>
    <row r="163" ht="14.25">
      <c r="A163" s="800" t="s">
        <v>1258</v>
      </c>
      <c r="B163" s="800" t="s">
        <v>1259</v>
      </c>
      <c r="C163" s="800" t="s">
        <v>3098</v>
      </c>
      <c r="D163" s="801">
        <v>1339</v>
      </c>
      <c r="E163" s="802">
        <v>1311</v>
      </c>
      <c r="F163" s="803" t="s">
        <v>3099</v>
      </c>
      <c r="G163" s="803" t="s">
        <v>3100</v>
      </c>
      <c r="H163" s="803" t="s">
        <v>3101</v>
      </c>
      <c r="I163" s="803" t="str">
        <f>IFERROR(INDEX('УУС'!F:F,MATCH('показатель 504-п'!T163,'УУС'!N:N,0)),"")</f>
        <v/>
      </c>
      <c r="J163" s="804" t="str">
        <f t="shared" si="32"/>
        <v xml:space="preserve">4G хор</v>
      </c>
      <c r="K163" s="805" t="s">
        <v>2480</v>
      </c>
      <c r="L163" s="805" t="s">
        <v>2481</v>
      </c>
      <c r="M163" s="805" t="s">
        <v>2482</v>
      </c>
      <c r="N163" s="805" t="s">
        <v>2483</v>
      </c>
      <c r="O163" s="806" t="str">
        <f t="shared" si="33"/>
        <v>ВОЛС</v>
      </c>
      <c r="P163" s="801" t="s">
        <v>819</v>
      </c>
      <c r="Q163" s="801" t="str">
        <f>CONCATENATE(IFERROR(INDEX('УЦН 1.0'!D:D,MATCH('показатель 504-п'!T163,'УЦН 1.0'!R:R,0)),""),IF(IFERROR(INDEX('УЦН 1.0'!H:H,MATCH('показатель 504-п'!T163,'УЦН 1.0'!R:R,0)),"")="",""," ("&amp;IFERROR(INDEX('УЦН 1.0'!H:H,MATCH('показатель 504-п'!T163,'УЦН 1.0'!R:R,0)),"")&amp;")"))</f>
        <v/>
      </c>
      <c r="R163" s="807" t="str">
        <f>IFERROR(INDEX('УЦН 2.0'!K:K,MATCH('показатель 504-п'!T163,'УЦН 2.0'!L:L,0)),"")</f>
        <v/>
      </c>
      <c r="S163" s="801" t="str">
        <f>IFERROR(INDEX('ПРТС'!H:H,MATCH('показатель 504-п'!T163,'ПРТС'!P:P,0)),"")</f>
        <v/>
      </c>
      <c r="T163" s="808">
        <v>162</v>
      </c>
      <c r="U163" s="785"/>
      <c r="V163" s="785"/>
      <c r="W163" s="785"/>
      <c r="X163" s="785"/>
      <c r="Y163" s="785"/>
      <c r="Z163" s="785"/>
      <c r="AA163" s="785"/>
      <c r="AB163" s="785"/>
    </row>
    <row r="164" ht="14.25">
      <c r="A164" s="809" t="s">
        <v>1258</v>
      </c>
      <c r="B164" s="800" t="s">
        <v>1259</v>
      </c>
      <c r="C164" s="809" t="s">
        <v>1408</v>
      </c>
      <c r="D164" s="810">
        <v>142</v>
      </c>
      <c r="E164" s="802">
        <v>134</v>
      </c>
      <c r="F164" s="803" t="s">
        <v>3102</v>
      </c>
      <c r="G164" s="803" t="s">
        <v>3103</v>
      </c>
      <c r="H164" s="803" t="s">
        <v>3104</v>
      </c>
      <c r="I164" s="803" t="str">
        <f>IFERROR(INDEX('УУС'!F:F,MATCH('показатель 504-п'!T164,'УУС'!N:N,0)),"")</f>
        <v/>
      </c>
      <c r="J164" s="811" t="str">
        <f t="shared" ref="J164:J227" si="34">IF(COUNTIF(K164:N164,"*4G хорошее*")&gt;0,"4G хор",IF(COUNTIF(K164:N164,"*3G хорошее*")&gt;0,"3G хор",IF(COUNTIF(K164:N164,"*4G низкое*")&gt;0,"4G низ",IF(COUNTIF(K164:N164,"*3G низкое*")&gt;0,"3G низ",IF(COUNTIF(K164:N164,"*2G хорошее*")&gt;0,"2G хор",IF(COUNTIF(K164:N164,"*2G низкое*")&gt;0,"2G низ",IF((COUNTIF(K164:N164,"* *")=0),"-",)))))))</f>
        <v xml:space="preserve">4G хор</v>
      </c>
      <c r="K164" s="805" t="s">
        <v>156</v>
      </c>
      <c r="L164" s="812" t="s">
        <v>2481</v>
      </c>
      <c r="M164" s="805" t="s">
        <v>156</v>
      </c>
      <c r="N164" s="812" t="s">
        <v>2483</v>
      </c>
      <c r="O164" s="806" t="str">
        <f t="shared" ref="O164:O227" si="35">IF(COUNTIF(P164:R164,"*ВОЛС*")&gt;0,"ВОЛС",IF(COUNTIF(P164:R164,"*БШПД*")&gt;0,"РРЛ",IF(COUNTIF(P164:R164,"*Спутник*")&gt;0,"Спутник",IF((COUNTIF(P164:R164,"* *")=0),"-",))))</f>
        <v>ВОЛС</v>
      </c>
      <c r="P164" s="801" t="s">
        <v>2540</v>
      </c>
      <c r="Q164" s="801" t="str">
        <f>CONCATENATE(IFERROR(INDEX('УЦН 1.0'!D:D,MATCH('показатель 504-п'!T164,'УЦН 1.0'!R:R,0)),""),IF(IFERROR(INDEX('УЦН 1.0'!H:H,MATCH('показатель 504-п'!T164,'УЦН 1.0'!R:R,0)),"")="",""," ("&amp;IFERROR(INDEX('УЦН 1.0'!H:H,MATCH('показатель 504-п'!T164,'УЦН 1.0'!R:R,0)),"")&amp;")"))</f>
        <v/>
      </c>
      <c r="R164" s="807" t="str">
        <f>IFERROR(INDEX('УЦН 2.0'!K:K,MATCH('показатель 504-п'!T164,'УЦН 2.0'!L:L,0)),"")</f>
        <v xml:space="preserve">2023 (с 2022) (март 2023) - ВОЛС + Мегафон </v>
      </c>
      <c r="S164" s="801" t="str">
        <f>IFERROR(INDEX('ПРТС'!H:H,MATCH('показатель 504-п'!T164,'ПРТС'!P:P,0)),"")</f>
        <v/>
      </c>
      <c r="T164" s="808">
        <v>163</v>
      </c>
      <c r="U164" s="785"/>
      <c r="V164" s="785"/>
      <c r="W164" s="785"/>
      <c r="X164" s="785"/>
      <c r="Y164" s="785"/>
      <c r="Z164" s="785"/>
      <c r="AA164" s="785"/>
      <c r="AB164" s="785"/>
    </row>
    <row r="165" ht="14.25">
      <c r="A165" s="800" t="s">
        <v>1258</v>
      </c>
      <c r="B165" s="800" t="s">
        <v>1259</v>
      </c>
      <c r="C165" s="800" t="s">
        <v>3105</v>
      </c>
      <c r="D165" s="801">
        <v>47</v>
      </c>
      <c r="E165" s="802">
        <v>45</v>
      </c>
      <c r="F165" s="803" t="s">
        <v>3106</v>
      </c>
      <c r="G165" s="803" t="s">
        <v>3107</v>
      </c>
      <c r="H165" s="803" t="s">
        <v>3108</v>
      </c>
      <c r="I165" s="803" t="str">
        <f>IFERROR(INDEX('УУС'!F:F,MATCH('показатель 504-п'!T165,'УУС'!N:N,0)),"")</f>
        <v xml:space="preserve">ул. Садовая, д. 20</v>
      </c>
      <c r="J165" s="804" t="str">
        <f t="shared" si="34"/>
        <v xml:space="preserve">2G низ</v>
      </c>
      <c r="K165" s="805" t="s">
        <v>156</v>
      </c>
      <c r="L165" s="805" t="s">
        <v>156</v>
      </c>
      <c r="M165" s="805" t="s">
        <v>156</v>
      </c>
      <c r="N165" s="805" t="s">
        <v>2490</v>
      </c>
      <c r="O165" s="806" t="str">
        <f t="shared" si="35"/>
        <v>-</v>
      </c>
      <c r="P165" s="801" t="s">
        <v>156</v>
      </c>
      <c r="Q165" s="801" t="str">
        <f>CONCATENATE(IFERROR(INDEX('УЦН 1.0'!D:D,MATCH('показатель 504-п'!T165,'УЦН 1.0'!R:R,0)),""),IF(IFERROR(INDEX('УЦН 1.0'!H:H,MATCH('показатель 504-п'!T165,'УЦН 1.0'!R:R,0)),"")="",""," ("&amp;IFERROR(INDEX('УЦН 1.0'!H:H,MATCH('показатель 504-п'!T165,'УЦН 1.0'!R:R,0)),"")&amp;")"))</f>
        <v/>
      </c>
      <c r="R165" s="807" t="str">
        <f>IFERROR(INDEX('УЦН 2.0'!K:K,MATCH('показатель 504-п'!T165,'УЦН 2.0'!L:L,0)),"")</f>
        <v/>
      </c>
      <c r="S165" s="801" t="str">
        <f>IFERROR(INDEX('ПРТС'!H:H,MATCH('показатель 504-п'!T165,'ПРТС'!P:P,0)),"")</f>
        <v/>
      </c>
      <c r="T165" s="808">
        <v>164</v>
      </c>
      <c r="U165" s="785"/>
      <c r="V165" s="785"/>
      <c r="W165" s="785"/>
      <c r="X165" s="785"/>
      <c r="Y165" s="785"/>
      <c r="Z165" s="785"/>
      <c r="AA165" s="785"/>
      <c r="AB165" s="785"/>
    </row>
    <row r="166" ht="14.25">
      <c r="A166" s="800" t="s">
        <v>1258</v>
      </c>
      <c r="B166" s="800" t="s">
        <v>1259</v>
      </c>
      <c r="C166" s="800" t="s">
        <v>1448</v>
      </c>
      <c r="D166" s="801">
        <v>209</v>
      </c>
      <c r="E166" s="822">
        <v>196</v>
      </c>
      <c r="F166" s="823" t="s">
        <v>3109</v>
      </c>
      <c r="G166" s="823" t="s">
        <v>3110</v>
      </c>
      <c r="H166" s="823" t="s">
        <v>3111</v>
      </c>
      <c r="I166" s="803" t="str">
        <f>IFERROR(INDEX('УУС'!F:F,MATCH('показатель 504-п'!T166,'УУС'!N:N,0)),"")</f>
        <v xml:space="preserve">ул. Школьная, д. 6</v>
      </c>
      <c r="J166" s="804" t="str">
        <f t="shared" si="34"/>
        <v xml:space="preserve">2G низ</v>
      </c>
      <c r="K166" s="805" t="s">
        <v>156</v>
      </c>
      <c r="L166" s="805" t="s">
        <v>156</v>
      </c>
      <c r="M166" s="805" t="s">
        <v>156</v>
      </c>
      <c r="N166" s="805" t="s">
        <v>2490</v>
      </c>
      <c r="O166" s="806" t="str">
        <f t="shared" si="35"/>
        <v>РРЛ</v>
      </c>
      <c r="P166" s="801" t="s">
        <v>2540</v>
      </c>
      <c r="Q166" s="801" t="str">
        <f>CONCATENATE(IFERROR(INDEX('УЦН 1.0'!D:D,MATCH('показатель 504-п'!T166,'УЦН 1.0'!R:R,0)),""),IF(IFERROR(INDEX('УЦН 1.0'!H:H,MATCH('показатель 504-п'!T166,'УЦН 1.0'!R:R,0)),"")="",""," ("&amp;IFERROR(INDEX('УЦН 1.0'!H:H,MATCH('показатель 504-п'!T166,'УЦН 1.0'!R:R,0)),"")&amp;")"))</f>
        <v/>
      </c>
      <c r="R166" s="807" t="str">
        <f>IFERROR(INDEX('УЦН 2.0'!K:K,MATCH('показатель 504-п'!T166,'УЦН 2.0'!L:L,0)),"")</f>
        <v/>
      </c>
      <c r="S166" s="801" t="str">
        <f>IFERROR(INDEX('ПРТС'!H:H,MATCH('показатель 504-п'!T166,'ПРТС'!P:P,0)),"")</f>
        <v/>
      </c>
      <c r="T166" s="808">
        <v>165</v>
      </c>
      <c r="U166" s="785"/>
      <c r="V166" s="785"/>
      <c r="W166" s="785"/>
      <c r="X166" s="785"/>
      <c r="Y166" s="785"/>
      <c r="Z166" s="785"/>
      <c r="AA166" s="785"/>
      <c r="AB166" s="785"/>
    </row>
    <row r="167" ht="14.25">
      <c r="A167" s="800" t="s">
        <v>1258</v>
      </c>
      <c r="B167" s="800" t="s">
        <v>2525</v>
      </c>
      <c r="C167" s="800" t="s">
        <v>200</v>
      </c>
      <c r="D167" s="801">
        <v>1236</v>
      </c>
      <c r="E167" s="802">
        <v>1411</v>
      </c>
      <c r="F167" s="803" t="s">
        <v>3112</v>
      </c>
      <c r="G167" s="803" t="s">
        <v>3113</v>
      </c>
      <c r="H167" s="803" t="s">
        <v>3114</v>
      </c>
      <c r="I167" s="803" t="str">
        <f>IFERROR(INDEX('УУС'!F:F,MATCH('показатель 504-п'!T167,'УУС'!N:N,0)),"")</f>
        <v/>
      </c>
      <c r="J167" s="804" t="str">
        <f t="shared" si="34"/>
        <v xml:space="preserve">4G хор</v>
      </c>
      <c r="K167" s="805" t="s">
        <v>2557</v>
      </c>
      <c r="L167" s="805" t="s">
        <v>2488</v>
      </c>
      <c r="M167" s="805" t="s">
        <v>2482</v>
      </c>
      <c r="N167" s="805" t="s">
        <v>2695</v>
      </c>
      <c r="O167" s="806" t="str">
        <f t="shared" si="35"/>
        <v>ВОЛС</v>
      </c>
      <c r="P167" s="801" t="s">
        <v>819</v>
      </c>
      <c r="Q167" s="801" t="str">
        <f>CONCATENATE(IFERROR(INDEX('УЦН 1.0'!D:D,MATCH('показатель 504-п'!T167,'УЦН 1.0'!R:R,0)),""),IF(IFERROR(INDEX('УЦН 1.0'!H:H,MATCH('показатель 504-п'!T167,'УЦН 1.0'!R:R,0)),"")="",""," ("&amp;IFERROR(INDEX('УЦН 1.0'!H:H,MATCH('показатель 504-п'!T167,'УЦН 1.0'!R:R,0)),"")&amp;")"))</f>
        <v/>
      </c>
      <c r="R167" s="807" t="str">
        <f>IFERROR(INDEX('УЦН 2.0'!K:K,MATCH('показатель 504-п'!T167,'УЦН 2.0'!L:L,0)),"")</f>
        <v/>
      </c>
      <c r="S167" s="801" t="str">
        <f>IFERROR(INDEX('ПРТС'!H:H,MATCH('показатель 504-п'!T167,'ПРТС'!P:P,0)),"")</f>
        <v/>
      </c>
      <c r="T167" s="808">
        <v>166</v>
      </c>
      <c r="U167" s="785"/>
      <c r="V167" s="785"/>
      <c r="W167" s="785"/>
      <c r="X167" s="785"/>
      <c r="Y167" s="785"/>
      <c r="Z167" s="785"/>
      <c r="AA167" s="785"/>
      <c r="AB167" s="785"/>
    </row>
    <row r="168" ht="14.25">
      <c r="A168" s="800" t="s">
        <v>1258</v>
      </c>
      <c r="B168" s="800" t="s">
        <v>3115</v>
      </c>
      <c r="C168" s="800" t="s">
        <v>217</v>
      </c>
      <c r="D168" s="801">
        <v>439</v>
      </c>
      <c r="E168" s="802">
        <v>717</v>
      </c>
      <c r="F168" s="803" t="s">
        <v>3116</v>
      </c>
      <c r="G168" s="803" t="s">
        <v>3117</v>
      </c>
      <c r="H168" s="803" t="s">
        <v>3118</v>
      </c>
      <c r="I168" s="803" t="str">
        <f>IFERROR(INDEX('УУС'!F:F,MATCH('показатель 504-п'!T168,'УУС'!N:N,0)),"")</f>
        <v xml:space="preserve">ул. Свободы, д. 1</v>
      </c>
      <c r="J168" s="804" t="str">
        <f t="shared" si="34"/>
        <v xml:space="preserve">4G хор</v>
      </c>
      <c r="K168" s="805" t="s">
        <v>2480</v>
      </c>
      <c r="L168" s="805" t="s">
        <v>2481</v>
      </c>
      <c r="M168" s="805" t="s">
        <v>2482</v>
      </c>
      <c r="N168" s="805" t="s">
        <v>2483</v>
      </c>
      <c r="O168" s="806" t="str">
        <f t="shared" si="35"/>
        <v>ВОЛС</v>
      </c>
      <c r="P168" s="801" t="s">
        <v>156</v>
      </c>
      <c r="Q168" s="801" t="str">
        <f>CONCATENATE(IFERROR(INDEX('УЦН 1.0'!D:D,MATCH('показатель 504-п'!T168,'УЦН 1.0'!R:R,0)),""),IF(IFERROR(INDEX('УЦН 1.0'!H:H,MATCH('показатель 504-п'!T168,'УЦН 1.0'!R:R,0)),"")="",""," ("&amp;IFERROR(INDEX('УЦН 1.0'!H:H,MATCH('показатель 504-п'!T168,'УЦН 1.0'!R:R,0)),"")&amp;")"))</f>
        <v xml:space="preserve">2017 (ВОЛС)</v>
      </c>
      <c r="R168" s="807" t="str">
        <f>IFERROR(INDEX('УЦН 2.0'!K:K,MATCH('показатель 504-п'!T168,'УЦН 2.0'!L:L,0)),"")</f>
        <v/>
      </c>
      <c r="S168" s="801" t="str">
        <f>IFERROR(INDEX('ПРТС'!H:H,MATCH('показатель 504-п'!T168,'ПРТС'!P:P,0)),"")</f>
        <v/>
      </c>
      <c r="T168" s="808">
        <v>167</v>
      </c>
      <c r="U168" s="785"/>
      <c r="V168" s="785"/>
      <c r="W168" s="785"/>
      <c r="X168" s="785"/>
      <c r="Y168" s="785"/>
      <c r="Z168" s="785"/>
      <c r="AA168" s="785"/>
      <c r="AB168" s="785"/>
    </row>
    <row r="169" ht="14.25">
      <c r="A169" s="800" t="s">
        <v>1258</v>
      </c>
      <c r="B169" s="800" t="s">
        <v>3115</v>
      </c>
      <c r="C169" s="800" t="s">
        <v>3119</v>
      </c>
      <c r="D169" s="801">
        <v>775</v>
      </c>
      <c r="E169" s="802">
        <v>783</v>
      </c>
      <c r="F169" s="803" t="s">
        <v>3120</v>
      </c>
      <c r="G169" s="803" t="s">
        <v>3121</v>
      </c>
      <c r="H169" s="803" t="s">
        <v>3122</v>
      </c>
      <c r="I169" s="803" t="str">
        <f>IFERROR(INDEX('УУС'!F:F,MATCH('показатель 504-п'!T169,'УУС'!N:N,0)),"")</f>
        <v/>
      </c>
      <c r="J169" s="804" t="str">
        <f t="shared" si="34"/>
        <v xml:space="preserve">4G хор</v>
      </c>
      <c r="K169" s="805" t="s">
        <v>2480</v>
      </c>
      <c r="L169" s="805" t="s">
        <v>2481</v>
      </c>
      <c r="M169" s="805" t="s">
        <v>2482</v>
      </c>
      <c r="N169" s="805" t="s">
        <v>2586</v>
      </c>
      <c r="O169" s="806" t="str">
        <f t="shared" si="35"/>
        <v>ВОЛС</v>
      </c>
      <c r="P169" s="801" t="s">
        <v>819</v>
      </c>
      <c r="Q169" s="801" t="str">
        <f>CONCATENATE(IFERROR(INDEX('УЦН 1.0'!D:D,MATCH('показатель 504-п'!T169,'УЦН 1.0'!R:R,0)),""),IF(IFERROR(INDEX('УЦН 1.0'!H:H,MATCH('показатель 504-п'!T169,'УЦН 1.0'!R:R,0)),"")="",""," ("&amp;IFERROR(INDEX('УЦН 1.0'!H:H,MATCH('показатель 504-п'!T169,'УЦН 1.0'!R:R,0)),"")&amp;")"))</f>
        <v/>
      </c>
      <c r="R169" s="807" t="str">
        <f>IFERROR(INDEX('УЦН 2.0'!K:K,MATCH('показатель 504-п'!T169,'УЦН 2.0'!L:L,0)),"")</f>
        <v/>
      </c>
      <c r="S169" s="801" t="str">
        <f>IFERROR(INDEX('ПРТС'!H:H,MATCH('показатель 504-п'!T169,'ПРТС'!P:P,0)),"")</f>
        <v/>
      </c>
      <c r="T169" s="808">
        <v>168</v>
      </c>
      <c r="U169" s="785"/>
      <c r="V169" s="785"/>
      <c r="W169" s="785"/>
      <c r="X169" s="785"/>
      <c r="Y169" s="785"/>
      <c r="Z169" s="785"/>
      <c r="AA169" s="785"/>
      <c r="AB169" s="785"/>
    </row>
    <row r="170" ht="14.25">
      <c r="A170" s="800" t="s">
        <v>1258</v>
      </c>
      <c r="B170" s="800" t="s">
        <v>3115</v>
      </c>
      <c r="C170" s="800" t="s">
        <v>1421</v>
      </c>
      <c r="D170" s="801">
        <v>170</v>
      </c>
      <c r="E170" s="802">
        <v>260</v>
      </c>
      <c r="F170" s="803" t="s">
        <v>3123</v>
      </c>
      <c r="G170" s="803" t="s">
        <v>3124</v>
      </c>
      <c r="H170" s="803" t="s">
        <v>3125</v>
      </c>
      <c r="I170" s="803" t="str">
        <f>IFERROR(INDEX('УУС'!F:F,MATCH('показатель 504-п'!T170,'УУС'!N:N,0)),"")</f>
        <v/>
      </c>
      <c r="J170" s="804" t="str">
        <f t="shared" si="34"/>
        <v xml:space="preserve">4G хор</v>
      </c>
      <c r="K170" s="805" t="s">
        <v>2480</v>
      </c>
      <c r="L170" s="805" t="s">
        <v>2481</v>
      </c>
      <c r="M170" s="805" t="s">
        <v>2482</v>
      </c>
      <c r="N170" s="805" t="s">
        <v>2483</v>
      </c>
      <c r="O170" s="806" t="str">
        <f t="shared" si="35"/>
        <v>-</v>
      </c>
      <c r="P170" s="801" t="s">
        <v>156</v>
      </c>
      <c r="Q170" s="801" t="str">
        <f>CONCATENATE(IFERROR(INDEX('УЦН 1.0'!D:D,MATCH('показатель 504-п'!T170,'УЦН 1.0'!R:R,0)),""),IF(IFERROR(INDEX('УЦН 1.0'!H:H,MATCH('показатель 504-п'!T170,'УЦН 1.0'!R:R,0)),"")="",""," ("&amp;IFERROR(INDEX('УЦН 1.0'!H:H,MATCH('показатель 504-п'!T170,'УЦН 1.0'!R:R,0)),"")&amp;")"))</f>
        <v/>
      </c>
      <c r="R170" s="807" t="str">
        <f>IFERROR(INDEX('УЦН 2.0'!K:K,MATCH('показатель 504-п'!T170,'УЦН 2.0'!L:L,0)),"")</f>
        <v/>
      </c>
      <c r="S170" s="801" t="str">
        <f>IFERROR(INDEX('ПРТС'!H:H,MATCH('показатель 504-п'!T170,'ПРТС'!P:P,0)),"")</f>
        <v/>
      </c>
      <c r="T170" s="808">
        <v>169</v>
      </c>
      <c r="U170" s="785"/>
      <c r="V170" s="785"/>
      <c r="W170" s="785"/>
      <c r="X170" s="785"/>
      <c r="Y170" s="785"/>
      <c r="Z170" s="785"/>
      <c r="AA170" s="785"/>
      <c r="AB170" s="785"/>
    </row>
    <row r="171" ht="14.25">
      <c r="A171" s="800" t="s">
        <v>1258</v>
      </c>
      <c r="B171" s="800" t="s">
        <v>3115</v>
      </c>
      <c r="C171" s="800" t="s">
        <v>3126</v>
      </c>
      <c r="D171" s="801">
        <v>1769</v>
      </c>
      <c r="E171" s="802">
        <v>2194</v>
      </c>
      <c r="F171" s="803" t="s">
        <v>3127</v>
      </c>
      <c r="G171" s="803" t="s">
        <v>3128</v>
      </c>
      <c r="H171" s="803" t="s">
        <v>3129</v>
      </c>
      <c r="I171" s="803" t="str">
        <f>IFERROR(INDEX('УУС'!F:F,MATCH('показатель 504-п'!T171,'УУС'!N:N,0)),"")</f>
        <v/>
      </c>
      <c r="J171" s="804" t="str">
        <f t="shared" si="34"/>
        <v xml:space="preserve">3G хор</v>
      </c>
      <c r="K171" s="805" t="s">
        <v>2707</v>
      </c>
      <c r="L171" s="805" t="s">
        <v>2488</v>
      </c>
      <c r="M171" s="805" t="s">
        <v>2508</v>
      </c>
      <c r="N171" s="805" t="s">
        <v>2495</v>
      </c>
      <c r="O171" s="806" t="str">
        <f t="shared" si="35"/>
        <v>ВОЛС</v>
      </c>
      <c r="P171" s="801" t="s">
        <v>819</v>
      </c>
      <c r="Q171" s="801" t="str">
        <f>CONCATENATE(IFERROR(INDEX('УЦН 1.0'!D:D,MATCH('показатель 504-п'!T171,'УЦН 1.0'!R:R,0)),""),IF(IFERROR(INDEX('УЦН 1.0'!H:H,MATCH('показатель 504-п'!T171,'УЦН 1.0'!R:R,0)),"")="",""," ("&amp;IFERROR(INDEX('УЦН 1.0'!H:H,MATCH('показатель 504-п'!T171,'УЦН 1.0'!R:R,0)),"")&amp;")"))</f>
        <v/>
      </c>
      <c r="R171" s="807" t="str">
        <f>IFERROR(INDEX('УЦН 2.0'!K:K,MATCH('показатель 504-п'!T171,'УЦН 2.0'!L:L,0)),"")</f>
        <v/>
      </c>
      <c r="S171" s="801" t="str">
        <f>IFERROR(INDEX('ПРТС'!H:H,MATCH('показатель 504-п'!T171,'ПРТС'!P:P,0)),"")</f>
        <v/>
      </c>
      <c r="T171" s="808">
        <v>170</v>
      </c>
      <c r="U171" s="785"/>
      <c r="V171" s="785"/>
      <c r="W171" s="785"/>
      <c r="X171" s="785"/>
      <c r="Y171" s="785"/>
      <c r="Z171" s="785"/>
      <c r="AA171" s="785"/>
      <c r="AB171" s="785"/>
    </row>
    <row r="172" ht="14.25">
      <c r="A172" s="800" t="s">
        <v>1258</v>
      </c>
      <c r="B172" s="800" t="s">
        <v>1259</v>
      </c>
      <c r="C172" s="800" t="s">
        <v>3130</v>
      </c>
      <c r="D172" s="801">
        <v>7</v>
      </c>
      <c r="E172" s="802">
        <v>4</v>
      </c>
      <c r="F172" s="803" t="s">
        <v>3131</v>
      </c>
      <c r="G172" s="803" t="s">
        <v>3132</v>
      </c>
      <c r="H172" s="803" t="s">
        <v>3133</v>
      </c>
      <c r="I172" s="803" t="str">
        <f>IFERROR(INDEX('УУС'!F:F,MATCH('показатель 504-п'!T172,'УУС'!N:N,0)),"")</f>
        <v/>
      </c>
      <c r="J172" s="804" t="str">
        <f t="shared" si="34"/>
        <v>-</v>
      </c>
      <c r="K172" s="805" t="s">
        <v>156</v>
      </c>
      <c r="L172" s="805" t="s">
        <v>156</v>
      </c>
      <c r="M172" s="805" t="s">
        <v>156</v>
      </c>
      <c r="N172" s="805" t="s">
        <v>156</v>
      </c>
      <c r="O172" s="806" t="str">
        <f t="shared" si="35"/>
        <v>-</v>
      </c>
      <c r="P172" s="801" t="s">
        <v>156</v>
      </c>
      <c r="Q172" s="801" t="str">
        <f>CONCATENATE(IFERROR(INDEX('УЦН 1.0'!D:D,MATCH('показатель 504-п'!T172,'УЦН 1.0'!R:R,0)),""),IF(IFERROR(INDEX('УЦН 1.0'!H:H,MATCH('показатель 504-п'!T172,'УЦН 1.0'!R:R,0)),"")="",""," ("&amp;IFERROR(INDEX('УЦН 1.0'!H:H,MATCH('показатель 504-п'!T172,'УЦН 1.0'!R:R,0)),"")&amp;")"))</f>
        <v/>
      </c>
      <c r="R172" s="807" t="str">
        <f>IFERROR(INDEX('УЦН 2.0'!K:K,MATCH('показатель 504-п'!T172,'УЦН 2.0'!L:L,0)),"")</f>
        <v/>
      </c>
      <c r="S172" s="801" t="str">
        <f>IFERROR(INDEX('ПРТС'!H:H,MATCH('показатель 504-п'!T172,'ПРТС'!P:P,0)),"")</f>
        <v/>
      </c>
      <c r="T172" s="808">
        <v>171</v>
      </c>
      <c r="U172" s="785"/>
      <c r="V172" s="785"/>
      <c r="W172" s="785"/>
      <c r="X172" s="785"/>
      <c r="Y172" s="785"/>
      <c r="Z172" s="785"/>
      <c r="AA172" s="785"/>
      <c r="AB172" s="785"/>
    </row>
    <row r="173" ht="14.25">
      <c r="A173" s="800" t="s">
        <v>1258</v>
      </c>
      <c r="B173" s="800" t="s">
        <v>3134</v>
      </c>
      <c r="C173" s="800" t="s">
        <v>3135</v>
      </c>
      <c r="D173" s="801">
        <v>5924</v>
      </c>
      <c r="E173" s="802">
        <v>6068</v>
      </c>
      <c r="F173" s="803" t="s">
        <v>3136</v>
      </c>
      <c r="G173" s="803" t="s">
        <v>3137</v>
      </c>
      <c r="H173" s="803" t="s">
        <v>3138</v>
      </c>
      <c r="I173" s="803" t="str">
        <f>IFERROR(INDEX('УУС'!F:F,MATCH('показатель 504-п'!T173,'УУС'!N:N,0)),"")</f>
        <v/>
      </c>
      <c r="J173" s="804" t="str">
        <f t="shared" si="34"/>
        <v xml:space="preserve">4G хор</v>
      </c>
      <c r="K173" s="805" t="s">
        <v>2480</v>
      </c>
      <c r="L173" s="805" t="s">
        <v>2481</v>
      </c>
      <c r="M173" s="805" t="s">
        <v>2482</v>
      </c>
      <c r="N173" s="805" t="s">
        <v>2483</v>
      </c>
      <c r="O173" s="806" t="str">
        <f t="shared" si="35"/>
        <v>ВОЛС</v>
      </c>
      <c r="P173" s="801" t="s">
        <v>819</v>
      </c>
      <c r="Q173" s="801" t="str">
        <f>CONCATENATE(IFERROR(INDEX('УЦН 1.0'!D:D,MATCH('показатель 504-п'!T173,'УЦН 1.0'!R:R,0)),""),IF(IFERROR(INDEX('УЦН 1.0'!H:H,MATCH('показатель 504-п'!T173,'УЦН 1.0'!R:R,0)),"")="",""," ("&amp;IFERROR(INDEX('УЦН 1.0'!H:H,MATCH('показатель 504-п'!T173,'УЦН 1.0'!R:R,0)),"")&amp;")"))</f>
        <v/>
      </c>
      <c r="R173" s="807" t="str">
        <f>IFERROR(INDEX('УЦН 2.0'!K:K,MATCH('показатель 504-п'!T173,'УЦН 2.0'!L:L,0)),"")</f>
        <v/>
      </c>
      <c r="S173" s="801" t="str">
        <f>IFERROR(INDEX('ПРТС'!H:H,MATCH('показатель 504-п'!T173,'ПРТС'!P:P,0)),"")</f>
        <v/>
      </c>
      <c r="T173" s="808">
        <v>172</v>
      </c>
      <c r="U173" s="785"/>
      <c r="V173" s="785"/>
      <c r="W173" s="785"/>
      <c r="X173" s="785"/>
      <c r="Y173" s="785"/>
      <c r="Z173" s="785"/>
      <c r="AA173" s="785"/>
      <c r="AB173" s="785"/>
    </row>
    <row r="174" ht="14.25">
      <c r="A174" s="800" t="s">
        <v>1258</v>
      </c>
      <c r="B174" s="800" t="s">
        <v>3115</v>
      </c>
      <c r="C174" s="800" t="s">
        <v>325</v>
      </c>
      <c r="D174" s="801">
        <v>0</v>
      </c>
      <c r="E174" s="802">
        <v>0</v>
      </c>
      <c r="F174" s="803" t="s">
        <v>3139</v>
      </c>
      <c r="G174" s="803" t="s">
        <v>3140</v>
      </c>
      <c r="H174" s="803" t="s">
        <v>3141</v>
      </c>
      <c r="I174" s="803" t="str">
        <f>IFERROR(INDEX('УУС'!F:F,MATCH('показатель 504-п'!T174,'УУС'!N:N,0)),"")</f>
        <v/>
      </c>
      <c r="J174" s="804" t="str">
        <f t="shared" si="34"/>
        <v>-</v>
      </c>
      <c r="K174" s="805" t="s">
        <v>156</v>
      </c>
      <c r="L174" s="805" t="s">
        <v>156</v>
      </c>
      <c r="M174" s="805" t="s">
        <v>156</v>
      </c>
      <c r="N174" s="805" t="s">
        <v>156</v>
      </c>
      <c r="O174" s="806" t="str">
        <f t="shared" si="35"/>
        <v>-</v>
      </c>
      <c r="P174" s="801" t="s">
        <v>156</v>
      </c>
      <c r="Q174" s="801" t="str">
        <f>CONCATENATE(IFERROR(INDEX('УЦН 1.0'!D:D,MATCH('показатель 504-п'!T174,'УЦН 1.0'!R:R,0)),""),IF(IFERROR(INDEX('УЦН 1.0'!H:H,MATCH('показатель 504-п'!T174,'УЦН 1.0'!R:R,0)),"")="",""," ("&amp;IFERROR(INDEX('УЦН 1.0'!H:H,MATCH('показатель 504-п'!T174,'УЦН 1.0'!R:R,0)),"")&amp;")"))</f>
        <v/>
      </c>
      <c r="R174" s="807" t="str">
        <f>IFERROR(INDEX('УЦН 2.0'!K:K,MATCH('показатель 504-п'!T174,'УЦН 2.0'!L:L,0)),"")</f>
        <v/>
      </c>
      <c r="S174" s="801" t="str">
        <f>IFERROR(INDEX('ПРТС'!H:H,MATCH('показатель 504-п'!T174,'ПРТС'!P:P,0)),"")</f>
        <v/>
      </c>
      <c r="T174" s="808">
        <v>173</v>
      </c>
      <c r="U174" s="785"/>
      <c r="V174" s="785"/>
      <c r="W174" s="785"/>
      <c r="X174" s="785"/>
      <c r="Y174" s="785"/>
      <c r="Z174" s="785"/>
      <c r="AA174" s="785"/>
      <c r="AB174" s="785"/>
    </row>
    <row r="175" ht="14.25">
      <c r="A175" s="800" t="s">
        <v>1258</v>
      </c>
      <c r="B175" s="800" t="s">
        <v>3088</v>
      </c>
      <c r="C175" s="800" t="s">
        <v>3142</v>
      </c>
      <c r="D175" s="801">
        <v>608</v>
      </c>
      <c r="E175" s="802">
        <v>963</v>
      </c>
      <c r="F175" s="803" t="s">
        <v>3143</v>
      </c>
      <c r="G175" s="803" t="s">
        <v>3144</v>
      </c>
      <c r="H175" s="803" t="s">
        <v>3145</v>
      </c>
      <c r="I175" s="803" t="str">
        <f>IFERROR(INDEX('УУС'!F:F,MATCH('показатель 504-п'!T175,'УУС'!N:N,0)),"")</f>
        <v/>
      </c>
      <c r="J175" s="804" t="str">
        <f t="shared" si="34"/>
        <v xml:space="preserve">4G хор</v>
      </c>
      <c r="K175" s="805" t="s">
        <v>2480</v>
      </c>
      <c r="L175" s="805" t="s">
        <v>2481</v>
      </c>
      <c r="M175" s="805" t="s">
        <v>2482</v>
      </c>
      <c r="N175" s="805" t="s">
        <v>2483</v>
      </c>
      <c r="O175" s="806" t="str">
        <f t="shared" si="35"/>
        <v>РРЛ</v>
      </c>
      <c r="P175" s="801" t="s">
        <v>2540</v>
      </c>
      <c r="Q175" s="801" t="str">
        <f>CONCATENATE(IFERROR(INDEX('УЦН 1.0'!D:D,MATCH('показатель 504-п'!T175,'УЦН 1.0'!R:R,0)),""),IF(IFERROR(INDEX('УЦН 1.0'!H:H,MATCH('показатель 504-п'!T175,'УЦН 1.0'!R:R,0)),"")="",""," ("&amp;IFERROR(INDEX('УЦН 1.0'!H:H,MATCH('показатель 504-п'!T175,'УЦН 1.0'!R:R,0)),"")&amp;")"))</f>
        <v/>
      </c>
      <c r="R175" s="807" t="str">
        <f>IFERROR(INDEX('УЦН 2.0'!K:K,MATCH('показатель 504-п'!T175,'УЦН 2.0'!L:L,0)),"")</f>
        <v/>
      </c>
      <c r="S175" s="801" t="str">
        <f>IFERROR(INDEX('ПРТС'!H:H,MATCH('показатель 504-п'!T175,'ПРТС'!P:P,0)),"")</f>
        <v/>
      </c>
      <c r="T175" s="808">
        <v>174</v>
      </c>
      <c r="U175" s="785"/>
      <c r="V175" s="785"/>
      <c r="W175" s="785"/>
      <c r="X175" s="785"/>
      <c r="Y175" s="785"/>
      <c r="Z175" s="785"/>
      <c r="AA175" s="785"/>
      <c r="AB175" s="785"/>
    </row>
    <row r="176" ht="14.25">
      <c r="A176" s="800" t="s">
        <v>1258</v>
      </c>
      <c r="B176" s="800" t="s">
        <v>2525</v>
      </c>
      <c r="C176" s="800" t="s">
        <v>3146</v>
      </c>
      <c r="D176" s="801">
        <v>23</v>
      </c>
      <c r="E176" s="802">
        <v>23</v>
      </c>
      <c r="F176" s="803" t="s">
        <v>3147</v>
      </c>
      <c r="G176" s="803" t="s">
        <v>3148</v>
      </c>
      <c r="H176" s="803" t="s">
        <v>3149</v>
      </c>
      <c r="I176" s="803" t="str">
        <f>IFERROR(INDEX('УУС'!F:F,MATCH('показатель 504-п'!T176,'УУС'!N:N,0)),"")</f>
        <v/>
      </c>
      <c r="J176" s="804" t="str">
        <f t="shared" si="34"/>
        <v xml:space="preserve">2G низ</v>
      </c>
      <c r="K176" s="805" t="s">
        <v>156</v>
      </c>
      <c r="L176" s="805" t="s">
        <v>156</v>
      </c>
      <c r="M176" s="805" t="s">
        <v>156</v>
      </c>
      <c r="N176" s="805" t="s">
        <v>2490</v>
      </c>
      <c r="O176" s="806" t="str">
        <f t="shared" si="35"/>
        <v>-</v>
      </c>
      <c r="P176" s="801" t="s">
        <v>156</v>
      </c>
      <c r="Q176" s="801" t="str">
        <f>CONCATENATE(IFERROR(INDEX('УЦН 1.0'!D:D,MATCH('показатель 504-п'!T176,'УЦН 1.0'!R:R,0)),""),IF(IFERROR(INDEX('УЦН 1.0'!H:H,MATCH('показатель 504-п'!T176,'УЦН 1.0'!R:R,0)),"")="",""," ("&amp;IFERROR(INDEX('УЦН 1.0'!H:H,MATCH('показатель 504-п'!T176,'УЦН 1.0'!R:R,0)),"")&amp;")"))</f>
        <v/>
      </c>
      <c r="R176" s="807" t="str">
        <f>IFERROR(INDEX('УЦН 2.0'!K:K,MATCH('показатель 504-п'!T176,'УЦН 2.0'!L:L,0)),"")</f>
        <v/>
      </c>
      <c r="S176" s="801" t="str">
        <f>IFERROR(INDEX('ПРТС'!H:H,MATCH('показатель 504-п'!T176,'ПРТС'!P:P,0)),"")</f>
        <v/>
      </c>
      <c r="T176" s="808">
        <v>175</v>
      </c>
      <c r="U176" s="785"/>
      <c r="V176" s="785"/>
      <c r="W176" s="785"/>
      <c r="X176" s="785"/>
      <c r="Y176" s="785"/>
      <c r="Z176" s="785"/>
      <c r="AA176" s="785"/>
      <c r="AB176" s="785"/>
    </row>
    <row r="177" ht="14.25">
      <c r="A177" s="800" t="s">
        <v>1258</v>
      </c>
      <c r="B177" s="800" t="s">
        <v>3134</v>
      </c>
      <c r="C177" s="800" t="s">
        <v>218</v>
      </c>
      <c r="D177" s="801">
        <v>294</v>
      </c>
      <c r="E177" s="802">
        <v>1098</v>
      </c>
      <c r="F177" s="803" t="s">
        <v>3150</v>
      </c>
      <c r="G177" s="803" t="s">
        <v>3151</v>
      </c>
      <c r="H177" s="803" t="s">
        <v>3152</v>
      </c>
      <c r="I177" s="803" t="str">
        <f>IFERROR(INDEX('УУС'!F:F,MATCH('показатель 504-п'!T177,'УУС'!N:N,0)),"")</f>
        <v/>
      </c>
      <c r="J177" s="804" t="str">
        <f t="shared" si="34"/>
        <v xml:space="preserve">3G хор</v>
      </c>
      <c r="K177" s="805" t="s">
        <v>2707</v>
      </c>
      <c r="L177" s="805" t="s">
        <v>2488</v>
      </c>
      <c r="M177" s="805" t="s">
        <v>2508</v>
      </c>
      <c r="N177" s="805" t="s">
        <v>2495</v>
      </c>
      <c r="O177" s="806" t="str">
        <f t="shared" si="35"/>
        <v>ВОЛС</v>
      </c>
      <c r="P177" s="801" t="s">
        <v>156</v>
      </c>
      <c r="Q177" s="801" t="str">
        <f>CONCATENATE(IFERROR(INDEX('УЦН 1.0'!D:D,MATCH('показатель 504-п'!T177,'УЦН 1.0'!R:R,0)),""),IF(IFERROR(INDEX('УЦН 1.0'!H:H,MATCH('показатель 504-п'!T177,'УЦН 1.0'!R:R,0)),"")="",""," ("&amp;IFERROR(INDEX('УЦН 1.0'!H:H,MATCH('показатель 504-п'!T177,'УЦН 1.0'!R:R,0)),"")&amp;")"))</f>
        <v xml:space="preserve">2017 (ВОЛС)</v>
      </c>
      <c r="R177" s="807" t="str">
        <f>IFERROR(INDEX('УЦН 2.0'!K:K,MATCH('показатель 504-п'!T177,'УЦН 2.0'!L:L,0)),"")</f>
        <v/>
      </c>
      <c r="S177" s="801" t="str">
        <f>IFERROR(INDEX('ПРТС'!H:H,MATCH('показатель 504-п'!T177,'ПРТС'!P:P,0)),"")</f>
        <v/>
      </c>
      <c r="T177" s="808">
        <v>176</v>
      </c>
      <c r="U177" s="785"/>
      <c r="V177" s="785"/>
      <c r="W177" s="785"/>
      <c r="X177" s="785"/>
      <c r="Y177" s="785"/>
      <c r="Z177" s="785"/>
      <c r="AA177" s="785"/>
      <c r="AB177" s="785"/>
    </row>
    <row r="178" ht="14.25">
      <c r="A178" s="800" t="s">
        <v>1258</v>
      </c>
      <c r="B178" s="800" t="s">
        <v>2525</v>
      </c>
      <c r="C178" s="800" t="s">
        <v>1429</v>
      </c>
      <c r="D178" s="801">
        <v>221</v>
      </c>
      <c r="E178" s="802">
        <v>386</v>
      </c>
      <c r="F178" s="803" t="s">
        <v>3153</v>
      </c>
      <c r="G178" s="803" t="s">
        <v>3154</v>
      </c>
      <c r="H178" s="803" t="s">
        <v>3155</v>
      </c>
      <c r="I178" s="803" t="str">
        <f>IFERROR(INDEX('УУС'!F:F,MATCH('показатель 504-п'!T178,'УУС'!N:N,0)),"")</f>
        <v xml:space="preserve">ул. Речная, д. 2</v>
      </c>
      <c r="J178" s="804" t="str">
        <f t="shared" si="34"/>
        <v xml:space="preserve">4G хор</v>
      </c>
      <c r="K178" s="805" t="s">
        <v>2480</v>
      </c>
      <c r="L178" s="805" t="s">
        <v>2481</v>
      </c>
      <c r="M178" s="805" t="s">
        <v>2482</v>
      </c>
      <c r="N178" s="805" t="s">
        <v>2483</v>
      </c>
      <c r="O178" s="806" t="str">
        <f t="shared" si="35"/>
        <v>-</v>
      </c>
      <c r="P178" s="801" t="s">
        <v>156</v>
      </c>
      <c r="Q178" s="801" t="str">
        <f>CONCATENATE(IFERROR(INDEX('УЦН 1.0'!D:D,MATCH('показатель 504-п'!T178,'УЦН 1.0'!R:R,0)),""),IF(IFERROR(INDEX('УЦН 1.0'!H:H,MATCH('показатель 504-п'!T178,'УЦН 1.0'!R:R,0)),"")="",""," ("&amp;IFERROR(INDEX('УЦН 1.0'!H:H,MATCH('показатель 504-п'!T178,'УЦН 1.0'!R:R,0)),"")&amp;")"))</f>
        <v/>
      </c>
      <c r="R178" s="807" t="str">
        <f>IFERROR(INDEX('УЦН 2.0'!K:K,MATCH('показатель 504-п'!T178,'УЦН 2.0'!L:L,0)),"")</f>
        <v/>
      </c>
      <c r="S178" s="801" t="str">
        <f>IFERROR(INDEX('ПРТС'!H:H,MATCH('показатель 504-п'!T178,'ПРТС'!P:P,0)),"")</f>
        <v/>
      </c>
      <c r="T178" s="808">
        <v>177</v>
      </c>
      <c r="U178" s="785"/>
      <c r="V178" s="785"/>
      <c r="W178" s="785"/>
      <c r="X178" s="785"/>
      <c r="Y178" s="785"/>
      <c r="Z178" s="785"/>
      <c r="AA178" s="785"/>
      <c r="AB178" s="785"/>
    </row>
    <row r="179" ht="14.25">
      <c r="A179" s="800" t="s">
        <v>1258</v>
      </c>
      <c r="B179" s="800" t="s">
        <v>3134</v>
      </c>
      <c r="C179" s="800" t="s">
        <v>1455</v>
      </c>
      <c r="D179" s="801">
        <v>210</v>
      </c>
      <c r="E179" s="822">
        <v>219</v>
      </c>
      <c r="F179" s="823" t="s">
        <v>3156</v>
      </c>
      <c r="G179" s="823" t="s">
        <v>3157</v>
      </c>
      <c r="H179" s="823" t="s">
        <v>3158</v>
      </c>
      <c r="I179" s="803" t="str">
        <f>IFERROR(INDEX('УУС'!F:F,MATCH('показатель 504-п'!T179,'УУС'!N:N,0)),"")</f>
        <v/>
      </c>
      <c r="J179" s="804" t="str">
        <f t="shared" si="34"/>
        <v xml:space="preserve">3G низ</v>
      </c>
      <c r="K179" s="805" t="s">
        <v>2562</v>
      </c>
      <c r="L179" s="805" t="s">
        <v>2975</v>
      </c>
      <c r="M179" s="805" t="s">
        <v>3005</v>
      </c>
      <c r="N179" s="805" t="s">
        <v>2738</v>
      </c>
      <c r="O179" s="806" t="str">
        <f t="shared" si="35"/>
        <v>-</v>
      </c>
      <c r="P179" s="801" t="s">
        <v>156</v>
      </c>
      <c r="Q179" s="801" t="str">
        <f>CONCATENATE(IFERROR(INDEX('УЦН 1.0'!D:D,MATCH('показатель 504-п'!T179,'УЦН 1.0'!R:R,0)),""),IF(IFERROR(INDEX('УЦН 1.0'!H:H,MATCH('показатель 504-п'!T179,'УЦН 1.0'!R:R,0)),"")="",""," ("&amp;IFERROR(INDEX('УЦН 1.0'!H:H,MATCH('показатель 504-п'!T179,'УЦН 1.0'!R:R,0)),"")&amp;")"))</f>
        <v/>
      </c>
      <c r="R179" s="807" t="str">
        <f>IFERROR(INDEX('УЦН 2.0'!K:K,MATCH('показатель 504-п'!T179,'УЦН 2.0'!L:L,0)),"")</f>
        <v/>
      </c>
      <c r="S179" s="801" t="str">
        <f>IFERROR(INDEX('ПРТС'!H:H,MATCH('показатель 504-п'!T179,'ПРТС'!P:P,0)),"")</f>
        <v/>
      </c>
      <c r="T179" s="808">
        <v>178</v>
      </c>
      <c r="U179" s="785"/>
      <c r="V179" s="785"/>
      <c r="W179" s="785"/>
      <c r="X179" s="785"/>
      <c r="Y179" s="785"/>
      <c r="Z179" s="785"/>
      <c r="AA179" s="785"/>
      <c r="AB179" s="785"/>
    </row>
    <row r="180" ht="14.25">
      <c r="A180" s="800" t="s">
        <v>1258</v>
      </c>
      <c r="B180" s="800" t="s">
        <v>1259</v>
      </c>
      <c r="C180" s="800" t="s">
        <v>3159</v>
      </c>
      <c r="D180" s="801">
        <v>831</v>
      </c>
      <c r="E180" s="802">
        <v>807</v>
      </c>
      <c r="F180" s="803" t="s">
        <v>3160</v>
      </c>
      <c r="G180" s="803" t="s">
        <v>3161</v>
      </c>
      <c r="H180" s="803" t="s">
        <v>3162</v>
      </c>
      <c r="I180" s="803" t="str">
        <f>IFERROR(INDEX('УУС'!F:F,MATCH('показатель 504-п'!T180,'УУС'!N:N,0)),"")</f>
        <v xml:space="preserve">ул. Совхозная, д. 57а</v>
      </c>
      <c r="J180" s="804" t="str">
        <f t="shared" si="34"/>
        <v xml:space="preserve">4G хор</v>
      </c>
      <c r="K180" s="805" t="s">
        <v>2480</v>
      </c>
      <c r="L180" s="805" t="s">
        <v>2481</v>
      </c>
      <c r="M180" s="805" t="s">
        <v>2482</v>
      </c>
      <c r="N180" s="805" t="s">
        <v>2483</v>
      </c>
      <c r="O180" s="806" t="str">
        <f t="shared" si="35"/>
        <v>ВОЛС</v>
      </c>
      <c r="P180" s="801" t="s">
        <v>819</v>
      </c>
      <c r="Q180" s="801" t="str">
        <f>CONCATENATE(IFERROR(INDEX('УЦН 1.0'!D:D,MATCH('показатель 504-п'!T180,'УЦН 1.0'!R:R,0)),""),IF(IFERROR(INDEX('УЦН 1.0'!H:H,MATCH('показатель 504-п'!T180,'УЦН 1.0'!R:R,0)),"")="",""," ("&amp;IFERROR(INDEX('УЦН 1.0'!H:H,MATCH('показатель 504-п'!T180,'УЦН 1.0'!R:R,0)),"")&amp;")"))</f>
        <v/>
      </c>
      <c r="R180" s="807" t="str">
        <f>IFERROR(INDEX('УЦН 2.0'!K:K,MATCH('показатель 504-п'!T180,'УЦН 2.0'!L:L,0)),"")</f>
        <v/>
      </c>
      <c r="S180" s="801" t="str">
        <f>IFERROR(INDEX('ПРТС'!H:H,MATCH('показатель 504-п'!T180,'ПРТС'!P:P,0)),"")</f>
        <v/>
      </c>
      <c r="T180" s="808">
        <v>179</v>
      </c>
      <c r="U180" s="785"/>
      <c r="V180" s="785"/>
      <c r="W180" s="785"/>
      <c r="X180" s="785"/>
      <c r="Y180" s="785"/>
      <c r="Z180" s="785"/>
      <c r="AA180" s="785"/>
      <c r="AB180" s="785"/>
    </row>
    <row r="181" ht="14.25">
      <c r="A181" s="800" t="s">
        <v>1258</v>
      </c>
      <c r="B181" s="800" t="s">
        <v>1259</v>
      </c>
      <c r="C181" s="800" t="s">
        <v>1437</v>
      </c>
      <c r="D181" s="801">
        <v>63</v>
      </c>
      <c r="E181" s="802">
        <v>241</v>
      </c>
      <c r="F181" s="803" t="s">
        <v>3163</v>
      </c>
      <c r="G181" s="803" t="s">
        <v>3164</v>
      </c>
      <c r="H181" s="803" t="s">
        <v>3165</v>
      </c>
      <c r="I181" s="803" t="str">
        <f>IFERROR(INDEX('УУС'!F:F,MATCH('показатель 504-п'!T181,'УУС'!N:N,0)),"")</f>
        <v/>
      </c>
      <c r="J181" s="804" t="str">
        <f t="shared" si="34"/>
        <v xml:space="preserve">4G хор</v>
      </c>
      <c r="K181" s="805" t="s">
        <v>2515</v>
      </c>
      <c r="L181" s="805" t="s">
        <v>2481</v>
      </c>
      <c r="M181" s="805" t="s">
        <v>3005</v>
      </c>
      <c r="N181" s="805" t="s">
        <v>2483</v>
      </c>
      <c r="O181" s="806" t="str">
        <f t="shared" si="35"/>
        <v>-</v>
      </c>
      <c r="P181" s="801" t="s">
        <v>156</v>
      </c>
      <c r="Q181" s="801" t="str">
        <f>CONCATENATE(IFERROR(INDEX('УЦН 1.0'!D:D,MATCH('показатель 504-п'!T181,'УЦН 1.0'!R:R,0)),""),IF(IFERROR(INDEX('УЦН 1.0'!H:H,MATCH('показатель 504-п'!T181,'УЦН 1.0'!R:R,0)),"")="",""," ("&amp;IFERROR(INDEX('УЦН 1.0'!H:H,MATCH('показатель 504-п'!T181,'УЦН 1.0'!R:R,0)),"")&amp;")"))</f>
        <v/>
      </c>
      <c r="R181" s="807" t="str">
        <f>IFERROR(INDEX('УЦН 2.0'!K:K,MATCH('показатель 504-п'!T181,'УЦН 2.0'!L:L,0)),"")</f>
        <v/>
      </c>
      <c r="S181" s="801" t="str">
        <f>IFERROR(INDEX('ПРТС'!H:H,MATCH('показатель 504-п'!T181,'ПРТС'!P:P,0)),"")</f>
        <v/>
      </c>
      <c r="T181" s="808">
        <v>180</v>
      </c>
      <c r="U181" s="785"/>
      <c r="V181" s="785"/>
      <c r="W181" s="785"/>
      <c r="X181" s="785"/>
      <c r="Y181" s="785"/>
      <c r="Z181" s="785"/>
      <c r="AA181" s="785"/>
      <c r="AB181" s="785"/>
    </row>
    <row r="182" ht="14.25">
      <c r="A182" s="800" t="s">
        <v>1258</v>
      </c>
      <c r="B182" s="800" t="s">
        <v>2525</v>
      </c>
      <c r="C182" s="800" t="s">
        <v>3166</v>
      </c>
      <c r="D182" s="801">
        <v>30</v>
      </c>
      <c r="E182" s="802">
        <v>45</v>
      </c>
      <c r="F182" s="803" t="s">
        <v>3167</v>
      </c>
      <c r="G182" s="803" t="s">
        <v>3168</v>
      </c>
      <c r="H182" s="803" t="s">
        <v>3169</v>
      </c>
      <c r="I182" s="803" t="str">
        <f>IFERROR(INDEX('УУС'!F:F,MATCH('показатель 504-п'!T182,'УУС'!N:N,0)),"")</f>
        <v/>
      </c>
      <c r="J182" s="804" t="str">
        <f t="shared" si="34"/>
        <v xml:space="preserve">2G низ</v>
      </c>
      <c r="K182" s="805" t="s">
        <v>2515</v>
      </c>
      <c r="L182" s="805" t="s">
        <v>2500</v>
      </c>
      <c r="M182" s="805" t="s">
        <v>2489</v>
      </c>
      <c r="N182" s="805" t="s">
        <v>2490</v>
      </c>
      <c r="O182" s="806" t="str">
        <f t="shared" si="35"/>
        <v>-</v>
      </c>
      <c r="P182" s="801" t="s">
        <v>156</v>
      </c>
      <c r="Q182" s="801" t="str">
        <f>CONCATENATE(IFERROR(INDEX('УЦН 1.0'!D:D,MATCH('показатель 504-п'!T182,'УЦН 1.0'!R:R,0)),""),IF(IFERROR(INDEX('УЦН 1.0'!H:H,MATCH('показатель 504-п'!T182,'УЦН 1.0'!R:R,0)),"")="",""," ("&amp;IFERROR(INDEX('УЦН 1.0'!H:H,MATCH('показатель 504-п'!T182,'УЦН 1.0'!R:R,0)),"")&amp;")"))</f>
        <v/>
      </c>
      <c r="R182" s="807" t="str">
        <f>IFERROR(INDEX('УЦН 2.0'!K:K,MATCH('показатель 504-п'!T182,'УЦН 2.0'!L:L,0)),"")</f>
        <v/>
      </c>
      <c r="S182" s="801" t="str">
        <f>IFERROR(INDEX('ПРТС'!H:H,MATCH('показатель 504-п'!T182,'ПРТС'!P:P,0)),"")</f>
        <v/>
      </c>
      <c r="T182" s="808">
        <v>181</v>
      </c>
      <c r="U182" s="785"/>
      <c r="V182" s="785"/>
      <c r="W182" s="785"/>
      <c r="X182" s="785"/>
      <c r="Y182" s="785"/>
      <c r="Z182" s="785"/>
      <c r="AA182" s="785"/>
      <c r="AB182" s="785"/>
    </row>
    <row r="183" ht="14.25">
      <c r="A183" s="800" t="s">
        <v>1258</v>
      </c>
      <c r="B183" s="800" t="s">
        <v>1259</v>
      </c>
      <c r="C183" s="800" t="s">
        <v>219</v>
      </c>
      <c r="D183" s="801">
        <v>256</v>
      </c>
      <c r="E183" s="822">
        <v>252</v>
      </c>
      <c r="F183" s="823" t="s">
        <v>3170</v>
      </c>
      <c r="G183" s="823" t="s">
        <v>3171</v>
      </c>
      <c r="H183" s="823" t="s">
        <v>3172</v>
      </c>
      <c r="I183" s="803" t="str">
        <f>IFERROR(INDEX('УУС'!F:F,MATCH('показатель 504-п'!T183,'УУС'!N:N,0)),"")</f>
        <v/>
      </c>
      <c r="J183" s="804" t="str">
        <f t="shared" si="34"/>
        <v xml:space="preserve">3G низ</v>
      </c>
      <c r="K183" s="805" t="s">
        <v>2562</v>
      </c>
      <c r="L183" s="805" t="s">
        <v>2975</v>
      </c>
      <c r="M183" s="805" t="s">
        <v>3005</v>
      </c>
      <c r="N183" s="805" t="s">
        <v>2738</v>
      </c>
      <c r="O183" s="806" t="str">
        <f t="shared" si="35"/>
        <v>ВОЛС</v>
      </c>
      <c r="P183" s="801" t="s">
        <v>156</v>
      </c>
      <c r="Q183" s="801" t="str">
        <f>CONCATENATE(IFERROR(INDEX('УЦН 1.0'!D:D,MATCH('показатель 504-п'!T183,'УЦН 1.0'!R:R,0)),""),IF(IFERROR(INDEX('УЦН 1.0'!H:H,MATCH('показатель 504-п'!T183,'УЦН 1.0'!R:R,0)),"")="",""," ("&amp;IFERROR(INDEX('УЦН 1.0'!H:H,MATCH('показатель 504-п'!T183,'УЦН 1.0'!R:R,0)),"")&amp;")"))</f>
        <v xml:space="preserve">2017 (ВОЛС)</v>
      </c>
      <c r="R183" s="807" t="str">
        <f>IFERROR(INDEX('УЦН 2.0'!K:K,MATCH('показатель 504-п'!T183,'УЦН 2.0'!L:L,0)),"")</f>
        <v/>
      </c>
      <c r="S183" s="801" t="str">
        <f>IFERROR(INDEX('ПРТС'!H:H,MATCH('показатель 504-п'!T183,'ПРТС'!P:P,0)),"")</f>
        <v/>
      </c>
      <c r="T183" s="808">
        <v>182</v>
      </c>
      <c r="U183" s="785"/>
      <c r="V183" s="785"/>
      <c r="W183" s="785"/>
      <c r="X183" s="785"/>
      <c r="Y183" s="785"/>
      <c r="Z183" s="785"/>
      <c r="AA183" s="785"/>
      <c r="AB183" s="785"/>
    </row>
    <row r="184" ht="14.25">
      <c r="A184" s="800" t="s">
        <v>1258</v>
      </c>
      <c r="B184" s="800" t="s">
        <v>3115</v>
      </c>
      <c r="C184" s="800" t="s">
        <v>220</v>
      </c>
      <c r="D184" s="801">
        <v>346</v>
      </c>
      <c r="E184" s="802">
        <v>580</v>
      </c>
      <c r="F184" s="803" t="s">
        <v>3173</v>
      </c>
      <c r="G184" s="803" t="s">
        <v>3174</v>
      </c>
      <c r="H184" s="803" t="s">
        <v>3175</v>
      </c>
      <c r="I184" s="803" t="str">
        <f>IFERROR(INDEX('УУС'!F:F,MATCH('показатель 504-п'!T184,'УУС'!N:N,0)),"")</f>
        <v xml:space="preserve">ул. Гагарина, д. 12а</v>
      </c>
      <c r="J184" s="804" t="str">
        <f t="shared" si="34"/>
        <v xml:space="preserve">4G хор</v>
      </c>
      <c r="K184" s="805" t="s">
        <v>2480</v>
      </c>
      <c r="L184" s="805" t="s">
        <v>2481</v>
      </c>
      <c r="M184" s="805" t="s">
        <v>2482</v>
      </c>
      <c r="N184" s="805" t="s">
        <v>2483</v>
      </c>
      <c r="O184" s="806" t="str">
        <f t="shared" si="35"/>
        <v>ВОЛС</v>
      </c>
      <c r="P184" s="801" t="s">
        <v>2540</v>
      </c>
      <c r="Q184" s="801" t="str">
        <f>CONCATENATE(IFERROR(INDEX('УЦН 1.0'!D:D,MATCH('показатель 504-п'!T184,'УЦН 1.0'!R:R,0)),""),IF(IFERROR(INDEX('УЦН 1.0'!H:H,MATCH('показатель 504-п'!T184,'УЦН 1.0'!R:R,0)),"")="",""," ("&amp;IFERROR(INDEX('УЦН 1.0'!H:H,MATCH('показатель 504-п'!T184,'УЦН 1.0'!R:R,0)),"")&amp;")"))</f>
        <v xml:space="preserve">2017 (ВОЛС)</v>
      </c>
      <c r="R184" s="807" t="str">
        <f>IFERROR(INDEX('УЦН 2.0'!K:K,MATCH('показатель 504-п'!T184,'УЦН 2.0'!L:L,0)),"")</f>
        <v/>
      </c>
      <c r="S184" s="801" t="str">
        <f>IFERROR(INDEX('ПРТС'!H:H,MATCH('показатель 504-п'!T184,'ПРТС'!P:P,0)),"")</f>
        <v/>
      </c>
      <c r="T184" s="808">
        <v>183</v>
      </c>
      <c r="U184" s="785"/>
      <c r="V184" s="785"/>
      <c r="W184" s="785"/>
      <c r="X184" s="785"/>
      <c r="Y184" s="785"/>
      <c r="Z184" s="785"/>
      <c r="AA184" s="785"/>
      <c r="AB184" s="785"/>
    </row>
    <row r="185" ht="14.25">
      <c r="A185" s="800" t="s">
        <v>1258</v>
      </c>
      <c r="B185" s="800" t="s">
        <v>1259</v>
      </c>
      <c r="C185" s="821" t="s">
        <v>3176</v>
      </c>
      <c r="D185" s="801">
        <v>117</v>
      </c>
      <c r="E185" s="802">
        <v>81</v>
      </c>
      <c r="F185" s="803" t="s">
        <v>3177</v>
      </c>
      <c r="G185" s="803" t="s">
        <v>3178</v>
      </c>
      <c r="H185" s="803" t="s">
        <v>3179</v>
      </c>
      <c r="I185" s="803" t="str">
        <f>IFERROR(INDEX('УУС'!F:F,MATCH('показатель 504-п'!T185,'УУС'!N:N,0)),"")</f>
        <v xml:space="preserve">ул. Молодежная, д. 24</v>
      </c>
      <c r="J185" s="804" t="str">
        <f t="shared" si="34"/>
        <v>-</v>
      </c>
      <c r="K185" s="805" t="s">
        <v>156</v>
      </c>
      <c r="L185" s="805" t="s">
        <v>156</v>
      </c>
      <c r="M185" s="805" t="s">
        <v>156</v>
      </c>
      <c r="N185" s="805" t="s">
        <v>156</v>
      </c>
      <c r="O185" s="806" t="str">
        <f t="shared" si="35"/>
        <v>-</v>
      </c>
      <c r="P185" s="801" t="s">
        <v>156</v>
      </c>
      <c r="Q185" s="801" t="str">
        <f>CONCATENATE(IFERROR(INDEX('УЦН 1.0'!D:D,MATCH('показатель 504-п'!T185,'УЦН 1.0'!R:R,0)),""),IF(IFERROR(INDEX('УЦН 1.0'!H:H,MATCH('показатель 504-п'!T185,'УЦН 1.0'!R:R,0)),"")="",""," ("&amp;IFERROR(INDEX('УЦН 1.0'!H:H,MATCH('показатель 504-п'!T185,'УЦН 1.0'!R:R,0)),"")&amp;")"))</f>
        <v/>
      </c>
      <c r="R185" s="807" t="str">
        <f>IFERROR(INDEX('УЦН 2.0'!K:K,MATCH('показатель 504-п'!T185,'УЦН 2.0'!L:L,0)),"")</f>
        <v/>
      </c>
      <c r="S185" s="801" t="str">
        <f>IFERROR(INDEX('ПРТС'!H:H,MATCH('показатель 504-п'!T185,'ПРТС'!P:P,0)),"")</f>
        <v/>
      </c>
      <c r="T185" s="808">
        <v>184</v>
      </c>
      <c r="U185" s="785"/>
      <c r="V185" s="785"/>
      <c r="W185" s="785"/>
      <c r="X185" s="785"/>
      <c r="Y185" s="785"/>
      <c r="Z185" s="785"/>
      <c r="AA185" s="785"/>
      <c r="AB185" s="785"/>
    </row>
    <row r="186" ht="14.25">
      <c r="A186" s="800" t="s">
        <v>1258</v>
      </c>
      <c r="B186" s="800" t="s">
        <v>3088</v>
      </c>
      <c r="C186" s="800" t="s">
        <v>221</v>
      </c>
      <c r="D186" s="801">
        <v>412</v>
      </c>
      <c r="E186" s="802">
        <v>443</v>
      </c>
      <c r="F186" s="803" t="s">
        <v>3180</v>
      </c>
      <c r="G186" s="803" t="s">
        <v>3181</v>
      </c>
      <c r="H186" s="803" t="s">
        <v>3182</v>
      </c>
      <c r="I186" s="803" t="str">
        <f>IFERROR(INDEX('УУС'!F:F,MATCH('показатель 504-п'!T186,'УУС'!N:N,0)),"")</f>
        <v xml:space="preserve">ул. Ленина, д. 8</v>
      </c>
      <c r="J186" s="804" t="str">
        <f t="shared" si="34"/>
        <v xml:space="preserve">4G хор</v>
      </c>
      <c r="K186" s="805" t="s">
        <v>2480</v>
      </c>
      <c r="L186" s="805" t="s">
        <v>2481</v>
      </c>
      <c r="M186" s="805" t="s">
        <v>2482</v>
      </c>
      <c r="N186" s="805" t="s">
        <v>2483</v>
      </c>
      <c r="O186" s="806" t="str">
        <f t="shared" si="35"/>
        <v>ВОЛС</v>
      </c>
      <c r="P186" s="801" t="s">
        <v>156</v>
      </c>
      <c r="Q186" s="801" t="str">
        <f>CONCATENATE(IFERROR(INDEX('УЦН 1.0'!D:D,MATCH('показатель 504-п'!T186,'УЦН 1.0'!R:R,0)),""),IF(IFERROR(INDEX('УЦН 1.0'!H:H,MATCH('показатель 504-п'!T186,'УЦН 1.0'!R:R,0)),"")="",""," ("&amp;IFERROR(INDEX('УЦН 1.0'!H:H,MATCH('показатель 504-п'!T186,'УЦН 1.0'!R:R,0)),"")&amp;")"))</f>
        <v xml:space="preserve">2017 (ВОЛС)</v>
      </c>
      <c r="R186" s="807" t="str">
        <f>IFERROR(INDEX('УЦН 2.0'!K:K,MATCH('показатель 504-п'!T186,'УЦН 2.0'!L:L,0)),"")</f>
        <v/>
      </c>
      <c r="S186" s="801" t="str">
        <f>IFERROR(INDEX('ПРТС'!H:H,MATCH('показатель 504-п'!T186,'ПРТС'!P:P,0)),"")</f>
        <v/>
      </c>
      <c r="T186" s="808">
        <v>185</v>
      </c>
      <c r="U186" s="785"/>
      <c r="V186" s="785"/>
      <c r="W186" s="785"/>
      <c r="X186" s="785"/>
      <c r="Y186" s="785"/>
      <c r="Z186" s="785"/>
      <c r="AA186" s="785"/>
      <c r="AB186" s="785"/>
    </row>
    <row r="187" ht="14.25">
      <c r="A187" s="800" t="s">
        <v>1194</v>
      </c>
      <c r="B187" s="800" t="s">
        <v>1262</v>
      </c>
      <c r="C187" s="800" t="s">
        <v>378</v>
      </c>
      <c r="D187" s="801">
        <v>33</v>
      </c>
      <c r="E187" s="802">
        <v>4</v>
      </c>
      <c r="F187" s="803" t="s">
        <v>3183</v>
      </c>
      <c r="G187" s="803" t="s">
        <v>3184</v>
      </c>
      <c r="H187" s="803" t="s">
        <v>3185</v>
      </c>
      <c r="I187" s="803" t="str">
        <f>IFERROR(INDEX('УУС'!F:F,MATCH('показатель 504-п'!T187,'УУС'!N:N,0)),"")</f>
        <v xml:space="preserve">ул. Центральная</v>
      </c>
      <c r="J187" s="804" t="str">
        <f t="shared" si="34"/>
        <v>-</v>
      </c>
      <c r="K187" s="805"/>
      <c r="L187" s="805"/>
      <c r="M187" s="805"/>
      <c r="N187" s="805"/>
      <c r="O187" s="806" t="str">
        <f t="shared" si="35"/>
        <v>-</v>
      </c>
      <c r="P187" s="801" t="s">
        <v>156</v>
      </c>
      <c r="Q187" s="801" t="str">
        <f>CONCATENATE(IFERROR(INDEX('УЦН 1.0'!D:D,MATCH('показатель 504-п'!T187,'УЦН 1.0'!R:R,0)),""),IF(IFERROR(INDEX('УЦН 1.0'!H:H,MATCH('показатель 504-п'!T187,'УЦН 1.0'!R:R,0)),"")="",""," ("&amp;IFERROR(INDEX('УЦН 1.0'!H:H,MATCH('показатель 504-п'!T187,'УЦН 1.0'!R:R,0)),"")&amp;")"))</f>
        <v/>
      </c>
      <c r="R187" s="807" t="str">
        <f>IFERROR(INDEX('УЦН 2.0'!K:K,MATCH('показатель 504-п'!T187,'УЦН 2.0'!L:L,0)),"")</f>
        <v/>
      </c>
      <c r="S187" s="801" t="str">
        <f>IFERROR(INDEX('ПРТС'!H:H,MATCH('показатель 504-п'!T187,'ПРТС'!P:P,0)),"")</f>
        <v/>
      </c>
      <c r="T187" s="808">
        <v>186</v>
      </c>
      <c r="U187" s="785"/>
      <c r="V187" s="785"/>
      <c r="W187" s="785"/>
      <c r="X187" s="785"/>
      <c r="Y187" s="785"/>
      <c r="Z187" s="785"/>
      <c r="AA187" s="785"/>
      <c r="AB187" s="785"/>
    </row>
    <row r="188" ht="14.25">
      <c r="A188" s="809" t="s">
        <v>1194</v>
      </c>
      <c r="B188" s="800" t="s">
        <v>1195</v>
      </c>
      <c r="C188" s="809" t="s">
        <v>222</v>
      </c>
      <c r="D188" s="810">
        <v>390</v>
      </c>
      <c r="E188" s="802">
        <v>279</v>
      </c>
      <c r="F188" s="803" t="s">
        <v>3186</v>
      </c>
      <c r="G188" s="803" t="s">
        <v>3187</v>
      </c>
      <c r="H188" s="803" t="s">
        <v>3188</v>
      </c>
      <c r="I188" s="803" t="str">
        <f>IFERROR(INDEX('УУС'!F:F,MATCH('показатель 504-п'!T188,'УУС'!N:N,0)),"")</f>
        <v/>
      </c>
      <c r="J188" s="811" t="str">
        <f t="shared" si="34"/>
        <v xml:space="preserve">4G хор</v>
      </c>
      <c r="K188" s="805"/>
      <c r="L188" s="812" t="s">
        <v>2481</v>
      </c>
      <c r="M188" s="805"/>
      <c r="N188" s="812" t="s">
        <v>2483</v>
      </c>
      <c r="O188" s="806" t="str">
        <f t="shared" si="35"/>
        <v>ВОЛС</v>
      </c>
      <c r="P188" s="801" t="s">
        <v>2540</v>
      </c>
      <c r="Q188" s="801" t="str">
        <f>CONCATENATE(IFERROR(INDEX('УЦН 1.0'!D:D,MATCH('показатель 504-п'!T188,'УЦН 1.0'!R:R,0)),""),IF(IFERROR(INDEX('УЦН 1.0'!H:H,MATCH('показатель 504-п'!T188,'УЦН 1.0'!R:R,0)),"")="",""," ("&amp;IFERROR(INDEX('УЦН 1.0'!H:H,MATCH('показатель 504-п'!T188,'УЦН 1.0'!R:R,0)),"")&amp;")"))</f>
        <v xml:space="preserve">2021 (ВОЛС)</v>
      </c>
      <c r="R188" s="807" t="str">
        <f>IFERROR(INDEX('УЦН 2.0'!K:K,MATCH('показатель 504-п'!T188,'УЦН 2.0'!L:L,0)),"")</f>
        <v xml:space="preserve">2023 (июнь 2023) - ВОЛС + Мегафон </v>
      </c>
      <c r="S188" s="801" t="str">
        <f>IFERROR(INDEX('ПРТС'!H:H,MATCH('показатель 504-п'!T188,'ПРТС'!P:P,0)),"")</f>
        <v/>
      </c>
      <c r="T188" s="808">
        <v>187</v>
      </c>
      <c r="U188" s="785"/>
      <c r="V188" s="785"/>
      <c r="W188" s="785"/>
      <c r="X188" s="785"/>
      <c r="Y188" s="785"/>
      <c r="Z188" s="785"/>
      <c r="AA188" s="785"/>
      <c r="AB188" s="785"/>
    </row>
    <row r="189" ht="14.25">
      <c r="A189" s="800" t="s">
        <v>1194</v>
      </c>
      <c r="B189" s="800" t="s">
        <v>1262</v>
      </c>
      <c r="C189" s="800" t="s">
        <v>3189</v>
      </c>
      <c r="D189" s="801">
        <v>33</v>
      </c>
      <c r="E189" s="802">
        <v>25</v>
      </c>
      <c r="F189" s="803" t="s">
        <v>3190</v>
      </c>
      <c r="G189" s="803" t="s">
        <v>3191</v>
      </c>
      <c r="H189" s="803" t="s">
        <v>3192</v>
      </c>
      <c r="I189" s="803" t="str">
        <f>IFERROR(INDEX('УУС'!F:F,MATCH('показатель 504-п'!T189,'УУС'!N:N,0)),"")</f>
        <v xml:space="preserve">ул. Зеленая, д. 20</v>
      </c>
      <c r="J189" s="804" t="str">
        <f t="shared" si="34"/>
        <v>-</v>
      </c>
      <c r="K189" s="805"/>
      <c r="L189" s="805"/>
      <c r="M189" s="805"/>
      <c r="N189" s="805"/>
      <c r="O189" s="806" t="str">
        <f t="shared" si="35"/>
        <v>-</v>
      </c>
      <c r="P189" s="801" t="s">
        <v>156</v>
      </c>
      <c r="Q189" s="801" t="str">
        <f>CONCATENATE(IFERROR(INDEX('УЦН 1.0'!D:D,MATCH('показатель 504-п'!T189,'УЦН 1.0'!R:R,0)),""),IF(IFERROR(INDEX('УЦН 1.0'!H:H,MATCH('показатель 504-п'!T189,'УЦН 1.0'!R:R,0)),"")="",""," ("&amp;IFERROR(INDEX('УЦН 1.0'!H:H,MATCH('показатель 504-п'!T189,'УЦН 1.0'!R:R,0)),"")&amp;")"))</f>
        <v/>
      </c>
      <c r="R189" s="807" t="str">
        <f>IFERROR(INDEX('УЦН 2.0'!K:K,MATCH('показатель 504-п'!T189,'УЦН 2.0'!L:L,0)),"")</f>
        <v/>
      </c>
      <c r="S189" s="801" t="str">
        <f>IFERROR(INDEX('ПРТС'!H:H,MATCH('показатель 504-п'!T189,'ПРТС'!P:P,0)),"")</f>
        <v/>
      </c>
      <c r="T189" s="808">
        <v>188</v>
      </c>
      <c r="U189" s="785"/>
      <c r="V189" s="785"/>
      <c r="W189" s="785"/>
      <c r="X189" s="785"/>
      <c r="Y189" s="785"/>
      <c r="Z189" s="785"/>
      <c r="AA189" s="785"/>
      <c r="AB189" s="785"/>
    </row>
    <row r="190" ht="14.25">
      <c r="A190" s="800" t="s">
        <v>1194</v>
      </c>
      <c r="B190" s="800" t="s">
        <v>1195</v>
      </c>
      <c r="C190" s="800" t="s">
        <v>3193</v>
      </c>
      <c r="D190" s="801">
        <v>49</v>
      </c>
      <c r="E190" s="802">
        <v>28</v>
      </c>
      <c r="F190" s="803" t="s">
        <v>3194</v>
      </c>
      <c r="G190" s="803" t="s">
        <v>3195</v>
      </c>
      <c r="H190" s="803" t="s">
        <v>3196</v>
      </c>
      <c r="I190" s="803" t="str">
        <f>IFERROR(INDEX('УУС'!F:F,MATCH('показатель 504-п'!T190,'УУС'!N:N,0)),"")</f>
        <v xml:space="preserve">ул. Советская, д. 30</v>
      </c>
      <c r="J190" s="804" t="str">
        <f t="shared" si="34"/>
        <v>-</v>
      </c>
      <c r="K190" s="805"/>
      <c r="L190" s="805"/>
      <c r="M190" s="805"/>
      <c r="N190" s="805"/>
      <c r="O190" s="806" t="str">
        <f t="shared" si="35"/>
        <v>Спутник</v>
      </c>
      <c r="P190" s="801" t="s">
        <v>882</v>
      </c>
      <c r="Q190" s="801" t="str">
        <f>CONCATENATE(IFERROR(INDEX('УЦН 1.0'!D:D,MATCH('показатель 504-п'!T190,'УЦН 1.0'!R:R,0)),""),IF(IFERROR(INDEX('УЦН 1.0'!H:H,MATCH('показатель 504-п'!T190,'УЦН 1.0'!R:R,0)),"")="",""," ("&amp;IFERROR(INDEX('УЦН 1.0'!H:H,MATCH('показатель 504-п'!T190,'УЦН 1.0'!R:R,0)),"")&amp;")"))</f>
        <v/>
      </c>
      <c r="R190" s="807" t="str">
        <f>IFERROR(INDEX('УЦН 2.0'!K:K,MATCH('показатель 504-п'!T190,'УЦН 2.0'!L:L,0)),"")</f>
        <v/>
      </c>
      <c r="S190" s="801" t="str">
        <f>IFERROR(INDEX('ПРТС'!H:H,MATCH('показатель 504-п'!T190,'ПРТС'!P:P,0)),"")</f>
        <v/>
      </c>
      <c r="T190" s="808">
        <v>189</v>
      </c>
      <c r="U190" s="785"/>
      <c r="V190" s="785"/>
      <c r="W190" s="785"/>
      <c r="X190" s="785"/>
      <c r="Y190" s="785"/>
      <c r="Z190" s="785"/>
      <c r="AA190" s="785"/>
      <c r="AB190" s="785"/>
    </row>
    <row r="191" ht="14.25">
      <c r="A191" s="800" t="s">
        <v>1194</v>
      </c>
      <c r="B191" s="800" t="s">
        <v>1268</v>
      </c>
      <c r="C191" s="800" t="s">
        <v>3197</v>
      </c>
      <c r="D191" s="801">
        <v>3</v>
      </c>
      <c r="E191" s="802">
        <v>2</v>
      </c>
      <c r="F191" s="803" t="s">
        <v>3198</v>
      </c>
      <c r="G191" s="803" t="s">
        <v>3199</v>
      </c>
      <c r="H191" s="803" t="s">
        <v>3200</v>
      </c>
      <c r="I191" s="803" t="str">
        <f>IFERROR(INDEX('УУС'!F:F,MATCH('показатель 504-п'!T191,'УУС'!N:N,0)),"")</f>
        <v xml:space="preserve">ул. Озерная, д. 7</v>
      </c>
      <c r="J191" s="804" t="str">
        <f t="shared" si="34"/>
        <v>-</v>
      </c>
      <c r="K191" s="805"/>
      <c r="L191" s="805"/>
      <c r="M191" s="805"/>
      <c r="N191" s="805"/>
      <c r="O191" s="806" t="str">
        <f t="shared" si="35"/>
        <v>-</v>
      </c>
      <c r="P191" s="801" t="s">
        <v>156</v>
      </c>
      <c r="Q191" s="801" t="str">
        <f>CONCATENATE(IFERROR(INDEX('УЦН 1.0'!D:D,MATCH('показатель 504-п'!T191,'УЦН 1.0'!R:R,0)),""),IF(IFERROR(INDEX('УЦН 1.0'!H:H,MATCH('показатель 504-п'!T191,'УЦН 1.0'!R:R,0)),"")="",""," ("&amp;IFERROR(INDEX('УЦН 1.0'!H:H,MATCH('показатель 504-п'!T191,'УЦН 1.0'!R:R,0)),"")&amp;")"))</f>
        <v/>
      </c>
      <c r="R191" s="807" t="str">
        <f>IFERROR(INDEX('УЦН 2.0'!K:K,MATCH('показатель 504-п'!T191,'УЦН 2.0'!L:L,0)),"")</f>
        <v/>
      </c>
      <c r="S191" s="801" t="str">
        <f>IFERROR(INDEX('ПРТС'!H:H,MATCH('показатель 504-п'!T191,'ПРТС'!P:P,0)),"")</f>
        <v/>
      </c>
      <c r="T191" s="808">
        <v>190</v>
      </c>
      <c r="U191" s="785"/>
      <c r="V191" s="785"/>
      <c r="W191" s="785"/>
      <c r="X191" s="785"/>
      <c r="Y191" s="785"/>
      <c r="Z191" s="785"/>
      <c r="AA191" s="785"/>
      <c r="AB191" s="785"/>
    </row>
    <row r="192" ht="14.25">
      <c r="A192" s="800" t="s">
        <v>1194</v>
      </c>
      <c r="B192" s="800" t="s">
        <v>3201</v>
      </c>
      <c r="C192" s="800" t="s">
        <v>3202</v>
      </c>
      <c r="D192" s="801">
        <v>9</v>
      </c>
      <c r="E192" s="802">
        <v>3</v>
      </c>
      <c r="F192" s="803" t="s">
        <v>3203</v>
      </c>
      <c r="G192" s="803" t="s">
        <v>3204</v>
      </c>
      <c r="H192" s="803" t="s">
        <v>3205</v>
      </c>
      <c r="I192" s="803" t="str">
        <f>IFERROR(INDEX('УУС'!F:F,MATCH('показатель 504-п'!T192,'УУС'!N:N,0)),"")</f>
        <v/>
      </c>
      <c r="J192" s="804" t="str">
        <f t="shared" si="34"/>
        <v xml:space="preserve">3G хор</v>
      </c>
      <c r="K192" s="805" t="s">
        <v>2707</v>
      </c>
      <c r="L192" s="805" t="s">
        <v>2500</v>
      </c>
      <c r="M192" s="805" t="s">
        <v>2489</v>
      </c>
      <c r="N192" s="805" t="s">
        <v>2490</v>
      </c>
      <c r="O192" s="806" t="str">
        <f t="shared" si="35"/>
        <v>-</v>
      </c>
      <c r="P192" s="801" t="s">
        <v>156</v>
      </c>
      <c r="Q192" s="801" t="str">
        <f>CONCATENATE(IFERROR(INDEX('УЦН 1.0'!D:D,MATCH('показатель 504-п'!T192,'УЦН 1.0'!R:R,0)),""),IF(IFERROR(INDEX('УЦН 1.0'!H:H,MATCH('показатель 504-п'!T192,'УЦН 1.0'!R:R,0)),"")="",""," ("&amp;IFERROR(INDEX('УЦН 1.0'!H:H,MATCH('показатель 504-п'!T192,'УЦН 1.0'!R:R,0)),"")&amp;")"))</f>
        <v/>
      </c>
      <c r="R192" s="807" t="str">
        <f>IFERROR(INDEX('УЦН 2.0'!K:K,MATCH('показатель 504-п'!T192,'УЦН 2.0'!L:L,0)),"")</f>
        <v/>
      </c>
      <c r="S192" s="801" t="str">
        <f>IFERROR(INDEX('ПРТС'!H:H,MATCH('показатель 504-п'!T192,'ПРТС'!P:P,0)),"")</f>
        <v/>
      </c>
      <c r="T192" s="808">
        <v>191</v>
      </c>
      <c r="U192" s="785"/>
      <c r="V192" s="785"/>
      <c r="W192" s="785"/>
      <c r="X192" s="785"/>
      <c r="Y192" s="785"/>
      <c r="Z192" s="785"/>
      <c r="AA192" s="785"/>
      <c r="AB192" s="785"/>
    </row>
    <row r="193" ht="14.25">
      <c r="A193" s="800" t="s">
        <v>1194</v>
      </c>
      <c r="B193" s="800" t="s">
        <v>1195</v>
      </c>
      <c r="C193" s="800" t="s">
        <v>3206</v>
      </c>
      <c r="D193" s="801">
        <v>46</v>
      </c>
      <c r="E193" s="802">
        <v>32</v>
      </c>
      <c r="F193" s="803" t="s">
        <v>3207</v>
      </c>
      <c r="G193" s="803" t="s">
        <v>3208</v>
      </c>
      <c r="H193" s="803" t="s">
        <v>3209</v>
      </c>
      <c r="I193" s="803" t="str">
        <f>IFERROR(INDEX('УУС'!F:F,MATCH('показатель 504-п'!T193,'УУС'!N:N,0)),"")</f>
        <v xml:space="preserve">ул. Центральная, д. 2</v>
      </c>
      <c r="J193" s="804" t="str">
        <f t="shared" si="34"/>
        <v>-</v>
      </c>
      <c r="K193" s="805"/>
      <c r="L193" s="805"/>
      <c r="M193" s="805"/>
      <c r="N193" s="805"/>
      <c r="O193" s="806" t="str">
        <f t="shared" si="35"/>
        <v>-</v>
      </c>
      <c r="P193" s="801" t="s">
        <v>156</v>
      </c>
      <c r="Q193" s="801" t="str">
        <f>CONCATENATE(IFERROR(INDEX('УЦН 1.0'!D:D,MATCH('показатель 504-п'!T193,'УЦН 1.0'!R:R,0)),""),IF(IFERROR(INDEX('УЦН 1.0'!H:H,MATCH('показатель 504-п'!T193,'УЦН 1.0'!R:R,0)),"")="",""," ("&amp;IFERROR(INDEX('УЦН 1.0'!H:H,MATCH('показатель 504-п'!T193,'УЦН 1.0'!R:R,0)),"")&amp;")"))</f>
        <v/>
      </c>
      <c r="R193" s="807" t="str">
        <f>IFERROR(INDEX('УЦН 2.0'!K:K,MATCH('показатель 504-п'!T193,'УЦН 2.0'!L:L,0)),"")</f>
        <v/>
      </c>
      <c r="S193" s="801" t="str">
        <f>IFERROR(INDEX('ПРТС'!H:H,MATCH('показатель 504-п'!T193,'ПРТС'!P:P,0)),"")</f>
        <v/>
      </c>
      <c r="T193" s="808">
        <v>192</v>
      </c>
      <c r="U193" s="785"/>
      <c r="V193" s="785"/>
      <c r="W193" s="785"/>
      <c r="X193" s="785"/>
      <c r="Y193" s="785"/>
      <c r="Z193" s="785"/>
      <c r="AA193" s="785"/>
      <c r="AB193" s="785"/>
    </row>
    <row r="194" ht="14.25">
      <c r="A194" s="800" t="s">
        <v>1194</v>
      </c>
      <c r="B194" s="800" t="s">
        <v>3210</v>
      </c>
      <c r="C194" s="800" t="s">
        <v>3211</v>
      </c>
      <c r="D194" s="801">
        <v>129</v>
      </c>
      <c r="E194" s="802">
        <v>70</v>
      </c>
      <c r="F194" s="803" t="s">
        <v>3212</v>
      </c>
      <c r="G194" s="803" t="s">
        <v>3213</v>
      </c>
      <c r="H194" s="803" t="s">
        <v>3214</v>
      </c>
      <c r="I194" s="803" t="str">
        <f>IFERROR(INDEX('УУС'!F:F,MATCH('показатель 504-п'!T194,'УУС'!N:N,0)),"")</f>
        <v xml:space="preserve">ул. Школьная, д. 76</v>
      </c>
      <c r="J194" s="804" t="str">
        <f t="shared" si="34"/>
        <v xml:space="preserve">3G хор</v>
      </c>
      <c r="K194" s="805" t="s">
        <v>2707</v>
      </c>
      <c r="L194" s="805" t="s">
        <v>2500</v>
      </c>
      <c r="M194" s="805" t="s">
        <v>156</v>
      </c>
      <c r="N194" s="805" t="s">
        <v>156</v>
      </c>
      <c r="O194" s="806" t="str">
        <f t="shared" si="35"/>
        <v>Спутник</v>
      </c>
      <c r="P194" s="801" t="s">
        <v>882</v>
      </c>
      <c r="Q194" s="801" t="str">
        <f>CONCATENATE(IFERROR(INDEX('УЦН 1.0'!D:D,MATCH('показатель 504-п'!T194,'УЦН 1.0'!R:R,0)),""),IF(IFERROR(INDEX('УЦН 1.0'!H:H,MATCH('показатель 504-п'!T194,'УЦН 1.0'!R:R,0)),"")="",""," ("&amp;IFERROR(INDEX('УЦН 1.0'!H:H,MATCH('показатель 504-п'!T194,'УЦН 1.0'!R:R,0)),"")&amp;")"))</f>
        <v/>
      </c>
      <c r="R194" s="807" t="str">
        <f>IFERROR(INDEX('УЦН 2.0'!K:K,MATCH('показатель 504-п'!T194,'УЦН 2.0'!L:L,0)),"")</f>
        <v/>
      </c>
      <c r="S194" s="801" t="str">
        <f>IFERROR(INDEX('ПРТС'!H:H,MATCH('показатель 504-п'!T194,'ПРТС'!P:P,0)),"")</f>
        <v/>
      </c>
      <c r="T194" s="808">
        <v>193</v>
      </c>
      <c r="U194" s="785"/>
      <c r="V194" s="785"/>
      <c r="W194" s="785"/>
      <c r="X194" s="785"/>
      <c r="Y194" s="785"/>
      <c r="Z194" s="785"/>
      <c r="AA194" s="785"/>
      <c r="AB194" s="785"/>
    </row>
    <row r="195" ht="14.25">
      <c r="A195" s="800" t="s">
        <v>1194</v>
      </c>
      <c r="B195" s="800" t="s">
        <v>3215</v>
      </c>
      <c r="C195" s="800" t="s">
        <v>387</v>
      </c>
      <c r="D195" s="801">
        <v>163</v>
      </c>
      <c r="E195" s="802">
        <v>92</v>
      </c>
      <c r="F195" s="803" t="s">
        <v>3216</v>
      </c>
      <c r="G195" s="803" t="s">
        <v>3217</v>
      </c>
      <c r="H195" s="803" t="s">
        <v>3218</v>
      </c>
      <c r="I195" s="803" t="str">
        <f>IFERROR(INDEX('УУС'!F:F,MATCH('показатель 504-п'!T195,'УУС'!N:N,0)),"")</f>
        <v/>
      </c>
      <c r="J195" s="804" t="str">
        <f t="shared" si="34"/>
        <v xml:space="preserve">2G низ</v>
      </c>
      <c r="K195" s="805" t="s">
        <v>2515</v>
      </c>
      <c r="L195" s="805" t="s">
        <v>2500</v>
      </c>
      <c r="M195" s="805" t="s">
        <v>156</v>
      </c>
      <c r="N195" s="805" t="s">
        <v>156</v>
      </c>
      <c r="O195" s="806" t="str">
        <f t="shared" si="35"/>
        <v>-</v>
      </c>
      <c r="P195" s="801" t="s">
        <v>156</v>
      </c>
      <c r="Q195" s="801" t="str">
        <f>CONCATENATE(IFERROR(INDEX('УЦН 1.0'!D:D,MATCH('показатель 504-п'!T195,'УЦН 1.0'!R:R,0)),""),IF(IFERROR(INDEX('УЦН 1.0'!H:H,MATCH('показатель 504-п'!T195,'УЦН 1.0'!R:R,0)),"")="",""," ("&amp;IFERROR(INDEX('УЦН 1.0'!H:H,MATCH('показатель 504-п'!T195,'УЦН 1.0'!R:R,0)),"")&amp;")"))</f>
        <v/>
      </c>
      <c r="R195" s="807" t="str">
        <f>IFERROR(INDEX('УЦН 2.0'!K:K,MATCH('показатель 504-п'!T195,'УЦН 2.0'!L:L,0)),"")</f>
        <v/>
      </c>
      <c r="S195" s="801" t="str">
        <f>IFERROR(INDEX('ПРТС'!H:H,MATCH('показатель 504-п'!T195,'ПРТС'!P:P,0)),"")</f>
        <v/>
      </c>
      <c r="T195" s="808">
        <v>194</v>
      </c>
      <c r="U195" s="785"/>
      <c r="V195" s="785"/>
      <c r="W195" s="785"/>
      <c r="X195" s="785"/>
      <c r="Y195" s="785"/>
      <c r="Z195" s="785"/>
      <c r="AA195" s="785"/>
      <c r="AB195" s="785"/>
    </row>
    <row r="196" ht="14.25">
      <c r="A196" s="800" t="s">
        <v>1194</v>
      </c>
      <c r="B196" s="800" t="s">
        <v>1340</v>
      </c>
      <c r="C196" s="800" t="s">
        <v>3219</v>
      </c>
      <c r="D196" s="801">
        <v>86</v>
      </c>
      <c r="E196" s="802">
        <v>50</v>
      </c>
      <c r="F196" s="803" t="s">
        <v>3220</v>
      </c>
      <c r="G196" s="803" t="s">
        <v>3221</v>
      </c>
      <c r="H196" s="803" t="s">
        <v>3222</v>
      </c>
      <c r="I196" s="803" t="str">
        <f>IFERROR(INDEX('УУС'!F:F,MATCH('показатель 504-п'!T196,'УУС'!N:N,0)),"")</f>
        <v xml:space="preserve">ул. Заречная, д. 8</v>
      </c>
      <c r="J196" s="804" t="str">
        <f t="shared" si="34"/>
        <v>-</v>
      </c>
      <c r="K196" s="805"/>
      <c r="L196" s="805"/>
      <c r="M196" s="805"/>
      <c r="N196" s="805"/>
      <c r="O196" s="806" t="str">
        <f t="shared" si="35"/>
        <v>-</v>
      </c>
      <c r="P196" s="801" t="s">
        <v>156</v>
      </c>
      <c r="Q196" s="801" t="str">
        <f>CONCATENATE(IFERROR(INDEX('УЦН 1.0'!D:D,MATCH('показатель 504-п'!T196,'УЦН 1.0'!R:R,0)),""),IF(IFERROR(INDEX('УЦН 1.0'!H:H,MATCH('показатель 504-п'!T196,'УЦН 1.0'!R:R,0)),"")="",""," ("&amp;IFERROR(INDEX('УЦН 1.0'!H:H,MATCH('показатель 504-п'!T196,'УЦН 1.0'!R:R,0)),"")&amp;")"))</f>
        <v/>
      </c>
      <c r="R196" s="807" t="str">
        <f>IFERROR(INDEX('УЦН 2.0'!K:K,MATCH('показатель 504-п'!T196,'УЦН 2.0'!L:L,0)),"")</f>
        <v/>
      </c>
      <c r="S196" s="801" t="str">
        <f>IFERROR(INDEX('ПРТС'!H:H,MATCH('показатель 504-п'!T196,'ПРТС'!P:P,0)),"")</f>
        <v/>
      </c>
      <c r="T196" s="808">
        <v>195</v>
      </c>
      <c r="U196" s="785"/>
      <c r="V196" s="785"/>
      <c r="W196" s="785"/>
      <c r="X196" s="785"/>
      <c r="Y196" s="785"/>
      <c r="Z196" s="785"/>
      <c r="AA196" s="785"/>
      <c r="AB196" s="785"/>
    </row>
    <row r="197" ht="14.25">
      <c r="A197" s="800" t="s">
        <v>1194</v>
      </c>
      <c r="B197" s="800" t="s">
        <v>3201</v>
      </c>
      <c r="C197" s="800" t="s">
        <v>3223</v>
      </c>
      <c r="D197" s="801">
        <v>154</v>
      </c>
      <c r="E197" s="802">
        <v>86</v>
      </c>
      <c r="F197" s="803" t="s">
        <v>3224</v>
      </c>
      <c r="G197" s="803" t="s">
        <v>3225</v>
      </c>
      <c r="H197" s="803" t="s">
        <v>3226</v>
      </c>
      <c r="I197" s="803" t="str">
        <f>IFERROR(INDEX('УУС'!F:F,MATCH('показатель 504-п'!T197,'УУС'!N:N,0)),"")</f>
        <v/>
      </c>
      <c r="J197" s="804" t="str">
        <f t="shared" si="34"/>
        <v xml:space="preserve">3G хор</v>
      </c>
      <c r="K197" s="805" t="s">
        <v>2707</v>
      </c>
      <c r="L197" s="805" t="s">
        <v>2488</v>
      </c>
      <c r="M197" s="805" t="s">
        <v>2489</v>
      </c>
      <c r="N197" s="805" t="s">
        <v>2495</v>
      </c>
      <c r="O197" s="806" t="str">
        <f t="shared" si="35"/>
        <v>-</v>
      </c>
      <c r="P197" s="801" t="s">
        <v>156</v>
      </c>
      <c r="Q197" s="801" t="str">
        <f>CONCATENATE(IFERROR(INDEX('УЦН 1.0'!D:D,MATCH('показатель 504-п'!T197,'УЦН 1.0'!R:R,0)),""),IF(IFERROR(INDEX('УЦН 1.0'!H:H,MATCH('показатель 504-п'!T197,'УЦН 1.0'!R:R,0)),"")="",""," ("&amp;IFERROR(INDEX('УЦН 1.0'!H:H,MATCH('показатель 504-п'!T197,'УЦН 1.0'!R:R,0)),"")&amp;")"))</f>
        <v/>
      </c>
      <c r="R197" s="807" t="str">
        <f>IFERROR(INDEX('УЦН 2.0'!K:K,MATCH('показатель 504-п'!T197,'УЦН 2.0'!L:L,0)),"")</f>
        <v/>
      </c>
      <c r="S197" s="801" t="str">
        <f>IFERROR(INDEX('ПРТС'!H:H,MATCH('показатель 504-п'!T197,'ПРТС'!P:P,0)),"")</f>
        <v/>
      </c>
      <c r="T197" s="808">
        <v>196</v>
      </c>
      <c r="U197" s="785"/>
      <c r="V197" s="785"/>
      <c r="W197" s="785"/>
      <c r="X197" s="785"/>
      <c r="Y197" s="785"/>
      <c r="Z197" s="785"/>
      <c r="AA197" s="785"/>
      <c r="AB197" s="785"/>
    </row>
    <row r="198" ht="14.25">
      <c r="A198" s="800" t="s">
        <v>1194</v>
      </c>
      <c r="B198" s="800" t="s">
        <v>3227</v>
      </c>
      <c r="C198" s="800" t="s">
        <v>3228</v>
      </c>
      <c r="D198" s="801">
        <v>22</v>
      </c>
      <c r="E198" s="802">
        <v>7</v>
      </c>
      <c r="F198" s="803" t="s">
        <v>3229</v>
      </c>
      <c r="G198" s="803" t="s">
        <v>3230</v>
      </c>
      <c r="H198" s="803" t="s">
        <v>3231</v>
      </c>
      <c r="I198" s="803" t="str">
        <f>IFERROR(INDEX('УУС'!F:F,MATCH('показатель 504-п'!T198,'УУС'!N:N,0)),"")</f>
        <v/>
      </c>
      <c r="J198" s="804" t="str">
        <f t="shared" si="34"/>
        <v xml:space="preserve">3G хор</v>
      </c>
      <c r="K198" s="805" t="s">
        <v>2707</v>
      </c>
      <c r="L198" s="805" t="s">
        <v>156</v>
      </c>
      <c r="M198" s="805" t="s">
        <v>156</v>
      </c>
      <c r="N198" s="805" t="s">
        <v>156</v>
      </c>
      <c r="O198" s="806" t="str">
        <f t="shared" si="35"/>
        <v>-</v>
      </c>
      <c r="P198" s="801" t="s">
        <v>156</v>
      </c>
      <c r="Q198" s="801" t="str">
        <f>CONCATENATE(IFERROR(INDEX('УЦН 1.0'!D:D,MATCH('показатель 504-п'!T198,'УЦН 1.0'!R:R,0)),""),IF(IFERROR(INDEX('УЦН 1.0'!H:H,MATCH('показатель 504-п'!T198,'УЦН 1.0'!R:R,0)),"")="",""," ("&amp;IFERROR(INDEX('УЦН 1.0'!H:H,MATCH('показатель 504-п'!T198,'УЦН 1.0'!R:R,0)),"")&amp;")"))</f>
        <v/>
      </c>
      <c r="R198" s="807" t="str">
        <f>IFERROR(INDEX('УЦН 2.0'!K:K,MATCH('показатель 504-п'!T198,'УЦН 2.0'!L:L,0)),"")</f>
        <v/>
      </c>
      <c r="S198" s="801" t="str">
        <f>IFERROR(INDEX('ПРТС'!H:H,MATCH('показатель 504-п'!T198,'ПРТС'!P:P,0)),"")</f>
        <v/>
      </c>
      <c r="T198" s="808">
        <v>197</v>
      </c>
      <c r="U198" s="785"/>
      <c r="V198" s="785"/>
      <c r="W198" s="785"/>
      <c r="X198" s="785"/>
      <c r="Y198" s="785"/>
      <c r="Z198" s="785"/>
      <c r="AA198" s="785"/>
      <c r="AB198" s="785"/>
    </row>
    <row r="199" ht="14.25">
      <c r="A199" s="809" t="s">
        <v>1194</v>
      </c>
      <c r="B199" s="800" t="s">
        <v>1262</v>
      </c>
      <c r="C199" s="809" t="s">
        <v>99</v>
      </c>
      <c r="D199" s="810">
        <v>153</v>
      </c>
      <c r="E199" s="802">
        <v>89</v>
      </c>
      <c r="F199" s="803" t="s">
        <v>3232</v>
      </c>
      <c r="G199" s="803" t="s">
        <v>3233</v>
      </c>
      <c r="H199" s="803" t="s">
        <v>3234</v>
      </c>
      <c r="I199" s="803" t="str">
        <f>IFERROR(INDEX('УУС'!F:F,MATCH('показатель 504-п'!T199,'УУС'!N:N,0)),"")</f>
        <v/>
      </c>
      <c r="J199" s="811" t="str">
        <f t="shared" si="34"/>
        <v xml:space="preserve">4G хор</v>
      </c>
      <c r="K199" s="805"/>
      <c r="L199" s="812" t="s">
        <v>2481</v>
      </c>
      <c r="M199" s="805"/>
      <c r="N199" s="812" t="s">
        <v>2483</v>
      </c>
      <c r="O199" s="806" t="str">
        <f t="shared" si="35"/>
        <v>ВОЛС</v>
      </c>
      <c r="P199" s="801" t="s">
        <v>882</v>
      </c>
      <c r="Q199" s="801" t="str">
        <f>CONCATENATE(IFERROR(INDEX('УЦН 1.0'!D:D,MATCH('показатель 504-п'!T199,'УЦН 1.0'!R:R,0)),""),IF(IFERROR(INDEX('УЦН 1.0'!H:H,MATCH('показатель 504-п'!T199,'УЦН 1.0'!R:R,0)),"")="",""," ("&amp;IFERROR(INDEX('УЦН 1.0'!H:H,MATCH('показатель 504-п'!T199,'УЦН 1.0'!R:R,0)),"")&amp;")"))</f>
        <v/>
      </c>
      <c r="R199" s="807" t="str">
        <f>IFERROR(INDEX('УЦН 2.0'!K:K,MATCH('показатель 504-п'!T199,'УЦН 2.0'!L:L,0)),"")</f>
        <v xml:space="preserve">2023 (с 2022) (май 2023) - ВОЛС + Мегафон </v>
      </c>
      <c r="S199" s="801" t="str">
        <f>IFERROR(INDEX('ПРТС'!H:H,MATCH('показатель 504-п'!T199,'ПРТС'!P:P,0)),"")</f>
        <v/>
      </c>
      <c r="T199" s="808">
        <v>198</v>
      </c>
      <c r="U199" s="785"/>
      <c r="V199" s="785"/>
      <c r="W199" s="785"/>
      <c r="X199" s="785"/>
      <c r="Y199" s="785"/>
      <c r="Z199" s="785"/>
      <c r="AA199" s="785"/>
      <c r="AB199" s="785"/>
    </row>
    <row r="200" ht="14.25">
      <c r="A200" s="800" t="s">
        <v>1194</v>
      </c>
      <c r="B200" s="800" t="s">
        <v>3235</v>
      </c>
      <c r="C200" s="800" t="s">
        <v>3236</v>
      </c>
      <c r="D200" s="801">
        <v>256</v>
      </c>
      <c r="E200" s="802">
        <v>72</v>
      </c>
      <c r="F200" s="803" t="s">
        <v>3237</v>
      </c>
      <c r="G200" s="803" t="s">
        <v>3238</v>
      </c>
      <c r="H200" s="803" t="s">
        <v>3239</v>
      </c>
      <c r="I200" s="803" t="str">
        <f>IFERROR(INDEX('УУС'!F:F,MATCH('показатель 504-п'!T200,'УУС'!N:N,0)),"")</f>
        <v xml:space="preserve">ул. Почтовая</v>
      </c>
      <c r="J200" s="804" t="str">
        <f t="shared" si="34"/>
        <v>-</v>
      </c>
      <c r="K200" s="805"/>
      <c r="L200" s="805"/>
      <c r="M200" s="805"/>
      <c r="N200" s="805"/>
      <c r="O200" s="806" t="str">
        <f t="shared" si="35"/>
        <v>Спутник</v>
      </c>
      <c r="P200" s="801" t="s">
        <v>882</v>
      </c>
      <c r="Q200" s="801" t="str">
        <f>CONCATENATE(IFERROR(INDEX('УЦН 1.0'!D:D,MATCH('показатель 504-п'!T200,'УЦН 1.0'!R:R,0)),""),IF(IFERROR(INDEX('УЦН 1.0'!H:H,MATCH('показатель 504-п'!T200,'УЦН 1.0'!R:R,0)),"")="",""," ("&amp;IFERROR(INDEX('УЦН 1.0'!H:H,MATCH('показатель 504-п'!T200,'УЦН 1.0'!R:R,0)),"")&amp;")"))</f>
        <v/>
      </c>
      <c r="R200" s="807" t="str">
        <f>IFERROR(INDEX('УЦН 2.0'!K:K,MATCH('показатель 504-п'!T200,'УЦН 2.0'!L:L,0)),"")</f>
        <v/>
      </c>
      <c r="S200" s="801" t="str">
        <f>IFERROR(INDEX('ПРТС'!H:H,MATCH('показатель 504-п'!T200,'ПРТС'!P:P,0)),"")</f>
        <v/>
      </c>
      <c r="T200" s="808">
        <v>199</v>
      </c>
      <c r="U200" s="785"/>
      <c r="V200" s="785"/>
      <c r="W200" s="785"/>
      <c r="X200" s="785"/>
      <c r="Y200" s="785"/>
      <c r="Z200" s="785"/>
      <c r="AA200" s="785"/>
      <c r="AB200" s="785"/>
    </row>
    <row r="201" ht="14.25">
      <c r="A201" s="809" t="s">
        <v>1194</v>
      </c>
      <c r="B201" s="800" t="s">
        <v>1265</v>
      </c>
      <c r="C201" s="809" t="s">
        <v>223</v>
      </c>
      <c r="D201" s="810">
        <v>289</v>
      </c>
      <c r="E201" s="802">
        <v>192</v>
      </c>
      <c r="F201" s="803" t="s">
        <v>3240</v>
      </c>
      <c r="G201" s="803" t="s">
        <v>3241</v>
      </c>
      <c r="H201" s="803" t="s">
        <v>3242</v>
      </c>
      <c r="I201" s="803" t="str">
        <f>IFERROR(INDEX('УУС'!F:F,MATCH('показатель 504-п'!T201,'УУС'!N:N,0)),"")</f>
        <v/>
      </c>
      <c r="J201" s="811" t="str">
        <f t="shared" si="34"/>
        <v xml:space="preserve">4G хор</v>
      </c>
      <c r="K201" s="805" t="s">
        <v>156</v>
      </c>
      <c r="L201" s="812" t="s">
        <v>2481</v>
      </c>
      <c r="M201" s="805" t="s">
        <v>156</v>
      </c>
      <c r="N201" s="812" t="s">
        <v>2483</v>
      </c>
      <c r="O201" s="806" t="str">
        <f t="shared" si="35"/>
        <v>ВОЛС</v>
      </c>
      <c r="P201" s="801" t="s">
        <v>2540</v>
      </c>
      <c r="Q201" s="801" t="str">
        <f>CONCATENATE(IFERROR(INDEX('УЦН 1.0'!D:D,MATCH('показатель 504-п'!T201,'УЦН 1.0'!R:R,0)),""),IF(IFERROR(INDEX('УЦН 1.0'!H:H,MATCH('показатель 504-п'!T201,'УЦН 1.0'!R:R,0)),"")="",""," ("&amp;IFERROR(INDEX('УЦН 1.0'!H:H,MATCH('показатель 504-п'!T201,'УЦН 1.0'!R:R,0)),"")&amp;")"))</f>
        <v xml:space="preserve">2021 (ВОЛС)</v>
      </c>
      <c r="R201" s="807" t="str">
        <f>IFERROR(INDEX('УЦН 2.0'!K:K,MATCH('показатель 504-п'!T201,'УЦН 2.0'!L:L,0)),"")</f>
        <v xml:space="preserve">2023 (с 2022) (февраль 2023) - ВОЛС + Мегафон </v>
      </c>
      <c r="S201" s="801" t="str">
        <f>IFERROR(INDEX('ПРТС'!H:H,MATCH('показатель 504-п'!T201,'ПРТС'!P:P,0)),"")</f>
        <v/>
      </c>
      <c r="T201" s="808">
        <v>200</v>
      </c>
      <c r="U201" s="785"/>
      <c r="V201" s="785"/>
      <c r="W201" s="785"/>
      <c r="X201" s="785"/>
      <c r="Y201" s="785"/>
      <c r="Z201" s="785"/>
      <c r="AA201" s="785"/>
      <c r="AB201" s="785"/>
    </row>
    <row r="202" ht="14.25">
      <c r="A202" s="800" t="s">
        <v>1194</v>
      </c>
      <c r="B202" s="800" t="s">
        <v>1340</v>
      </c>
      <c r="C202" s="800" t="s">
        <v>3243</v>
      </c>
      <c r="D202" s="801">
        <v>6</v>
      </c>
      <c r="E202" s="802">
        <v>0</v>
      </c>
      <c r="F202" s="803" t="s">
        <v>3244</v>
      </c>
      <c r="G202" s="803" t="s">
        <v>3245</v>
      </c>
      <c r="H202" s="803" t="s">
        <v>3246</v>
      </c>
      <c r="I202" s="803" t="str">
        <f>IFERROR(INDEX('УУС'!F:F,MATCH('показатель 504-п'!T202,'УУС'!N:N,0)),"")</f>
        <v/>
      </c>
      <c r="J202" s="804" t="str">
        <f t="shared" si="34"/>
        <v>-</v>
      </c>
      <c r="K202" s="805"/>
      <c r="L202" s="805"/>
      <c r="M202" s="805"/>
      <c r="N202" s="805"/>
      <c r="O202" s="806" t="str">
        <f t="shared" si="35"/>
        <v>-</v>
      </c>
      <c r="P202" s="801" t="s">
        <v>156</v>
      </c>
      <c r="Q202" s="801" t="str">
        <f>CONCATENATE(IFERROR(INDEX('УЦН 1.0'!D:D,MATCH('показатель 504-п'!T202,'УЦН 1.0'!R:R,0)),""),IF(IFERROR(INDEX('УЦН 1.0'!H:H,MATCH('показатель 504-п'!T202,'УЦН 1.0'!R:R,0)),"")="",""," ("&amp;IFERROR(INDEX('УЦН 1.0'!H:H,MATCH('показатель 504-п'!T202,'УЦН 1.0'!R:R,0)),"")&amp;")"))</f>
        <v/>
      </c>
      <c r="R202" s="807" t="str">
        <f>IFERROR(INDEX('УЦН 2.0'!K:K,MATCH('показатель 504-п'!T202,'УЦН 2.0'!L:L,0)),"")</f>
        <v/>
      </c>
      <c r="S202" s="801" t="str">
        <f>IFERROR(INDEX('ПРТС'!H:H,MATCH('показатель 504-п'!T202,'ПРТС'!P:P,0)),"")</f>
        <v/>
      </c>
      <c r="T202" s="808">
        <v>201</v>
      </c>
      <c r="U202" s="785"/>
      <c r="V202" s="785"/>
      <c r="W202" s="785"/>
      <c r="X202" s="785"/>
      <c r="Y202" s="785"/>
      <c r="Z202" s="785"/>
      <c r="AA202" s="785"/>
      <c r="AB202" s="785"/>
    </row>
    <row r="203" ht="14.25">
      <c r="A203" s="800" t="s">
        <v>1194</v>
      </c>
      <c r="B203" s="800" t="s">
        <v>3201</v>
      </c>
      <c r="C203" s="800" t="s">
        <v>3247</v>
      </c>
      <c r="D203" s="801">
        <v>66</v>
      </c>
      <c r="E203" s="802">
        <v>7</v>
      </c>
      <c r="F203" s="803" t="s">
        <v>3248</v>
      </c>
      <c r="G203" s="803" t="s">
        <v>3249</v>
      </c>
      <c r="H203" s="803" t="s">
        <v>3250</v>
      </c>
      <c r="I203" s="803" t="str">
        <f>IFERROR(INDEX('УУС'!F:F,MATCH('показатель 504-п'!T203,'УУС'!N:N,0)),"")</f>
        <v/>
      </c>
      <c r="J203" s="804" t="str">
        <f t="shared" si="34"/>
        <v xml:space="preserve">3G хор</v>
      </c>
      <c r="K203" s="805" t="s">
        <v>2707</v>
      </c>
      <c r="L203" s="805" t="s">
        <v>2500</v>
      </c>
      <c r="M203" s="805" t="s">
        <v>156</v>
      </c>
      <c r="N203" s="805" t="s">
        <v>156</v>
      </c>
      <c r="O203" s="806" t="str">
        <f t="shared" si="35"/>
        <v>-</v>
      </c>
      <c r="P203" s="801" t="s">
        <v>156</v>
      </c>
      <c r="Q203" s="801" t="str">
        <f>CONCATENATE(IFERROR(INDEX('УЦН 1.0'!D:D,MATCH('показатель 504-п'!T203,'УЦН 1.0'!R:R,0)),""),IF(IFERROR(INDEX('УЦН 1.0'!H:H,MATCH('показатель 504-п'!T203,'УЦН 1.0'!R:R,0)),"")="",""," ("&amp;IFERROR(INDEX('УЦН 1.0'!H:H,MATCH('показатель 504-п'!T203,'УЦН 1.0'!R:R,0)),"")&amp;")"))</f>
        <v/>
      </c>
      <c r="R203" s="807" t="str">
        <f>IFERROR(INDEX('УЦН 2.0'!K:K,MATCH('показатель 504-п'!T203,'УЦН 2.0'!L:L,0)),"")</f>
        <v/>
      </c>
      <c r="S203" s="801" t="str">
        <f>IFERROR(INDEX('ПРТС'!H:H,MATCH('показатель 504-п'!T203,'ПРТС'!P:P,0)),"")</f>
        <v/>
      </c>
      <c r="T203" s="808">
        <v>202</v>
      </c>
      <c r="U203" s="785"/>
      <c r="V203" s="785"/>
      <c r="W203" s="785"/>
      <c r="X203" s="785"/>
      <c r="Y203" s="785"/>
      <c r="Z203" s="785"/>
      <c r="AA203" s="785"/>
      <c r="AB203" s="785"/>
    </row>
    <row r="204" ht="14.25">
      <c r="A204" s="800" t="s">
        <v>1194</v>
      </c>
      <c r="B204" s="800" t="s">
        <v>3210</v>
      </c>
      <c r="C204" s="800" t="s">
        <v>3251</v>
      </c>
      <c r="D204" s="801">
        <v>34</v>
      </c>
      <c r="E204" s="802">
        <v>13</v>
      </c>
      <c r="F204" s="803" t="s">
        <v>3252</v>
      </c>
      <c r="G204" s="803" t="s">
        <v>3253</v>
      </c>
      <c r="H204" s="803" t="s">
        <v>3254</v>
      </c>
      <c r="I204" s="803" t="str">
        <f>IFERROR(INDEX('УУС'!F:F,MATCH('показатель 504-п'!T204,'УУС'!N:N,0)),"")</f>
        <v/>
      </c>
      <c r="J204" s="804" t="str">
        <f t="shared" si="34"/>
        <v xml:space="preserve">3G хор</v>
      </c>
      <c r="K204" s="805" t="s">
        <v>2707</v>
      </c>
      <c r="L204" s="805" t="s">
        <v>156</v>
      </c>
      <c r="M204" s="805" t="s">
        <v>156</v>
      </c>
      <c r="N204" s="805" t="s">
        <v>156</v>
      </c>
      <c r="O204" s="806" t="str">
        <f t="shared" si="35"/>
        <v>-</v>
      </c>
      <c r="P204" s="801" t="s">
        <v>156</v>
      </c>
      <c r="Q204" s="801" t="str">
        <f>CONCATENATE(IFERROR(INDEX('УЦН 1.0'!D:D,MATCH('показатель 504-п'!T204,'УЦН 1.0'!R:R,0)),""),IF(IFERROR(INDEX('УЦН 1.0'!H:H,MATCH('показатель 504-п'!T204,'УЦН 1.0'!R:R,0)),"")="",""," ("&amp;IFERROR(INDEX('УЦН 1.0'!H:H,MATCH('показатель 504-п'!T204,'УЦН 1.0'!R:R,0)),"")&amp;")"))</f>
        <v/>
      </c>
      <c r="R204" s="807" t="str">
        <f>IFERROR(INDEX('УЦН 2.0'!K:K,MATCH('показатель 504-п'!T204,'УЦН 2.0'!L:L,0)),"")</f>
        <v/>
      </c>
      <c r="S204" s="801" t="str">
        <f>IFERROR(INDEX('ПРТС'!H:H,MATCH('показатель 504-п'!T204,'ПРТС'!P:P,0)),"")</f>
        <v/>
      </c>
      <c r="T204" s="808">
        <v>203</v>
      </c>
      <c r="U204" s="785"/>
      <c r="V204" s="785"/>
      <c r="W204" s="785"/>
      <c r="X204" s="785"/>
      <c r="Y204" s="785"/>
      <c r="Z204" s="785"/>
      <c r="AA204" s="785"/>
      <c r="AB204" s="785"/>
    </row>
    <row r="205" ht="14.25">
      <c r="A205" s="800" t="s">
        <v>1194</v>
      </c>
      <c r="B205" s="800" t="s">
        <v>1262</v>
      </c>
      <c r="C205" s="800" t="s">
        <v>3255</v>
      </c>
      <c r="D205" s="801">
        <v>70</v>
      </c>
      <c r="E205" s="802">
        <v>24</v>
      </c>
      <c r="F205" s="803" t="s">
        <v>3256</v>
      </c>
      <c r="G205" s="803" t="s">
        <v>3257</v>
      </c>
      <c r="H205" s="803" t="s">
        <v>3258</v>
      </c>
      <c r="I205" s="803" t="str">
        <f>IFERROR(INDEX('УУС'!F:F,MATCH('показатель 504-п'!T205,'УУС'!N:N,0)),"")</f>
        <v xml:space="preserve">ул. Центральная</v>
      </c>
      <c r="J205" s="804" t="str">
        <f t="shared" si="34"/>
        <v>-</v>
      </c>
      <c r="K205" s="805"/>
      <c r="L205" s="805"/>
      <c r="M205" s="805"/>
      <c r="N205" s="805"/>
      <c r="O205" s="806" t="str">
        <f t="shared" si="35"/>
        <v>-</v>
      </c>
      <c r="P205" s="801" t="s">
        <v>156</v>
      </c>
      <c r="Q205" s="801" t="str">
        <f>CONCATENATE(IFERROR(INDEX('УЦН 1.0'!D:D,MATCH('показатель 504-п'!T205,'УЦН 1.0'!R:R,0)),""),IF(IFERROR(INDEX('УЦН 1.0'!H:H,MATCH('показатель 504-п'!T205,'УЦН 1.0'!R:R,0)),"")="",""," ("&amp;IFERROR(INDEX('УЦН 1.0'!H:H,MATCH('показатель 504-п'!T205,'УЦН 1.0'!R:R,0)),"")&amp;")"))</f>
        <v/>
      </c>
      <c r="R205" s="807" t="str">
        <f>IFERROR(INDEX('УЦН 2.0'!K:K,MATCH('показатель 504-п'!T205,'УЦН 2.0'!L:L,0)),"")</f>
        <v/>
      </c>
      <c r="S205" s="801" t="str">
        <f>IFERROR(INDEX('ПРТС'!H:H,MATCH('показатель 504-п'!T205,'ПРТС'!P:P,0)),"")</f>
        <v/>
      </c>
      <c r="T205" s="808">
        <v>204</v>
      </c>
      <c r="U205" s="785"/>
      <c r="V205" s="785"/>
      <c r="W205" s="785"/>
      <c r="X205" s="785"/>
      <c r="Y205" s="785"/>
      <c r="Z205" s="785"/>
      <c r="AA205" s="785"/>
      <c r="AB205" s="785"/>
    </row>
    <row r="206" ht="14.25">
      <c r="A206" s="800" t="s">
        <v>1194</v>
      </c>
      <c r="B206" s="800" t="s">
        <v>1262</v>
      </c>
      <c r="C206" s="800" t="s">
        <v>3259</v>
      </c>
      <c r="D206" s="801">
        <v>57</v>
      </c>
      <c r="E206" s="802">
        <v>21</v>
      </c>
      <c r="F206" s="803" t="s">
        <v>3260</v>
      </c>
      <c r="G206" s="803" t="s">
        <v>3261</v>
      </c>
      <c r="H206" s="803" t="s">
        <v>3262</v>
      </c>
      <c r="I206" s="803" t="str">
        <f>IFERROR(INDEX('УУС'!F:F,MATCH('показатель 504-п'!T206,'УУС'!N:N,0)),"")</f>
        <v xml:space="preserve">ул. Новая, д. 23</v>
      </c>
      <c r="J206" s="804" t="str">
        <f t="shared" si="34"/>
        <v>-</v>
      </c>
      <c r="K206" s="805"/>
      <c r="L206" s="805"/>
      <c r="M206" s="805"/>
      <c r="N206" s="805"/>
      <c r="O206" s="806" t="str">
        <f t="shared" si="35"/>
        <v>-</v>
      </c>
      <c r="P206" s="801" t="s">
        <v>156</v>
      </c>
      <c r="Q206" s="801" t="str">
        <f>CONCATENATE(IFERROR(INDEX('УЦН 1.0'!D:D,MATCH('показатель 504-п'!T206,'УЦН 1.0'!R:R,0)),""),IF(IFERROR(INDEX('УЦН 1.0'!H:H,MATCH('показатель 504-п'!T206,'УЦН 1.0'!R:R,0)),"")="",""," ("&amp;IFERROR(INDEX('УЦН 1.0'!H:H,MATCH('показатель 504-п'!T206,'УЦН 1.0'!R:R,0)),"")&amp;")"))</f>
        <v/>
      </c>
      <c r="R206" s="807" t="str">
        <f>IFERROR(INDEX('УЦН 2.0'!K:K,MATCH('показатель 504-п'!T206,'УЦН 2.0'!L:L,0)),"")</f>
        <v/>
      </c>
      <c r="S206" s="801" t="str">
        <f>IFERROR(INDEX('ПРТС'!H:H,MATCH('показатель 504-п'!T206,'ПРТС'!P:P,0)),"")</f>
        <v/>
      </c>
      <c r="T206" s="808">
        <v>205</v>
      </c>
      <c r="U206" s="785"/>
      <c r="V206" s="785"/>
      <c r="W206" s="785"/>
      <c r="X206" s="785"/>
      <c r="Y206" s="785"/>
      <c r="Z206" s="785"/>
      <c r="AA206" s="785"/>
      <c r="AB206" s="785"/>
    </row>
    <row r="207" ht="14.25">
      <c r="A207" s="800" t="s">
        <v>1194</v>
      </c>
      <c r="B207" s="800" t="s">
        <v>3210</v>
      </c>
      <c r="C207" s="800" t="s">
        <v>3263</v>
      </c>
      <c r="D207" s="801">
        <v>5</v>
      </c>
      <c r="E207" s="802">
        <v>0</v>
      </c>
      <c r="F207" s="803" t="s">
        <v>3264</v>
      </c>
      <c r="G207" s="803" t="s">
        <v>3265</v>
      </c>
      <c r="H207" s="803" t="s">
        <v>3266</v>
      </c>
      <c r="I207" s="803" t="str">
        <f>IFERROR(INDEX('УУС'!F:F,MATCH('показатель 504-п'!T207,'УУС'!N:N,0)),"")</f>
        <v/>
      </c>
      <c r="J207" s="804" t="str">
        <f t="shared" si="34"/>
        <v xml:space="preserve">3G хор</v>
      </c>
      <c r="K207" s="805" t="s">
        <v>2707</v>
      </c>
      <c r="L207" s="805" t="s">
        <v>156</v>
      </c>
      <c r="M207" s="805" t="s">
        <v>156</v>
      </c>
      <c r="N207" s="805" t="s">
        <v>156</v>
      </c>
      <c r="O207" s="806" t="str">
        <f t="shared" si="35"/>
        <v>-</v>
      </c>
      <c r="P207" s="801" t="s">
        <v>156</v>
      </c>
      <c r="Q207" s="801" t="str">
        <f>CONCATENATE(IFERROR(INDEX('УЦН 1.0'!D:D,MATCH('показатель 504-п'!T207,'УЦН 1.0'!R:R,0)),""),IF(IFERROR(INDEX('УЦН 1.0'!H:H,MATCH('показатель 504-п'!T207,'УЦН 1.0'!R:R,0)),"")="",""," ("&amp;IFERROR(INDEX('УЦН 1.0'!H:H,MATCH('показатель 504-п'!T207,'УЦН 1.0'!R:R,0)),"")&amp;")"))</f>
        <v/>
      </c>
      <c r="R207" s="807" t="str">
        <f>IFERROR(INDEX('УЦН 2.0'!K:K,MATCH('показатель 504-п'!T207,'УЦН 2.0'!L:L,0)),"")</f>
        <v/>
      </c>
      <c r="S207" s="801" t="str">
        <f>IFERROR(INDEX('ПРТС'!H:H,MATCH('показатель 504-п'!T207,'ПРТС'!P:P,0)),"")</f>
        <v/>
      </c>
      <c r="T207" s="808">
        <v>206</v>
      </c>
      <c r="U207" s="785"/>
      <c r="V207" s="785"/>
      <c r="W207" s="785"/>
      <c r="X207" s="785"/>
      <c r="Y207" s="785"/>
      <c r="Z207" s="785"/>
      <c r="AA207" s="785"/>
      <c r="AB207" s="785"/>
    </row>
    <row r="208" ht="14.25">
      <c r="A208" s="800" t="s">
        <v>1194</v>
      </c>
      <c r="B208" s="800" t="s">
        <v>1265</v>
      </c>
      <c r="C208" s="800" t="s">
        <v>3267</v>
      </c>
      <c r="D208" s="801">
        <v>9</v>
      </c>
      <c r="E208" s="802">
        <v>4</v>
      </c>
      <c r="F208" s="803" t="s">
        <v>3268</v>
      </c>
      <c r="G208" s="803" t="s">
        <v>3269</v>
      </c>
      <c r="H208" s="803" t="s">
        <v>3270</v>
      </c>
      <c r="I208" s="803" t="str">
        <f>IFERROR(INDEX('УУС'!F:F,MATCH('показатель 504-п'!T208,'УУС'!N:N,0)),"")</f>
        <v/>
      </c>
      <c r="J208" s="804" t="str">
        <f t="shared" si="34"/>
        <v>-</v>
      </c>
      <c r="K208" s="805"/>
      <c r="L208" s="805"/>
      <c r="M208" s="805"/>
      <c r="N208" s="805"/>
      <c r="O208" s="806" t="str">
        <f t="shared" si="35"/>
        <v>-</v>
      </c>
      <c r="P208" s="801" t="s">
        <v>156</v>
      </c>
      <c r="Q208" s="801" t="str">
        <f>CONCATENATE(IFERROR(INDEX('УЦН 1.0'!D:D,MATCH('показатель 504-п'!T208,'УЦН 1.0'!R:R,0)),""),IF(IFERROR(INDEX('УЦН 1.0'!H:H,MATCH('показатель 504-п'!T208,'УЦН 1.0'!R:R,0)),"")="",""," ("&amp;IFERROR(INDEX('УЦН 1.0'!H:H,MATCH('показатель 504-п'!T208,'УЦН 1.0'!R:R,0)),"")&amp;")"))</f>
        <v/>
      </c>
      <c r="R208" s="807" t="str">
        <f>IFERROR(INDEX('УЦН 2.0'!K:K,MATCH('показатель 504-п'!T208,'УЦН 2.0'!L:L,0)),"")</f>
        <v/>
      </c>
      <c r="S208" s="801" t="str">
        <f>IFERROR(INDEX('ПРТС'!H:H,MATCH('показатель 504-п'!T208,'ПРТС'!P:P,0)),"")</f>
        <v/>
      </c>
      <c r="T208" s="808">
        <v>207</v>
      </c>
      <c r="U208" s="785"/>
      <c r="V208" s="785"/>
      <c r="W208" s="785"/>
      <c r="X208" s="785"/>
      <c r="Y208" s="785"/>
      <c r="Z208" s="785"/>
      <c r="AA208" s="785"/>
      <c r="AB208" s="785"/>
    </row>
    <row r="209" ht="14.25">
      <c r="A209" s="800" t="s">
        <v>1194</v>
      </c>
      <c r="B209" s="800" t="s">
        <v>3271</v>
      </c>
      <c r="C209" s="800" t="s">
        <v>3272</v>
      </c>
      <c r="D209" s="801">
        <v>4141</v>
      </c>
      <c r="E209" s="802">
        <v>3770</v>
      </c>
      <c r="F209" s="803" t="s">
        <v>3273</v>
      </c>
      <c r="G209" s="803" t="s">
        <v>3274</v>
      </c>
      <c r="H209" s="803" t="s">
        <v>3275</v>
      </c>
      <c r="I209" s="803" t="str">
        <f>IFERROR(INDEX('УУС'!F:F,MATCH('показатель 504-п'!T209,'УУС'!N:N,0)),"")</f>
        <v/>
      </c>
      <c r="J209" s="804" t="str">
        <f t="shared" si="34"/>
        <v xml:space="preserve">4G хор</v>
      </c>
      <c r="K209" s="805" t="s">
        <v>2480</v>
      </c>
      <c r="L209" s="805" t="s">
        <v>2481</v>
      </c>
      <c r="M209" s="805" t="s">
        <v>2482</v>
      </c>
      <c r="N209" s="805" t="s">
        <v>2483</v>
      </c>
      <c r="O209" s="806" t="str">
        <f t="shared" si="35"/>
        <v>-</v>
      </c>
      <c r="P209" s="801" t="s">
        <v>156</v>
      </c>
      <c r="Q209" s="801" t="str">
        <f>CONCATENATE(IFERROR(INDEX('УЦН 1.0'!D:D,MATCH('показатель 504-п'!T209,'УЦН 1.0'!R:R,0)),""),IF(IFERROR(INDEX('УЦН 1.0'!H:H,MATCH('показатель 504-п'!T209,'УЦН 1.0'!R:R,0)),"")="",""," ("&amp;IFERROR(INDEX('УЦН 1.0'!H:H,MATCH('показатель 504-п'!T209,'УЦН 1.0'!R:R,0)),"")&amp;")"))</f>
        <v/>
      </c>
      <c r="R209" s="807" t="str">
        <f>IFERROR(INDEX('УЦН 2.0'!K:K,MATCH('показатель 504-п'!T209,'УЦН 2.0'!L:L,0)),"")</f>
        <v/>
      </c>
      <c r="S209" s="801" t="str">
        <f>IFERROR(INDEX('ПРТС'!H:H,MATCH('показатель 504-п'!T209,'ПРТС'!P:P,0)),"")</f>
        <v/>
      </c>
      <c r="T209" s="808">
        <v>208</v>
      </c>
      <c r="U209" s="785"/>
      <c r="V209" s="785"/>
      <c r="W209" s="785"/>
      <c r="X209" s="785"/>
      <c r="Y209" s="785"/>
      <c r="Z209" s="785"/>
      <c r="AA209" s="785"/>
      <c r="AB209" s="785"/>
    </row>
    <row r="210" ht="14.25">
      <c r="A210" s="800" t="s">
        <v>1194</v>
      </c>
      <c r="B210" s="800" t="s">
        <v>3215</v>
      </c>
      <c r="C210" s="800" t="s">
        <v>243</v>
      </c>
      <c r="D210" s="801">
        <v>232</v>
      </c>
      <c r="E210" s="802">
        <v>167</v>
      </c>
      <c r="F210" s="803" t="s">
        <v>3276</v>
      </c>
      <c r="G210" s="803" t="s">
        <v>3277</v>
      </c>
      <c r="H210" s="803" t="s">
        <v>3278</v>
      </c>
      <c r="I210" s="803" t="str">
        <f>IFERROR(INDEX('УУС'!F:F,MATCH('показатель 504-п'!T210,'УУС'!N:N,0)),"")</f>
        <v/>
      </c>
      <c r="J210" s="804" t="str">
        <f t="shared" si="34"/>
        <v xml:space="preserve">3G хор</v>
      </c>
      <c r="K210" s="805" t="s">
        <v>2707</v>
      </c>
      <c r="L210" s="805" t="s">
        <v>2500</v>
      </c>
      <c r="M210" s="805" t="s">
        <v>2508</v>
      </c>
      <c r="N210" s="805" t="s">
        <v>2495</v>
      </c>
      <c r="O210" s="806" t="str">
        <f t="shared" si="35"/>
        <v>ВОЛС</v>
      </c>
      <c r="P210" s="801" t="s">
        <v>819</v>
      </c>
      <c r="Q210" s="801" t="str">
        <f>CONCATENATE(IFERROR(INDEX('УЦН 1.0'!D:D,MATCH('показатель 504-п'!T210,'УЦН 1.0'!R:R,0)),""),IF(IFERROR(INDEX('УЦН 1.0'!H:H,MATCH('показатель 504-п'!T210,'УЦН 1.0'!R:R,0)),"")="",""," ("&amp;IFERROR(INDEX('УЦН 1.0'!H:H,MATCH('показатель 504-п'!T210,'УЦН 1.0'!R:R,0)),"")&amp;")"))</f>
        <v/>
      </c>
      <c r="R210" s="807" t="str">
        <f>IFERROR(INDEX('УЦН 2.0'!K:K,MATCH('показатель 504-п'!T210,'УЦН 2.0'!L:L,0)),"")</f>
        <v/>
      </c>
      <c r="S210" s="801" t="str">
        <f>IFERROR(INDEX('ПРТС'!H:H,MATCH('показатель 504-п'!T210,'ПРТС'!P:P,0)),"")</f>
        <v/>
      </c>
      <c r="T210" s="808">
        <v>209</v>
      </c>
      <c r="U210" s="785"/>
      <c r="V210" s="785"/>
      <c r="W210" s="785"/>
      <c r="X210" s="785"/>
      <c r="Y210" s="785"/>
      <c r="Z210" s="785"/>
      <c r="AA210" s="785"/>
      <c r="AB210" s="785"/>
    </row>
    <row r="211" ht="14.25">
      <c r="A211" s="800" t="s">
        <v>1194</v>
      </c>
      <c r="B211" s="800" t="s">
        <v>3215</v>
      </c>
      <c r="C211" s="800" t="s">
        <v>1546</v>
      </c>
      <c r="D211" s="801">
        <v>55</v>
      </c>
      <c r="E211" s="802">
        <v>43</v>
      </c>
      <c r="F211" s="803" t="s">
        <v>3279</v>
      </c>
      <c r="G211" s="803" t="s">
        <v>3280</v>
      </c>
      <c r="H211" s="803" t="s">
        <v>3281</v>
      </c>
      <c r="I211" s="803" t="str">
        <f>IFERROR(INDEX('УУС'!F:F,MATCH('показатель 504-п'!T211,'УУС'!N:N,0)),"")</f>
        <v xml:space="preserve">ул. Щетинкина, д. 30</v>
      </c>
      <c r="J211" s="804" t="str">
        <f t="shared" si="34"/>
        <v xml:space="preserve">2G низ</v>
      </c>
      <c r="K211" s="805" t="s">
        <v>156</v>
      </c>
      <c r="L211" s="805" t="s">
        <v>2500</v>
      </c>
      <c r="M211" s="805" t="s">
        <v>156</v>
      </c>
      <c r="N211" s="805" t="s">
        <v>2490</v>
      </c>
      <c r="O211" s="806" t="str">
        <f t="shared" si="35"/>
        <v>ВОЛС</v>
      </c>
      <c r="P211" s="801" t="s">
        <v>819</v>
      </c>
      <c r="Q211" s="801" t="str">
        <f>CONCATENATE(IFERROR(INDEX('УЦН 1.0'!D:D,MATCH('показатель 504-п'!T211,'УЦН 1.0'!R:R,0)),""),IF(IFERROR(INDEX('УЦН 1.0'!H:H,MATCH('показатель 504-п'!T211,'УЦН 1.0'!R:R,0)),"")="",""," ("&amp;IFERROR(INDEX('УЦН 1.0'!H:H,MATCH('показатель 504-п'!T211,'УЦН 1.0'!R:R,0)),"")&amp;")"))</f>
        <v/>
      </c>
      <c r="R211" s="807" t="str">
        <f>IFERROR(INDEX('УЦН 2.0'!K:K,MATCH('показатель 504-п'!T211,'УЦН 2.0'!L:L,0)),"")</f>
        <v/>
      </c>
      <c r="S211" s="801" t="str">
        <f>IFERROR(INDEX('ПРТС'!H:H,MATCH('показатель 504-п'!T211,'ПРТС'!P:P,0)),"")</f>
        <v/>
      </c>
      <c r="T211" s="808">
        <v>210</v>
      </c>
      <c r="U211" s="785"/>
      <c r="V211" s="785"/>
      <c r="W211" s="785"/>
      <c r="X211" s="785"/>
      <c r="Y211" s="785"/>
      <c r="Z211" s="785"/>
      <c r="AA211" s="785"/>
      <c r="AB211" s="785"/>
    </row>
    <row r="212" ht="14.25">
      <c r="A212" s="800" t="s">
        <v>1194</v>
      </c>
      <c r="B212" s="800" t="s">
        <v>1340</v>
      </c>
      <c r="C212" s="800" t="s">
        <v>3282</v>
      </c>
      <c r="D212" s="801">
        <v>46</v>
      </c>
      <c r="E212" s="802">
        <v>23</v>
      </c>
      <c r="F212" s="803" t="s">
        <v>3283</v>
      </c>
      <c r="G212" s="803" t="s">
        <v>3284</v>
      </c>
      <c r="H212" s="803" t="s">
        <v>3285</v>
      </c>
      <c r="I212" s="803" t="str">
        <f>IFERROR(INDEX('УУС'!F:F,MATCH('показатель 504-п'!T212,'УУС'!N:N,0)),"")</f>
        <v xml:space="preserve">ул. Чулымная, д. 19</v>
      </c>
      <c r="J212" s="804" t="str">
        <f t="shared" si="34"/>
        <v xml:space="preserve">2G низ</v>
      </c>
      <c r="K212" s="805" t="s">
        <v>156</v>
      </c>
      <c r="L212" s="805" t="s">
        <v>156</v>
      </c>
      <c r="M212" s="805" t="s">
        <v>156</v>
      </c>
      <c r="N212" s="805" t="s">
        <v>2490</v>
      </c>
      <c r="O212" s="806" t="str">
        <f t="shared" si="35"/>
        <v>-</v>
      </c>
      <c r="P212" s="801" t="s">
        <v>156</v>
      </c>
      <c r="Q212" s="801" t="str">
        <f>CONCATENATE(IFERROR(INDEX('УЦН 1.0'!D:D,MATCH('показатель 504-п'!T212,'УЦН 1.0'!R:R,0)),""),IF(IFERROR(INDEX('УЦН 1.0'!H:H,MATCH('показатель 504-п'!T212,'УЦН 1.0'!R:R,0)),"")="",""," ("&amp;IFERROR(INDEX('УЦН 1.0'!H:H,MATCH('показатель 504-п'!T212,'УЦН 1.0'!R:R,0)),"")&amp;")"))</f>
        <v/>
      </c>
      <c r="R212" s="807" t="str">
        <f>IFERROR(INDEX('УЦН 2.0'!K:K,MATCH('показатель 504-п'!T212,'УЦН 2.0'!L:L,0)),"")</f>
        <v/>
      </c>
      <c r="S212" s="801" t="str">
        <f>IFERROR(INDEX('ПРТС'!H:H,MATCH('показатель 504-п'!T212,'ПРТС'!P:P,0)),"")</f>
        <v/>
      </c>
      <c r="T212" s="808">
        <v>211</v>
      </c>
      <c r="U212" s="785"/>
      <c r="V212" s="785"/>
      <c r="W212" s="785"/>
      <c r="X212" s="785"/>
      <c r="Y212" s="785"/>
      <c r="Z212" s="785"/>
      <c r="AA212" s="785"/>
      <c r="AB212" s="785"/>
    </row>
    <row r="213" ht="14.25">
      <c r="A213" s="809" t="s">
        <v>1194</v>
      </c>
      <c r="B213" s="800" t="s">
        <v>1340</v>
      </c>
      <c r="C213" s="809" t="s">
        <v>1511</v>
      </c>
      <c r="D213" s="810">
        <v>145</v>
      </c>
      <c r="E213" s="802">
        <v>110</v>
      </c>
      <c r="F213" s="803" t="s">
        <v>3286</v>
      </c>
      <c r="G213" s="803" t="s">
        <v>3287</v>
      </c>
      <c r="H213" s="803" t="s">
        <v>3288</v>
      </c>
      <c r="I213" s="803" t="str">
        <f>IFERROR(INDEX('УУС'!F:F,MATCH('показатель 504-п'!T213,'УУС'!N:N,0)),"")</f>
        <v/>
      </c>
      <c r="J213" s="811" t="str">
        <f t="shared" si="34"/>
        <v xml:space="preserve">4G хор</v>
      </c>
      <c r="K213" s="805" t="s">
        <v>156</v>
      </c>
      <c r="L213" s="812" t="s">
        <v>2481</v>
      </c>
      <c r="M213" s="805" t="s">
        <v>156</v>
      </c>
      <c r="N213" s="812" t="s">
        <v>2483</v>
      </c>
      <c r="O213" s="806" t="str">
        <f t="shared" si="35"/>
        <v>ВОЛС</v>
      </c>
      <c r="P213" s="801" t="s">
        <v>156</v>
      </c>
      <c r="Q213" s="801" t="str">
        <f>CONCATENATE(IFERROR(INDEX('УЦН 1.0'!D:D,MATCH('показатель 504-п'!T213,'УЦН 1.0'!R:R,0)),""),IF(IFERROR(INDEX('УЦН 1.0'!H:H,MATCH('показатель 504-п'!T213,'УЦН 1.0'!R:R,0)),"")="",""," ("&amp;IFERROR(INDEX('УЦН 1.0'!H:H,MATCH('показатель 504-п'!T213,'УЦН 1.0'!R:R,0)),"")&amp;")"))</f>
        <v/>
      </c>
      <c r="R213" s="807" t="str">
        <f>IFERROR(INDEX('УЦН 2.0'!K:K,MATCH('показатель 504-п'!T213,'УЦН 2.0'!L:L,0)),"")</f>
        <v xml:space="preserve">2022 (ноябрь 2022) - ВОЛС + Мегафон </v>
      </c>
      <c r="S213" s="801" t="str">
        <f>IFERROR(INDEX('ПРТС'!H:H,MATCH('показатель 504-п'!T213,'ПРТС'!P:P,0)),"")</f>
        <v/>
      </c>
      <c r="T213" s="808">
        <v>212</v>
      </c>
      <c r="U213" s="785"/>
      <c r="V213" s="785"/>
      <c r="W213" s="785"/>
      <c r="X213" s="785"/>
      <c r="Y213" s="785"/>
      <c r="Z213" s="785"/>
      <c r="AA213" s="785"/>
      <c r="AB213" s="785"/>
    </row>
    <row r="214" ht="14.25">
      <c r="A214" s="809" t="s">
        <v>1194</v>
      </c>
      <c r="B214" s="800" t="s">
        <v>1340</v>
      </c>
      <c r="C214" s="809" t="s">
        <v>3289</v>
      </c>
      <c r="D214" s="810">
        <v>141</v>
      </c>
      <c r="E214" s="802">
        <v>88</v>
      </c>
      <c r="F214" s="803" t="s">
        <v>3290</v>
      </c>
      <c r="G214" s="803" t="s">
        <v>3291</v>
      </c>
      <c r="H214" s="803" t="s">
        <v>3292</v>
      </c>
      <c r="I214" s="803" t="str">
        <f>IFERROR(INDEX('УУС'!F:F,MATCH('показатель 504-п'!T214,'УУС'!N:N,0)),"")</f>
        <v/>
      </c>
      <c r="J214" s="811" t="str">
        <f t="shared" si="34"/>
        <v xml:space="preserve">4G хор</v>
      </c>
      <c r="K214" s="805" t="s">
        <v>156</v>
      </c>
      <c r="L214" s="812" t="s">
        <v>2481</v>
      </c>
      <c r="M214" s="805" t="s">
        <v>156</v>
      </c>
      <c r="N214" s="812" t="s">
        <v>2483</v>
      </c>
      <c r="O214" s="806" t="str">
        <f t="shared" si="35"/>
        <v>ВОЛС</v>
      </c>
      <c r="P214" s="801" t="s">
        <v>882</v>
      </c>
      <c r="Q214" s="801" t="str">
        <f>CONCATENATE(IFERROR(INDEX('УЦН 1.0'!D:D,MATCH('показатель 504-п'!T214,'УЦН 1.0'!R:R,0)),""),IF(IFERROR(INDEX('УЦН 1.0'!H:H,MATCH('показатель 504-п'!T214,'УЦН 1.0'!R:R,0)),"")="",""," ("&amp;IFERROR(INDEX('УЦН 1.0'!H:H,MATCH('показатель 504-п'!T214,'УЦН 1.0'!R:R,0)),"")&amp;")"))</f>
        <v/>
      </c>
      <c r="R214" s="807" t="str">
        <f>IFERROR(INDEX('УЦН 2.0'!K:K,MATCH('показатель 504-п'!T214,'УЦН 2.0'!L:L,0)),"")</f>
        <v xml:space="preserve">2022 (ноябрь 2022) - ВОЛС + Мегафон </v>
      </c>
      <c r="S214" s="801" t="str">
        <f>IFERROR(INDEX('ПРТС'!H:H,MATCH('показатель 504-п'!T214,'ПРТС'!P:P,0)),"")</f>
        <v/>
      </c>
      <c r="T214" s="808">
        <v>213</v>
      </c>
      <c r="U214" s="785"/>
      <c r="V214" s="785"/>
      <c r="W214" s="785"/>
      <c r="X214" s="785"/>
      <c r="Y214" s="785"/>
      <c r="Z214" s="785"/>
      <c r="AA214" s="785"/>
      <c r="AB214" s="785"/>
    </row>
    <row r="215" ht="14.25">
      <c r="A215" s="809" t="s">
        <v>1194</v>
      </c>
      <c r="B215" s="800" t="s">
        <v>1268</v>
      </c>
      <c r="C215" s="809" t="s">
        <v>101</v>
      </c>
      <c r="D215" s="813">
        <v>273</v>
      </c>
      <c r="E215" s="802">
        <v>127</v>
      </c>
      <c r="F215" s="803" t="s">
        <v>3293</v>
      </c>
      <c r="G215" s="803" t="s">
        <v>3294</v>
      </c>
      <c r="H215" s="803" t="s">
        <v>3295</v>
      </c>
      <c r="I215" s="803" t="str">
        <f>IFERROR(INDEX('УУС'!F:F,MATCH('показатель 504-п'!T215,'УУС'!N:N,0)),"")</f>
        <v/>
      </c>
      <c r="J215" s="811" t="str">
        <f t="shared" si="34"/>
        <v xml:space="preserve">4G хор</v>
      </c>
      <c r="K215" s="805"/>
      <c r="L215" s="812" t="s">
        <v>2481</v>
      </c>
      <c r="M215" s="805"/>
      <c r="N215" s="812" t="s">
        <v>2483</v>
      </c>
      <c r="O215" s="806" t="str">
        <f t="shared" si="35"/>
        <v>ВОЛС</v>
      </c>
      <c r="P215" s="801" t="s">
        <v>882</v>
      </c>
      <c r="Q215" s="801" t="str">
        <f>CONCATENATE(IFERROR(INDEX('УЦН 1.0'!D:D,MATCH('показатель 504-п'!T215,'УЦН 1.0'!R:R,0)),""),IF(IFERROR(INDEX('УЦН 1.0'!H:H,MATCH('показатель 504-п'!T215,'УЦН 1.0'!R:R,0)),"")="",""," ("&amp;IFERROR(INDEX('УЦН 1.0'!H:H,MATCH('показатель 504-п'!T215,'УЦН 1.0'!R:R,0)),"")&amp;")"))</f>
        <v/>
      </c>
      <c r="R215" s="807" t="str">
        <f>IFERROR(INDEX('УЦН 2.0'!K:K,MATCH('показатель 504-п'!T215,'УЦН 2.0'!L:L,0)),"")</f>
        <v xml:space="preserve">2023 (с 2022) (июнь 2023) - ВОЛС + Мегафон </v>
      </c>
      <c r="S215" s="801" t="str">
        <f>IFERROR(INDEX('ПРТС'!H:H,MATCH('показатель 504-п'!T215,'ПРТС'!P:P,0)),"")</f>
        <v/>
      </c>
      <c r="T215" s="808">
        <v>214</v>
      </c>
      <c r="U215" s="785"/>
      <c r="V215" s="785"/>
      <c r="W215" s="785"/>
      <c r="X215" s="785"/>
      <c r="Y215" s="785"/>
      <c r="Z215" s="785"/>
      <c r="AA215" s="785"/>
      <c r="AB215" s="785"/>
    </row>
    <row r="216" ht="14.25">
      <c r="A216" s="800" t="s">
        <v>1194</v>
      </c>
      <c r="B216" s="800" t="s">
        <v>3201</v>
      </c>
      <c r="C216" s="800" t="s">
        <v>3296</v>
      </c>
      <c r="D216" s="801">
        <v>2744</v>
      </c>
      <c r="E216" s="802">
        <v>2278</v>
      </c>
      <c r="F216" s="803" t="s">
        <v>3297</v>
      </c>
      <c r="G216" s="803" t="s">
        <v>3298</v>
      </c>
      <c r="H216" s="803" t="s">
        <v>3299</v>
      </c>
      <c r="I216" s="803" t="str">
        <f>IFERROR(INDEX('УУС'!F:F,MATCH('показатель 504-п'!T216,'УУС'!N:N,0)),"")</f>
        <v/>
      </c>
      <c r="J216" s="804" t="str">
        <f t="shared" si="34"/>
        <v xml:space="preserve">4G хор</v>
      </c>
      <c r="K216" s="805" t="s">
        <v>2707</v>
      </c>
      <c r="L216" s="805" t="s">
        <v>2481</v>
      </c>
      <c r="M216" s="805" t="s">
        <v>2482</v>
      </c>
      <c r="N216" s="805" t="s">
        <v>2495</v>
      </c>
      <c r="O216" s="806" t="str">
        <f t="shared" si="35"/>
        <v>ВОЛС</v>
      </c>
      <c r="P216" s="801" t="s">
        <v>819</v>
      </c>
      <c r="Q216" s="801" t="str">
        <f>CONCATENATE(IFERROR(INDEX('УЦН 1.0'!D:D,MATCH('показатель 504-п'!T216,'УЦН 1.0'!R:R,0)),""),IF(IFERROR(INDEX('УЦН 1.0'!H:H,MATCH('показатель 504-п'!T216,'УЦН 1.0'!R:R,0)),"")="",""," ("&amp;IFERROR(INDEX('УЦН 1.0'!H:H,MATCH('показатель 504-п'!T216,'УЦН 1.0'!R:R,0)),"")&amp;")"))</f>
        <v/>
      </c>
      <c r="R216" s="807" t="str">
        <f>IFERROR(INDEX('УЦН 2.0'!K:K,MATCH('показатель 504-п'!T216,'УЦН 2.0'!L:L,0)),"")</f>
        <v/>
      </c>
      <c r="S216" s="801" t="str">
        <f>IFERROR(INDEX('ПРТС'!H:H,MATCH('показатель 504-п'!T216,'ПРТС'!P:P,0)),"")</f>
        <v/>
      </c>
      <c r="T216" s="808">
        <v>215</v>
      </c>
      <c r="U216" s="785"/>
      <c r="V216" s="785"/>
      <c r="W216" s="785"/>
      <c r="X216" s="785"/>
      <c r="Y216" s="785"/>
      <c r="Z216" s="785"/>
      <c r="AA216" s="785"/>
      <c r="AB216" s="785"/>
    </row>
    <row r="217" ht="14.25">
      <c r="A217" s="800" t="s">
        <v>1194</v>
      </c>
      <c r="B217" s="800" t="s">
        <v>3210</v>
      </c>
      <c r="C217" s="800" t="s">
        <v>3300</v>
      </c>
      <c r="D217" s="801">
        <v>50</v>
      </c>
      <c r="E217" s="802">
        <v>21</v>
      </c>
      <c r="F217" s="803" t="s">
        <v>3301</v>
      </c>
      <c r="G217" s="803" t="s">
        <v>3302</v>
      </c>
      <c r="H217" s="803" t="s">
        <v>3303</v>
      </c>
      <c r="I217" s="803" t="str">
        <f>IFERROR(INDEX('УУС'!F:F,MATCH('показатель 504-п'!T217,'УУС'!N:N,0)),"")</f>
        <v xml:space="preserve">ул. Профсоюзная, д. 45</v>
      </c>
      <c r="J217" s="804" t="str">
        <f t="shared" si="34"/>
        <v>-</v>
      </c>
      <c r="K217" s="805"/>
      <c r="L217" s="805"/>
      <c r="M217" s="805"/>
      <c r="N217" s="805"/>
      <c r="O217" s="806" t="str">
        <f t="shared" si="35"/>
        <v>-</v>
      </c>
      <c r="P217" s="801" t="s">
        <v>156</v>
      </c>
      <c r="Q217" s="801" t="str">
        <f>CONCATENATE(IFERROR(INDEX('УЦН 1.0'!D:D,MATCH('показатель 504-п'!T217,'УЦН 1.0'!R:R,0)),""),IF(IFERROR(INDEX('УЦН 1.0'!H:H,MATCH('показатель 504-п'!T217,'УЦН 1.0'!R:R,0)),"")="",""," ("&amp;IFERROR(INDEX('УЦН 1.0'!H:H,MATCH('показатель 504-п'!T217,'УЦН 1.0'!R:R,0)),"")&amp;")"))</f>
        <v/>
      </c>
      <c r="R217" s="807" t="str">
        <f>IFERROR(INDEX('УЦН 2.0'!K:K,MATCH('показатель 504-п'!T217,'УЦН 2.0'!L:L,0)),"")</f>
        <v/>
      </c>
      <c r="S217" s="801" t="str">
        <f>IFERROR(INDEX('ПРТС'!H:H,MATCH('показатель 504-п'!T217,'ПРТС'!P:P,0)),"")</f>
        <v/>
      </c>
      <c r="T217" s="808">
        <v>216</v>
      </c>
      <c r="U217" s="785"/>
      <c r="V217" s="785"/>
      <c r="W217" s="785"/>
      <c r="X217" s="785"/>
      <c r="Y217" s="785"/>
      <c r="Z217" s="785"/>
      <c r="AA217" s="785"/>
      <c r="AB217" s="785"/>
    </row>
    <row r="218" ht="14.25">
      <c r="A218" s="800" t="s">
        <v>1194</v>
      </c>
      <c r="B218" s="800" t="s">
        <v>1268</v>
      </c>
      <c r="C218" s="800" t="s">
        <v>3304</v>
      </c>
      <c r="D218" s="801">
        <v>71</v>
      </c>
      <c r="E218" s="802">
        <v>9</v>
      </c>
      <c r="F218" s="803" t="s">
        <v>3305</v>
      </c>
      <c r="G218" s="803" t="s">
        <v>3306</v>
      </c>
      <c r="H218" s="803" t="s">
        <v>3307</v>
      </c>
      <c r="I218" s="803" t="str">
        <f>IFERROR(INDEX('УУС'!F:F,MATCH('показатель 504-п'!T218,'УУС'!N:N,0)),"")</f>
        <v xml:space="preserve">ул. Новая, 6-2</v>
      </c>
      <c r="J218" s="804" t="str">
        <f t="shared" si="34"/>
        <v>-</v>
      </c>
      <c r="K218" s="805"/>
      <c r="L218" s="805"/>
      <c r="M218" s="805"/>
      <c r="N218" s="805"/>
      <c r="O218" s="806" t="str">
        <f t="shared" si="35"/>
        <v>-</v>
      </c>
      <c r="P218" s="801" t="s">
        <v>156</v>
      </c>
      <c r="Q218" s="801" t="str">
        <f>CONCATENATE(IFERROR(INDEX('УЦН 1.0'!D:D,MATCH('показатель 504-п'!T218,'УЦН 1.0'!R:R,0)),""),IF(IFERROR(INDEX('УЦН 1.0'!H:H,MATCH('показатель 504-п'!T218,'УЦН 1.0'!R:R,0)),"")="",""," ("&amp;IFERROR(INDEX('УЦН 1.0'!H:H,MATCH('показатель 504-п'!T218,'УЦН 1.0'!R:R,0)),"")&amp;")"))</f>
        <v/>
      </c>
      <c r="R218" s="807" t="str">
        <f>IFERROR(INDEX('УЦН 2.0'!K:K,MATCH('показатель 504-п'!T218,'УЦН 2.0'!L:L,0)),"")</f>
        <v/>
      </c>
      <c r="S218" s="801" t="str">
        <f>IFERROR(INDEX('ПРТС'!H:H,MATCH('показатель 504-п'!T218,'ПРТС'!P:P,0)),"")</f>
        <v/>
      </c>
      <c r="T218" s="808">
        <v>217</v>
      </c>
      <c r="U218" s="785"/>
      <c r="V218" s="785"/>
      <c r="W218" s="785"/>
      <c r="X218" s="785"/>
      <c r="Y218" s="785"/>
      <c r="Z218" s="785"/>
      <c r="AA218" s="785"/>
      <c r="AB218" s="785"/>
    </row>
    <row r="219" ht="14.25">
      <c r="A219" s="800" t="s">
        <v>1194</v>
      </c>
      <c r="B219" s="800" t="s">
        <v>1265</v>
      </c>
      <c r="C219" s="800" t="s">
        <v>803</v>
      </c>
      <c r="D219" s="801">
        <v>15</v>
      </c>
      <c r="E219" s="802">
        <v>2</v>
      </c>
      <c r="F219" s="803" t="s">
        <v>3308</v>
      </c>
      <c r="G219" s="803" t="s">
        <v>3309</v>
      </c>
      <c r="H219" s="803" t="s">
        <v>3310</v>
      </c>
      <c r="I219" s="803" t="str">
        <f>IFERROR(INDEX('УУС'!F:F,MATCH('показатель 504-п'!T219,'УУС'!N:N,0)),"")</f>
        <v xml:space="preserve">ул. Центральная, д. 1</v>
      </c>
      <c r="J219" s="804" t="str">
        <f t="shared" si="34"/>
        <v>-</v>
      </c>
      <c r="K219" s="805"/>
      <c r="L219" s="805"/>
      <c r="M219" s="805"/>
      <c r="N219" s="805"/>
      <c r="O219" s="806" t="str">
        <f t="shared" si="35"/>
        <v>-</v>
      </c>
      <c r="P219" s="801" t="s">
        <v>156</v>
      </c>
      <c r="Q219" s="801" t="str">
        <f>CONCATENATE(IFERROR(INDEX('УЦН 1.0'!D:D,MATCH('показатель 504-п'!T219,'УЦН 1.0'!R:R,0)),""),IF(IFERROR(INDEX('УЦН 1.0'!H:H,MATCH('показатель 504-п'!T219,'УЦН 1.0'!R:R,0)),"")="",""," ("&amp;IFERROR(INDEX('УЦН 1.0'!H:H,MATCH('показатель 504-п'!T219,'УЦН 1.0'!R:R,0)),"")&amp;")"))</f>
        <v/>
      </c>
      <c r="R219" s="807" t="str">
        <f>IFERROR(INDEX('УЦН 2.0'!K:K,MATCH('показатель 504-п'!T219,'УЦН 2.0'!L:L,0)),"")</f>
        <v/>
      </c>
      <c r="S219" s="801" t="str">
        <f>IFERROR(INDEX('ПРТС'!H:H,MATCH('показатель 504-п'!T219,'ПРТС'!P:P,0)),"")</f>
        <v/>
      </c>
      <c r="T219" s="808">
        <v>218</v>
      </c>
      <c r="U219" s="785"/>
      <c r="V219" s="785"/>
      <c r="W219" s="785"/>
      <c r="X219" s="785"/>
      <c r="Y219" s="785"/>
      <c r="Z219" s="785"/>
      <c r="AA219" s="785"/>
      <c r="AB219" s="785"/>
    </row>
    <row r="220" ht="14.25">
      <c r="A220" s="800" t="s">
        <v>1194</v>
      </c>
      <c r="B220" s="800" t="s">
        <v>3271</v>
      </c>
      <c r="C220" s="800" t="s">
        <v>3311</v>
      </c>
      <c r="D220" s="801">
        <v>152</v>
      </c>
      <c r="E220" s="802">
        <v>89</v>
      </c>
      <c r="F220" s="803" t="s">
        <v>3312</v>
      </c>
      <c r="G220" s="803" t="s">
        <v>3313</v>
      </c>
      <c r="H220" s="803" t="s">
        <v>3314</v>
      </c>
      <c r="I220" s="803" t="str">
        <f>IFERROR(INDEX('УУС'!F:F,MATCH('показатель 504-п'!T220,'УУС'!N:N,0)),"")</f>
        <v/>
      </c>
      <c r="J220" s="804" t="str">
        <f t="shared" si="34"/>
        <v xml:space="preserve">3G хор</v>
      </c>
      <c r="K220" s="805" t="s">
        <v>2707</v>
      </c>
      <c r="L220" s="805" t="s">
        <v>2500</v>
      </c>
      <c r="M220" s="805" t="s">
        <v>2508</v>
      </c>
      <c r="N220" s="805" t="s">
        <v>2490</v>
      </c>
      <c r="O220" s="806" t="str">
        <f t="shared" si="35"/>
        <v>Спутник</v>
      </c>
      <c r="P220" s="801" t="s">
        <v>882</v>
      </c>
      <c r="Q220" s="801" t="str">
        <f>CONCATENATE(IFERROR(INDEX('УЦН 1.0'!D:D,MATCH('показатель 504-п'!T220,'УЦН 1.0'!R:R,0)),""),IF(IFERROR(INDEX('УЦН 1.0'!H:H,MATCH('показатель 504-п'!T220,'УЦН 1.0'!R:R,0)),"")="",""," ("&amp;IFERROR(INDEX('УЦН 1.0'!H:H,MATCH('показатель 504-п'!T220,'УЦН 1.0'!R:R,0)),"")&amp;")"))</f>
        <v/>
      </c>
      <c r="R220" s="807" t="str">
        <f>IFERROR(INDEX('УЦН 2.0'!K:K,MATCH('показатель 504-п'!T220,'УЦН 2.0'!L:L,0)),"")</f>
        <v/>
      </c>
      <c r="S220" s="801" t="str">
        <f>IFERROR(INDEX('ПРТС'!H:H,MATCH('показатель 504-п'!T220,'ПРТС'!P:P,0)),"")</f>
        <v/>
      </c>
      <c r="T220" s="808">
        <v>219</v>
      </c>
      <c r="U220" s="785"/>
      <c r="V220" s="785"/>
      <c r="W220" s="785"/>
      <c r="X220" s="785"/>
      <c r="Y220" s="785"/>
      <c r="Z220" s="785"/>
      <c r="AA220" s="785"/>
      <c r="AB220" s="785"/>
    </row>
    <row r="221" ht="14.25">
      <c r="A221" s="800" t="s">
        <v>1194</v>
      </c>
      <c r="B221" s="800" t="s">
        <v>3227</v>
      </c>
      <c r="C221" s="800" t="s">
        <v>3315</v>
      </c>
      <c r="D221" s="801">
        <v>699</v>
      </c>
      <c r="E221" s="802">
        <v>593</v>
      </c>
      <c r="F221" s="803" t="s">
        <v>3316</v>
      </c>
      <c r="G221" s="803" t="s">
        <v>3317</v>
      </c>
      <c r="H221" s="803" t="s">
        <v>3318</v>
      </c>
      <c r="I221" s="803" t="str">
        <f>IFERROR(INDEX('УУС'!F:F,MATCH('показатель 504-п'!T221,'УУС'!N:N,0)),"")</f>
        <v/>
      </c>
      <c r="J221" s="804" t="str">
        <f t="shared" si="34"/>
        <v xml:space="preserve">3G хор</v>
      </c>
      <c r="K221" s="805" t="s">
        <v>2707</v>
      </c>
      <c r="L221" s="805" t="s">
        <v>2488</v>
      </c>
      <c r="M221" s="805" t="s">
        <v>2508</v>
      </c>
      <c r="N221" s="805" t="s">
        <v>2495</v>
      </c>
      <c r="O221" s="806" t="str">
        <f t="shared" si="35"/>
        <v>ВОЛС</v>
      </c>
      <c r="P221" s="801" t="s">
        <v>819</v>
      </c>
      <c r="Q221" s="801" t="str">
        <f>CONCATENATE(IFERROR(INDEX('УЦН 1.0'!D:D,MATCH('показатель 504-п'!T221,'УЦН 1.0'!R:R,0)),""),IF(IFERROR(INDEX('УЦН 1.0'!H:H,MATCH('показатель 504-п'!T221,'УЦН 1.0'!R:R,0)),"")="",""," ("&amp;IFERROR(INDEX('УЦН 1.0'!H:H,MATCH('показатель 504-п'!T221,'УЦН 1.0'!R:R,0)),"")&amp;")"))</f>
        <v/>
      </c>
      <c r="R221" s="807" t="str">
        <f>IFERROR(INDEX('УЦН 2.0'!K:K,MATCH('показатель 504-п'!T221,'УЦН 2.0'!L:L,0)),"")</f>
        <v/>
      </c>
      <c r="S221" s="801" t="str">
        <f>IFERROR(INDEX('ПРТС'!H:H,MATCH('показатель 504-п'!T221,'ПРТС'!P:P,0)),"")</f>
        <v/>
      </c>
      <c r="T221" s="808">
        <v>220</v>
      </c>
      <c r="U221" s="785"/>
      <c r="V221" s="785"/>
      <c r="W221" s="785"/>
      <c r="X221" s="785"/>
      <c r="Y221" s="785"/>
      <c r="Z221" s="785"/>
      <c r="AA221" s="785"/>
      <c r="AB221" s="785"/>
    </row>
    <row r="222" ht="14.25">
      <c r="A222" s="800" t="s">
        <v>1194</v>
      </c>
      <c r="B222" s="800" t="s">
        <v>3210</v>
      </c>
      <c r="C222" s="800" t="s">
        <v>3319</v>
      </c>
      <c r="D222" s="801">
        <v>18</v>
      </c>
      <c r="E222" s="802">
        <v>13</v>
      </c>
      <c r="F222" s="803" t="s">
        <v>3320</v>
      </c>
      <c r="G222" s="803" t="s">
        <v>3321</v>
      </c>
      <c r="H222" s="803" t="s">
        <v>3322</v>
      </c>
      <c r="I222" s="803" t="str">
        <f>IFERROR(INDEX('УУС'!F:F,MATCH('показатель 504-п'!T222,'УУС'!N:N,0)),"")</f>
        <v xml:space="preserve">ул. Лесная, д. 3а</v>
      </c>
      <c r="J222" s="804" t="str">
        <f t="shared" si="34"/>
        <v>-</v>
      </c>
      <c r="K222" s="805"/>
      <c r="L222" s="805"/>
      <c r="M222" s="805"/>
      <c r="N222" s="805"/>
      <c r="O222" s="806" t="str">
        <f t="shared" si="35"/>
        <v>-</v>
      </c>
      <c r="P222" s="801" t="s">
        <v>156</v>
      </c>
      <c r="Q222" s="801" t="str">
        <f>CONCATENATE(IFERROR(INDEX('УЦН 1.0'!D:D,MATCH('показатель 504-п'!T222,'УЦН 1.0'!R:R,0)),""),IF(IFERROR(INDEX('УЦН 1.0'!H:H,MATCH('показатель 504-п'!T222,'УЦН 1.0'!R:R,0)),"")="",""," ("&amp;IFERROR(INDEX('УЦН 1.0'!H:H,MATCH('показатель 504-п'!T222,'УЦН 1.0'!R:R,0)),"")&amp;")"))</f>
        <v/>
      </c>
      <c r="R222" s="807" t="str">
        <f>IFERROR(INDEX('УЦН 2.0'!K:K,MATCH('показатель 504-п'!T222,'УЦН 2.0'!L:L,0)),"")</f>
        <v/>
      </c>
      <c r="S222" s="801" t="str">
        <f>IFERROR(INDEX('ПРТС'!H:H,MATCH('показатель 504-п'!T222,'ПРТС'!P:P,0)),"")</f>
        <v/>
      </c>
      <c r="T222" s="808">
        <v>221</v>
      </c>
      <c r="U222" s="785"/>
      <c r="V222" s="785"/>
      <c r="W222" s="785"/>
      <c r="X222" s="785"/>
      <c r="Y222" s="785"/>
      <c r="Z222" s="785"/>
      <c r="AA222" s="785"/>
      <c r="AB222" s="785"/>
    </row>
    <row r="223" ht="14.25">
      <c r="A223" s="800" t="s">
        <v>1194</v>
      </c>
      <c r="B223" s="800" t="s">
        <v>3227</v>
      </c>
      <c r="C223" s="800" t="s">
        <v>3323</v>
      </c>
      <c r="D223" s="801">
        <v>5</v>
      </c>
      <c r="E223" s="802">
        <v>0</v>
      </c>
      <c r="F223" s="803" t="s">
        <v>3324</v>
      </c>
      <c r="G223" s="803" t="s">
        <v>3325</v>
      </c>
      <c r="H223" s="803" t="s">
        <v>3326</v>
      </c>
      <c r="I223" s="803" t="str">
        <f>IFERROR(INDEX('УУС'!F:F,MATCH('показатель 504-п'!T223,'УУС'!N:N,0)),"")</f>
        <v/>
      </c>
      <c r="J223" s="804" t="str">
        <f t="shared" si="34"/>
        <v xml:space="preserve">3G хор</v>
      </c>
      <c r="K223" s="805" t="s">
        <v>2707</v>
      </c>
      <c r="L223" s="805" t="s">
        <v>2488</v>
      </c>
      <c r="M223" s="805" t="s">
        <v>156</v>
      </c>
      <c r="N223" s="805" t="s">
        <v>156</v>
      </c>
      <c r="O223" s="806" t="str">
        <f t="shared" si="35"/>
        <v>-</v>
      </c>
      <c r="P223" s="801" t="s">
        <v>156</v>
      </c>
      <c r="Q223" s="801" t="str">
        <f>CONCATENATE(IFERROR(INDEX('УЦН 1.0'!D:D,MATCH('показатель 504-п'!T223,'УЦН 1.0'!R:R,0)),""),IF(IFERROR(INDEX('УЦН 1.0'!H:H,MATCH('показатель 504-п'!T223,'УЦН 1.0'!R:R,0)),"")="",""," ("&amp;IFERROR(INDEX('УЦН 1.0'!H:H,MATCH('показатель 504-п'!T223,'УЦН 1.0'!R:R,0)),"")&amp;")"))</f>
        <v/>
      </c>
      <c r="R223" s="807" t="str">
        <f>IFERROR(INDEX('УЦН 2.0'!K:K,MATCH('показатель 504-п'!T223,'УЦН 2.0'!L:L,0)),"")</f>
        <v/>
      </c>
      <c r="S223" s="801" t="str">
        <f>IFERROR(INDEX('ПРТС'!H:H,MATCH('показатель 504-п'!T223,'ПРТС'!P:P,0)),"")</f>
        <v/>
      </c>
      <c r="T223" s="808">
        <v>222</v>
      </c>
      <c r="U223" s="785"/>
      <c r="V223" s="785"/>
      <c r="W223" s="785"/>
      <c r="X223" s="785"/>
      <c r="Y223" s="785"/>
      <c r="Z223" s="785"/>
      <c r="AA223" s="785"/>
      <c r="AB223" s="785"/>
    </row>
    <row r="224" ht="14.25">
      <c r="A224" s="800" t="s">
        <v>1194</v>
      </c>
      <c r="B224" s="800" t="s">
        <v>1265</v>
      </c>
      <c r="C224" s="800" t="s">
        <v>3327</v>
      </c>
      <c r="D224" s="801">
        <v>5</v>
      </c>
      <c r="E224" s="802">
        <v>5</v>
      </c>
      <c r="F224" s="803" t="s">
        <v>3328</v>
      </c>
      <c r="G224" s="803" t="s">
        <v>3329</v>
      </c>
      <c r="H224" s="803" t="s">
        <v>3330</v>
      </c>
      <c r="I224" s="803" t="str">
        <f>IFERROR(INDEX('УУС'!F:F,MATCH('показатель 504-п'!T224,'УУС'!N:N,0)),"")</f>
        <v/>
      </c>
      <c r="J224" s="804" t="str">
        <f t="shared" si="34"/>
        <v>-</v>
      </c>
      <c r="K224" s="805"/>
      <c r="L224" s="805"/>
      <c r="M224" s="805"/>
      <c r="N224" s="805"/>
      <c r="O224" s="806" t="str">
        <f t="shared" si="35"/>
        <v>-</v>
      </c>
      <c r="P224" s="801" t="s">
        <v>156</v>
      </c>
      <c r="Q224" s="801" t="str">
        <f>CONCATENATE(IFERROR(INDEX('УЦН 1.0'!D:D,MATCH('показатель 504-п'!T224,'УЦН 1.0'!R:R,0)),""),IF(IFERROR(INDEX('УЦН 1.0'!H:H,MATCH('показатель 504-п'!T224,'УЦН 1.0'!R:R,0)),"")="",""," ("&amp;IFERROR(INDEX('УЦН 1.0'!H:H,MATCH('показатель 504-п'!T224,'УЦН 1.0'!R:R,0)),"")&amp;")"))</f>
        <v/>
      </c>
      <c r="R224" s="807" t="str">
        <f>IFERROR(INDEX('УЦН 2.0'!K:K,MATCH('показатель 504-п'!T224,'УЦН 2.0'!L:L,0)),"")</f>
        <v/>
      </c>
      <c r="S224" s="801" t="str">
        <f>IFERROR(INDEX('ПРТС'!H:H,MATCH('показатель 504-п'!T224,'ПРТС'!P:P,0)),"")</f>
        <v/>
      </c>
      <c r="T224" s="808">
        <v>223</v>
      </c>
      <c r="U224" s="785"/>
      <c r="V224" s="785"/>
      <c r="W224" s="785"/>
      <c r="X224" s="785"/>
      <c r="Y224" s="785"/>
      <c r="Z224" s="785"/>
      <c r="AA224" s="785"/>
      <c r="AB224" s="785"/>
    </row>
    <row r="225" ht="14.25">
      <c r="A225" s="800" t="s">
        <v>1194</v>
      </c>
      <c r="B225" s="800" t="s">
        <v>1265</v>
      </c>
      <c r="C225" s="800" t="s">
        <v>3331</v>
      </c>
      <c r="D225" s="801">
        <v>36</v>
      </c>
      <c r="E225" s="802">
        <v>27</v>
      </c>
      <c r="F225" s="803" t="s">
        <v>3332</v>
      </c>
      <c r="G225" s="803" t="s">
        <v>3333</v>
      </c>
      <c r="H225" s="803" t="s">
        <v>3334</v>
      </c>
      <c r="I225" s="803" t="str">
        <f>IFERROR(INDEX('УУС'!F:F,MATCH('показатель 504-п'!T225,'УУС'!N:N,0)),"")</f>
        <v xml:space="preserve">Адм. Заларинского с/с</v>
      </c>
      <c r="J225" s="804" t="str">
        <f t="shared" si="34"/>
        <v>-</v>
      </c>
      <c r="K225" s="805"/>
      <c r="L225" s="805"/>
      <c r="M225" s="805"/>
      <c r="N225" s="805"/>
      <c r="O225" s="806" t="str">
        <f t="shared" si="35"/>
        <v>-</v>
      </c>
      <c r="P225" s="801" t="s">
        <v>156</v>
      </c>
      <c r="Q225" s="801" t="str">
        <f>CONCATENATE(IFERROR(INDEX('УЦН 1.0'!D:D,MATCH('показатель 504-п'!T225,'УЦН 1.0'!R:R,0)),""),IF(IFERROR(INDEX('УЦН 1.0'!H:H,MATCH('показатель 504-п'!T225,'УЦН 1.0'!R:R,0)),"")="",""," ("&amp;IFERROR(INDEX('УЦН 1.0'!H:H,MATCH('показатель 504-п'!T225,'УЦН 1.0'!R:R,0)),"")&amp;")"))</f>
        <v/>
      </c>
      <c r="R225" s="807" t="str">
        <f>IFERROR(INDEX('УЦН 2.0'!K:K,MATCH('показатель 504-п'!T225,'УЦН 2.0'!L:L,0)),"")</f>
        <v/>
      </c>
      <c r="S225" s="801" t="str">
        <f>IFERROR(INDEX('ПРТС'!H:H,MATCH('показатель 504-п'!T225,'ПРТС'!P:P,0)),"")</f>
        <v/>
      </c>
      <c r="T225" s="808">
        <v>224</v>
      </c>
      <c r="U225" s="785"/>
      <c r="V225" s="785"/>
      <c r="W225" s="785"/>
      <c r="X225" s="785"/>
      <c r="Y225" s="785"/>
      <c r="Z225" s="785"/>
      <c r="AA225" s="785"/>
      <c r="AB225" s="785"/>
    </row>
    <row r="226" ht="14.25">
      <c r="A226" s="800" t="s">
        <v>1194</v>
      </c>
      <c r="B226" s="800" t="s">
        <v>3271</v>
      </c>
      <c r="C226" s="800" t="s">
        <v>3335</v>
      </c>
      <c r="D226" s="801">
        <v>32</v>
      </c>
      <c r="E226" s="802">
        <v>17</v>
      </c>
      <c r="F226" s="803" t="s">
        <v>3336</v>
      </c>
      <c r="G226" s="803" t="s">
        <v>3337</v>
      </c>
      <c r="H226" s="803" t="s">
        <v>3338</v>
      </c>
      <c r="I226" s="803" t="str">
        <f>IFERROR(INDEX('УУС'!F:F,MATCH('показатель 504-п'!T226,'УУС'!N:N,0)),"")</f>
        <v/>
      </c>
      <c r="J226" s="804" t="str">
        <f t="shared" si="34"/>
        <v xml:space="preserve">3G хор</v>
      </c>
      <c r="K226" s="805" t="s">
        <v>2707</v>
      </c>
      <c r="L226" s="805" t="s">
        <v>2500</v>
      </c>
      <c r="M226" s="805" t="s">
        <v>2489</v>
      </c>
      <c r="N226" s="805" t="s">
        <v>2490</v>
      </c>
      <c r="O226" s="806" t="str">
        <f t="shared" si="35"/>
        <v>-</v>
      </c>
      <c r="P226" s="801" t="s">
        <v>156</v>
      </c>
      <c r="Q226" s="801" t="str">
        <f>CONCATENATE(IFERROR(INDEX('УЦН 1.0'!D:D,MATCH('показатель 504-п'!T226,'УЦН 1.0'!R:R,0)),""),IF(IFERROR(INDEX('УЦН 1.0'!H:H,MATCH('показатель 504-п'!T226,'УЦН 1.0'!R:R,0)),"")="",""," ("&amp;IFERROR(INDEX('УЦН 1.0'!H:H,MATCH('показатель 504-п'!T226,'УЦН 1.0'!R:R,0)),"")&amp;")"))</f>
        <v/>
      </c>
      <c r="R226" s="807" t="str">
        <f>IFERROR(INDEX('УЦН 2.0'!K:K,MATCH('показатель 504-п'!T226,'УЦН 2.0'!L:L,0)),"")</f>
        <v/>
      </c>
      <c r="S226" s="801" t="str">
        <f>IFERROR(INDEX('ПРТС'!H:H,MATCH('показатель 504-п'!T226,'ПРТС'!P:P,0)),"")</f>
        <v/>
      </c>
      <c r="T226" s="808">
        <v>225</v>
      </c>
      <c r="U226" s="785"/>
      <c r="V226" s="785"/>
      <c r="W226" s="785"/>
      <c r="X226" s="785"/>
      <c r="Y226" s="785"/>
      <c r="Z226" s="785"/>
      <c r="AA226" s="785"/>
      <c r="AB226" s="785"/>
    </row>
    <row r="227" ht="14.25">
      <c r="A227" s="800" t="s">
        <v>1194</v>
      </c>
      <c r="B227" s="800" t="s">
        <v>1340</v>
      </c>
      <c r="C227" s="800" t="s">
        <v>3339</v>
      </c>
      <c r="D227" s="801">
        <v>5</v>
      </c>
      <c r="E227" s="802">
        <v>5</v>
      </c>
      <c r="F227" s="803" t="s">
        <v>3340</v>
      </c>
      <c r="G227" s="803" t="s">
        <v>3341</v>
      </c>
      <c r="H227" s="803" t="s">
        <v>3342</v>
      </c>
      <c r="I227" s="803" t="str">
        <f>IFERROR(INDEX('УУС'!F:F,MATCH('показатель 504-п'!T227,'УУС'!N:N,0)),"")</f>
        <v/>
      </c>
      <c r="J227" s="804" t="str">
        <f t="shared" si="34"/>
        <v>-</v>
      </c>
      <c r="K227" s="805" t="s">
        <v>156</v>
      </c>
      <c r="L227" s="805" t="s">
        <v>156</v>
      </c>
      <c r="M227" s="805" t="s">
        <v>156</v>
      </c>
      <c r="N227" s="805" t="s">
        <v>156</v>
      </c>
      <c r="O227" s="806" t="str">
        <f t="shared" si="35"/>
        <v>-</v>
      </c>
      <c r="P227" s="801" t="s">
        <v>156</v>
      </c>
      <c r="Q227" s="801" t="str">
        <f>CONCATENATE(IFERROR(INDEX('УЦН 1.0'!D:D,MATCH('показатель 504-п'!T227,'УЦН 1.0'!R:R,0)),""),IF(IFERROR(INDEX('УЦН 1.0'!H:H,MATCH('показатель 504-п'!T227,'УЦН 1.0'!R:R,0)),"")="",""," ("&amp;IFERROR(INDEX('УЦН 1.0'!H:H,MATCH('показатель 504-п'!T227,'УЦН 1.0'!R:R,0)),"")&amp;")"))</f>
        <v/>
      </c>
      <c r="R227" s="807" t="str">
        <f>IFERROR(INDEX('УЦН 2.0'!K:K,MATCH('показатель 504-п'!T227,'УЦН 2.0'!L:L,0)),"")</f>
        <v/>
      </c>
      <c r="S227" s="801" t="str">
        <f>IFERROR(INDEX('ПРТС'!H:H,MATCH('показатель 504-п'!T227,'ПРТС'!P:P,0)),"")</f>
        <v/>
      </c>
      <c r="T227" s="808">
        <v>226</v>
      </c>
      <c r="U227" s="785"/>
      <c r="V227" s="785"/>
      <c r="W227" s="785"/>
      <c r="X227" s="785"/>
      <c r="Y227" s="785"/>
      <c r="Z227" s="785"/>
      <c r="AA227" s="785"/>
      <c r="AB227" s="785"/>
    </row>
    <row r="228" ht="14.25">
      <c r="A228" s="800" t="s">
        <v>3343</v>
      </c>
      <c r="B228" s="800"/>
      <c r="C228" s="800" t="s">
        <v>3344</v>
      </c>
      <c r="D228" s="801">
        <v>21051</v>
      </c>
      <c r="E228" s="802">
        <v>18206</v>
      </c>
      <c r="F228" s="803" t="s">
        <v>3345</v>
      </c>
      <c r="G228" s="803" t="s">
        <v>3346</v>
      </c>
      <c r="H228" s="803" t="s">
        <v>3347</v>
      </c>
      <c r="I228" s="803" t="str">
        <f>IFERROR(INDEX('УУС'!F:F,MATCH('показатель 504-п'!T228,'УУС'!N:N,0)),"")</f>
        <v/>
      </c>
      <c r="J228" s="804" t="str">
        <f t="shared" ref="J228:J291" si="36">IF(COUNTIF(K228:N228,"*4G хорошее*")&gt;0,"4G хор",IF(COUNTIF(K228:N228,"*3G хорошее*")&gt;0,"3G хор",IF(COUNTIF(K228:N228,"*4G низкое*")&gt;0,"4G низ",IF(COUNTIF(K228:N228,"*3G низкое*")&gt;0,"3G низ",IF(COUNTIF(K228:N228,"*2G хорошее*")&gt;0,"2G хор",IF(COUNTIF(K228:N228,"*2G низкое*")&gt;0,"2G низ",IF((COUNTIF(K228:N228,"* *")=0),"-",)))))))</f>
        <v xml:space="preserve">4G хор</v>
      </c>
      <c r="K228" s="805" t="s">
        <v>2480</v>
      </c>
      <c r="L228" s="805" t="s">
        <v>2481</v>
      </c>
      <c r="M228" s="805" t="s">
        <v>2482</v>
      </c>
      <c r="N228" s="805" t="s">
        <v>2483</v>
      </c>
      <c r="O228" s="806" t="str">
        <f t="shared" ref="O228:O291" si="37">IF(COUNTIF(P228:R228,"*ВОЛС*")&gt;0,"ВОЛС",IF(COUNTIF(P228:R228,"*БШПД*")&gt;0,"РРЛ",IF(COUNTIF(P228:R228,"*Спутник*")&gt;0,"Спутник",IF((COUNTIF(P228:R228,"* *")=0),"-",))))</f>
        <v>ВОЛС</v>
      </c>
      <c r="P228" s="801" t="s">
        <v>819</v>
      </c>
      <c r="Q228" s="801" t="str">
        <f>CONCATENATE(IFERROR(INDEX('УЦН 1.0'!D:D,MATCH('показатель 504-п'!T228,'УЦН 1.0'!R:R,0)),""),IF(IFERROR(INDEX('УЦН 1.0'!H:H,MATCH('показатель 504-п'!T228,'УЦН 1.0'!R:R,0)),"")="",""," ("&amp;IFERROR(INDEX('УЦН 1.0'!H:H,MATCH('показатель 504-п'!T228,'УЦН 1.0'!R:R,0)),"")&amp;")"))</f>
        <v/>
      </c>
      <c r="R228" s="807" t="str">
        <f>IFERROR(INDEX('УЦН 2.0'!K:K,MATCH('показатель 504-п'!T228,'УЦН 2.0'!L:L,0)),"")</f>
        <v/>
      </c>
      <c r="S228" s="801" t="str">
        <f>IFERROR(INDEX('ПРТС'!H:H,MATCH('показатель 504-п'!T228,'ПРТС'!P:P,0)),"")</f>
        <v/>
      </c>
      <c r="T228" s="808">
        <v>227</v>
      </c>
      <c r="U228" s="785"/>
      <c r="V228" s="785"/>
      <c r="W228" s="785"/>
      <c r="X228" s="785"/>
      <c r="Y228" s="785"/>
      <c r="Z228" s="785"/>
      <c r="AA228" s="785"/>
      <c r="AB228" s="785"/>
    </row>
    <row r="229" ht="14.25">
      <c r="A229" s="814" t="s">
        <v>1128</v>
      </c>
      <c r="B229" s="800" t="s">
        <v>1216</v>
      </c>
      <c r="C229" s="814" t="s">
        <v>225</v>
      </c>
      <c r="D229" s="813">
        <v>459</v>
      </c>
      <c r="E229" s="802">
        <v>360</v>
      </c>
      <c r="F229" s="803" t="s">
        <v>3348</v>
      </c>
      <c r="G229" s="803" t="s">
        <v>3349</v>
      </c>
      <c r="H229" s="803" t="s">
        <v>3350</v>
      </c>
      <c r="I229" s="803" t="str">
        <f>IFERROR(INDEX('УУС'!F:F,MATCH('показатель 504-п'!T229,'УУС'!N:N,0)),"")</f>
        <v/>
      </c>
      <c r="J229" s="816" t="str">
        <f t="shared" si="36"/>
        <v xml:space="preserve">4G хор</v>
      </c>
      <c r="K229" s="817" t="s">
        <v>2480</v>
      </c>
      <c r="L229" s="805"/>
      <c r="M229" s="805"/>
      <c r="N229" s="805"/>
      <c r="O229" s="806" t="str">
        <f t="shared" si="37"/>
        <v>ВОЛС</v>
      </c>
      <c r="P229" s="801" t="s">
        <v>819</v>
      </c>
      <c r="Q229" s="801" t="str">
        <f>CONCATENATE(IFERROR(INDEX('УЦН 1.0'!D:D,MATCH('показатель 504-п'!T229,'УЦН 1.0'!R:R,0)),""),IF(IFERROR(INDEX('УЦН 1.0'!H:H,MATCH('показатель 504-п'!T229,'УЦН 1.0'!R:R,0)),"")="",""," ("&amp;IFERROR(INDEX('УЦН 1.0'!H:H,MATCH('показатель 504-п'!T229,'УЦН 1.0'!R:R,0)),"")&amp;")"))</f>
        <v xml:space="preserve">2019 (ВОЛС)</v>
      </c>
      <c r="R229" s="807" t="str">
        <f>IFERROR(INDEX('УЦН 2.0'!K:K,MATCH('показатель 504-п'!T229,'УЦН 2.0'!L:L,0)),"")</f>
        <v/>
      </c>
      <c r="S229" s="801">
        <f>IFERROR(INDEX('ПРТС'!H:H,MATCH('показатель 504-п'!T229,'ПРТС'!P:P,0)),"")</f>
        <v>2023</v>
      </c>
      <c r="T229" s="808">
        <v>228</v>
      </c>
      <c r="U229" s="785"/>
      <c r="V229" s="785"/>
      <c r="W229" s="785"/>
      <c r="X229" s="785"/>
      <c r="Y229" s="785"/>
      <c r="Z229" s="785"/>
      <c r="AA229" s="785"/>
      <c r="AB229" s="785"/>
    </row>
    <row r="230" ht="14.25">
      <c r="A230" s="800" t="s">
        <v>1128</v>
      </c>
      <c r="B230" s="800" t="s">
        <v>3351</v>
      </c>
      <c r="C230" s="800" t="s">
        <v>3352</v>
      </c>
      <c r="D230" s="801">
        <v>110</v>
      </c>
      <c r="E230" s="802">
        <v>63</v>
      </c>
      <c r="F230" s="803" t="s">
        <v>3353</v>
      </c>
      <c r="G230" s="803" t="s">
        <v>3354</v>
      </c>
      <c r="H230" s="803" t="s">
        <v>3355</v>
      </c>
      <c r="I230" s="803" t="str">
        <f>IFERROR(INDEX('УУС'!F:F,MATCH('показатель 504-п'!T230,'УУС'!N:N,0)),"")</f>
        <v/>
      </c>
      <c r="J230" s="804" t="str">
        <f t="shared" si="36"/>
        <v xml:space="preserve">4G низ</v>
      </c>
      <c r="K230" s="805" t="s">
        <v>156</v>
      </c>
      <c r="L230" s="805" t="s">
        <v>2643</v>
      </c>
      <c r="M230" s="805" t="s">
        <v>156</v>
      </c>
      <c r="N230" s="805" t="s">
        <v>156</v>
      </c>
      <c r="O230" s="806" t="str">
        <f t="shared" si="37"/>
        <v>РРЛ</v>
      </c>
      <c r="P230" s="801" t="s">
        <v>2540</v>
      </c>
      <c r="Q230" s="801" t="str">
        <f>CONCATENATE(IFERROR(INDEX('УЦН 1.0'!D:D,MATCH('показатель 504-п'!T230,'УЦН 1.0'!R:R,0)),""),IF(IFERROR(INDEX('УЦН 1.0'!H:H,MATCH('показатель 504-п'!T230,'УЦН 1.0'!R:R,0)),"")="",""," ("&amp;IFERROR(INDEX('УЦН 1.0'!H:H,MATCH('показатель 504-п'!T230,'УЦН 1.0'!R:R,0)),"")&amp;")"))</f>
        <v/>
      </c>
      <c r="R230" s="807" t="str">
        <f>IFERROR(INDEX('УЦН 2.0'!K:K,MATCH('показатель 504-п'!T230,'УЦН 2.0'!L:L,0)),"")</f>
        <v/>
      </c>
      <c r="S230" s="801" t="str">
        <f>IFERROR(INDEX('ПРТС'!H:H,MATCH('показатель 504-п'!T230,'ПРТС'!P:P,0)),"")</f>
        <v/>
      </c>
      <c r="T230" s="808">
        <v>229</v>
      </c>
      <c r="U230" s="785"/>
      <c r="V230" s="785"/>
      <c r="W230" s="785"/>
      <c r="X230" s="785"/>
      <c r="Y230" s="785"/>
      <c r="Z230" s="785"/>
      <c r="AA230" s="785"/>
      <c r="AB230" s="785"/>
    </row>
    <row r="231" ht="14.25">
      <c r="A231" s="800" t="s">
        <v>1128</v>
      </c>
      <c r="B231" s="800" t="s">
        <v>3356</v>
      </c>
      <c r="C231" s="800" t="s">
        <v>3357</v>
      </c>
      <c r="D231" s="801">
        <v>1992</v>
      </c>
      <c r="E231" s="802">
        <v>1555</v>
      </c>
      <c r="F231" s="803" t="s">
        <v>3358</v>
      </c>
      <c r="G231" s="803" t="s">
        <v>3359</v>
      </c>
      <c r="H231" s="803" t="s">
        <v>3360</v>
      </c>
      <c r="I231" s="803" t="str">
        <f>IFERROR(INDEX('УУС'!F:F,MATCH('показатель 504-п'!T231,'УУС'!N:N,0)),"")</f>
        <v/>
      </c>
      <c r="J231" s="804" t="str">
        <f t="shared" si="36"/>
        <v xml:space="preserve">4G хор</v>
      </c>
      <c r="K231" s="805" t="s">
        <v>2480</v>
      </c>
      <c r="L231" s="805" t="s">
        <v>2481</v>
      </c>
      <c r="M231" s="805" t="s">
        <v>2482</v>
      </c>
      <c r="N231" s="805" t="s">
        <v>2483</v>
      </c>
      <c r="O231" s="806" t="str">
        <f t="shared" si="37"/>
        <v>ВОЛС</v>
      </c>
      <c r="P231" s="801" t="s">
        <v>819</v>
      </c>
      <c r="Q231" s="801" t="str">
        <f>CONCATENATE(IFERROR(INDEX('УЦН 1.0'!D:D,MATCH('показатель 504-п'!T231,'УЦН 1.0'!R:R,0)),""),IF(IFERROR(INDEX('УЦН 1.0'!H:H,MATCH('показатель 504-п'!T231,'УЦН 1.0'!R:R,0)),"")="",""," ("&amp;IFERROR(INDEX('УЦН 1.0'!H:H,MATCH('показатель 504-п'!T231,'УЦН 1.0'!R:R,0)),"")&amp;")"))</f>
        <v/>
      </c>
      <c r="R231" s="807" t="str">
        <f>IFERROR(INDEX('УЦН 2.0'!K:K,MATCH('показатель 504-п'!T231,'УЦН 2.0'!L:L,0)),"")</f>
        <v/>
      </c>
      <c r="S231" s="801" t="str">
        <f>IFERROR(INDEX('ПРТС'!H:H,MATCH('показатель 504-п'!T231,'ПРТС'!P:P,0)),"")</f>
        <v/>
      </c>
      <c r="T231" s="808">
        <v>230</v>
      </c>
      <c r="U231" s="785"/>
      <c r="V231" s="785"/>
      <c r="W231" s="785"/>
      <c r="X231" s="785"/>
      <c r="Y231" s="785"/>
      <c r="Z231" s="785"/>
      <c r="AA231" s="785"/>
      <c r="AB231" s="785"/>
    </row>
    <row r="232" ht="14.25">
      <c r="A232" s="800" t="s">
        <v>1128</v>
      </c>
      <c r="B232" s="800" t="s">
        <v>3356</v>
      </c>
      <c r="C232" s="800" t="s">
        <v>3361</v>
      </c>
      <c r="D232" s="801">
        <v>1</v>
      </c>
      <c r="E232" s="802">
        <v>0</v>
      </c>
      <c r="F232" s="803" t="s">
        <v>3362</v>
      </c>
      <c r="G232" s="803" t="s">
        <v>3363</v>
      </c>
      <c r="H232" s="803" t="s">
        <v>3364</v>
      </c>
      <c r="I232" s="803" t="str">
        <f>IFERROR(INDEX('УУС'!F:F,MATCH('показатель 504-п'!T232,'УУС'!N:N,0)),"")</f>
        <v/>
      </c>
      <c r="J232" s="804" t="str">
        <f t="shared" si="36"/>
        <v>-</v>
      </c>
      <c r="K232" s="805" t="s">
        <v>156</v>
      </c>
      <c r="L232" s="805" t="s">
        <v>156</v>
      </c>
      <c r="M232" s="805" t="s">
        <v>156</v>
      </c>
      <c r="N232" s="805" t="s">
        <v>156</v>
      </c>
      <c r="O232" s="806" t="str">
        <f t="shared" si="37"/>
        <v>-</v>
      </c>
      <c r="P232" s="801" t="s">
        <v>156</v>
      </c>
      <c r="Q232" s="801" t="str">
        <f>CONCATENATE(IFERROR(INDEX('УЦН 1.0'!D:D,MATCH('показатель 504-п'!T232,'УЦН 1.0'!R:R,0)),""),IF(IFERROR(INDEX('УЦН 1.0'!H:H,MATCH('показатель 504-п'!T232,'УЦН 1.0'!R:R,0)),"")="",""," ("&amp;IFERROR(INDEX('УЦН 1.0'!H:H,MATCH('показатель 504-п'!T232,'УЦН 1.0'!R:R,0)),"")&amp;")"))</f>
        <v/>
      </c>
      <c r="R232" s="807" t="str">
        <f>IFERROR(INDEX('УЦН 2.0'!K:K,MATCH('показатель 504-п'!T232,'УЦН 2.0'!L:L,0)),"")</f>
        <v/>
      </c>
      <c r="S232" s="801" t="str">
        <f>IFERROR(INDEX('ПРТС'!H:H,MATCH('показатель 504-п'!T232,'ПРТС'!P:P,0)),"")</f>
        <v/>
      </c>
      <c r="T232" s="808">
        <v>231</v>
      </c>
      <c r="U232" s="785"/>
      <c r="V232" s="785"/>
      <c r="W232" s="785"/>
      <c r="X232" s="785"/>
      <c r="Y232" s="785"/>
      <c r="Z232" s="785"/>
      <c r="AA232" s="785"/>
      <c r="AB232" s="785"/>
    </row>
    <row r="233" ht="14.25">
      <c r="A233" s="800" t="s">
        <v>1128</v>
      </c>
      <c r="B233" s="800" t="s">
        <v>3365</v>
      </c>
      <c r="C233" s="800" t="s">
        <v>3366</v>
      </c>
      <c r="D233" s="801">
        <v>1180</v>
      </c>
      <c r="E233" s="802">
        <v>855</v>
      </c>
      <c r="F233" s="803" t="s">
        <v>3367</v>
      </c>
      <c r="G233" s="803" t="s">
        <v>3368</v>
      </c>
      <c r="H233" s="803" t="s">
        <v>3369</v>
      </c>
      <c r="I233" s="803" t="str">
        <f>IFERROR(INDEX('УУС'!F:F,MATCH('показатель 504-п'!T233,'УУС'!N:N,0)),"")</f>
        <v/>
      </c>
      <c r="J233" s="804" t="str">
        <f t="shared" si="36"/>
        <v xml:space="preserve">4G хор</v>
      </c>
      <c r="K233" s="805" t="s">
        <v>2480</v>
      </c>
      <c r="L233" s="805" t="s">
        <v>2481</v>
      </c>
      <c r="M233" s="805" t="s">
        <v>2482</v>
      </c>
      <c r="N233" s="805" t="s">
        <v>2483</v>
      </c>
      <c r="O233" s="806" t="str">
        <f t="shared" si="37"/>
        <v>-</v>
      </c>
      <c r="P233" s="801" t="s">
        <v>156</v>
      </c>
      <c r="Q233" s="801" t="str">
        <f>CONCATENATE(IFERROR(INDEX('УЦН 1.0'!D:D,MATCH('показатель 504-п'!T233,'УЦН 1.0'!R:R,0)),""),IF(IFERROR(INDEX('УЦН 1.0'!H:H,MATCH('показатель 504-п'!T233,'УЦН 1.0'!R:R,0)),"")="",""," ("&amp;IFERROR(INDEX('УЦН 1.0'!H:H,MATCH('показатель 504-п'!T233,'УЦН 1.0'!R:R,0)),"")&amp;")"))</f>
        <v/>
      </c>
      <c r="R233" s="807" t="str">
        <f>IFERROR(INDEX('УЦН 2.0'!K:K,MATCH('показатель 504-п'!T233,'УЦН 2.0'!L:L,0)),"")</f>
        <v/>
      </c>
      <c r="S233" s="801" t="str">
        <f>IFERROR(INDEX('ПРТС'!H:H,MATCH('показатель 504-п'!T233,'ПРТС'!P:P,0)),"")</f>
        <v/>
      </c>
      <c r="T233" s="808">
        <v>232</v>
      </c>
      <c r="U233" s="785"/>
      <c r="V233" s="785"/>
      <c r="W233" s="785"/>
      <c r="X233" s="785"/>
      <c r="Y233" s="785"/>
      <c r="Z233" s="785"/>
      <c r="AA233" s="785"/>
      <c r="AB233" s="785"/>
    </row>
    <row r="234" ht="14.25">
      <c r="A234" s="809" t="s">
        <v>1128</v>
      </c>
      <c r="B234" s="800" t="s">
        <v>1196</v>
      </c>
      <c r="C234" s="809" t="s">
        <v>1197</v>
      </c>
      <c r="D234" s="813">
        <v>223</v>
      </c>
      <c r="E234" s="802">
        <v>181</v>
      </c>
      <c r="F234" s="803" t="s">
        <v>3370</v>
      </c>
      <c r="G234" s="803" t="s">
        <v>3371</v>
      </c>
      <c r="H234" s="803" t="s">
        <v>3372</v>
      </c>
      <c r="I234" s="803" t="str">
        <f>IFERROR(INDEX('УУС'!F:F,MATCH('показатель 504-п'!T234,'УУС'!N:N,0)),"")</f>
        <v/>
      </c>
      <c r="J234" s="811" t="str">
        <f t="shared" si="36"/>
        <v xml:space="preserve">4G хор</v>
      </c>
      <c r="K234" s="805"/>
      <c r="L234" s="805"/>
      <c r="M234" s="805"/>
      <c r="N234" s="812" t="s">
        <v>2483</v>
      </c>
      <c r="O234" s="806" t="str">
        <f t="shared" si="37"/>
        <v>ВОЛС</v>
      </c>
      <c r="P234" s="801" t="s">
        <v>2540</v>
      </c>
      <c r="Q234" s="801" t="str">
        <f>CONCATENATE(IFERROR(INDEX('УЦН 1.0'!D:D,MATCH('показатель 504-п'!T234,'УЦН 1.0'!R:R,0)),""),IF(IFERROR(INDEX('УЦН 1.0'!H:H,MATCH('показатель 504-п'!T234,'УЦН 1.0'!R:R,0)),"")="",""," ("&amp;IFERROR(INDEX('УЦН 1.0'!H:H,MATCH('показатель 504-п'!T234,'УЦН 1.0'!R:R,0)),"")&amp;")"))</f>
        <v/>
      </c>
      <c r="R234" s="807" t="str">
        <f>IFERROR(INDEX('УЦН 2.0'!K:K,MATCH('показатель 504-п'!T234,'УЦН 2.0'!L:L,0)),"")</f>
        <v xml:space="preserve">2023 (сентябрь 2023) - ВОЛС  </v>
      </c>
      <c r="S234" s="801" t="str">
        <f>IFERROR(INDEX('ПРТС'!H:H,MATCH('показатель 504-п'!T234,'ПРТС'!P:P,0)),"")</f>
        <v/>
      </c>
      <c r="T234" s="808">
        <v>233</v>
      </c>
      <c r="U234" s="785"/>
      <c r="V234" s="785"/>
      <c r="W234" s="785"/>
      <c r="X234" s="785"/>
      <c r="Y234" s="785"/>
      <c r="Z234" s="785"/>
      <c r="AA234" s="785"/>
      <c r="AB234" s="785"/>
    </row>
    <row r="235" ht="14.25">
      <c r="A235" s="800" t="s">
        <v>1128</v>
      </c>
      <c r="B235" s="800" t="s">
        <v>3373</v>
      </c>
      <c r="C235" s="800" t="s">
        <v>3374</v>
      </c>
      <c r="D235" s="801">
        <v>138</v>
      </c>
      <c r="E235" s="802">
        <v>95</v>
      </c>
      <c r="F235" s="803" t="s">
        <v>3375</v>
      </c>
      <c r="G235" s="803" t="s">
        <v>3376</v>
      </c>
      <c r="H235" s="803" t="s">
        <v>3377</v>
      </c>
      <c r="I235" s="803" t="str">
        <f>IFERROR(INDEX('УУС'!F:F,MATCH('показатель 504-п'!T235,'УУС'!N:N,0)),"")</f>
        <v/>
      </c>
      <c r="J235" s="804" t="str">
        <f t="shared" si="36"/>
        <v xml:space="preserve">4G хор</v>
      </c>
      <c r="K235" s="805" t="s">
        <v>156</v>
      </c>
      <c r="L235" s="805" t="s">
        <v>156</v>
      </c>
      <c r="M235" s="805" t="s">
        <v>2482</v>
      </c>
      <c r="N235" s="805" t="s">
        <v>156</v>
      </c>
      <c r="O235" s="806" t="str">
        <f t="shared" si="37"/>
        <v>ВОЛС</v>
      </c>
      <c r="P235" s="801" t="s">
        <v>819</v>
      </c>
      <c r="Q235" s="801" t="str">
        <f>CONCATENATE(IFERROR(INDEX('УЦН 1.0'!D:D,MATCH('показатель 504-п'!T235,'УЦН 1.0'!R:R,0)),""),IF(IFERROR(INDEX('УЦН 1.0'!H:H,MATCH('показатель 504-п'!T235,'УЦН 1.0'!R:R,0)),"")="",""," ("&amp;IFERROR(INDEX('УЦН 1.0'!H:H,MATCH('показатель 504-п'!T235,'УЦН 1.0'!R:R,0)),"")&amp;")"))</f>
        <v/>
      </c>
      <c r="R235" s="807" t="str">
        <f>IFERROR(INDEX('УЦН 2.0'!K:K,MATCH('показатель 504-п'!T235,'УЦН 2.0'!L:L,0)),"")</f>
        <v/>
      </c>
      <c r="S235" s="801" t="str">
        <f>IFERROR(INDEX('ПРТС'!H:H,MATCH('показатель 504-п'!T235,'ПРТС'!P:P,0)),"")</f>
        <v/>
      </c>
      <c r="T235" s="808">
        <v>234</v>
      </c>
      <c r="U235" s="785"/>
      <c r="V235" s="785"/>
      <c r="W235" s="785"/>
      <c r="X235" s="785"/>
      <c r="Y235" s="785"/>
      <c r="Z235" s="785"/>
      <c r="AA235" s="785"/>
      <c r="AB235" s="785"/>
    </row>
    <row r="236" ht="14.25">
      <c r="A236" s="814" t="s">
        <v>1128</v>
      </c>
      <c r="B236" s="800" t="s">
        <v>1198</v>
      </c>
      <c r="C236" s="814" t="s">
        <v>469</v>
      </c>
      <c r="D236" s="815">
        <v>678</v>
      </c>
      <c r="E236" s="802">
        <v>481</v>
      </c>
      <c r="F236" s="803" t="s">
        <v>3378</v>
      </c>
      <c r="G236" s="803" t="s">
        <v>3379</v>
      </c>
      <c r="H236" s="803" t="s">
        <v>3380</v>
      </c>
      <c r="I236" s="803" t="str">
        <f>IFERROR(INDEX('УУС'!F:F,MATCH('показатель 504-п'!T236,'УУС'!N:N,0)),"")</f>
        <v xml:space="preserve">ул. Почтовая, д. 5</v>
      </c>
      <c r="J236" s="816" t="str">
        <f t="shared" si="36"/>
        <v xml:space="preserve">4G хор</v>
      </c>
      <c r="K236" s="805"/>
      <c r="L236" s="805"/>
      <c r="M236" s="817" t="s">
        <v>2482</v>
      </c>
      <c r="N236" s="805"/>
      <c r="O236" s="806" t="str">
        <f t="shared" si="37"/>
        <v>-</v>
      </c>
      <c r="P236" s="801" t="s">
        <v>156</v>
      </c>
      <c r="Q236" s="801" t="str">
        <f>CONCATENATE(IFERROR(INDEX('УЦН 1.0'!D:D,MATCH('показатель 504-п'!T236,'УЦН 1.0'!R:R,0)),""),IF(IFERROR(INDEX('УЦН 1.0'!H:H,MATCH('показатель 504-п'!T236,'УЦН 1.0'!R:R,0)),"")="",""," ("&amp;IFERROR(INDEX('УЦН 1.0'!H:H,MATCH('показатель 504-п'!T236,'УЦН 1.0'!R:R,0)),"")&amp;")"))</f>
        <v/>
      </c>
      <c r="R236" s="807" t="str">
        <f>IFERROR(INDEX('УЦН 2.0'!K:K,MATCH('показатель 504-п'!T236,'УЦН 2.0'!L:L,0)),"")</f>
        <v/>
      </c>
      <c r="S236" s="801">
        <f>IFERROR(INDEX('ПРТС'!H:H,MATCH('показатель 504-п'!T236,'ПРТС'!P:P,0)),"")</f>
        <v>2018</v>
      </c>
      <c r="T236" s="808">
        <v>235</v>
      </c>
      <c r="U236" s="785"/>
      <c r="V236" s="785"/>
      <c r="W236" s="785"/>
      <c r="X236" s="785"/>
      <c r="Y236" s="785"/>
      <c r="Z236" s="785"/>
      <c r="AA236" s="785"/>
      <c r="AB236" s="785"/>
    </row>
    <row r="237" ht="14.25">
      <c r="A237" s="800" t="s">
        <v>1128</v>
      </c>
      <c r="B237" s="800" t="s">
        <v>3351</v>
      </c>
      <c r="C237" s="800" t="s">
        <v>3381</v>
      </c>
      <c r="D237" s="801">
        <v>77</v>
      </c>
      <c r="E237" s="802">
        <v>41</v>
      </c>
      <c r="F237" s="803" t="s">
        <v>3382</v>
      </c>
      <c r="G237" s="803" t="s">
        <v>3383</v>
      </c>
      <c r="H237" s="803" t="s">
        <v>3384</v>
      </c>
      <c r="I237" s="803" t="str">
        <f>IFERROR(INDEX('УУС'!F:F,MATCH('показатель 504-п'!T237,'УУС'!N:N,0)),"")</f>
        <v/>
      </c>
      <c r="J237" s="804" t="str">
        <f t="shared" si="36"/>
        <v xml:space="preserve">4G низ</v>
      </c>
      <c r="K237" s="805" t="s">
        <v>156</v>
      </c>
      <c r="L237" s="805" t="s">
        <v>2643</v>
      </c>
      <c r="M237" s="805" t="s">
        <v>156</v>
      </c>
      <c r="N237" s="805" t="s">
        <v>156</v>
      </c>
      <c r="O237" s="806" t="str">
        <f t="shared" si="37"/>
        <v>-</v>
      </c>
      <c r="P237" s="801" t="s">
        <v>156</v>
      </c>
      <c r="Q237" s="801" t="str">
        <f>CONCATENATE(IFERROR(INDEX('УЦН 1.0'!D:D,MATCH('показатель 504-п'!T237,'УЦН 1.0'!R:R,0)),""),IF(IFERROR(INDEX('УЦН 1.0'!H:H,MATCH('показатель 504-п'!T237,'УЦН 1.0'!R:R,0)),"")="",""," ("&amp;IFERROR(INDEX('УЦН 1.0'!H:H,MATCH('показатель 504-п'!T237,'УЦН 1.0'!R:R,0)),"")&amp;")"))</f>
        <v/>
      </c>
      <c r="R237" s="807" t="str">
        <f>IFERROR(INDEX('УЦН 2.0'!K:K,MATCH('показатель 504-п'!T237,'УЦН 2.0'!L:L,0)),"")</f>
        <v/>
      </c>
      <c r="S237" s="801" t="str">
        <f>IFERROR(INDEX('ПРТС'!H:H,MATCH('показатель 504-п'!T237,'ПРТС'!P:P,0)),"")</f>
        <v/>
      </c>
      <c r="T237" s="808">
        <v>236</v>
      </c>
      <c r="U237" s="785"/>
      <c r="V237" s="785"/>
      <c r="W237" s="785"/>
      <c r="X237" s="785"/>
      <c r="Y237" s="785"/>
      <c r="Z237" s="785"/>
      <c r="AA237" s="785"/>
      <c r="AB237" s="785"/>
    </row>
    <row r="238" ht="14.25">
      <c r="A238" s="800" t="s">
        <v>1128</v>
      </c>
      <c r="B238" s="800" t="s">
        <v>3356</v>
      </c>
      <c r="C238" s="800" t="s">
        <v>226</v>
      </c>
      <c r="D238" s="801">
        <v>339</v>
      </c>
      <c r="E238" s="802">
        <v>178</v>
      </c>
      <c r="F238" s="803" t="s">
        <v>3385</v>
      </c>
      <c r="G238" s="803" t="s">
        <v>3386</v>
      </c>
      <c r="H238" s="803" t="s">
        <v>3387</v>
      </c>
      <c r="I238" s="803" t="str">
        <f>IFERROR(INDEX('УУС'!F:F,MATCH('показатель 504-п'!T238,'УУС'!N:N,0)),"")</f>
        <v/>
      </c>
      <c r="J238" s="804" t="str">
        <f t="shared" si="36"/>
        <v xml:space="preserve">3G хор</v>
      </c>
      <c r="K238" s="805" t="s">
        <v>2515</v>
      </c>
      <c r="L238" s="805" t="s">
        <v>2488</v>
      </c>
      <c r="M238" s="805" t="s">
        <v>2489</v>
      </c>
      <c r="N238" s="805" t="s">
        <v>156</v>
      </c>
      <c r="O238" s="806" t="str">
        <f t="shared" si="37"/>
        <v>ВОЛС</v>
      </c>
      <c r="P238" s="801" t="s">
        <v>819</v>
      </c>
      <c r="Q238" s="801" t="str">
        <f>CONCATENATE(IFERROR(INDEX('УЦН 1.0'!D:D,MATCH('показатель 504-п'!T238,'УЦН 1.0'!R:R,0)),""),IF(IFERROR(INDEX('УЦН 1.0'!H:H,MATCH('показатель 504-п'!T238,'УЦН 1.0'!R:R,0)),"")="",""," ("&amp;IFERROR(INDEX('УЦН 1.0'!H:H,MATCH('показатель 504-п'!T238,'УЦН 1.0'!R:R,0)),"")&amp;")"))</f>
        <v xml:space="preserve">2019 (ВОЛС)</v>
      </c>
      <c r="R238" s="807" t="str">
        <f>IFERROR(INDEX('УЦН 2.0'!K:K,MATCH('показатель 504-п'!T238,'УЦН 2.0'!L:L,0)),"")</f>
        <v/>
      </c>
      <c r="S238" s="801" t="str">
        <f>IFERROR(INDEX('ПРТС'!H:H,MATCH('показатель 504-п'!T238,'ПРТС'!P:P,0)),"")</f>
        <v/>
      </c>
      <c r="T238" s="808">
        <v>237</v>
      </c>
      <c r="U238" s="785"/>
      <c r="V238" s="785"/>
      <c r="W238" s="785"/>
      <c r="X238" s="785"/>
      <c r="Y238" s="785"/>
      <c r="Z238" s="785"/>
      <c r="AA238" s="785"/>
      <c r="AB238" s="785"/>
    </row>
    <row r="239" ht="14.25">
      <c r="A239" s="800" t="s">
        <v>1128</v>
      </c>
      <c r="B239" s="800" t="s">
        <v>3351</v>
      </c>
      <c r="C239" s="800" t="s">
        <v>3388</v>
      </c>
      <c r="D239" s="801">
        <v>37</v>
      </c>
      <c r="E239" s="802">
        <v>12</v>
      </c>
      <c r="F239" s="803" t="s">
        <v>3389</v>
      </c>
      <c r="G239" s="803" t="s">
        <v>3390</v>
      </c>
      <c r="H239" s="803" t="s">
        <v>3391</v>
      </c>
      <c r="I239" s="803" t="str">
        <f>IFERROR(INDEX('УУС'!F:F,MATCH('показатель 504-п'!T239,'УУС'!N:N,0)),"")</f>
        <v/>
      </c>
      <c r="J239" s="804" t="str">
        <f t="shared" si="36"/>
        <v xml:space="preserve">4G низ</v>
      </c>
      <c r="K239" s="805" t="s">
        <v>156</v>
      </c>
      <c r="L239" s="805" t="s">
        <v>2643</v>
      </c>
      <c r="M239" s="805" t="s">
        <v>156</v>
      </c>
      <c r="N239" s="805" t="s">
        <v>156</v>
      </c>
      <c r="O239" s="806" t="str">
        <f t="shared" si="37"/>
        <v>-</v>
      </c>
      <c r="P239" s="801" t="s">
        <v>156</v>
      </c>
      <c r="Q239" s="801" t="str">
        <f>CONCATENATE(IFERROR(INDEX('УЦН 1.0'!D:D,MATCH('показатель 504-п'!T239,'УЦН 1.0'!R:R,0)),""),IF(IFERROR(INDEX('УЦН 1.0'!H:H,MATCH('показатель 504-п'!T239,'УЦН 1.0'!R:R,0)),"")="",""," ("&amp;IFERROR(INDEX('УЦН 1.0'!H:H,MATCH('показатель 504-п'!T239,'УЦН 1.0'!R:R,0)),"")&amp;")"))</f>
        <v/>
      </c>
      <c r="R239" s="807" t="str">
        <f>IFERROR(INDEX('УЦН 2.0'!K:K,MATCH('показатель 504-п'!T239,'УЦН 2.0'!L:L,0)),"")</f>
        <v/>
      </c>
      <c r="S239" s="801" t="str">
        <f>IFERROR(INDEX('ПРТС'!H:H,MATCH('показатель 504-п'!T239,'ПРТС'!P:P,0)),"")</f>
        <v/>
      </c>
      <c r="T239" s="808">
        <v>238</v>
      </c>
      <c r="U239" s="785"/>
      <c r="V239" s="785"/>
      <c r="W239" s="785"/>
      <c r="X239" s="785"/>
      <c r="Y239" s="785"/>
      <c r="Z239" s="785"/>
      <c r="AA239" s="785"/>
      <c r="AB239" s="785"/>
    </row>
    <row r="240" ht="14.25">
      <c r="A240" s="818" t="s">
        <v>1128</v>
      </c>
      <c r="B240" s="800" t="s">
        <v>3351</v>
      </c>
      <c r="C240" s="818" t="s">
        <v>1129</v>
      </c>
      <c r="D240" s="801">
        <v>166</v>
      </c>
      <c r="E240" s="822">
        <v>105</v>
      </c>
      <c r="F240" s="823" t="s">
        <v>3392</v>
      </c>
      <c r="G240" s="823" t="s">
        <v>3393</v>
      </c>
      <c r="H240" s="823" t="s">
        <v>3394</v>
      </c>
      <c r="I240" s="803" t="str">
        <f>IFERROR(INDEX('УУС'!F:F,MATCH('показатель 504-п'!T240,'УУС'!N:N,0)),"")</f>
        <v/>
      </c>
      <c r="J240" s="819" t="str">
        <f t="shared" si="36"/>
        <v xml:space="preserve">2G низ</v>
      </c>
      <c r="K240" s="805" t="s">
        <v>156</v>
      </c>
      <c r="L240" s="805"/>
      <c r="M240" s="805"/>
      <c r="N240" s="820" t="s">
        <v>2490</v>
      </c>
      <c r="O240" s="806" t="str">
        <f t="shared" si="37"/>
        <v>РРЛ</v>
      </c>
      <c r="P240" s="801" t="s">
        <v>2540</v>
      </c>
      <c r="Q240" s="801" t="str">
        <f>CONCATENATE(IFERROR(INDEX('УЦН 1.0'!D:D,MATCH('показатель 504-п'!T240,'УЦН 1.0'!R:R,0)),""),IF(IFERROR(INDEX('УЦН 1.0'!H:H,MATCH('показатель 504-п'!T240,'УЦН 1.0'!R:R,0)),"")="",""," ("&amp;IFERROR(INDEX('УЦН 1.0'!H:H,MATCH('показатель 504-п'!T240,'УЦН 1.0'!R:R,0)),"")&amp;")"))</f>
        <v/>
      </c>
      <c r="R240" s="807">
        <f>IFERROR(INDEX('УЦН 2.0'!K:K,MATCH('показатель 504-п'!T240,'УЦН 2.0'!L:L,0)),"")</f>
        <v>0</v>
      </c>
      <c r="S240" s="801" t="str">
        <f>IFERROR(INDEX('ПРТС'!H:H,MATCH('показатель 504-п'!T240,'ПРТС'!P:P,0)),"")</f>
        <v/>
      </c>
      <c r="T240" s="808">
        <v>239</v>
      </c>
      <c r="U240" s="785"/>
      <c r="V240" s="785"/>
      <c r="W240" s="785"/>
      <c r="X240" s="785"/>
      <c r="Y240" s="785"/>
      <c r="Z240" s="785"/>
      <c r="AA240" s="785"/>
      <c r="AB240" s="785"/>
    </row>
    <row r="241" ht="14.25">
      <c r="A241" s="800" t="s">
        <v>1128</v>
      </c>
      <c r="B241" s="800" t="s">
        <v>3373</v>
      </c>
      <c r="C241" s="800" t="s">
        <v>3395</v>
      </c>
      <c r="D241" s="801">
        <v>108</v>
      </c>
      <c r="E241" s="802">
        <v>63</v>
      </c>
      <c r="F241" s="803" t="s">
        <v>3396</v>
      </c>
      <c r="G241" s="803" t="s">
        <v>3397</v>
      </c>
      <c r="H241" s="803" t="s">
        <v>3398</v>
      </c>
      <c r="I241" s="803" t="str">
        <f>IFERROR(INDEX('УУС'!F:F,MATCH('показатель 504-п'!T241,'УУС'!N:N,0)),"")</f>
        <v/>
      </c>
      <c r="J241" s="804" t="str">
        <f t="shared" si="36"/>
        <v xml:space="preserve">4G хор</v>
      </c>
      <c r="K241" s="805" t="s">
        <v>2480</v>
      </c>
      <c r="L241" s="805" t="s">
        <v>2643</v>
      </c>
      <c r="M241" s="805" t="s">
        <v>156</v>
      </c>
      <c r="N241" s="805" t="s">
        <v>156</v>
      </c>
      <c r="O241" s="806" t="str">
        <f t="shared" si="37"/>
        <v>-</v>
      </c>
      <c r="P241" s="801" t="s">
        <v>156</v>
      </c>
      <c r="Q241" s="801" t="str">
        <f>CONCATENATE(IFERROR(INDEX('УЦН 1.0'!D:D,MATCH('показатель 504-п'!T241,'УЦН 1.0'!R:R,0)),""),IF(IFERROR(INDEX('УЦН 1.0'!H:H,MATCH('показатель 504-п'!T241,'УЦН 1.0'!R:R,0)),"")="",""," ("&amp;IFERROR(INDEX('УЦН 1.0'!H:H,MATCH('показатель 504-п'!T241,'УЦН 1.0'!R:R,0)),"")&amp;")"))</f>
        <v/>
      </c>
      <c r="R241" s="807" t="str">
        <f>IFERROR(INDEX('УЦН 2.0'!K:K,MATCH('показатель 504-п'!T241,'УЦН 2.0'!L:L,0)),"")</f>
        <v/>
      </c>
      <c r="S241" s="801" t="str">
        <f>IFERROR(INDEX('ПРТС'!H:H,MATCH('показатель 504-п'!T241,'ПРТС'!P:P,0)),"")</f>
        <v/>
      </c>
      <c r="T241" s="808">
        <v>240</v>
      </c>
      <c r="U241" s="785"/>
      <c r="V241" s="785"/>
      <c r="W241" s="785"/>
      <c r="X241" s="785"/>
      <c r="Y241" s="785"/>
      <c r="Z241" s="785"/>
      <c r="AA241" s="785"/>
      <c r="AB241" s="785"/>
    </row>
    <row r="242" ht="14.25">
      <c r="A242" s="800" t="s">
        <v>1128</v>
      </c>
      <c r="B242" s="800" t="s">
        <v>3365</v>
      </c>
      <c r="C242" s="800" t="s">
        <v>3399</v>
      </c>
      <c r="D242" s="801">
        <v>2</v>
      </c>
      <c r="E242" s="802">
        <v>2</v>
      </c>
      <c r="F242" s="803" t="s">
        <v>3400</v>
      </c>
      <c r="G242" s="803" t="s">
        <v>3401</v>
      </c>
      <c r="H242" s="803" t="s">
        <v>3402</v>
      </c>
      <c r="I242" s="803" t="str">
        <f>IFERROR(INDEX('УУС'!F:F,MATCH('показатель 504-п'!T242,'УУС'!N:N,0)),"")</f>
        <v/>
      </c>
      <c r="J242" s="804" t="str">
        <f t="shared" si="36"/>
        <v xml:space="preserve">3G хор</v>
      </c>
      <c r="K242" s="805" t="s">
        <v>156</v>
      </c>
      <c r="L242" s="805" t="s">
        <v>2488</v>
      </c>
      <c r="M242" s="805" t="s">
        <v>156</v>
      </c>
      <c r="N242" s="805" t="s">
        <v>156</v>
      </c>
      <c r="O242" s="806" t="str">
        <f t="shared" si="37"/>
        <v>-</v>
      </c>
      <c r="P242" s="801" t="s">
        <v>156</v>
      </c>
      <c r="Q242" s="801" t="str">
        <f>CONCATENATE(IFERROR(INDEX('УЦН 1.0'!D:D,MATCH('показатель 504-п'!T242,'УЦН 1.0'!R:R,0)),""),IF(IFERROR(INDEX('УЦН 1.0'!H:H,MATCH('показатель 504-п'!T242,'УЦН 1.0'!R:R,0)),"")="",""," ("&amp;IFERROR(INDEX('УЦН 1.0'!H:H,MATCH('показатель 504-п'!T242,'УЦН 1.0'!R:R,0)),"")&amp;")"))</f>
        <v/>
      </c>
      <c r="R242" s="807" t="str">
        <f>IFERROR(INDEX('УЦН 2.0'!K:K,MATCH('показатель 504-п'!T242,'УЦН 2.0'!L:L,0)),"")</f>
        <v/>
      </c>
      <c r="S242" s="801" t="str">
        <f>IFERROR(INDEX('ПРТС'!H:H,MATCH('показатель 504-п'!T242,'ПРТС'!P:P,0)),"")</f>
        <v/>
      </c>
      <c r="T242" s="808">
        <v>242</v>
      </c>
      <c r="U242" s="785"/>
      <c r="V242" s="785"/>
      <c r="W242" s="785"/>
      <c r="X242" s="785"/>
      <c r="Y242" s="785"/>
      <c r="Z242" s="785"/>
      <c r="AA242" s="785"/>
      <c r="AB242" s="785"/>
    </row>
    <row r="243" ht="14.25">
      <c r="A243" s="800" t="s">
        <v>1128</v>
      </c>
      <c r="B243" s="800" t="s">
        <v>1198</v>
      </c>
      <c r="C243" s="800" t="s">
        <v>3399</v>
      </c>
      <c r="D243" s="801">
        <v>0</v>
      </c>
      <c r="E243" s="802">
        <v>2</v>
      </c>
      <c r="F243" s="803" t="s">
        <v>3403</v>
      </c>
      <c r="G243" s="803" t="s">
        <v>3404</v>
      </c>
      <c r="H243" s="803" t="s">
        <v>3405</v>
      </c>
      <c r="I243" s="803" t="str">
        <f>IFERROR(INDEX('УУС'!F:F,MATCH('показатель 504-п'!T243,'УУС'!N:N,0)),"")</f>
        <v/>
      </c>
      <c r="J243" s="804" t="str">
        <f t="shared" si="36"/>
        <v xml:space="preserve">3G хор</v>
      </c>
      <c r="K243" s="805" t="s">
        <v>156</v>
      </c>
      <c r="L243" s="805" t="s">
        <v>2488</v>
      </c>
      <c r="M243" s="805" t="s">
        <v>156</v>
      </c>
      <c r="N243" s="805" t="s">
        <v>156</v>
      </c>
      <c r="O243" s="806" t="str">
        <f t="shared" si="37"/>
        <v>Спутник</v>
      </c>
      <c r="P243" s="801" t="s">
        <v>882</v>
      </c>
      <c r="Q243" s="801" t="str">
        <f>CONCATENATE(IFERROR(INDEX('УЦН 1.0'!D:D,MATCH('показатель 504-п'!T243,'УЦН 1.0'!R:R,0)),""),IF(IFERROR(INDEX('УЦН 1.0'!H:H,MATCH('показатель 504-п'!T243,'УЦН 1.0'!R:R,0)),"")="",""," ("&amp;IFERROR(INDEX('УЦН 1.0'!H:H,MATCH('показатель 504-п'!T243,'УЦН 1.0'!R:R,0)),"")&amp;")"))</f>
        <v/>
      </c>
      <c r="R243" s="807" t="str">
        <f>IFERROR(INDEX('УЦН 2.0'!K:K,MATCH('показатель 504-п'!T243,'УЦН 2.0'!L:L,0)),"")</f>
        <v/>
      </c>
      <c r="S243" s="801" t="str">
        <f>IFERROR(INDEX('ПРТС'!H:H,MATCH('показатель 504-п'!T243,'ПРТС'!P:P,0)),"")</f>
        <v/>
      </c>
      <c r="T243" s="808">
        <v>241</v>
      </c>
      <c r="U243" s="785"/>
      <c r="V243" s="785"/>
      <c r="W243" s="785"/>
      <c r="X243" s="785"/>
      <c r="Y243" s="785"/>
      <c r="Z243" s="785"/>
      <c r="AA243" s="785"/>
      <c r="AB243" s="785"/>
    </row>
    <row r="244" ht="14.25">
      <c r="A244" s="818" t="s">
        <v>1128</v>
      </c>
      <c r="B244" s="800" t="s">
        <v>1198</v>
      </c>
      <c r="C244" s="818" t="s">
        <v>1131</v>
      </c>
      <c r="D244" s="801">
        <v>188</v>
      </c>
      <c r="E244" s="802">
        <v>120</v>
      </c>
      <c r="F244" s="803" t="s">
        <v>3406</v>
      </c>
      <c r="G244" s="803" t="s">
        <v>3407</v>
      </c>
      <c r="H244" s="803" t="s">
        <v>3408</v>
      </c>
      <c r="I244" s="803" t="str">
        <f>IFERROR(INDEX('УУС'!F:F,MATCH('показатель 504-п'!T244,'УУС'!N:N,0)),"")</f>
        <v/>
      </c>
      <c r="J244" s="819" t="str">
        <f t="shared" si="36"/>
        <v xml:space="preserve">4G хор</v>
      </c>
      <c r="K244" s="805" t="s">
        <v>156</v>
      </c>
      <c r="L244" s="805" t="s">
        <v>156</v>
      </c>
      <c r="M244" s="826" t="s">
        <v>3409</v>
      </c>
      <c r="N244" s="820" t="s">
        <v>156</v>
      </c>
      <c r="O244" s="806" t="str">
        <f t="shared" si="37"/>
        <v>Спутник</v>
      </c>
      <c r="P244" s="801" t="s">
        <v>882</v>
      </c>
      <c r="Q244" s="801" t="str">
        <f>CONCATENATE(IFERROR(INDEX('УЦН 1.0'!D:D,MATCH('показатель 504-п'!T244,'УЦН 1.0'!R:R,0)),""),IF(IFERROR(INDEX('УЦН 1.0'!H:H,MATCH('показатель 504-п'!T244,'УЦН 1.0'!R:R,0)),"")="",""," ("&amp;IFERROR(INDEX('УЦН 1.0'!H:H,MATCH('показатель 504-п'!T244,'УЦН 1.0'!R:R,0)),"")&amp;")"))</f>
        <v/>
      </c>
      <c r="R244" s="807">
        <f>IFERROR(INDEX('УЦН 2.0'!K:K,MATCH('показатель 504-п'!T244,'УЦН 2.0'!L:L,0)),"")</f>
        <v>0</v>
      </c>
      <c r="S244" s="801" t="str">
        <f>IFERROR(INDEX('ПРТС'!H:H,MATCH('показатель 504-п'!T244,'ПРТС'!P:P,0)),"")</f>
        <v/>
      </c>
      <c r="T244" s="808">
        <v>243</v>
      </c>
      <c r="U244" s="785"/>
      <c r="V244" s="785"/>
      <c r="W244" s="785"/>
      <c r="X244" s="785"/>
      <c r="Y244" s="785"/>
      <c r="Z244" s="785"/>
      <c r="AA244" s="785"/>
      <c r="AB244" s="785"/>
    </row>
    <row r="245" ht="14.25">
      <c r="A245" s="800" t="s">
        <v>1128</v>
      </c>
      <c r="B245" s="800" t="s">
        <v>1216</v>
      </c>
      <c r="C245" s="800" t="s">
        <v>472</v>
      </c>
      <c r="D245" s="801">
        <v>0</v>
      </c>
      <c r="E245" s="802">
        <v>0</v>
      </c>
      <c r="F245" s="803" t="s">
        <v>3410</v>
      </c>
      <c r="G245" s="803" t="s">
        <v>3411</v>
      </c>
      <c r="H245" s="803" t="s">
        <v>3412</v>
      </c>
      <c r="I245" s="803" t="str">
        <f>IFERROR(INDEX('УУС'!F:F,MATCH('показатель 504-п'!T245,'УУС'!N:N,0)),"")</f>
        <v/>
      </c>
      <c r="J245" s="804" t="str">
        <f t="shared" si="36"/>
        <v>-</v>
      </c>
      <c r="K245" s="805" t="s">
        <v>156</v>
      </c>
      <c r="L245" s="805" t="s">
        <v>156</v>
      </c>
      <c r="M245" s="805" t="s">
        <v>156</v>
      </c>
      <c r="N245" s="805" t="s">
        <v>156</v>
      </c>
      <c r="O245" s="806" t="str">
        <f t="shared" si="37"/>
        <v>-</v>
      </c>
      <c r="P245" s="801" t="s">
        <v>156</v>
      </c>
      <c r="Q245" s="801" t="str">
        <f>CONCATENATE(IFERROR(INDEX('УЦН 1.0'!D:D,MATCH('показатель 504-п'!T245,'УЦН 1.0'!R:R,0)),""),IF(IFERROR(INDEX('УЦН 1.0'!H:H,MATCH('показатель 504-п'!T245,'УЦН 1.0'!R:R,0)),"")="",""," ("&amp;IFERROR(INDEX('УЦН 1.0'!H:H,MATCH('показатель 504-п'!T245,'УЦН 1.0'!R:R,0)),"")&amp;")"))</f>
        <v/>
      </c>
      <c r="R245" s="807" t="str">
        <f>IFERROR(INDEX('УЦН 2.0'!K:K,MATCH('показатель 504-п'!T245,'УЦН 2.0'!L:L,0)),"")</f>
        <v/>
      </c>
      <c r="S245" s="801" t="str">
        <f>IFERROR(INDEX('ПРТС'!H:H,MATCH('показатель 504-п'!T245,'ПРТС'!P:P,0)),"")</f>
        <v/>
      </c>
      <c r="T245" s="808">
        <v>244</v>
      </c>
      <c r="U245" s="785"/>
      <c r="V245" s="785"/>
      <c r="W245" s="785"/>
      <c r="X245" s="785"/>
      <c r="Y245" s="785"/>
      <c r="Z245" s="785"/>
      <c r="AA245" s="785"/>
      <c r="AB245" s="785"/>
    </row>
    <row r="246" ht="14.25">
      <c r="A246" s="800" t="s">
        <v>1128</v>
      </c>
      <c r="B246" s="800" t="s">
        <v>3365</v>
      </c>
      <c r="C246" s="800" t="s">
        <v>227</v>
      </c>
      <c r="D246" s="801">
        <v>342</v>
      </c>
      <c r="E246" s="802">
        <v>203</v>
      </c>
      <c r="F246" s="803" t="s">
        <v>3413</v>
      </c>
      <c r="G246" s="803" t="s">
        <v>3414</v>
      </c>
      <c r="H246" s="803" t="s">
        <v>3415</v>
      </c>
      <c r="I246" s="803" t="str">
        <f>IFERROR(INDEX('УУС'!F:F,MATCH('показатель 504-п'!T246,'УУС'!N:N,0)),"")</f>
        <v/>
      </c>
      <c r="J246" s="804" t="str">
        <f t="shared" si="36"/>
        <v xml:space="preserve">4G хор</v>
      </c>
      <c r="K246" s="805" t="s">
        <v>156</v>
      </c>
      <c r="L246" s="805" t="s">
        <v>2481</v>
      </c>
      <c r="M246" s="805" t="s">
        <v>156</v>
      </c>
      <c r="N246" s="805" t="s">
        <v>2483</v>
      </c>
      <c r="O246" s="806" t="str">
        <f t="shared" si="37"/>
        <v>ВОЛС</v>
      </c>
      <c r="P246" s="801" t="s">
        <v>819</v>
      </c>
      <c r="Q246" s="801" t="str">
        <f>CONCATENATE(IFERROR(INDEX('УЦН 1.0'!D:D,MATCH('показатель 504-п'!T246,'УЦН 1.0'!R:R,0)),""),IF(IFERROR(INDEX('УЦН 1.0'!H:H,MATCH('показатель 504-п'!T246,'УЦН 1.0'!R:R,0)),"")="",""," ("&amp;IFERROR(INDEX('УЦН 1.0'!H:H,MATCH('показатель 504-п'!T246,'УЦН 1.0'!R:R,0)),"")&amp;")"))</f>
        <v xml:space="preserve">2019 (ВОЛС)</v>
      </c>
      <c r="R246" s="807" t="str">
        <f>IFERROR(INDEX('УЦН 2.0'!K:K,MATCH('показатель 504-п'!T246,'УЦН 2.0'!L:L,0)),"")</f>
        <v/>
      </c>
      <c r="S246" s="801" t="str">
        <f>IFERROR(INDEX('ПРТС'!H:H,MATCH('показатель 504-п'!T246,'ПРТС'!P:P,0)),"")</f>
        <v/>
      </c>
      <c r="T246" s="808">
        <v>245</v>
      </c>
      <c r="U246" s="785"/>
      <c r="V246" s="785"/>
      <c r="W246" s="785"/>
      <c r="X246" s="785"/>
      <c r="Y246" s="785"/>
      <c r="Z246" s="785"/>
      <c r="AA246" s="785"/>
      <c r="AB246" s="785"/>
    </row>
    <row r="247" ht="14.25">
      <c r="A247" s="809" t="s">
        <v>1128</v>
      </c>
      <c r="B247" s="800" t="s">
        <v>1198</v>
      </c>
      <c r="C247" s="809" t="s">
        <v>1199</v>
      </c>
      <c r="D247" s="813">
        <v>169</v>
      </c>
      <c r="E247" s="802">
        <v>100</v>
      </c>
      <c r="F247" s="803" t="s">
        <v>3416</v>
      </c>
      <c r="G247" s="803" t="s">
        <v>3417</v>
      </c>
      <c r="H247" s="803" t="s">
        <v>3418</v>
      </c>
      <c r="I247" s="803" t="str">
        <f>IFERROR(INDEX('УУС'!F:F,MATCH('показатель 504-п'!T247,'УУС'!N:N,0)),"")</f>
        <v/>
      </c>
      <c r="J247" s="811" t="str">
        <f t="shared" si="36"/>
        <v xml:space="preserve">4G хор</v>
      </c>
      <c r="K247" s="805"/>
      <c r="L247" s="805"/>
      <c r="M247" s="805"/>
      <c r="N247" s="812" t="s">
        <v>2483</v>
      </c>
      <c r="O247" s="806" t="str">
        <f t="shared" si="37"/>
        <v>ВОЛС</v>
      </c>
      <c r="P247" s="801" t="s">
        <v>882</v>
      </c>
      <c r="Q247" s="801" t="str">
        <f>CONCATENATE(IFERROR(INDEX('УЦН 1.0'!D:D,MATCH('показатель 504-п'!T247,'УЦН 1.0'!R:R,0)),""),IF(IFERROR(INDEX('УЦН 1.0'!H:H,MATCH('показатель 504-п'!T247,'УЦН 1.0'!R:R,0)),"")="",""," ("&amp;IFERROR(INDEX('УЦН 1.0'!H:H,MATCH('показатель 504-п'!T247,'УЦН 1.0'!R:R,0)),"")&amp;")"))</f>
        <v/>
      </c>
      <c r="R247" s="807" t="str">
        <f>IFERROR(INDEX('УЦН 2.0'!K:K,MATCH('показатель 504-п'!T247,'УЦН 2.0'!L:L,0)),"")</f>
        <v xml:space="preserve">2023 (август 2023) - ВОЛС  </v>
      </c>
      <c r="S247" s="801" t="str">
        <f>IFERROR(INDEX('ПРТС'!H:H,MATCH('показатель 504-п'!T247,'ПРТС'!P:P,0)),"")</f>
        <v/>
      </c>
      <c r="T247" s="808">
        <v>246</v>
      </c>
      <c r="U247" s="785"/>
      <c r="V247" s="785"/>
      <c r="W247" s="785"/>
      <c r="X247" s="785"/>
      <c r="Y247" s="785"/>
      <c r="Z247" s="785"/>
      <c r="AA247" s="785"/>
      <c r="AB247" s="785"/>
    </row>
    <row r="248" ht="14.25">
      <c r="A248" s="800" t="s">
        <v>1128</v>
      </c>
      <c r="B248" s="800" t="s">
        <v>3419</v>
      </c>
      <c r="C248" s="800" t="s">
        <v>228</v>
      </c>
      <c r="D248" s="801">
        <v>344</v>
      </c>
      <c r="E248" s="802">
        <v>299</v>
      </c>
      <c r="F248" s="803" t="s">
        <v>3420</v>
      </c>
      <c r="G248" s="803" t="s">
        <v>3421</v>
      </c>
      <c r="H248" s="803" t="s">
        <v>3422</v>
      </c>
      <c r="I248" s="803" t="str">
        <f>IFERROR(INDEX('УУС'!F:F,MATCH('показатель 504-п'!T248,'УУС'!N:N,0)),"")</f>
        <v/>
      </c>
      <c r="J248" s="804" t="str">
        <f t="shared" si="36"/>
        <v xml:space="preserve">4G хор</v>
      </c>
      <c r="K248" s="805" t="s">
        <v>156</v>
      </c>
      <c r="L248" s="805" t="s">
        <v>2481</v>
      </c>
      <c r="M248" s="805" t="s">
        <v>2516</v>
      </c>
      <c r="N248" s="805" t="s">
        <v>156</v>
      </c>
      <c r="O248" s="806" t="str">
        <f t="shared" si="37"/>
        <v>ВОЛС</v>
      </c>
      <c r="P248" s="801" t="s">
        <v>819</v>
      </c>
      <c r="Q248" s="801" t="str">
        <f>CONCATENATE(IFERROR(INDEX('УЦН 1.0'!D:D,MATCH('показатель 504-п'!T248,'УЦН 1.0'!R:R,0)),""),IF(IFERROR(INDEX('УЦН 1.0'!H:H,MATCH('показатель 504-п'!T248,'УЦН 1.0'!R:R,0)),"")="",""," ("&amp;IFERROR(INDEX('УЦН 1.0'!H:H,MATCH('показатель 504-п'!T248,'УЦН 1.0'!R:R,0)),"")&amp;")"))</f>
        <v xml:space="preserve">2019 (ВОЛС)</v>
      </c>
      <c r="R248" s="807" t="str">
        <f>IFERROR(INDEX('УЦН 2.0'!K:K,MATCH('показатель 504-п'!T248,'УЦН 2.0'!L:L,0)),"")</f>
        <v/>
      </c>
      <c r="S248" s="801" t="str">
        <f>IFERROR(INDEX('ПРТС'!H:H,MATCH('показатель 504-п'!T248,'ПРТС'!P:P,0)),"")</f>
        <v/>
      </c>
      <c r="T248" s="808">
        <v>247</v>
      </c>
      <c r="U248" s="785"/>
      <c r="V248" s="785"/>
      <c r="W248" s="785"/>
      <c r="X248" s="785"/>
      <c r="Y248" s="785"/>
      <c r="Z248" s="785"/>
      <c r="AA248" s="785"/>
      <c r="AB248" s="785"/>
    </row>
    <row r="249" ht="14.25">
      <c r="A249" s="800" t="s">
        <v>1128</v>
      </c>
      <c r="B249" s="800" t="s">
        <v>3419</v>
      </c>
      <c r="C249" s="800" t="s">
        <v>3423</v>
      </c>
      <c r="D249" s="801">
        <v>982</v>
      </c>
      <c r="E249" s="802">
        <v>753</v>
      </c>
      <c r="F249" s="803" t="s">
        <v>3424</v>
      </c>
      <c r="G249" s="803" t="s">
        <v>3425</v>
      </c>
      <c r="H249" s="803" t="s">
        <v>3426</v>
      </c>
      <c r="I249" s="803" t="str">
        <f>IFERROR(INDEX('УУС'!F:F,MATCH('показатель 504-п'!T249,'УУС'!N:N,0)),"")</f>
        <v/>
      </c>
      <c r="J249" s="804" t="str">
        <f t="shared" si="36"/>
        <v xml:space="preserve">4G хор</v>
      </c>
      <c r="K249" s="805" t="s">
        <v>156</v>
      </c>
      <c r="L249" s="805" t="s">
        <v>2481</v>
      </c>
      <c r="M249" s="805" t="s">
        <v>2516</v>
      </c>
      <c r="N249" s="805" t="s">
        <v>156</v>
      </c>
      <c r="O249" s="806" t="str">
        <f t="shared" si="37"/>
        <v>РРЛ</v>
      </c>
      <c r="P249" s="801" t="s">
        <v>2540</v>
      </c>
      <c r="Q249" s="801" t="str">
        <f>CONCATENATE(IFERROR(INDEX('УЦН 1.0'!D:D,MATCH('показатель 504-п'!T249,'УЦН 1.0'!R:R,0)),""),IF(IFERROR(INDEX('УЦН 1.0'!H:H,MATCH('показатель 504-п'!T249,'УЦН 1.0'!R:R,0)),"")="",""," ("&amp;IFERROR(INDEX('УЦН 1.0'!H:H,MATCH('показатель 504-п'!T249,'УЦН 1.0'!R:R,0)),"")&amp;")"))</f>
        <v/>
      </c>
      <c r="R249" s="807" t="str">
        <f>IFERROR(INDEX('УЦН 2.0'!K:K,MATCH('показатель 504-п'!T249,'УЦН 2.0'!L:L,0)),"")</f>
        <v/>
      </c>
      <c r="S249" s="801" t="str">
        <f>IFERROR(INDEX('ПРТС'!H:H,MATCH('показатель 504-п'!T249,'ПРТС'!P:P,0)),"")</f>
        <v/>
      </c>
      <c r="T249" s="808">
        <v>248</v>
      </c>
      <c r="U249" s="785"/>
      <c r="V249" s="785"/>
      <c r="W249" s="785"/>
      <c r="X249" s="785"/>
      <c r="Y249" s="785"/>
      <c r="Z249" s="785"/>
      <c r="AA249" s="785"/>
      <c r="AB249" s="785"/>
    </row>
    <row r="250" ht="14.25">
      <c r="A250" s="800" t="s">
        <v>1128</v>
      </c>
      <c r="B250" s="800" t="s">
        <v>3373</v>
      </c>
      <c r="C250" s="800" t="s">
        <v>3427</v>
      </c>
      <c r="D250" s="801">
        <v>1156</v>
      </c>
      <c r="E250" s="802">
        <v>1006</v>
      </c>
      <c r="F250" s="803" t="s">
        <v>3428</v>
      </c>
      <c r="G250" s="803" t="s">
        <v>3429</v>
      </c>
      <c r="H250" s="803" t="s">
        <v>3430</v>
      </c>
      <c r="I250" s="803" t="str">
        <f>IFERROR(INDEX('УУС'!F:F,MATCH('показатель 504-п'!T250,'УУС'!N:N,0)),"")</f>
        <v/>
      </c>
      <c r="J250" s="804" t="str">
        <f t="shared" si="36"/>
        <v xml:space="preserve">3G хор</v>
      </c>
      <c r="K250" s="805" t="s">
        <v>2707</v>
      </c>
      <c r="L250" s="805" t="s">
        <v>2488</v>
      </c>
      <c r="M250" s="805" t="s">
        <v>2508</v>
      </c>
      <c r="N250" s="805" t="s">
        <v>2495</v>
      </c>
      <c r="O250" s="806" t="str">
        <f t="shared" si="37"/>
        <v>ВОЛС</v>
      </c>
      <c r="P250" s="801" t="s">
        <v>819</v>
      </c>
      <c r="Q250" s="801" t="str">
        <f>CONCATENATE(IFERROR(INDEX('УЦН 1.0'!D:D,MATCH('показатель 504-п'!T250,'УЦН 1.0'!R:R,0)),""),IF(IFERROR(INDEX('УЦН 1.0'!H:H,MATCH('показатель 504-п'!T250,'УЦН 1.0'!R:R,0)),"")="",""," ("&amp;IFERROR(INDEX('УЦН 1.0'!H:H,MATCH('показатель 504-п'!T250,'УЦН 1.0'!R:R,0)),"")&amp;")"))</f>
        <v/>
      </c>
      <c r="R250" s="807" t="str">
        <f>IFERROR(INDEX('УЦН 2.0'!K:K,MATCH('показатель 504-п'!T250,'УЦН 2.0'!L:L,0)),"")</f>
        <v/>
      </c>
      <c r="S250" s="801" t="str">
        <f>IFERROR(INDEX('ПРТС'!H:H,MATCH('показатель 504-п'!T250,'ПРТС'!P:P,0)),"")</f>
        <v/>
      </c>
      <c r="T250" s="808">
        <v>249</v>
      </c>
      <c r="U250" s="785"/>
      <c r="V250" s="785"/>
      <c r="W250" s="785"/>
      <c r="X250" s="785"/>
      <c r="Y250" s="785"/>
      <c r="Z250" s="785"/>
      <c r="AA250" s="785"/>
      <c r="AB250" s="785"/>
    </row>
    <row r="251" ht="14.25">
      <c r="A251" s="800" t="s">
        <v>1128</v>
      </c>
      <c r="B251" s="800" t="s">
        <v>3351</v>
      </c>
      <c r="C251" s="800" t="s">
        <v>1139</v>
      </c>
      <c r="D251" s="801">
        <v>142</v>
      </c>
      <c r="E251" s="802">
        <v>89</v>
      </c>
      <c r="F251" s="803" t="s">
        <v>3431</v>
      </c>
      <c r="G251" s="803" t="s">
        <v>3432</v>
      </c>
      <c r="H251" s="803" t="s">
        <v>3433</v>
      </c>
      <c r="I251" s="803" t="str">
        <f>IFERROR(INDEX('УУС'!F:F,MATCH('показатель 504-п'!T251,'УУС'!N:N,0)),"")</f>
        <v/>
      </c>
      <c r="J251" s="804" t="str">
        <f t="shared" si="36"/>
        <v xml:space="preserve">4G низ</v>
      </c>
      <c r="K251" s="805" t="s">
        <v>156</v>
      </c>
      <c r="L251" s="805" t="s">
        <v>2643</v>
      </c>
      <c r="M251" s="805" t="s">
        <v>156</v>
      </c>
      <c r="N251" s="805" t="s">
        <v>156</v>
      </c>
      <c r="O251" s="806" t="str">
        <f t="shared" si="37"/>
        <v>РРЛ</v>
      </c>
      <c r="P251" s="801" t="s">
        <v>2540</v>
      </c>
      <c r="Q251" s="801" t="str">
        <f>CONCATENATE(IFERROR(INDEX('УЦН 1.0'!D:D,MATCH('показатель 504-п'!T251,'УЦН 1.0'!R:R,0)),""),IF(IFERROR(INDEX('УЦН 1.0'!H:H,MATCH('показатель 504-п'!T251,'УЦН 1.0'!R:R,0)),"")="",""," ("&amp;IFERROR(INDEX('УЦН 1.0'!H:H,MATCH('показатель 504-п'!T251,'УЦН 1.0'!R:R,0)),"")&amp;")"))</f>
        <v/>
      </c>
      <c r="R251" s="807" t="str">
        <f>IFERROR(INDEX('УЦН 2.0'!K:K,MATCH('показатель 504-п'!T251,'УЦН 2.0'!L:L,0)),"")</f>
        <v/>
      </c>
      <c r="S251" s="801" t="str">
        <f>IFERROR(INDEX('ПРТС'!H:H,MATCH('показатель 504-п'!T251,'ПРТС'!P:P,0)),"")</f>
        <v/>
      </c>
      <c r="T251" s="808">
        <v>250</v>
      </c>
      <c r="U251" s="785"/>
      <c r="V251" s="785"/>
      <c r="W251" s="785"/>
      <c r="X251" s="785"/>
      <c r="Y251" s="785"/>
      <c r="Z251" s="785"/>
      <c r="AA251" s="785"/>
      <c r="AB251" s="785"/>
    </row>
    <row r="252" ht="14.25">
      <c r="A252" s="800" t="s">
        <v>1128</v>
      </c>
      <c r="B252" s="800" t="s">
        <v>3356</v>
      </c>
      <c r="C252" s="800" t="s">
        <v>3434</v>
      </c>
      <c r="D252" s="801">
        <v>59</v>
      </c>
      <c r="E252" s="802">
        <v>34</v>
      </c>
      <c r="F252" s="803" t="s">
        <v>3435</v>
      </c>
      <c r="G252" s="803" t="s">
        <v>3436</v>
      </c>
      <c r="H252" s="803" t="s">
        <v>3437</v>
      </c>
      <c r="I252" s="803" t="str">
        <f>IFERROR(INDEX('УУС'!F:F,MATCH('показатель 504-п'!T252,'УУС'!N:N,0)),"")</f>
        <v/>
      </c>
      <c r="J252" s="804" t="str">
        <f t="shared" si="36"/>
        <v xml:space="preserve">2G низ</v>
      </c>
      <c r="K252" s="805" t="s">
        <v>2515</v>
      </c>
      <c r="L252" s="805" t="s">
        <v>2500</v>
      </c>
      <c r="M252" s="805" t="s">
        <v>2489</v>
      </c>
      <c r="N252" s="805" t="s">
        <v>156</v>
      </c>
      <c r="O252" s="806" t="str">
        <f t="shared" si="37"/>
        <v>-</v>
      </c>
      <c r="P252" s="801" t="s">
        <v>156</v>
      </c>
      <c r="Q252" s="801" t="str">
        <f>CONCATENATE(IFERROR(INDEX('УЦН 1.0'!D:D,MATCH('показатель 504-п'!T252,'УЦН 1.0'!R:R,0)),""),IF(IFERROR(INDEX('УЦН 1.0'!H:H,MATCH('показатель 504-п'!T252,'УЦН 1.0'!R:R,0)),"")="",""," ("&amp;IFERROR(INDEX('УЦН 1.0'!H:H,MATCH('показатель 504-п'!T252,'УЦН 1.0'!R:R,0)),"")&amp;")"))</f>
        <v/>
      </c>
      <c r="R252" s="807" t="str">
        <f>IFERROR(INDEX('УЦН 2.0'!K:K,MATCH('показатель 504-п'!T252,'УЦН 2.0'!L:L,0)),"")</f>
        <v/>
      </c>
      <c r="S252" s="801" t="str">
        <f>IFERROR(INDEX('ПРТС'!H:H,MATCH('показатель 504-п'!T252,'ПРТС'!P:P,0)),"")</f>
        <v/>
      </c>
      <c r="T252" s="808">
        <v>251</v>
      </c>
      <c r="U252" s="785"/>
      <c r="V252" s="785"/>
      <c r="W252" s="785"/>
      <c r="X252" s="785"/>
      <c r="Y252" s="785"/>
      <c r="Z252" s="785"/>
      <c r="AA252" s="785"/>
      <c r="AB252" s="785"/>
    </row>
    <row r="253" ht="14.25">
      <c r="A253" s="800" t="s">
        <v>1128</v>
      </c>
      <c r="B253" s="800" t="s">
        <v>3365</v>
      </c>
      <c r="C253" s="800" t="s">
        <v>3438</v>
      </c>
      <c r="D253" s="801">
        <v>3</v>
      </c>
      <c r="E253" s="802">
        <v>6</v>
      </c>
      <c r="F253" s="803" t="s">
        <v>3439</v>
      </c>
      <c r="G253" s="803" t="s">
        <v>3440</v>
      </c>
      <c r="H253" s="803" t="s">
        <v>3441</v>
      </c>
      <c r="I253" s="803" t="str">
        <f>IFERROR(INDEX('УУС'!F:F,MATCH('показатель 504-п'!T253,'УУС'!N:N,0)),"")</f>
        <v/>
      </c>
      <c r="J253" s="804" t="str">
        <f t="shared" si="36"/>
        <v xml:space="preserve">3G низ</v>
      </c>
      <c r="K253" s="805" t="s">
        <v>156</v>
      </c>
      <c r="L253" s="805" t="s">
        <v>2975</v>
      </c>
      <c r="M253" s="805" t="s">
        <v>156</v>
      </c>
      <c r="N253" s="805" t="s">
        <v>156</v>
      </c>
      <c r="O253" s="806" t="str">
        <f t="shared" si="37"/>
        <v>-</v>
      </c>
      <c r="P253" s="801" t="s">
        <v>156</v>
      </c>
      <c r="Q253" s="801" t="str">
        <f>CONCATENATE(IFERROR(INDEX('УЦН 1.0'!D:D,MATCH('показатель 504-п'!T253,'УЦН 1.0'!R:R,0)),""),IF(IFERROR(INDEX('УЦН 1.0'!H:H,MATCH('показатель 504-п'!T253,'УЦН 1.0'!R:R,0)),"")="",""," ("&amp;IFERROR(INDEX('УЦН 1.0'!H:H,MATCH('показатель 504-п'!T253,'УЦН 1.0'!R:R,0)),"")&amp;")"))</f>
        <v/>
      </c>
      <c r="R253" s="807" t="str">
        <f>IFERROR(INDEX('УЦН 2.0'!K:K,MATCH('показатель 504-п'!T253,'УЦН 2.0'!L:L,0)),"")</f>
        <v/>
      </c>
      <c r="S253" s="801" t="str">
        <f>IFERROR(INDEX('ПРТС'!H:H,MATCH('показатель 504-п'!T253,'ПРТС'!P:P,0)),"")</f>
        <v/>
      </c>
      <c r="T253" s="808">
        <v>252</v>
      </c>
      <c r="U253" s="785"/>
      <c r="V253" s="785"/>
      <c r="W253" s="785"/>
      <c r="X253" s="785"/>
      <c r="Y253" s="785"/>
      <c r="Z253" s="785"/>
      <c r="AA253" s="785"/>
      <c r="AB253" s="785"/>
    </row>
    <row r="254" ht="14.25">
      <c r="A254" s="800" t="s">
        <v>1128</v>
      </c>
      <c r="B254" s="800" t="s">
        <v>3365</v>
      </c>
      <c r="C254" s="800" t="s">
        <v>3442</v>
      </c>
      <c r="D254" s="801">
        <v>43</v>
      </c>
      <c r="E254" s="802">
        <v>26</v>
      </c>
      <c r="F254" s="803" t="s">
        <v>3443</v>
      </c>
      <c r="G254" s="803" t="s">
        <v>3444</v>
      </c>
      <c r="H254" s="803" t="s">
        <v>3445</v>
      </c>
      <c r="I254" s="803" t="str">
        <f>IFERROR(INDEX('УУС'!F:F,MATCH('показатель 504-п'!T254,'УУС'!N:N,0)),"")</f>
        <v/>
      </c>
      <c r="J254" s="804" t="str">
        <f t="shared" si="36"/>
        <v xml:space="preserve">4G хор</v>
      </c>
      <c r="K254" s="805" t="s">
        <v>2707</v>
      </c>
      <c r="L254" s="805" t="s">
        <v>2500</v>
      </c>
      <c r="M254" s="805" t="s">
        <v>156</v>
      </c>
      <c r="N254" s="805" t="s">
        <v>2483</v>
      </c>
      <c r="O254" s="806" t="str">
        <f t="shared" si="37"/>
        <v>-</v>
      </c>
      <c r="P254" s="801" t="s">
        <v>156</v>
      </c>
      <c r="Q254" s="801" t="str">
        <f>CONCATENATE(IFERROR(INDEX('УЦН 1.0'!D:D,MATCH('показатель 504-п'!T254,'УЦН 1.0'!R:R,0)),""),IF(IFERROR(INDEX('УЦН 1.0'!H:H,MATCH('показатель 504-п'!T254,'УЦН 1.0'!R:R,0)),"")="",""," ("&amp;IFERROR(INDEX('УЦН 1.0'!H:H,MATCH('показатель 504-п'!T254,'УЦН 1.0'!R:R,0)),"")&amp;")"))</f>
        <v/>
      </c>
      <c r="R254" s="807" t="str">
        <f>IFERROR(INDEX('УЦН 2.0'!K:K,MATCH('показатель 504-п'!T254,'УЦН 2.0'!L:L,0)),"")</f>
        <v/>
      </c>
      <c r="S254" s="801" t="str">
        <f>IFERROR(INDEX('ПРТС'!H:H,MATCH('показатель 504-п'!T254,'ПРТС'!P:P,0)),"")</f>
        <v/>
      </c>
      <c r="T254" s="808">
        <v>253</v>
      </c>
      <c r="U254" s="785"/>
      <c r="V254" s="785"/>
      <c r="W254" s="785"/>
      <c r="X254" s="785"/>
      <c r="Y254" s="785"/>
      <c r="Z254" s="785"/>
      <c r="AA254" s="785"/>
      <c r="AB254" s="785"/>
    </row>
    <row r="255" ht="14.25">
      <c r="A255" s="800" t="s">
        <v>1128</v>
      </c>
      <c r="B255" s="800" t="s">
        <v>3356</v>
      </c>
      <c r="C255" s="821" t="s">
        <v>229</v>
      </c>
      <c r="D255" s="801">
        <v>272</v>
      </c>
      <c r="E255" s="822">
        <v>182</v>
      </c>
      <c r="F255" s="823" t="s">
        <v>3446</v>
      </c>
      <c r="G255" s="823" t="s">
        <v>3447</v>
      </c>
      <c r="H255" s="823" t="s">
        <v>3448</v>
      </c>
      <c r="I255" s="803" t="str">
        <f>IFERROR(INDEX('УУС'!F:F,MATCH('показатель 504-п'!T255,'УУС'!N:N,0)),"")</f>
        <v/>
      </c>
      <c r="J255" s="804" t="str">
        <f t="shared" si="36"/>
        <v xml:space="preserve">2G низ</v>
      </c>
      <c r="K255" s="805" t="s">
        <v>2515</v>
      </c>
      <c r="L255" s="805" t="s">
        <v>2500</v>
      </c>
      <c r="M255" s="805" t="s">
        <v>156</v>
      </c>
      <c r="N255" s="805" t="s">
        <v>156</v>
      </c>
      <c r="O255" s="806" t="str">
        <f t="shared" si="37"/>
        <v>ВОЛС</v>
      </c>
      <c r="P255" s="801" t="s">
        <v>819</v>
      </c>
      <c r="Q255" s="801" t="str">
        <f>CONCATENATE(IFERROR(INDEX('УЦН 1.0'!D:D,MATCH('показатель 504-п'!T255,'УЦН 1.0'!R:R,0)),""),IF(IFERROR(INDEX('УЦН 1.0'!H:H,MATCH('показатель 504-п'!T255,'УЦН 1.0'!R:R,0)),"")="",""," ("&amp;IFERROR(INDEX('УЦН 1.0'!H:H,MATCH('показатель 504-п'!T255,'УЦН 1.0'!R:R,0)),"")&amp;")"))</f>
        <v xml:space="preserve">2019 (ВОЛС)</v>
      </c>
      <c r="R255" s="807" t="str">
        <f>IFERROR(INDEX('УЦН 2.0'!K:K,MATCH('показатель 504-п'!T255,'УЦН 2.0'!L:L,0)),"")</f>
        <v/>
      </c>
      <c r="S255" s="801" t="str">
        <f>IFERROR(INDEX('ПРТС'!H:H,MATCH('показатель 504-п'!T255,'ПРТС'!P:P,0)),"")</f>
        <v/>
      </c>
      <c r="T255" s="808">
        <v>254</v>
      </c>
      <c r="U255" s="785"/>
      <c r="V255" s="785"/>
      <c r="W255" s="785"/>
      <c r="X255" s="785"/>
      <c r="Y255" s="785"/>
      <c r="Z255" s="785"/>
      <c r="AA255" s="785"/>
      <c r="AB255" s="785"/>
    </row>
    <row r="256" ht="14.25">
      <c r="A256" s="800" t="s">
        <v>1128</v>
      </c>
      <c r="B256" s="800" t="s">
        <v>3351</v>
      </c>
      <c r="C256" s="800" t="s">
        <v>3449</v>
      </c>
      <c r="D256" s="801">
        <v>6</v>
      </c>
      <c r="E256" s="802">
        <v>2</v>
      </c>
      <c r="F256" s="803" t="s">
        <v>3450</v>
      </c>
      <c r="G256" s="803" t="s">
        <v>3451</v>
      </c>
      <c r="H256" s="803" t="s">
        <v>3452</v>
      </c>
      <c r="I256" s="803" t="str">
        <f>IFERROR(INDEX('УУС'!F:F,MATCH('показатель 504-п'!T256,'УУС'!N:N,0)),"")</f>
        <v/>
      </c>
      <c r="J256" s="804" t="str">
        <f t="shared" si="36"/>
        <v xml:space="preserve">4G низ</v>
      </c>
      <c r="K256" s="805" t="s">
        <v>156</v>
      </c>
      <c r="L256" s="805" t="s">
        <v>2643</v>
      </c>
      <c r="M256" s="805" t="s">
        <v>156</v>
      </c>
      <c r="N256" s="805" t="s">
        <v>156</v>
      </c>
      <c r="O256" s="806" t="str">
        <f t="shared" si="37"/>
        <v>-</v>
      </c>
      <c r="P256" s="801" t="s">
        <v>156</v>
      </c>
      <c r="Q256" s="801" t="str">
        <f>CONCATENATE(IFERROR(INDEX('УЦН 1.0'!D:D,MATCH('показатель 504-п'!T256,'УЦН 1.0'!R:R,0)),""),IF(IFERROR(INDEX('УЦН 1.0'!H:H,MATCH('показатель 504-п'!T256,'УЦН 1.0'!R:R,0)),"")="",""," ("&amp;IFERROR(INDEX('УЦН 1.0'!H:H,MATCH('показатель 504-п'!T256,'УЦН 1.0'!R:R,0)),"")&amp;")"))</f>
        <v/>
      </c>
      <c r="R256" s="807" t="str">
        <f>IFERROR(INDEX('УЦН 2.0'!K:K,MATCH('показатель 504-п'!T256,'УЦН 2.0'!L:L,0)),"")</f>
        <v/>
      </c>
      <c r="S256" s="801" t="str">
        <f>IFERROR(INDEX('ПРТС'!H:H,MATCH('показатель 504-п'!T256,'ПРТС'!P:P,0)),"")</f>
        <v/>
      </c>
      <c r="T256" s="808">
        <v>255</v>
      </c>
      <c r="U256" s="785"/>
      <c r="V256" s="785"/>
      <c r="W256" s="785"/>
      <c r="X256" s="785"/>
      <c r="Y256" s="785"/>
      <c r="Z256" s="785"/>
      <c r="AA256" s="785"/>
      <c r="AB256" s="785"/>
    </row>
    <row r="257" ht="14.25">
      <c r="A257" s="800" t="s">
        <v>1128</v>
      </c>
      <c r="B257" s="800" t="s">
        <v>1196</v>
      </c>
      <c r="C257" s="800" t="s">
        <v>3453</v>
      </c>
      <c r="D257" s="801">
        <v>50</v>
      </c>
      <c r="E257" s="802">
        <v>20</v>
      </c>
      <c r="F257" s="803" t="s">
        <v>3454</v>
      </c>
      <c r="G257" s="803" t="s">
        <v>3455</v>
      </c>
      <c r="H257" s="803" t="s">
        <v>3456</v>
      </c>
      <c r="I257" s="803" t="str">
        <f>IFERROR(INDEX('УУС'!F:F,MATCH('показатель 504-п'!T257,'УУС'!N:N,0)),"")</f>
        <v xml:space="preserve">ул. Первомайская, д. 10</v>
      </c>
      <c r="J257" s="804" t="str">
        <f t="shared" si="36"/>
        <v>-</v>
      </c>
      <c r="K257" s="805" t="s">
        <v>156</v>
      </c>
      <c r="L257" s="805" t="s">
        <v>156</v>
      </c>
      <c r="M257" s="805" t="s">
        <v>156</v>
      </c>
      <c r="N257" s="805" t="s">
        <v>156</v>
      </c>
      <c r="O257" s="806" t="str">
        <f t="shared" si="37"/>
        <v>-</v>
      </c>
      <c r="P257" s="801" t="s">
        <v>156</v>
      </c>
      <c r="Q257" s="801" t="str">
        <f>CONCATENATE(IFERROR(INDEX('УЦН 1.0'!D:D,MATCH('показатель 504-п'!T257,'УЦН 1.0'!R:R,0)),""),IF(IFERROR(INDEX('УЦН 1.0'!H:H,MATCH('показатель 504-п'!T257,'УЦН 1.0'!R:R,0)),"")="",""," ("&amp;IFERROR(INDEX('УЦН 1.0'!H:H,MATCH('показатель 504-п'!T257,'УЦН 1.0'!R:R,0)),"")&amp;")"))</f>
        <v/>
      </c>
      <c r="R257" s="807" t="str">
        <f>IFERROR(INDEX('УЦН 2.0'!K:K,MATCH('показатель 504-п'!T257,'УЦН 2.0'!L:L,0)),"")</f>
        <v/>
      </c>
      <c r="S257" s="801" t="str">
        <f>IFERROR(INDEX('ПРТС'!H:H,MATCH('показатель 504-п'!T257,'ПРТС'!P:P,0)),"")</f>
        <v/>
      </c>
      <c r="T257" s="808">
        <v>256</v>
      </c>
      <c r="U257" s="785"/>
      <c r="V257" s="785"/>
      <c r="W257" s="785"/>
      <c r="X257" s="785"/>
      <c r="Y257" s="785"/>
      <c r="Z257" s="785"/>
      <c r="AA257" s="785"/>
      <c r="AB257" s="785"/>
    </row>
    <row r="258" ht="14.25">
      <c r="A258" s="818" t="s">
        <v>1128</v>
      </c>
      <c r="B258" s="800" t="s">
        <v>3356</v>
      </c>
      <c r="C258" s="818" t="s">
        <v>1122</v>
      </c>
      <c r="D258" s="801">
        <v>228</v>
      </c>
      <c r="E258" s="822">
        <v>145</v>
      </c>
      <c r="F258" s="823" t="s">
        <v>3457</v>
      </c>
      <c r="G258" s="823" t="s">
        <v>3458</v>
      </c>
      <c r="H258" s="823" t="s">
        <v>3459</v>
      </c>
      <c r="I258" s="803" t="str">
        <f>IFERROR(INDEX('УУС'!F:F,MATCH('показатель 504-п'!T258,'УУС'!N:N,0)),"")</f>
        <v xml:space="preserve">ул. 60 Лет Октября, д. 9/1</v>
      </c>
      <c r="J258" s="819" t="str">
        <f t="shared" si="36"/>
        <v xml:space="preserve">2G низ</v>
      </c>
      <c r="K258" s="805" t="s">
        <v>2515</v>
      </c>
      <c r="L258" s="805" t="s">
        <v>2500</v>
      </c>
      <c r="M258" s="805" t="s">
        <v>156</v>
      </c>
      <c r="N258" s="820" t="s">
        <v>156</v>
      </c>
      <c r="O258" s="806" t="str">
        <f t="shared" si="37"/>
        <v>-</v>
      </c>
      <c r="P258" s="801" t="s">
        <v>156</v>
      </c>
      <c r="Q258" s="801" t="str">
        <f>CONCATENATE(IFERROR(INDEX('УЦН 1.0'!D:D,MATCH('показатель 504-п'!T258,'УЦН 1.0'!R:R,0)),""),IF(IFERROR(INDEX('УЦН 1.0'!H:H,MATCH('показатель 504-п'!T258,'УЦН 1.0'!R:R,0)),"")="",""," ("&amp;IFERROR(INDEX('УЦН 1.0'!H:H,MATCH('показатель 504-п'!T258,'УЦН 1.0'!R:R,0)),"")&amp;")"))</f>
        <v/>
      </c>
      <c r="R258" s="807">
        <f>IFERROR(INDEX('УЦН 2.0'!K:K,MATCH('показатель 504-п'!T258,'УЦН 2.0'!L:L,0)),"")</f>
        <v>0</v>
      </c>
      <c r="S258" s="801" t="str">
        <f>IFERROR(INDEX('ПРТС'!H:H,MATCH('показатель 504-п'!T258,'ПРТС'!P:P,0)),"")</f>
        <v/>
      </c>
      <c r="T258" s="808">
        <v>257</v>
      </c>
      <c r="U258" s="785"/>
      <c r="V258" s="785"/>
      <c r="W258" s="785"/>
      <c r="X258" s="785"/>
      <c r="Y258" s="785"/>
      <c r="Z258" s="785"/>
      <c r="AA258" s="785"/>
      <c r="AB258" s="785"/>
    </row>
    <row r="259" ht="14.25">
      <c r="A259" s="800" t="s">
        <v>1128</v>
      </c>
      <c r="B259" s="800" t="s">
        <v>1198</v>
      </c>
      <c r="C259" s="800" t="s">
        <v>380</v>
      </c>
      <c r="D259" s="801">
        <v>117</v>
      </c>
      <c r="E259" s="802">
        <v>62</v>
      </c>
      <c r="F259" s="803" t="s">
        <v>3460</v>
      </c>
      <c r="G259" s="803" t="s">
        <v>3461</v>
      </c>
      <c r="H259" s="803" t="s">
        <v>3462</v>
      </c>
      <c r="I259" s="803" t="str">
        <f>IFERROR(INDEX('УУС'!F:F,MATCH('показатель 504-п'!T259,'УУС'!N:N,0)),"")</f>
        <v/>
      </c>
      <c r="J259" s="804" t="str">
        <f t="shared" si="36"/>
        <v>-</v>
      </c>
      <c r="K259" s="805" t="s">
        <v>156</v>
      </c>
      <c r="L259" s="805" t="s">
        <v>156</v>
      </c>
      <c r="M259" s="805" t="s">
        <v>156</v>
      </c>
      <c r="N259" s="805" t="s">
        <v>156</v>
      </c>
      <c r="O259" s="806" t="str">
        <f t="shared" si="37"/>
        <v>-</v>
      </c>
      <c r="P259" s="801" t="s">
        <v>156</v>
      </c>
      <c r="Q259" s="801" t="str">
        <f>CONCATENATE(IFERROR(INDEX('УЦН 1.0'!D:D,MATCH('показатель 504-п'!T259,'УЦН 1.0'!R:R,0)),""),IF(IFERROR(INDEX('УЦН 1.0'!H:H,MATCH('показатель 504-п'!T259,'УЦН 1.0'!R:R,0)),"")="",""," ("&amp;IFERROR(INDEX('УЦН 1.0'!H:H,MATCH('показатель 504-п'!T259,'УЦН 1.0'!R:R,0)),"")&amp;")"))</f>
        <v/>
      </c>
      <c r="R259" s="807" t="str">
        <f>IFERROR(INDEX('УЦН 2.0'!K:K,MATCH('показатель 504-п'!T259,'УЦН 2.0'!L:L,0)),"")</f>
        <v/>
      </c>
      <c r="S259" s="801" t="str">
        <f>IFERROR(INDEX('ПРТС'!H:H,MATCH('показатель 504-п'!T259,'ПРТС'!P:P,0)),"")</f>
        <v/>
      </c>
      <c r="T259" s="808">
        <v>258</v>
      </c>
      <c r="U259" s="785"/>
      <c r="V259" s="785"/>
      <c r="W259" s="785"/>
      <c r="X259" s="785"/>
      <c r="Y259" s="785"/>
      <c r="Z259" s="785"/>
      <c r="AA259" s="785"/>
      <c r="AB259" s="785"/>
    </row>
    <row r="260" ht="14.25">
      <c r="A260" s="800" t="s">
        <v>1128</v>
      </c>
      <c r="B260" s="800" t="s">
        <v>3356</v>
      </c>
      <c r="C260" s="800" t="s">
        <v>3463</v>
      </c>
      <c r="D260" s="801">
        <v>122</v>
      </c>
      <c r="E260" s="802">
        <v>75</v>
      </c>
      <c r="F260" s="803" t="s">
        <v>3464</v>
      </c>
      <c r="G260" s="803" t="s">
        <v>3465</v>
      </c>
      <c r="H260" s="803" t="s">
        <v>3466</v>
      </c>
      <c r="I260" s="803" t="str">
        <f>IFERROR(INDEX('УУС'!F:F,MATCH('показатель 504-п'!T260,'УУС'!N:N,0)),"")</f>
        <v/>
      </c>
      <c r="J260" s="804" t="str">
        <f t="shared" si="36"/>
        <v xml:space="preserve">2G низ</v>
      </c>
      <c r="K260" s="805" t="s">
        <v>2515</v>
      </c>
      <c r="L260" s="805" t="s">
        <v>2500</v>
      </c>
      <c r="M260" s="805" t="s">
        <v>156</v>
      </c>
      <c r="N260" s="805" t="s">
        <v>156</v>
      </c>
      <c r="O260" s="806" t="str">
        <f t="shared" si="37"/>
        <v>-</v>
      </c>
      <c r="P260" s="801" t="s">
        <v>156</v>
      </c>
      <c r="Q260" s="801" t="str">
        <f>CONCATENATE(IFERROR(INDEX('УЦН 1.0'!D:D,MATCH('показатель 504-п'!T260,'УЦН 1.0'!R:R,0)),""),IF(IFERROR(INDEX('УЦН 1.0'!H:H,MATCH('показатель 504-п'!T260,'УЦН 1.0'!R:R,0)),"")="",""," ("&amp;IFERROR(INDEX('УЦН 1.0'!H:H,MATCH('показатель 504-п'!T260,'УЦН 1.0'!R:R,0)),"")&amp;")"))</f>
        <v/>
      </c>
      <c r="R260" s="807" t="str">
        <f>IFERROR(INDEX('УЦН 2.0'!K:K,MATCH('показатель 504-п'!T260,'УЦН 2.0'!L:L,0)),"")</f>
        <v/>
      </c>
      <c r="S260" s="801" t="str">
        <f>IFERROR(INDEX('ПРТС'!H:H,MATCH('показатель 504-п'!T260,'ПРТС'!P:P,0)),"")</f>
        <v/>
      </c>
      <c r="T260" s="808">
        <v>259</v>
      </c>
      <c r="U260" s="785"/>
      <c r="V260" s="785"/>
      <c r="W260" s="785"/>
      <c r="X260" s="785"/>
      <c r="Y260" s="785"/>
      <c r="Z260" s="785"/>
      <c r="AA260" s="785"/>
      <c r="AB260" s="785"/>
    </row>
    <row r="261" ht="14.25">
      <c r="A261" s="800" t="s">
        <v>1128</v>
      </c>
      <c r="B261" s="800" t="s">
        <v>3373</v>
      </c>
      <c r="C261" s="800" t="s">
        <v>3467</v>
      </c>
      <c r="D261" s="801">
        <v>87</v>
      </c>
      <c r="E261" s="802">
        <v>47</v>
      </c>
      <c r="F261" s="803" t="s">
        <v>3468</v>
      </c>
      <c r="G261" s="803" t="s">
        <v>3469</v>
      </c>
      <c r="H261" s="803" t="s">
        <v>3470</v>
      </c>
      <c r="I261" s="803" t="str">
        <f>IFERROR(INDEX('УУС'!F:F,MATCH('показатель 504-п'!T261,'УУС'!N:N,0)),"")</f>
        <v/>
      </c>
      <c r="J261" s="804" t="str">
        <f t="shared" si="36"/>
        <v xml:space="preserve">4G хор</v>
      </c>
      <c r="K261" s="805" t="s">
        <v>156</v>
      </c>
      <c r="L261" s="805" t="s">
        <v>2481</v>
      </c>
      <c r="M261" s="805" t="s">
        <v>156</v>
      </c>
      <c r="N261" s="805" t="s">
        <v>156</v>
      </c>
      <c r="O261" s="806" t="str">
        <f t="shared" si="37"/>
        <v>РРЛ</v>
      </c>
      <c r="P261" s="801" t="s">
        <v>2540</v>
      </c>
      <c r="Q261" s="801" t="str">
        <f>CONCATENATE(IFERROR(INDEX('УЦН 1.0'!D:D,MATCH('показатель 504-п'!T261,'УЦН 1.0'!R:R,0)),""),IF(IFERROR(INDEX('УЦН 1.0'!H:H,MATCH('показатель 504-п'!T261,'УЦН 1.0'!R:R,0)),"")="",""," ("&amp;IFERROR(INDEX('УЦН 1.0'!H:H,MATCH('показатель 504-п'!T261,'УЦН 1.0'!R:R,0)),"")&amp;")"))</f>
        <v/>
      </c>
      <c r="R261" s="807" t="str">
        <f>IFERROR(INDEX('УЦН 2.0'!K:K,MATCH('показатель 504-п'!T261,'УЦН 2.0'!L:L,0)),"")</f>
        <v/>
      </c>
      <c r="S261" s="801" t="str">
        <f>IFERROR(INDEX('ПРТС'!H:H,MATCH('показатель 504-п'!T261,'ПРТС'!P:P,0)),"")</f>
        <v/>
      </c>
      <c r="T261" s="808">
        <v>260</v>
      </c>
      <c r="U261" s="785"/>
      <c r="V261" s="785"/>
      <c r="W261" s="785"/>
      <c r="X261" s="785"/>
      <c r="Y261" s="785"/>
      <c r="Z261" s="785"/>
      <c r="AA261" s="785"/>
      <c r="AB261" s="785"/>
    </row>
    <row r="262" ht="14.25">
      <c r="A262" s="800" t="s">
        <v>1128</v>
      </c>
      <c r="B262" s="800" t="s">
        <v>3365</v>
      </c>
      <c r="C262" s="800" t="s">
        <v>3471</v>
      </c>
      <c r="D262" s="801">
        <v>18</v>
      </c>
      <c r="E262" s="802">
        <v>9</v>
      </c>
      <c r="F262" s="803" t="s">
        <v>3472</v>
      </c>
      <c r="G262" s="803" t="s">
        <v>3473</v>
      </c>
      <c r="H262" s="803" t="s">
        <v>3474</v>
      </c>
      <c r="I262" s="803" t="str">
        <f>IFERROR(INDEX('УУС'!F:F,MATCH('показатель 504-п'!T262,'УУС'!N:N,0)),"")</f>
        <v/>
      </c>
      <c r="J262" s="804" t="str">
        <f t="shared" si="36"/>
        <v xml:space="preserve">4G хор</v>
      </c>
      <c r="K262" s="805" t="s">
        <v>156</v>
      </c>
      <c r="L262" s="805" t="s">
        <v>2481</v>
      </c>
      <c r="M262" s="805" t="s">
        <v>156</v>
      </c>
      <c r="N262" s="805" t="s">
        <v>156</v>
      </c>
      <c r="O262" s="806" t="str">
        <f t="shared" si="37"/>
        <v>-</v>
      </c>
      <c r="P262" s="801" t="s">
        <v>156</v>
      </c>
      <c r="Q262" s="801" t="str">
        <f>CONCATENATE(IFERROR(INDEX('УЦН 1.0'!D:D,MATCH('показатель 504-п'!T262,'УЦН 1.0'!R:R,0)),""),IF(IFERROR(INDEX('УЦН 1.0'!H:H,MATCH('показатель 504-п'!T262,'УЦН 1.0'!R:R,0)),"")="",""," ("&amp;IFERROR(INDEX('УЦН 1.0'!H:H,MATCH('показатель 504-п'!T262,'УЦН 1.0'!R:R,0)),"")&amp;")"))</f>
        <v/>
      </c>
      <c r="R262" s="807" t="str">
        <f>IFERROR(INDEX('УЦН 2.0'!K:K,MATCH('показатель 504-п'!T262,'УЦН 2.0'!L:L,0)),"")</f>
        <v/>
      </c>
      <c r="S262" s="801" t="str">
        <f>IFERROR(INDEX('ПРТС'!H:H,MATCH('показатель 504-п'!T262,'ПРТС'!P:P,0)),"")</f>
        <v/>
      </c>
      <c r="T262" s="808">
        <v>261</v>
      </c>
      <c r="U262" s="785"/>
      <c r="V262" s="785"/>
      <c r="W262" s="785"/>
      <c r="X262" s="785"/>
      <c r="Y262" s="785"/>
      <c r="Z262" s="785"/>
      <c r="AA262" s="785"/>
      <c r="AB262" s="785"/>
    </row>
    <row r="263" ht="14.25">
      <c r="A263" s="809" t="s">
        <v>1128</v>
      </c>
      <c r="B263" s="800" t="s">
        <v>1196</v>
      </c>
      <c r="C263" s="809" t="s">
        <v>230</v>
      </c>
      <c r="D263" s="810">
        <v>324</v>
      </c>
      <c r="E263" s="802">
        <v>260</v>
      </c>
      <c r="F263" s="803" t="s">
        <v>3475</v>
      </c>
      <c r="G263" s="803" t="s">
        <v>3476</v>
      </c>
      <c r="H263" s="803" t="s">
        <v>3477</v>
      </c>
      <c r="I263" s="803" t="str">
        <f>IFERROR(INDEX('УУС'!F:F,MATCH('показатель 504-п'!T263,'УУС'!N:N,0)),"")</f>
        <v/>
      </c>
      <c r="J263" s="811" t="str">
        <f t="shared" si="36"/>
        <v xml:space="preserve">4G хор</v>
      </c>
      <c r="K263" s="805" t="s">
        <v>156</v>
      </c>
      <c r="L263" s="812" t="s">
        <v>2481</v>
      </c>
      <c r="M263" s="805" t="s">
        <v>156</v>
      </c>
      <c r="N263" s="812" t="s">
        <v>2483</v>
      </c>
      <c r="O263" s="806" t="str">
        <f t="shared" si="37"/>
        <v>ВОЛС</v>
      </c>
      <c r="P263" s="801" t="s">
        <v>819</v>
      </c>
      <c r="Q263" s="801" t="str">
        <f>CONCATENATE(IFERROR(INDEX('УЦН 1.0'!D:D,MATCH('показатель 504-п'!T263,'УЦН 1.0'!R:R,0)),""),IF(IFERROR(INDEX('УЦН 1.0'!H:H,MATCH('показатель 504-п'!T263,'УЦН 1.0'!R:R,0)),"")="",""," ("&amp;IFERROR(INDEX('УЦН 1.0'!H:H,MATCH('показатель 504-п'!T263,'УЦН 1.0'!R:R,0)),"")&amp;")"))</f>
        <v xml:space="preserve">2019 (ВОЛС)</v>
      </c>
      <c r="R263" s="807" t="str">
        <f>IFERROR(INDEX('УЦН 2.0'!K:K,MATCH('показатель 504-п'!T263,'УЦН 2.0'!L:L,0)),"")</f>
        <v xml:space="preserve">2021 - ВОЛС + Мегафон </v>
      </c>
      <c r="S263" s="801" t="str">
        <f>IFERROR(INDEX('ПРТС'!H:H,MATCH('показатель 504-п'!T263,'ПРТС'!P:P,0)),"")</f>
        <v/>
      </c>
      <c r="T263" s="808">
        <v>262</v>
      </c>
      <c r="U263" s="785"/>
      <c r="V263" s="785"/>
      <c r="W263" s="785"/>
      <c r="X263" s="785"/>
      <c r="Y263" s="785"/>
      <c r="Z263" s="785"/>
      <c r="AA263" s="785"/>
      <c r="AB263" s="785"/>
    </row>
    <row r="264" ht="14.25">
      <c r="A264" s="800" t="s">
        <v>1128</v>
      </c>
      <c r="B264" s="800" t="s">
        <v>1196</v>
      </c>
      <c r="C264" s="800" t="s">
        <v>3478</v>
      </c>
      <c r="D264" s="801">
        <v>83</v>
      </c>
      <c r="E264" s="802">
        <v>76</v>
      </c>
      <c r="F264" s="803" t="s">
        <v>3479</v>
      </c>
      <c r="G264" s="803" t="s">
        <v>3480</v>
      </c>
      <c r="H264" s="803" t="s">
        <v>3481</v>
      </c>
      <c r="I264" s="803" t="str">
        <f>IFERROR(INDEX('УУС'!F:F,MATCH('показатель 504-п'!T264,'УУС'!N:N,0)),"")</f>
        <v xml:space="preserve">ул. 50 Лет Октября, д. 23</v>
      </c>
      <c r="J264" s="804" t="str">
        <f t="shared" si="36"/>
        <v>-</v>
      </c>
      <c r="K264" s="805" t="s">
        <v>156</v>
      </c>
      <c r="L264" s="805" t="s">
        <v>156</v>
      </c>
      <c r="M264" s="805" t="s">
        <v>156</v>
      </c>
      <c r="N264" s="805" t="s">
        <v>156</v>
      </c>
      <c r="O264" s="806" t="str">
        <f t="shared" si="37"/>
        <v>-</v>
      </c>
      <c r="P264" s="801" t="s">
        <v>156</v>
      </c>
      <c r="Q264" s="801" t="str">
        <f>CONCATENATE(IFERROR(INDEX('УЦН 1.0'!D:D,MATCH('показатель 504-п'!T264,'УЦН 1.0'!R:R,0)),""),IF(IFERROR(INDEX('УЦН 1.0'!H:H,MATCH('показатель 504-п'!T264,'УЦН 1.0'!R:R,0)),"")="",""," ("&amp;IFERROR(INDEX('УЦН 1.0'!H:H,MATCH('показатель 504-п'!T264,'УЦН 1.0'!R:R,0)),"")&amp;")"))</f>
        <v/>
      </c>
      <c r="R264" s="807" t="str">
        <f>IFERROR(INDEX('УЦН 2.0'!K:K,MATCH('показатель 504-п'!T264,'УЦН 2.0'!L:L,0)),"")</f>
        <v/>
      </c>
      <c r="S264" s="801" t="str">
        <f>IFERROR(INDEX('ПРТС'!H:H,MATCH('показатель 504-п'!T264,'ПРТС'!P:P,0)),"")</f>
        <v/>
      </c>
      <c r="T264" s="808">
        <v>263</v>
      </c>
      <c r="U264" s="785"/>
      <c r="V264" s="785"/>
      <c r="W264" s="785"/>
      <c r="X264" s="785"/>
      <c r="Y264" s="785"/>
      <c r="Z264" s="785"/>
      <c r="AA264" s="785"/>
      <c r="AB264" s="785"/>
    </row>
    <row r="265" ht="14.25">
      <c r="A265" s="800" t="s">
        <v>1128</v>
      </c>
      <c r="B265" s="800" t="s">
        <v>3356</v>
      </c>
      <c r="C265" s="800" t="s">
        <v>3482</v>
      </c>
      <c r="D265" s="801">
        <v>19</v>
      </c>
      <c r="E265" s="802">
        <v>13</v>
      </c>
      <c r="F265" s="803" t="s">
        <v>3483</v>
      </c>
      <c r="G265" s="803" t="s">
        <v>3484</v>
      </c>
      <c r="H265" s="803" t="s">
        <v>3485</v>
      </c>
      <c r="I265" s="803" t="str">
        <f>IFERROR(INDEX('УУС'!F:F,MATCH('показатель 504-п'!T265,'УУС'!N:N,0)),"")</f>
        <v/>
      </c>
      <c r="J265" s="804" t="str">
        <f t="shared" si="36"/>
        <v>-</v>
      </c>
      <c r="K265" s="805" t="s">
        <v>156</v>
      </c>
      <c r="L265" s="805" t="s">
        <v>156</v>
      </c>
      <c r="M265" s="805" t="s">
        <v>156</v>
      </c>
      <c r="N265" s="805" t="s">
        <v>156</v>
      </c>
      <c r="O265" s="806" t="str">
        <f t="shared" si="37"/>
        <v>-</v>
      </c>
      <c r="P265" s="801" t="s">
        <v>156</v>
      </c>
      <c r="Q265" s="801" t="str">
        <f>CONCATENATE(IFERROR(INDEX('УЦН 1.0'!D:D,MATCH('показатель 504-п'!T265,'УЦН 1.0'!R:R,0)),""),IF(IFERROR(INDEX('УЦН 1.0'!H:H,MATCH('показатель 504-п'!T265,'УЦН 1.0'!R:R,0)),"")="",""," ("&amp;IFERROR(INDEX('УЦН 1.0'!H:H,MATCH('показатель 504-п'!T265,'УЦН 1.0'!R:R,0)),"")&amp;")"))</f>
        <v/>
      </c>
      <c r="R265" s="807" t="str">
        <f>IFERROR(INDEX('УЦН 2.0'!K:K,MATCH('показатель 504-п'!T265,'УЦН 2.0'!L:L,0)),"")</f>
        <v/>
      </c>
      <c r="S265" s="801" t="str">
        <f>IFERROR(INDEX('ПРТС'!H:H,MATCH('показатель 504-п'!T265,'ПРТС'!P:P,0)),"")</f>
        <v/>
      </c>
      <c r="T265" s="808">
        <v>264</v>
      </c>
      <c r="U265" s="785"/>
      <c r="V265" s="785"/>
      <c r="W265" s="785"/>
      <c r="X265" s="785"/>
      <c r="Y265" s="785"/>
      <c r="Z265" s="785"/>
      <c r="AA265" s="785"/>
      <c r="AB265" s="785"/>
    </row>
    <row r="266" ht="14.25">
      <c r="A266" s="800" t="s">
        <v>1128</v>
      </c>
      <c r="B266" s="800" t="s">
        <v>3351</v>
      </c>
      <c r="C266" s="824" t="s">
        <v>3486</v>
      </c>
      <c r="D266" s="801">
        <v>863</v>
      </c>
      <c r="E266" s="802">
        <v>532</v>
      </c>
      <c r="F266" s="803" t="s">
        <v>3487</v>
      </c>
      <c r="G266" s="803" t="s">
        <v>3488</v>
      </c>
      <c r="H266" s="803" t="s">
        <v>3489</v>
      </c>
      <c r="I266" s="803" t="str">
        <f>IFERROR(INDEX('УУС'!F:F,MATCH('показатель 504-п'!T266,'УУС'!N:N,0)),"")</f>
        <v/>
      </c>
      <c r="J266" s="804" t="str">
        <f t="shared" si="36"/>
        <v xml:space="preserve">4G низ</v>
      </c>
      <c r="K266" s="805" t="s">
        <v>156</v>
      </c>
      <c r="L266" s="805" t="s">
        <v>2643</v>
      </c>
      <c r="M266" s="805" t="s">
        <v>156</v>
      </c>
      <c r="N266" s="825" t="s">
        <v>156</v>
      </c>
      <c r="O266" s="806" t="str">
        <f t="shared" si="37"/>
        <v>ВОЛС</v>
      </c>
      <c r="P266" s="801" t="s">
        <v>819</v>
      </c>
      <c r="Q266" s="801" t="str">
        <f>CONCATENATE(IFERROR(INDEX('УЦН 1.0'!D:D,MATCH('показатель 504-п'!T266,'УЦН 1.0'!R:R,0)),""),IF(IFERROR(INDEX('УЦН 1.0'!H:H,MATCH('показатель 504-п'!T266,'УЦН 1.0'!R:R,0)),"")="",""," ("&amp;IFERROR(INDEX('УЦН 1.0'!H:H,MATCH('показатель 504-п'!T266,'УЦН 1.0'!R:R,0)),"")&amp;")"))</f>
        <v/>
      </c>
      <c r="R266" s="807" t="str">
        <f>IFERROR(INDEX('УЦН 2.0'!K:K,MATCH('показатель 504-п'!T266,'УЦН 2.0'!L:L,0)),"")</f>
        <v/>
      </c>
      <c r="S266" s="801" t="str">
        <f>IFERROR(INDEX('ПРТС'!H:H,MATCH('показатель 504-п'!T266,'ПРТС'!P:P,0)),"")</f>
        <v/>
      </c>
      <c r="T266" s="808">
        <v>265</v>
      </c>
      <c r="U266" s="785"/>
      <c r="V266" s="785"/>
      <c r="W266" s="785"/>
      <c r="X266" s="785"/>
      <c r="Y266" s="785"/>
      <c r="Z266" s="785"/>
      <c r="AA266" s="785"/>
      <c r="AB266" s="785"/>
    </row>
    <row r="267" ht="14.25">
      <c r="A267" s="800" t="s">
        <v>752</v>
      </c>
      <c r="B267" s="800" t="s">
        <v>3490</v>
      </c>
      <c r="C267" s="800" t="s">
        <v>3491</v>
      </c>
      <c r="D267" s="801">
        <v>2093</v>
      </c>
      <c r="E267" s="802">
        <v>1969</v>
      </c>
      <c r="F267" s="803" t="s">
        <v>3492</v>
      </c>
      <c r="G267" s="803" t="s">
        <v>3493</v>
      </c>
      <c r="H267" s="803" t="s">
        <v>3494</v>
      </c>
      <c r="I267" s="803" t="str">
        <f>IFERROR(INDEX('УУС'!F:F,MATCH('показатель 504-п'!T267,'УУС'!N:N,0)),"")</f>
        <v/>
      </c>
      <c r="J267" s="804" t="str">
        <f t="shared" si="36"/>
        <v xml:space="preserve">4G хор</v>
      </c>
      <c r="K267" s="805" t="s">
        <v>2557</v>
      </c>
      <c r="L267" s="805" t="s">
        <v>2488</v>
      </c>
      <c r="M267" s="805" t="s">
        <v>2482</v>
      </c>
      <c r="N267" s="805" t="s">
        <v>2495</v>
      </c>
      <c r="O267" s="806" t="str">
        <f t="shared" si="37"/>
        <v>ВОЛС</v>
      </c>
      <c r="P267" s="801" t="s">
        <v>819</v>
      </c>
      <c r="Q267" s="801" t="str">
        <f>CONCATENATE(IFERROR(INDEX('УЦН 1.0'!D:D,MATCH('показатель 504-п'!T267,'УЦН 1.0'!R:R,0)),""),IF(IFERROR(INDEX('УЦН 1.0'!H:H,MATCH('показатель 504-п'!T267,'УЦН 1.0'!R:R,0)),"")="",""," ("&amp;IFERROR(INDEX('УЦН 1.0'!H:H,MATCH('показатель 504-п'!T267,'УЦН 1.0'!R:R,0)),"")&amp;")"))</f>
        <v/>
      </c>
      <c r="R267" s="807" t="str">
        <f>IFERROR(INDEX('УЦН 2.0'!K:K,MATCH('показатель 504-п'!T267,'УЦН 2.0'!L:L,0)),"")</f>
        <v/>
      </c>
      <c r="S267" s="801" t="str">
        <f>IFERROR(INDEX('ПРТС'!H:H,MATCH('показатель 504-п'!T267,'ПРТС'!P:P,0)),"")</f>
        <v/>
      </c>
      <c r="T267" s="808">
        <v>266</v>
      </c>
      <c r="U267" s="785"/>
      <c r="V267" s="785"/>
      <c r="W267" s="785"/>
      <c r="X267" s="785"/>
      <c r="Y267" s="785"/>
      <c r="Z267" s="785"/>
      <c r="AA267" s="785"/>
      <c r="AB267" s="785"/>
    </row>
    <row r="268" ht="14.25">
      <c r="A268" s="800" t="s">
        <v>752</v>
      </c>
      <c r="B268" s="800" t="s">
        <v>3495</v>
      </c>
      <c r="C268" s="824" t="s">
        <v>3496</v>
      </c>
      <c r="D268" s="801">
        <v>687</v>
      </c>
      <c r="E268" s="802">
        <v>516</v>
      </c>
      <c r="F268" s="803" t="s">
        <v>3497</v>
      </c>
      <c r="G268" s="803" t="s">
        <v>3498</v>
      </c>
      <c r="H268" s="803" t="s">
        <v>3499</v>
      </c>
      <c r="I268" s="803" t="str">
        <f>IFERROR(INDEX('УУС'!F:F,MATCH('показатель 504-п'!T268,'УУС'!N:N,0)),"")</f>
        <v/>
      </c>
      <c r="J268" s="804" t="str">
        <f t="shared" si="36"/>
        <v xml:space="preserve">4G хор</v>
      </c>
      <c r="K268" s="805" t="s">
        <v>156</v>
      </c>
      <c r="L268" s="825" t="s">
        <v>2488</v>
      </c>
      <c r="M268" s="825" t="s">
        <v>156</v>
      </c>
      <c r="N268" s="825" t="s">
        <v>2483</v>
      </c>
      <c r="O268" s="806" t="str">
        <f t="shared" si="37"/>
        <v>РРЛ</v>
      </c>
      <c r="P268" s="801" t="s">
        <v>2540</v>
      </c>
      <c r="Q268" s="801" t="str">
        <f>CONCATENATE(IFERROR(INDEX('УЦН 1.0'!D:D,MATCH('показатель 504-п'!T268,'УЦН 1.0'!R:R,0)),""),IF(IFERROR(INDEX('УЦН 1.0'!H:H,MATCH('показатель 504-п'!T268,'УЦН 1.0'!R:R,0)),"")="",""," ("&amp;IFERROR(INDEX('УЦН 1.0'!H:H,MATCH('показатель 504-п'!T268,'УЦН 1.0'!R:R,0)),"")&amp;")"))</f>
        <v/>
      </c>
      <c r="R268" s="807" t="str">
        <f>IFERROR(INDEX('УЦН 2.0'!K:K,MATCH('показатель 504-п'!T268,'УЦН 2.0'!L:L,0)),"")</f>
        <v/>
      </c>
      <c r="S268" s="801" t="str">
        <f>IFERROR(INDEX('ПРТС'!H:H,MATCH('показатель 504-п'!T268,'ПРТС'!P:P,0)),"")</f>
        <v/>
      </c>
      <c r="T268" s="808">
        <v>267</v>
      </c>
      <c r="U268" s="785"/>
      <c r="V268" s="785"/>
      <c r="W268" s="785"/>
      <c r="X268" s="785"/>
      <c r="Y268" s="785"/>
      <c r="Z268" s="785"/>
      <c r="AA268" s="785"/>
      <c r="AB268" s="785"/>
    </row>
    <row r="269" ht="14.25">
      <c r="A269" s="800" t="s">
        <v>752</v>
      </c>
      <c r="B269" s="800" t="s">
        <v>1201</v>
      </c>
      <c r="C269" s="800" t="s">
        <v>3500</v>
      </c>
      <c r="D269" s="801">
        <v>30</v>
      </c>
      <c r="E269" s="802">
        <v>15</v>
      </c>
      <c r="F269" s="803" t="s">
        <v>3501</v>
      </c>
      <c r="G269" s="803" t="s">
        <v>3502</v>
      </c>
      <c r="H269" s="803" t="s">
        <v>3503</v>
      </c>
      <c r="I269" s="803" t="str">
        <f>IFERROR(INDEX('УУС'!F:F,MATCH('показатель 504-п'!T269,'УУС'!N:N,0)),"")</f>
        <v xml:space="preserve">ул. Ленина, д. 5</v>
      </c>
      <c r="J269" s="804" t="str">
        <f t="shared" si="36"/>
        <v>-</v>
      </c>
      <c r="K269" s="805" t="s">
        <v>156</v>
      </c>
      <c r="L269" s="805" t="s">
        <v>156</v>
      </c>
      <c r="M269" s="805" t="s">
        <v>156</v>
      </c>
      <c r="N269" s="805" t="s">
        <v>156</v>
      </c>
      <c r="O269" s="806" t="str">
        <f t="shared" si="37"/>
        <v>-</v>
      </c>
      <c r="P269" s="801" t="s">
        <v>156</v>
      </c>
      <c r="Q269" s="801" t="str">
        <f>CONCATENATE(IFERROR(INDEX('УЦН 1.0'!D:D,MATCH('показатель 504-п'!T269,'УЦН 1.0'!R:R,0)),""),IF(IFERROR(INDEX('УЦН 1.0'!H:H,MATCH('показатель 504-п'!T269,'УЦН 1.0'!R:R,0)),"")="",""," ("&amp;IFERROR(INDEX('УЦН 1.0'!H:H,MATCH('показатель 504-п'!T269,'УЦН 1.0'!R:R,0)),"")&amp;")"))</f>
        <v/>
      </c>
      <c r="R269" s="807" t="str">
        <f>IFERROR(INDEX('УЦН 2.0'!K:K,MATCH('показатель 504-п'!T269,'УЦН 2.0'!L:L,0)),"")</f>
        <v/>
      </c>
      <c r="S269" s="801" t="str">
        <f>IFERROR(INDEX('ПРТС'!H:H,MATCH('показатель 504-п'!T269,'ПРТС'!P:P,0)),"")</f>
        <v/>
      </c>
      <c r="T269" s="808">
        <v>268</v>
      </c>
      <c r="U269" s="785"/>
      <c r="V269" s="785"/>
      <c r="W269" s="785"/>
      <c r="X269" s="785"/>
      <c r="Y269" s="785"/>
      <c r="Z269" s="785"/>
      <c r="AA269" s="785"/>
      <c r="AB269" s="785"/>
    </row>
    <row r="270" ht="14.25">
      <c r="A270" s="809" t="s">
        <v>752</v>
      </c>
      <c r="B270" s="800" t="s">
        <v>1201</v>
      </c>
      <c r="C270" s="809" t="s">
        <v>103</v>
      </c>
      <c r="D270" s="813">
        <v>234</v>
      </c>
      <c r="E270" s="802">
        <v>134</v>
      </c>
      <c r="F270" s="803" t="s">
        <v>3504</v>
      </c>
      <c r="G270" s="803" t="s">
        <v>3505</v>
      </c>
      <c r="H270" s="803" t="s">
        <v>3506</v>
      </c>
      <c r="I270" s="803" t="str">
        <f>IFERROR(INDEX('УУС'!F:F,MATCH('показатель 504-п'!T270,'УУС'!N:N,0)),"")</f>
        <v/>
      </c>
      <c r="J270" s="811" t="str">
        <f t="shared" si="36"/>
        <v xml:space="preserve">4G хор</v>
      </c>
      <c r="K270" s="805"/>
      <c r="L270" s="805"/>
      <c r="M270" s="805"/>
      <c r="N270" s="812" t="s">
        <v>2483</v>
      </c>
      <c r="O270" s="806" t="str">
        <f t="shared" si="37"/>
        <v>РРЛ</v>
      </c>
      <c r="P270" s="801" t="s">
        <v>2540</v>
      </c>
      <c r="Q270" s="801" t="str">
        <f>CONCATENATE(IFERROR(INDEX('УЦН 1.0'!D:D,MATCH('показатель 504-п'!T270,'УЦН 1.0'!R:R,0)),""),IF(IFERROR(INDEX('УЦН 1.0'!H:H,MATCH('показатель 504-п'!T270,'УЦН 1.0'!R:R,0)),"")="",""," ("&amp;IFERROR(INDEX('УЦН 1.0'!H:H,MATCH('показатель 504-п'!T270,'УЦН 1.0'!R:R,0)),"")&amp;")"))</f>
        <v/>
      </c>
      <c r="R270" s="807" t="str">
        <f>IFERROR(INDEX('УЦН 2.0'!K:K,MATCH('показатель 504-п'!T270,'УЦН 2.0'!L:L,0)),"")</f>
        <v xml:space="preserve">2023 (ноябрь 2023) - спутник  </v>
      </c>
      <c r="S270" s="801" t="str">
        <f>IFERROR(INDEX('ПРТС'!H:H,MATCH('показатель 504-п'!T270,'ПРТС'!P:P,0)),"")</f>
        <v/>
      </c>
      <c r="T270" s="808">
        <v>269</v>
      </c>
      <c r="U270" s="785"/>
      <c r="V270" s="785"/>
      <c r="W270" s="785"/>
      <c r="X270" s="785"/>
      <c r="Y270" s="785"/>
      <c r="Z270" s="785"/>
      <c r="AA270" s="785"/>
      <c r="AB270" s="785"/>
    </row>
    <row r="271" ht="14.25">
      <c r="A271" s="800" t="s">
        <v>752</v>
      </c>
      <c r="B271" s="800" t="s">
        <v>3507</v>
      </c>
      <c r="C271" s="800" t="s">
        <v>3508</v>
      </c>
      <c r="D271" s="801">
        <v>11232</v>
      </c>
      <c r="E271" s="802">
        <v>11192</v>
      </c>
      <c r="F271" s="803" t="s">
        <v>3509</v>
      </c>
      <c r="G271" s="803" t="s">
        <v>3510</v>
      </c>
      <c r="H271" s="803" t="s">
        <v>3511</v>
      </c>
      <c r="I271" s="803" t="str">
        <f>IFERROR(INDEX('УУС'!F:F,MATCH('показатель 504-п'!T271,'УУС'!N:N,0)),"")</f>
        <v/>
      </c>
      <c r="J271" s="804" t="str">
        <f t="shared" si="36"/>
        <v xml:space="preserve">4G хор</v>
      </c>
      <c r="K271" s="805" t="s">
        <v>2480</v>
      </c>
      <c r="L271" s="805" t="s">
        <v>2481</v>
      </c>
      <c r="M271" s="805" t="s">
        <v>2482</v>
      </c>
      <c r="N271" s="805" t="s">
        <v>2483</v>
      </c>
      <c r="O271" s="806" t="str">
        <f t="shared" si="37"/>
        <v>ВОЛС</v>
      </c>
      <c r="P271" s="801" t="s">
        <v>819</v>
      </c>
      <c r="Q271" s="801" t="str">
        <f>CONCATENATE(IFERROR(INDEX('УЦН 1.0'!D:D,MATCH('показатель 504-п'!T271,'УЦН 1.0'!R:R,0)),""),IF(IFERROR(INDEX('УЦН 1.0'!H:H,MATCH('показатель 504-п'!T271,'УЦН 1.0'!R:R,0)),"")="",""," ("&amp;IFERROR(INDEX('УЦН 1.0'!H:H,MATCH('показатель 504-п'!T271,'УЦН 1.0'!R:R,0)),"")&amp;")"))</f>
        <v/>
      </c>
      <c r="R271" s="807" t="str">
        <f>IFERROR(INDEX('УЦН 2.0'!K:K,MATCH('показатель 504-п'!T271,'УЦН 2.0'!L:L,0)),"")</f>
        <v/>
      </c>
      <c r="S271" s="801" t="str">
        <f>IFERROR(INDEX('ПРТС'!H:H,MATCH('показатель 504-п'!T271,'ПРТС'!P:P,0)),"")</f>
        <v/>
      </c>
      <c r="T271" s="808">
        <v>270</v>
      </c>
      <c r="U271" s="785"/>
      <c r="V271" s="785"/>
      <c r="W271" s="785"/>
      <c r="X271" s="785"/>
      <c r="Y271" s="785"/>
      <c r="Z271" s="785"/>
      <c r="AA271" s="785"/>
      <c r="AB271" s="785"/>
    </row>
    <row r="272" ht="14.25">
      <c r="A272" s="800" t="s">
        <v>752</v>
      </c>
      <c r="B272" s="800" t="s">
        <v>3512</v>
      </c>
      <c r="C272" s="800" t="s">
        <v>3513</v>
      </c>
      <c r="D272" s="801">
        <v>769</v>
      </c>
      <c r="E272" s="802">
        <v>627</v>
      </c>
      <c r="F272" s="803" t="s">
        <v>3514</v>
      </c>
      <c r="G272" s="803" t="s">
        <v>3515</v>
      </c>
      <c r="H272" s="803" t="s">
        <v>3516</v>
      </c>
      <c r="I272" s="803">
        <f>IFERROR(INDEX('УУС'!F:F,MATCH('показатель 504-п'!T272,'УУС'!N:N,0)),"")</f>
        <v>0</v>
      </c>
      <c r="J272" s="804" t="str">
        <f t="shared" si="36"/>
        <v xml:space="preserve">4G хор</v>
      </c>
      <c r="K272" s="805" t="s">
        <v>156</v>
      </c>
      <c r="L272" s="805" t="s">
        <v>2481</v>
      </c>
      <c r="M272" s="805" t="s">
        <v>156</v>
      </c>
      <c r="N272" s="805" t="s">
        <v>156</v>
      </c>
      <c r="O272" s="806" t="str">
        <f t="shared" si="37"/>
        <v>ВОЛС</v>
      </c>
      <c r="P272" s="801" t="s">
        <v>819</v>
      </c>
      <c r="Q272" s="801" t="str">
        <f>CONCATENATE(IFERROR(INDEX('УЦН 1.0'!D:D,MATCH('показатель 504-п'!T272,'УЦН 1.0'!R:R,0)),""),IF(IFERROR(INDEX('УЦН 1.0'!H:H,MATCH('показатель 504-п'!T272,'УЦН 1.0'!R:R,0)),"")="",""," ("&amp;IFERROR(INDEX('УЦН 1.0'!H:H,MATCH('показатель 504-п'!T272,'УЦН 1.0'!R:R,0)),"")&amp;")"))</f>
        <v/>
      </c>
      <c r="R272" s="807" t="str">
        <f>IFERROR(INDEX('УЦН 2.0'!K:K,MATCH('показатель 504-п'!T272,'УЦН 2.0'!L:L,0)),"")</f>
        <v/>
      </c>
      <c r="S272" s="801" t="str">
        <f>IFERROR(INDEX('ПРТС'!H:H,MATCH('показатель 504-п'!T272,'ПРТС'!P:P,0)),"")</f>
        <v/>
      </c>
      <c r="T272" s="808">
        <v>271</v>
      </c>
      <c r="U272" s="785"/>
      <c r="V272" s="785"/>
      <c r="W272" s="785"/>
      <c r="X272" s="785"/>
      <c r="Y272" s="785"/>
      <c r="Z272" s="785"/>
      <c r="AA272" s="785"/>
      <c r="AB272" s="785"/>
    </row>
    <row r="273" ht="14.25">
      <c r="A273" s="800" t="s">
        <v>752</v>
      </c>
      <c r="B273" s="800" t="s">
        <v>3517</v>
      </c>
      <c r="C273" s="800" t="s">
        <v>3518</v>
      </c>
      <c r="D273" s="801">
        <v>47</v>
      </c>
      <c r="E273" s="802">
        <v>46</v>
      </c>
      <c r="F273" s="803" t="s">
        <v>3519</v>
      </c>
      <c r="G273" s="803" t="s">
        <v>3520</v>
      </c>
      <c r="H273" s="803" t="s">
        <v>3521</v>
      </c>
      <c r="I273" s="803" t="str">
        <f>IFERROR(INDEX('УУС'!F:F,MATCH('показатель 504-п'!T273,'УУС'!N:N,0)),"")</f>
        <v/>
      </c>
      <c r="J273" s="804" t="str">
        <f t="shared" si="36"/>
        <v xml:space="preserve">4G хор</v>
      </c>
      <c r="K273" s="805" t="s">
        <v>2515</v>
      </c>
      <c r="L273" s="805" t="s">
        <v>2481</v>
      </c>
      <c r="M273" s="805" t="s">
        <v>2482</v>
      </c>
      <c r="N273" s="805" t="s">
        <v>2483</v>
      </c>
      <c r="O273" s="806" t="str">
        <f t="shared" si="37"/>
        <v>-</v>
      </c>
      <c r="P273" s="801" t="s">
        <v>156</v>
      </c>
      <c r="Q273" s="801" t="str">
        <f>CONCATENATE(IFERROR(INDEX('УЦН 1.0'!D:D,MATCH('показатель 504-п'!T273,'УЦН 1.0'!R:R,0)),""),IF(IFERROR(INDEX('УЦН 1.0'!H:H,MATCH('показатель 504-п'!T273,'УЦН 1.0'!R:R,0)),"")="",""," ("&amp;IFERROR(INDEX('УЦН 1.0'!H:H,MATCH('показатель 504-п'!T273,'УЦН 1.0'!R:R,0)),"")&amp;")"))</f>
        <v/>
      </c>
      <c r="R273" s="807" t="str">
        <f>IFERROR(INDEX('УЦН 2.0'!K:K,MATCH('показатель 504-п'!T273,'УЦН 2.0'!L:L,0)),"")</f>
        <v/>
      </c>
      <c r="S273" s="801" t="str">
        <f>IFERROR(INDEX('ПРТС'!H:H,MATCH('показатель 504-п'!T273,'ПРТС'!P:P,0)),"")</f>
        <v/>
      </c>
      <c r="T273" s="808">
        <v>272</v>
      </c>
      <c r="U273" s="785"/>
      <c r="V273" s="785"/>
      <c r="W273" s="785"/>
      <c r="X273" s="785"/>
      <c r="Y273" s="785"/>
      <c r="Z273" s="785"/>
      <c r="AA273" s="785"/>
      <c r="AB273" s="785"/>
    </row>
    <row r="274" ht="14.25">
      <c r="A274" s="800" t="s">
        <v>752</v>
      </c>
      <c r="B274" s="800" t="s">
        <v>3522</v>
      </c>
      <c r="C274" s="800" t="s">
        <v>3523</v>
      </c>
      <c r="D274" s="801">
        <v>1881</v>
      </c>
      <c r="E274" s="802">
        <v>1501</v>
      </c>
      <c r="F274" s="803" t="s">
        <v>3524</v>
      </c>
      <c r="G274" s="803" t="s">
        <v>3525</v>
      </c>
      <c r="H274" s="803" t="s">
        <v>3526</v>
      </c>
      <c r="I274" s="803" t="str">
        <f>IFERROR(INDEX('УУС'!F:F,MATCH('показатель 504-п'!T274,'УУС'!N:N,0)),"")</f>
        <v/>
      </c>
      <c r="J274" s="804" t="str">
        <f t="shared" si="36"/>
        <v xml:space="preserve">4G хор</v>
      </c>
      <c r="K274" s="805" t="s">
        <v>2480</v>
      </c>
      <c r="L274" s="805" t="s">
        <v>2481</v>
      </c>
      <c r="M274" s="805" t="s">
        <v>2482</v>
      </c>
      <c r="N274" s="805" t="s">
        <v>2483</v>
      </c>
      <c r="O274" s="806" t="str">
        <f t="shared" si="37"/>
        <v>ВОЛС</v>
      </c>
      <c r="P274" s="801" t="s">
        <v>819</v>
      </c>
      <c r="Q274" s="801" t="str">
        <f>CONCATENATE(IFERROR(INDEX('УЦН 1.0'!D:D,MATCH('показатель 504-п'!T274,'УЦН 1.0'!R:R,0)),""),IF(IFERROR(INDEX('УЦН 1.0'!H:H,MATCH('показатель 504-п'!T274,'УЦН 1.0'!R:R,0)),"")="",""," ("&amp;IFERROR(INDEX('УЦН 1.0'!H:H,MATCH('показатель 504-п'!T274,'УЦН 1.0'!R:R,0)),"")&amp;")"))</f>
        <v/>
      </c>
      <c r="R274" s="807" t="str">
        <f>IFERROR(INDEX('УЦН 2.0'!K:K,MATCH('показатель 504-п'!T274,'УЦН 2.0'!L:L,0)),"")</f>
        <v/>
      </c>
      <c r="S274" s="801" t="str">
        <f>IFERROR(INDEX('ПРТС'!H:H,MATCH('показатель 504-п'!T274,'ПРТС'!P:P,0)),"")</f>
        <v/>
      </c>
      <c r="T274" s="808">
        <v>273</v>
      </c>
      <c r="U274" s="785"/>
      <c r="V274" s="785"/>
      <c r="W274" s="785"/>
      <c r="X274" s="785"/>
      <c r="Y274" s="785"/>
      <c r="Z274" s="785"/>
      <c r="AA274" s="785"/>
      <c r="AB274" s="785"/>
    </row>
    <row r="275" ht="14.25">
      <c r="A275" s="800" t="s">
        <v>752</v>
      </c>
      <c r="B275" s="800" t="s">
        <v>3527</v>
      </c>
      <c r="C275" s="800" t="s">
        <v>3528</v>
      </c>
      <c r="D275" s="801">
        <v>1</v>
      </c>
      <c r="E275" s="802">
        <v>2</v>
      </c>
      <c r="F275" s="803" t="s">
        <v>3529</v>
      </c>
      <c r="G275" s="803" t="s">
        <v>3530</v>
      </c>
      <c r="H275" s="803" t="s">
        <v>3531</v>
      </c>
      <c r="I275" s="803" t="str">
        <f>IFERROR(INDEX('УУС'!F:F,MATCH('показатель 504-п'!T275,'УУС'!N:N,0)),"")</f>
        <v/>
      </c>
      <c r="J275" s="804" t="str">
        <f t="shared" si="36"/>
        <v>-</v>
      </c>
      <c r="K275" s="805" t="s">
        <v>156</v>
      </c>
      <c r="L275" s="805" t="s">
        <v>156</v>
      </c>
      <c r="M275" s="805" t="s">
        <v>156</v>
      </c>
      <c r="N275" s="805" t="s">
        <v>156</v>
      </c>
      <c r="O275" s="806" t="str">
        <f t="shared" si="37"/>
        <v>-</v>
      </c>
      <c r="P275" s="801" t="s">
        <v>156</v>
      </c>
      <c r="Q275" s="801" t="str">
        <f>CONCATENATE(IFERROR(INDEX('УЦН 1.0'!D:D,MATCH('показатель 504-п'!T275,'УЦН 1.0'!R:R,0)),""),IF(IFERROR(INDEX('УЦН 1.0'!H:H,MATCH('показатель 504-п'!T275,'УЦН 1.0'!R:R,0)),"")="",""," ("&amp;IFERROR(INDEX('УЦН 1.0'!H:H,MATCH('показатель 504-п'!T275,'УЦН 1.0'!R:R,0)),"")&amp;")"))</f>
        <v/>
      </c>
      <c r="R275" s="807" t="str">
        <f>IFERROR(INDEX('УЦН 2.0'!K:K,MATCH('показатель 504-п'!T275,'УЦН 2.0'!L:L,0)),"")</f>
        <v/>
      </c>
      <c r="S275" s="801" t="str">
        <f>IFERROR(INDEX('ПРТС'!H:H,MATCH('показатель 504-п'!T275,'ПРТС'!P:P,0)),"")</f>
        <v/>
      </c>
      <c r="T275" s="808">
        <v>274</v>
      </c>
      <c r="U275" s="785"/>
      <c r="V275" s="785"/>
      <c r="W275" s="785"/>
      <c r="X275" s="785"/>
      <c r="Y275" s="785"/>
      <c r="Z275" s="785"/>
      <c r="AA275" s="785"/>
      <c r="AB275" s="785"/>
    </row>
    <row r="276" ht="14.25">
      <c r="A276" s="800" t="s">
        <v>752</v>
      </c>
      <c r="B276" s="800" t="s">
        <v>3495</v>
      </c>
      <c r="C276" s="800" t="s">
        <v>3532</v>
      </c>
      <c r="D276" s="801">
        <v>45</v>
      </c>
      <c r="E276" s="802">
        <v>49</v>
      </c>
      <c r="F276" s="803" t="s">
        <v>3533</v>
      </c>
      <c r="G276" s="803" t="s">
        <v>3534</v>
      </c>
      <c r="H276" s="803" t="s">
        <v>3535</v>
      </c>
      <c r="I276" s="803" t="str">
        <f>IFERROR(INDEX('УУС'!F:F,MATCH('показатель 504-п'!T276,'УУС'!N:N,0)),"")</f>
        <v/>
      </c>
      <c r="J276" s="804" t="str">
        <f t="shared" si="36"/>
        <v xml:space="preserve">4G хор</v>
      </c>
      <c r="K276" s="805" t="s">
        <v>156</v>
      </c>
      <c r="L276" s="805" t="s">
        <v>2488</v>
      </c>
      <c r="M276" s="805" t="s">
        <v>156</v>
      </c>
      <c r="N276" s="805" t="s">
        <v>2483</v>
      </c>
      <c r="O276" s="806" t="str">
        <f t="shared" si="37"/>
        <v>-</v>
      </c>
      <c r="P276" s="801" t="s">
        <v>156</v>
      </c>
      <c r="Q276" s="801" t="str">
        <f>CONCATENATE(IFERROR(INDEX('УЦН 1.0'!D:D,MATCH('показатель 504-п'!T276,'УЦН 1.0'!R:R,0)),""),IF(IFERROR(INDEX('УЦН 1.0'!H:H,MATCH('показатель 504-п'!T276,'УЦН 1.0'!R:R,0)),"")="",""," ("&amp;IFERROR(INDEX('УЦН 1.0'!H:H,MATCH('показатель 504-п'!T276,'УЦН 1.0'!R:R,0)),"")&amp;")"))</f>
        <v/>
      </c>
      <c r="R276" s="807" t="str">
        <f>IFERROR(INDEX('УЦН 2.0'!K:K,MATCH('показатель 504-п'!T276,'УЦН 2.0'!L:L,0)),"")</f>
        <v/>
      </c>
      <c r="S276" s="801" t="str">
        <f>IFERROR(INDEX('ПРТС'!H:H,MATCH('показатель 504-п'!T276,'ПРТС'!P:P,0)),"")</f>
        <v/>
      </c>
      <c r="T276" s="808">
        <v>275</v>
      </c>
      <c r="U276" s="785"/>
      <c r="V276" s="785"/>
      <c r="W276" s="785"/>
      <c r="X276" s="785"/>
      <c r="Y276" s="785"/>
      <c r="Z276" s="785"/>
      <c r="AA276" s="785"/>
      <c r="AB276" s="785"/>
    </row>
    <row r="277" ht="14.25">
      <c r="A277" s="800" t="s">
        <v>752</v>
      </c>
      <c r="B277" s="800" t="s">
        <v>3527</v>
      </c>
      <c r="C277" s="800" t="s">
        <v>1491</v>
      </c>
      <c r="D277" s="801">
        <v>55</v>
      </c>
      <c r="E277" s="802">
        <v>27</v>
      </c>
      <c r="F277" s="803" t="s">
        <v>3536</v>
      </c>
      <c r="G277" s="803" t="s">
        <v>3537</v>
      </c>
      <c r="H277" s="803" t="s">
        <v>3538</v>
      </c>
      <c r="I277" s="803" t="str">
        <f>IFERROR(INDEX('УУС'!F:F,MATCH('показатель 504-п'!T277,'УУС'!N:N,0)),"")</f>
        <v/>
      </c>
      <c r="J277" s="804" t="str">
        <f t="shared" si="36"/>
        <v xml:space="preserve">4G хор</v>
      </c>
      <c r="K277" s="805" t="s">
        <v>156</v>
      </c>
      <c r="L277" s="805" t="s">
        <v>2481</v>
      </c>
      <c r="M277" s="805" t="s">
        <v>156</v>
      </c>
      <c r="N277" s="805" t="s">
        <v>2483</v>
      </c>
      <c r="O277" s="806" t="str">
        <f t="shared" si="37"/>
        <v>-</v>
      </c>
      <c r="P277" s="801" t="s">
        <v>156</v>
      </c>
      <c r="Q277" s="801" t="str">
        <f>CONCATENATE(IFERROR(INDEX('УЦН 1.0'!D:D,MATCH('показатель 504-п'!T277,'УЦН 1.0'!R:R,0)),""),IF(IFERROR(INDEX('УЦН 1.0'!H:H,MATCH('показатель 504-п'!T277,'УЦН 1.0'!R:R,0)),"")="",""," ("&amp;IFERROR(INDEX('УЦН 1.0'!H:H,MATCH('показатель 504-п'!T277,'УЦН 1.0'!R:R,0)),"")&amp;")"))</f>
        <v/>
      </c>
      <c r="R277" s="807" t="str">
        <f>IFERROR(INDEX('УЦН 2.0'!K:K,MATCH('показатель 504-п'!T277,'УЦН 2.0'!L:L,0)),"")</f>
        <v/>
      </c>
      <c r="S277" s="801" t="str">
        <f>IFERROR(INDEX('ПРТС'!H:H,MATCH('показатель 504-п'!T277,'ПРТС'!P:P,0)),"")</f>
        <v/>
      </c>
      <c r="T277" s="808">
        <v>276</v>
      </c>
      <c r="U277" s="785"/>
      <c r="V277" s="785"/>
      <c r="W277" s="785"/>
      <c r="X277" s="785"/>
      <c r="Y277" s="785"/>
      <c r="Z277" s="785"/>
      <c r="AA277" s="785"/>
      <c r="AB277" s="785"/>
    </row>
    <row r="278" ht="14.25">
      <c r="A278" s="800" t="s">
        <v>752</v>
      </c>
      <c r="B278" s="800" t="s">
        <v>3539</v>
      </c>
      <c r="C278" s="800" t="s">
        <v>1469</v>
      </c>
      <c r="D278" s="801">
        <v>631</v>
      </c>
      <c r="E278" s="802">
        <v>473</v>
      </c>
      <c r="F278" s="803" t="s">
        <v>3540</v>
      </c>
      <c r="G278" s="803" t="s">
        <v>3541</v>
      </c>
      <c r="H278" s="803" t="s">
        <v>3542</v>
      </c>
      <c r="I278" s="803" t="str">
        <f>IFERROR(INDEX('УУС'!F:F,MATCH('показатель 504-п'!T278,'УУС'!N:N,0)),"")</f>
        <v/>
      </c>
      <c r="J278" s="804" t="str">
        <f t="shared" si="36"/>
        <v xml:space="preserve">4G хор</v>
      </c>
      <c r="K278" s="805" t="s">
        <v>156</v>
      </c>
      <c r="L278" s="805" t="s">
        <v>2481</v>
      </c>
      <c r="M278" s="805" t="s">
        <v>156</v>
      </c>
      <c r="N278" s="805" t="s">
        <v>2483</v>
      </c>
      <c r="O278" s="806" t="str">
        <f t="shared" si="37"/>
        <v>РРЛ</v>
      </c>
      <c r="P278" s="801" t="s">
        <v>2540</v>
      </c>
      <c r="Q278" s="801" t="str">
        <f>CONCATENATE(IFERROR(INDEX('УЦН 1.0'!D:D,MATCH('показатель 504-п'!T278,'УЦН 1.0'!R:R,0)),""),IF(IFERROR(INDEX('УЦН 1.0'!H:H,MATCH('показатель 504-п'!T278,'УЦН 1.0'!R:R,0)),"")="",""," ("&amp;IFERROR(INDEX('УЦН 1.0'!H:H,MATCH('показатель 504-п'!T278,'УЦН 1.0'!R:R,0)),"")&amp;")"))</f>
        <v/>
      </c>
      <c r="R278" s="807" t="str">
        <f>IFERROR(INDEX('УЦН 2.0'!K:K,MATCH('показатель 504-п'!T278,'УЦН 2.0'!L:L,0)),"")</f>
        <v/>
      </c>
      <c r="S278" s="801" t="str">
        <f>IFERROR(INDEX('ПРТС'!H:H,MATCH('показатель 504-п'!T278,'ПРТС'!P:P,0)),"")</f>
        <v/>
      </c>
      <c r="T278" s="808">
        <v>277</v>
      </c>
      <c r="U278" s="785"/>
      <c r="V278" s="785"/>
      <c r="W278" s="785"/>
      <c r="X278" s="785"/>
      <c r="Y278" s="785"/>
      <c r="Z278" s="785"/>
      <c r="AA278" s="785"/>
      <c r="AB278" s="785"/>
    </row>
    <row r="279" ht="14.25">
      <c r="A279" s="818" t="s">
        <v>752</v>
      </c>
      <c r="B279" s="800" t="s">
        <v>3543</v>
      </c>
      <c r="C279" s="818" t="s">
        <v>231</v>
      </c>
      <c r="D279" s="801">
        <v>275</v>
      </c>
      <c r="E279" s="822">
        <v>217</v>
      </c>
      <c r="F279" s="823" t="s">
        <v>3544</v>
      </c>
      <c r="G279" s="823" t="s">
        <v>3545</v>
      </c>
      <c r="H279" s="823" t="s">
        <v>3546</v>
      </c>
      <c r="I279" s="803" t="str">
        <f>IFERROR(INDEX('УУС'!F:F,MATCH('показатель 504-п'!T279,'УУС'!N:N,0)),"")</f>
        <v/>
      </c>
      <c r="J279" s="819" t="str">
        <f t="shared" si="36"/>
        <v xml:space="preserve">2G низ</v>
      </c>
      <c r="K279" s="805" t="s">
        <v>2515</v>
      </c>
      <c r="L279" s="805" t="s">
        <v>2500</v>
      </c>
      <c r="M279" s="820" t="s">
        <v>156</v>
      </c>
      <c r="N279" s="805" t="s">
        <v>156</v>
      </c>
      <c r="O279" s="806" t="str">
        <f t="shared" si="37"/>
        <v>ВОЛС</v>
      </c>
      <c r="P279" s="801" t="s">
        <v>819</v>
      </c>
      <c r="Q279" s="801" t="str">
        <f>CONCATENATE(IFERROR(INDEX('УЦН 1.0'!D:D,MATCH('показатель 504-п'!T279,'УЦН 1.0'!R:R,0)),""),IF(IFERROR(INDEX('УЦН 1.0'!H:H,MATCH('показатель 504-п'!T279,'УЦН 1.0'!R:R,0)),"")="",""," ("&amp;IFERROR(INDEX('УЦН 1.0'!H:H,MATCH('показатель 504-п'!T279,'УЦН 1.0'!R:R,0)),"")&amp;")"))</f>
        <v xml:space="preserve">2021 (ВОЛС)</v>
      </c>
      <c r="R279" s="807" t="str">
        <f>IFERROR(INDEX('УЦН 2.0'!K:K,MATCH('показатель 504-п'!T279,'УЦН 2.0'!L:L,0)),"")</f>
        <v/>
      </c>
      <c r="S279" s="801">
        <f>IFERROR(INDEX('ПРТС'!H:H,MATCH('показатель 504-п'!T279,'ПРТС'!P:P,0)),"")</f>
        <v>2024</v>
      </c>
      <c r="T279" s="808">
        <v>278</v>
      </c>
      <c r="U279" s="785"/>
      <c r="V279" s="785"/>
      <c r="W279" s="785"/>
      <c r="X279" s="785"/>
      <c r="Y279" s="785"/>
      <c r="Z279" s="785"/>
      <c r="AA279" s="785"/>
      <c r="AB279" s="785"/>
    </row>
    <row r="280" ht="14.25">
      <c r="A280" s="800" t="s">
        <v>752</v>
      </c>
      <c r="B280" s="800" t="s">
        <v>3522</v>
      </c>
      <c r="C280" s="800" t="s">
        <v>3547</v>
      </c>
      <c r="D280" s="801">
        <v>1512</v>
      </c>
      <c r="E280" s="802">
        <v>1205</v>
      </c>
      <c r="F280" s="803" t="s">
        <v>3548</v>
      </c>
      <c r="G280" s="803" t="s">
        <v>3549</v>
      </c>
      <c r="H280" s="803" t="s">
        <v>3550</v>
      </c>
      <c r="I280" s="803" t="str">
        <f>IFERROR(INDEX('УУС'!F:F,MATCH('показатель 504-п'!T280,'УУС'!N:N,0)),"")</f>
        <v/>
      </c>
      <c r="J280" s="804" t="str">
        <f t="shared" si="36"/>
        <v xml:space="preserve">4G хор</v>
      </c>
      <c r="K280" s="805" t="s">
        <v>2480</v>
      </c>
      <c r="L280" s="805" t="s">
        <v>2481</v>
      </c>
      <c r="M280" s="805" t="s">
        <v>2482</v>
      </c>
      <c r="N280" s="805" t="s">
        <v>2483</v>
      </c>
      <c r="O280" s="806" t="str">
        <f t="shared" si="37"/>
        <v>ВОЛС</v>
      </c>
      <c r="P280" s="801" t="s">
        <v>819</v>
      </c>
      <c r="Q280" s="801" t="str">
        <f>CONCATENATE(IFERROR(INDEX('УЦН 1.0'!D:D,MATCH('показатель 504-п'!T280,'УЦН 1.0'!R:R,0)),""),IF(IFERROR(INDEX('УЦН 1.0'!H:H,MATCH('показатель 504-п'!T280,'УЦН 1.0'!R:R,0)),"")="",""," ("&amp;IFERROR(INDEX('УЦН 1.0'!H:H,MATCH('показатель 504-п'!T280,'УЦН 1.0'!R:R,0)),"")&amp;")"))</f>
        <v/>
      </c>
      <c r="R280" s="807" t="str">
        <f>IFERROR(INDEX('УЦН 2.0'!K:K,MATCH('показатель 504-п'!T280,'УЦН 2.0'!L:L,0)),"")</f>
        <v/>
      </c>
      <c r="S280" s="801" t="str">
        <f>IFERROR(INDEX('ПРТС'!H:H,MATCH('показатель 504-п'!T280,'ПРТС'!P:P,0)),"")</f>
        <v/>
      </c>
      <c r="T280" s="808">
        <v>279</v>
      </c>
      <c r="U280" s="785"/>
      <c r="V280" s="785"/>
      <c r="W280" s="785"/>
      <c r="X280" s="785"/>
      <c r="Y280" s="785"/>
      <c r="Z280" s="785"/>
      <c r="AA280" s="785"/>
      <c r="AB280" s="785"/>
    </row>
    <row r="281" ht="14.25">
      <c r="A281" s="800" t="s">
        <v>752</v>
      </c>
      <c r="B281" s="800" t="s">
        <v>3551</v>
      </c>
      <c r="C281" s="800" t="s">
        <v>1483</v>
      </c>
      <c r="D281" s="801">
        <v>144</v>
      </c>
      <c r="E281" s="802">
        <v>112</v>
      </c>
      <c r="F281" s="803" t="s">
        <v>3552</v>
      </c>
      <c r="G281" s="803" t="s">
        <v>3553</v>
      </c>
      <c r="H281" s="803" t="s">
        <v>3554</v>
      </c>
      <c r="I281" s="803" t="str">
        <f>IFERROR(INDEX('УУС'!F:F,MATCH('показатель 504-п'!T281,'УУС'!N:N,0)),"")</f>
        <v/>
      </c>
      <c r="J281" s="804" t="str">
        <f t="shared" si="36"/>
        <v xml:space="preserve">4G хор</v>
      </c>
      <c r="K281" s="805" t="s">
        <v>2480</v>
      </c>
      <c r="L281" s="805" t="s">
        <v>2481</v>
      </c>
      <c r="M281" s="805" t="s">
        <v>2482</v>
      </c>
      <c r="N281" s="805" t="s">
        <v>2483</v>
      </c>
      <c r="O281" s="806" t="str">
        <f t="shared" si="37"/>
        <v>-</v>
      </c>
      <c r="P281" s="801" t="s">
        <v>156</v>
      </c>
      <c r="Q281" s="801" t="str">
        <f>CONCATENATE(IFERROR(INDEX('УЦН 1.0'!D:D,MATCH('показатель 504-п'!T281,'УЦН 1.0'!R:R,0)),""),IF(IFERROR(INDEX('УЦН 1.0'!H:H,MATCH('показатель 504-п'!T281,'УЦН 1.0'!R:R,0)),"")="",""," ("&amp;IFERROR(INDEX('УЦН 1.0'!H:H,MATCH('показатель 504-п'!T281,'УЦН 1.0'!R:R,0)),"")&amp;")"))</f>
        <v/>
      </c>
      <c r="R281" s="807" t="str">
        <f>IFERROR(INDEX('УЦН 2.0'!K:K,MATCH('показатель 504-п'!T281,'УЦН 2.0'!L:L,0)),"")</f>
        <v/>
      </c>
      <c r="S281" s="801" t="str">
        <f>IFERROR(INDEX('ПРТС'!H:H,MATCH('показатель 504-п'!T281,'ПРТС'!P:P,0)),"")</f>
        <v/>
      </c>
      <c r="T281" s="808">
        <v>280</v>
      </c>
      <c r="U281" s="785"/>
      <c r="V281" s="785"/>
      <c r="W281" s="785"/>
      <c r="X281" s="785"/>
      <c r="Y281" s="785"/>
      <c r="Z281" s="785"/>
      <c r="AA281" s="785"/>
      <c r="AB281" s="785"/>
    </row>
    <row r="282" ht="14.25">
      <c r="A282" s="800" t="s">
        <v>752</v>
      </c>
      <c r="B282" s="800" t="s">
        <v>3555</v>
      </c>
      <c r="C282" s="800" t="s">
        <v>3556</v>
      </c>
      <c r="D282" s="801">
        <v>2130</v>
      </c>
      <c r="E282" s="802">
        <v>1605</v>
      </c>
      <c r="F282" s="803" t="s">
        <v>3557</v>
      </c>
      <c r="G282" s="803" t="s">
        <v>3558</v>
      </c>
      <c r="H282" s="803" t="s">
        <v>3559</v>
      </c>
      <c r="I282" s="803" t="str">
        <f>IFERROR(INDEX('УУС'!F:F,MATCH('показатель 504-п'!T282,'УУС'!N:N,0)),"")</f>
        <v/>
      </c>
      <c r="J282" s="804" t="str">
        <f t="shared" si="36"/>
        <v xml:space="preserve">4G хор</v>
      </c>
      <c r="K282" s="805" t="s">
        <v>2480</v>
      </c>
      <c r="L282" s="805" t="s">
        <v>2488</v>
      </c>
      <c r="M282" s="805" t="s">
        <v>2482</v>
      </c>
      <c r="N282" s="805" t="s">
        <v>2495</v>
      </c>
      <c r="O282" s="806" t="str">
        <f t="shared" si="37"/>
        <v>РРЛ</v>
      </c>
      <c r="P282" s="801" t="s">
        <v>2540</v>
      </c>
      <c r="Q282" s="801" t="str">
        <f>CONCATENATE(IFERROR(INDEX('УЦН 1.0'!D:D,MATCH('показатель 504-п'!T282,'УЦН 1.0'!R:R,0)),""),IF(IFERROR(INDEX('УЦН 1.0'!H:H,MATCH('показатель 504-п'!T282,'УЦН 1.0'!R:R,0)),"")="",""," ("&amp;IFERROR(INDEX('УЦН 1.0'!H:H,MATCH('показатель 504-п'!T282,'УЦН 1.0'!R:R,0)),"")&amp;")"))</f>
        <v/>
      </c>
      <c r="R282" s="807" t="str">
        <f>IFERROR(INDEX('УЦН 2.0'!K:K,MATCH('показатель 504-п'!T282,'УЦН 2.0'!L:L,0)),"")</f>
        <v/>
      </c>
      <c r="S282" s="801" t="str">
        <f>IFERROR(INDEX('ПРТС'!H:H,MATCH('показатель 504-п'!T282,'ПРТС'!P:P,0)),"")</f>
        <v/>
      </c>
      <c r="T282" s="808">
        <v>281</v>
      </c>
      <c r="U282" s="785"/>
      <c r="V282" s="785"/>
      <c r="W282" s="785"/>
      <c r="X282" s="785"/>
      <c r="Y282" s="785"/>
      <c r="Z282" s="785"/>
      <c r="AA282" s="785"/>
      <c r="AB282" s="785"/>
    </row>
    <row r="283" ht="14.25">
      <c r="A283" s="800" t="s">
        <v>752</v>
      </c>
      <c r="B283" s="800" t="s">
        <v>3517</v>
      </c>
      <c r="C283" s="800" t="s">
        <v>3560</v>
      </c>
      <c r="D283" s="801">
        <v>1736</v>
      </c>
      <c r="E283" s="802">
        <v>1452</v>
      </c>
      <c r="F283" s="803" t="s">
        <v>3561</v>
      </c>
      <c r="G283" s="803" t="s">
        <v>3562</v>
      </c>
      <c r="H283" s="803" t="s">
        <v>3563</v>
      </c>
      <c r="I283" s="803" t="str">
        <f>IFERROR(INDEX('УУС'!F:F,MATCH('показатель 504-п'!T283,'УУС'!N:N,0)),"")</f>
        <v/>
      </c>
      <c r="J283" s="804" t="str">
        <f t="shared" si="36"/>
        <v xml:space="preserve">4G хор</v>
      </c>
      <c r="K283" s="805" t="s">
        <v>2707</v>
      </c>
      <c r="L283" s="805" t="s">
        <v>2481</v>
      </c>
      <c r="M283" s="805" t="s">
        <v>2482</v>
      </c>
      <c r="N283" s="805" t="s">
        <v>2483</v>
      </c>
      <c r="O283" s="806" t="str">
        <f t="shared" si="37"/>
        <v>ВОЛС</v>
      </c>
      <c r="P283" s="801" t="s">
        <v>819</v>
      </c>
      <c r="Q283" s="801" t="str">
        <f>CONCATENATE(IFERROR(INDEX('УЦН 1.0'!D:D,MATCH('показатель 504-п'!T283,'УЦН 1.0'!R:R,0)),""),IF(IFERROR(INDEX('УЦН 1.0'!H:H,MATCH('показатель 504-п'!T283,'УЦН 1.0'!R:R,0)),"")="",""," ("&amp;IFERROR(INDEX('УЦН 1.0'!H:H,MATCH('показатель 504-п'!T283,'УЦН 1.0'!R:R,0)),"")&amp;")"))</f>
        <v/>
      </c>
      <c r="R283" s="807" t="str">
        <f>IFERROR(INDEX('УЦН 2.0'!K:K,MATCH('показатель 504-п'!T283,'УЦН 2.0'!L:L,0)),"")</f>
        <v/>
      </c>
      <c r="S283" s="801" t="str">
        <f>IFERROR(INDEX('ПРТС'!H:H,MATCH('показатель 504-п'!T283,'ПРТС'!P:P,0)),"")</f>
        <v/>
      </c>
      <c r="T283" s="808">
        <v>282</v>
      </c>
      <c r="U283" s="785"/>
      <c r="V283" s="785"/>
      <c r="W283" s="785"/>
      <c r="X283" s="785"/>
      <c r="Y283" s="785"/>
      <c r="Z283" s="785"/>
      <c r="AA283" s="785"/>
      <c r="AB283" s="785"/>
    </row>
    <row r="284" ht="14.25">
      <c r="A284" s="800" t="s">
        <v>752</v>
      </c>
      <c r="B284" s="800" t="s">
        <v>3564</v>
      </c>
      <c r="C284" s="800" t="s">
        <v>1521</v>
      </c>
      <c r="D284" s="801">
        <v>547</v>
      </c>
      <c r="E284" s="802">
        <v>399</v>
      </c>
      <c r="F284" s="803" t="s">
        <v>3565</v>
      </c>
      <c r="G284" s="803" t="s">
        <v>3566</v>
      </c>
      <c r="H284" s="803" t="s">
        <v>3567</v>
      </c>
      <c r="I284" s="803" t="str">
        <f>IFERROR(INDEX('УУС'!F:F,MATCH('показатель 504-п'!T284,'УУС'!N:N,0)),"")</f>
        <v/>
      </c>
      <c r="J284" s="804" t="str">
        <f t="shared" si="36"/>
        <v xml:space="preserve">4G хор</v>
      </c>
      <c r="K284" s="805" t="s">
        <v>156</v>
      </c>
      <c r="L284" s="805" t="s">
        <v>2481</v>
      </c>
      <c r="M284" s="805" t="s">
        <v>156</v>
      </c>
      <c r="N284" s="805" t="s">
        <v>2483</v>
      </c>
      <c r="O284" s="806" t="str">
        <f t="shared" si="37"/>
        <v>РРЛ</v>
      </c>
      <c r="P284" s="801" t="s">
        <v>2540</v>
      </c>
      <c r="Q284" s="801" t="str">
        <f>CONCATENATE(IFERROR(INDEX('УЦН 1.0'!D:D,MATCH('показатель 504-п'!T284,'УЦН 1.0'!R:R,0)),""),IF(IFERROR(INDEX('УЦН 1.0'!H:H,MATCH('показатель 504-п'!T284,'УЦН 1.0'!R:R,0)),"")="",""," ("&amp;IFERROR(INDEX('УЦН 1.0'!H:H,MATCH('показатель 504-п'!T284,'УЦН 1.0'!R:R,0)),"")&amp;")"))</f>
        <v/>
      </c>
      <c r="R284" s="807" t="str">
        <f>IFERROR(INDEX('УЦН 2.0'!K:K,MATCH('показатель 504-п'!T284,'УЦН 2.0'!L:L,0)),"")</f>
        <v/>
      </c>
      <c r="S284" s="801" t="str">
        <f>IFERROR(INDEX('ПРТС'!H:H,MATCH('показатель 504-п'!T284,'ПРТС'!P:P,0)),"")</f>
        <v/>
      </c>
      <c r="T284" s="808">
        <v>283</v>
      </c>
      <c r="U284" s="785"/>
      <c r="V284" s="785"/>
      <c r="W284" s="785"/>
      <c r="X284" s="785"/>
      <c r="Y284" s="785"/>
      <c r="Z284" s="785"/>
      <c r="AA284" s="785"/>
      <c r="AB284" s="785"/>
    </row>
    <row r="285" ht="14.25">
      <c r="A285" s="800" t="s">
        <v>752</v>
      </c>
      <c r="B285" s="800" t="s">
        <v>3543</v>
      </c>
      <c r="C285" s="800" t="s">
        <v>3568</v>
      </c>
      <c r="D285" s="801">
        <v>1069</v>
      </c>
      <c r="E285" s="802">
        <v>742</v>
      </c>
      <c r="F285" s="803" t="s">
        <v>3569</v>
      </c>
      <c r="G285" s="803" t="s">
        <v>3570</v>
      </c>
      <c r="H285" s="803" t="s">
        <v>3571</v>
      </c>
      <c r="I285" s="803" t="str">
        <f>IFERROR(INDEX('УУС'!F:F,MATCH('показатель 504-п'!T285,'УУС'!N:N,0)),"")</f>
        <v/>
      </c>
      <c r="J285" s="804" t="str">
        <f t="shared" si="36"/>
        <v xml:space="preserve">4G хор</v>
      </c>
      <c r="K285" s="805" t="s">
        <v>2480</v>
      </c>
      <c r="L285" s="805" t="s">
        <v>2481</v>
      </c>
      <c r="M285" s="805" t="s">
        <v>156</v>
      </c>
      <c r="N285" s="805" t="s">
        <v>2483</v>
      </c>
      <c r="O285" s="806" t="str">
        <f t="shared" si="37"/>
        <v>ВОЛС</v>
      </c>
      <c r="P285" s="801" t="s">
        <v>819</v>
      </c>
      <c r="Q285" s="801" t="str">
        <f>CONCATENATE(IFERROR(INDEX('УЦН 1.0'!D:D,MATCH('показатель 504-п'!T285,'УЦН 1.0'!R:R,0)),""),IF(IFERROR(INDEX('УЦН 1.0'!H:H,MATCH('показатель 504-п'!T285,'УЦН 1.0'!R:R,0)),"")="",""," ("&amp;IFERROR(INDEX('УЦН 1.0'!H:H,MATCH('показатель 504-п'!T285,'УЦН 1.0'!R:R,0)),"")&amp;")"))</f>
        <v/>
      </c>
      <c r="R285" s="807" t="str">
        <f>IFERROR(INDEX('УЦН 2.0'!K:K,MATCH('показатель 504-п'!T285,'УЦН 2.0'!L:L,0)),"")</f>
        <v/>
      </c>
      <c r="S285" s="801" t="str">
        <f>IFERROR(INDEX('ПРТС'!H:H,MATCH('показатель 504-п'!T285,'ПРТС'!P:P,0)),"")</f>
        <v/>
      </c>
      <c r="T285" s="808">
        <v>284</v>
      </c>
      <c r="U285" s="785"/>
      <c r="V285" s="785"/>
      <c r="W285" s="785"/>
      <c r="X285" s="785"/>
      <c r="Y285" s="785"/>
      <c r="Z285" s="785"/>
      <c r="AA285" s="785"/>
      <c r="AB285" s="785"/>
    </row>
    <row r="286" ht="14.25">
      <c r="A286" s="800" t="s">
        <v>752</v>
      </c>
      <c r="B286" s="800" t="s">
        <v>3551</v>
      </c>
      <c r="C286" s="800" t="s">
        <v>3572</v>
      </c>
      <c r="D286" s="801">
        <v>5879</v>
      </c>
      <c r="E286" s="802">
        <v>4169</v>
      </c>
      <c r="F286" s="803" t="s">
        <v>3573</v>
      </c>
      <c r="G286" s="803" t="s">
        <v>3574</v>
      </c>
      <c r="H286" s="803" t="s">
        <v>3575</v>
      </c>
      <c r="I286" s="803" t="str">
        <f>IFERROR(INDEX('УУС'!F:F,MATCH('показатель 504-п'!T286,'УУС'!N:N,0)),"")</f>
        <v/>
      </c>
      <c r="J286" s="804" t="str">
        <f t="shared" si="36"/>
        <v xml:space="preserve">4G хор</v>
      </c>
      <c r="K286" s="805" t="s">
        <v>2707</v>
      </c>
      <c r="L286" s="805" t="s">
        <v>2481</v>
      </c>
      <c r="M286" s="805" t="s">
        <v>2482</v>
      </c>
      <c r="N286" s="805" t="s">
        <v>2483</v>
      </c>
      <c r="O286" s="806" t="str">
        <f t="shared" si="37"/>
        <v>ВОЛС</v>
      </c>
      <c r="P286" s="801" t="s">
        <v>819</v>
      </c>
      <c r="Q286" s="801" t="str">
        <f>CONCATENATE(IFERROR(INDEX('УЦН 1.0'!D:D,MATCH('показатель 504-п'!T286,'УЦН 1.0'!R:R,0)),""),IF(IFERROR(INDEX('УЦН 1.0'!H:H,MATCH('показатель 504-п'!T286,'УЦН 1.0'!R:R,0)),"")="",""," ("&amp;IFERROR(INDEX('УЦН 1.0'!H:H,MATCH('показатель 504-п'!T286,'УЦН 1.0'!R:R,0)),"")&amp;")"))</f>
        <v/>
      </c>
      <c r="R286" s="807" t="str">
        <f>IFERROR(INDEX('УЦН 2.0'!K:K,MATCH('показатель 504-п'!T286,'УЦН 2.0'!L:L,0)),"")</f>
        <v/>
      </c>
      <c r="S286" s="801" t="str">
        <f>IFERROR(INDEX('ПРТС'!H:H,MATCH('показатель 504-п'!T286,'ПРТС'!P:P,0)),"")</f>
        <v/>
      </c>
      <c r="T286" s="808">
        <v>285</v>
      </c>
      <c r="U286" s="785"/>
      <c r="V286" s="785"/>
      <c r="W286" s="785"/>
      <c r="X286" s="785"/>
      <c r="Y286" s="785"/>
      <c r="Z286" s="785"/>
      <c r="AA286" s="785"/>
      <c r="AB286" s="785"/>
    </row>
    <row r="287" ht="14.25">
      <c r="A287" s="800" t="s">
        <v>752</v>
      </c>
      <c r="B287" s="800" t="s">
        <v>3576</v>
      </c>
      <c r="C287" s="800" t="s">
        <v>3577</v>
      </c>
      <c r="D287" s="801">
        <v>1671</v>
      </c>
      <c r="E287" s="802">
        <v>1731</v>
      </c>
      <c r="F287" s="803" t="s">
        <v>3578</v>
      </c>
      <c r="G287" s="803" t="s">
        <v>3579</v>
      </c>
      <c r="H287" s="803" t="s">
        <v>3580</v>
      </c>
      <c r="I287" s="803" t="str">
        <f>IFERROR(INDEX('УУС'!F:F,MATCH('показатель 504-п'!T287,'УУС'!N:N,0)),"")</f>
        <v/>
      </c>
      <c r="J287" s="804" t="str">
        <f t="shared" si="36"/>
        <v xml:space="preserve">4G хор</v>
      </c>
      <c r="K287" s="805" t="s">
        <v>2480</v>
      </c>
      <c r="L287" s="805" t="s">
        <v>2488</v>
      </c>
      <c r="M287" s="805" t="s">
        <v>2482</v>
      </c>
      <c r="N287" s="805" t="s">
        <v>2495</v>
      </c>
      <c r="O287" s="806" t="str">
        <f t="shared" si="37"/>
        <v>ВОЛС</v>
      </c>
      <c r="P287" s="801" t="s">
        <v>819</v>
      </c>
      <c r="Q287" s="801" t="str">
        <f>CONCATENATE(IFERROR(INDEX('УЦН 1.0'!D:D,MATCH('показатель 504-п'!T287,'УЦН 1.0'!R:R,0)),""),IF(IFERROR(INDEX('УЦН 1.0'!H:H,MATCH('показатель 504-п'!T287,'УЦН 1.0'!R:R,0)),"")="",""," ("&amp;IFERROR(INDEX('УЦН 1.0'!H:H,MATCH('показатель 504-п'!T287,'УЦН 1.0'!R:R,0)),"")&amp;")"))</f>
        <v/>
      </c>
      <c r="R287" s="807" t="str">
        <f>IFERROR(INDEX('УЦН 2.0'!K:K,MATCH('показатель 504-п'!T287,'УЦН 2.0'!L:L,0)),"")</f>
        <v/>
      </c>
      <c r="S287" s="801" t="str">
        <f>IFERROR(INDEX('ПРТС'!H:H,MATCH('показатель 504-п'!T287,'ПРТС'!P:P,0)),"")</f>
        <v/>
      </c>
      <c r="T287" s="808">
        <v>286</v>
      </c>
      <c r="U287" s="785"/>
      <c r="V287" s="785"/>
      <c r="W287" s="785"/>
      <c r="X287" s="785"/>
      <c r="Y287" s="785"/>
      <c r="Z287" s="785"/>
      <c r="AA287" s="785"/>
      <c r="AB287" s="785"/>
    </row>
    <row r="288" ht="14.25">
      <c r="A288" s="800" t="s">
        <v>752</v>
      </c>
      <c r="B288" s="800" t="s">
        <v>3581</v>
      </c>
      <c r="C288" s="800" t="s">
        <v>3582</v>
      </c>
      <c r="D288" s="801">
        <v>2452</v>
      </c>
      <c r="E288" s="802">
        <v>2164</v>
      </c>
      <c r="F288" s="803" t="s">
        <v>3583</v>
      </c>
      <c r="G288" s="803" t="s">
        <v>3584</v>
      </c>
      <c r="H288" s="803" t="s">
        <v>3585</v>
      </c>
      <c r="I288" s="803" t="str">
        <f>IFERROR(INDEX('УУС'!F:F,MATCH('показатель 504-п'!T288,'УУС'!N:N,0)),"")</f>
        <v/>
      </c>
      <c r="J288" s="804" t="str">
        <f t="shared" si="36"/>
        <v xml:space="preserve">4G хор</v>
      </c>
      <c r="K288" s="805" t="s">
        <v>2480</v>
      </c>
      <c r="L288" s="805" t="s">
        <v>2536</v>
      </c>
      <c r="M288" s="805" t="s">
        <v>2482</v>
      </c>
      <c r="N288" s="805" t="s">
        <v>2483</v>
      </c>
      <c r="O288" s="806" t="str">
        <f t="shared" si="37"/>
        <v>ВОЛС</v>
      </c>
      <c r="P288" s="801" t="s">
        <v>819</v>
      </c>
      <c r="Q288" s="801" t="str">
        <f>CONCATENATE(IFERROR(INDEX('УЦН 1.0'!D:D,MATCH('показатель 504-п'!T288,'УЦН 1.0'!R:R,0)),""),IF(IFERROR(INDEX('УЦН 1.0'!H:H,MATCH('показатель 504-п'!T288,'УЦН 1.0'!R:R,0)),"")="",""," ("&amp;IFERROR(INDEX('УЦН 1.0'!H:H,MATCH('показатель 504-п'!T288,'УЦН 1.0'!R:R,0)),"")&amp;")"))</f>
        <v/>
      </c>
      <c r="R288" s="807" t="str">
        <f>IFERROR(INDEX('УЦН 2.0'!K:K,MATCH('показатель 504-п'!T288,'УЦН 2.0'!L:L,0)),"")</f>
        <v/>
      </c>
      <c r="S288" s="801" t="str">
        <f>IFERROR(INDEX('ПРТС'!H:H,MATCH('показатель 504-п'!T288,'ПРТС'!P:P,0)),"")</f>
        <v/>
      </c>
      <c r="T288" s="808">
        <v>287</v>
      </c>
      <c r="U288" s="785"/>
      <c r="V288" s="785"/>
      <c r="W288" s="785"/>
      <c r="X288" s="785"/>
      <c r="Y288" s="785"/>
      <c r="Z288" s="785"/>
      <c r="AA288" s="785"/>
      <c r="AB288" s="785"/>
    </row>
    <row r="289" ht="14.25">
      <c r="A289" s="800" t="s">
        <v>752</v>
      </c>
      <c r="B289" s="800" t="s">
        <v>3527</v>
      </c>
      <c r="C289" s="800" t="s">
        <v>3586</v>
      </c>
      <c r="D289" s="801">
        <v>51</v>
      </c>
      <c r="E289" s="802">
        <v>63</v>
      </c>
      <c r="F289" s="803" t="s">
        <v>3587</v>
      </c>
      <c r="G289" s="803" t="s">
        <v>3588</v>
      </c>
      <c r="H289" s="803" t="s">
        <v>3589</v>
      </c>
      <c r="I289" s="803" t="str">
        <f>IFERROR(INDEX('УУС'!F:F,MATCH('показатель 504-п'!T289,'УУС'!N:N,0)),"")</f>
        <v xml:space="preserve">ул. Набережная, д. 3</v>
      </c>
      <c r="J289" s="804" t="str">
        <f t="shared" si="36"/>
        <v>-</v>
      </c>
      <c r="K289" s="805" t="s">
        <v>156</v>
      </c>
      <c r="L289" s="805" t="s">
        <v>156</v>
      </c>
      <c r="M289" s="805" t="s">
        <v>156</v>
      </c>
      <c r="N289" s="805" t="s">
        <v>156</v>
      </c>
      <c r="O289" s="806" t="str">
        <f t="shared" si="37"/>
        <v>-</v>
      </c>
      <c r="P289" s="801" t="s">
        <v>156</v>
      </c>
      <c r="Q289" s="801" t="str">
        <f>CONCATENATE(IFERROR(INDEX('УЦН 1.0'!D:D,MATCH('показатель 504-п'!T289,'УЦН 1.0'!R:R,0)),""),IF(IFERROR(INDEX('УЦН 1.0'!H:H,MATCH('показатель 504-п'!T289,'УЦН 1.0'!R:R,0)),"")="",""," ("&amp;IFERROR(INDEX('УЦН 1.0'!H:H,MATCH('показатель 504-п'!T289,'УЦН 1.0'!R:R,0)),"")&amp;")"))</f>
        <v/>
      </c>
      <c r="R289" s="807" t="str">
        <f>IFERROR(INDEX('УЦН 2.0'!K:K,MATCH('показатель 504-п'!T289,'УЦН 2.0'!L:L,0)),"")</f>
        <v/>
      </c>
      <c r="S289" s="801" t="str">
        <f>IFERROR(INDEX('ПРТС'!H:H,MATCH('показатель 504-п'!T289,'ПРТС'!P:P,0)),"")</f>
        <v/>
      </c>
      <c r="T289" s="808">
        <v>288</v>
      </c>
      <c r="U289" s="785"/>
      <c r="V289" s="785"/>
      <c r="W289" s="785"/>
      <c r="X289" s="785"/>
      <c r="Y289" s="785"/>
      <c r="Z289" s="785"/>
      <c r="AA289" s="785"/>
      <c r="AB289" s="785"/>
    </row>
    <row r="290" ht="14.25">
      <c r="A290" s="800" t="s">
        <v>752</v>
      </c>
      <c r="B290" s="800" t="s">
        <v>3539</v>
      </c>
      <c r="C290" s="800" t="s">
        <v>3590</v>
      </c>
      <c r="D290" s="801">
        <v>6048</v>
      </c>
      <c r="E290" s="802">
        <v>6717</v>
      </c>
      <c r="F290" s="803" t="s">
        <v>3591</v>
      </c>
      <c r="G290" s="803" t="s">
        <v>3592</v>
      </c>
      <c r="H290" s="803" t="s">
        <v>3593</v>
      </c>
      <c r="I290" s="803" t="str">
        <f>IFERROR(INDEX('УУС'!F:F,MATCH('показатель 504-п'!T290,'УУС'!N:N,0)),"")</f>
        <v/>
      </c>
      <c r="J290" s="804" t="str">
        <f t="shared" si="36"/>
        <v xml:space="preserve">4G хор</v>
      </c>
      <c r="K290" s="805" t="s">
        <v>2480</v>
      </c>
      <c r="L290" s="805" t="s">
        <v>2481</v>
      </c>
      <c r="M290" s="805" t="s">
        <v>2482</v>
      </c>
      <c r="N290" s="805" t="s">
        <v>2483</v>
      </c>
      <c r="O290" s="806" t="str">
        <f t="shared" si="37"/>
        <v>РРЛ</v>
      </c>
      <c r="P290" s="801" t="s">
        <v>2540</v>
      </c>
      <c r="Q290" s="801" t="str">
        <f>CONCATENATE(IFERROR(INDEX('УЦН 1.0'!D:D,MATCH('показатель 504-п'!T290,'УЦН 1.0'!R:R,0)),""),IF(IFERROR(INDEX('УЦН 1.0'!H:H,MATCH('показатель 504-п'!T290,'УЦН 1.0'!R:R,0)),"")="",""," ("&amp;IFERROR(INDEX('УЦН 1.0'!H:H,MATCH('показатель 504-п'!T290,'УЦН 1.0'!R:R,0)),"")&amp;")"))</f>
        <v/>
      </c>
      <c r="R290" s="807" t="str">
        <f>IFERROR(INDEX('УЦН 2.0'!K:K,MATCH('показатель 504-п'!T290,'УЦН 2.0'!L:L,0)),"")</f>
        <v/>
      </c>
      <c r="S290" s="801" t="str">
        <f>IFERROR(INDEX('ПРТС'!H:H,MATCH('показатель 504-п'!T290,'ПРТС'!P:P,0)),"")</f>
        <v/>
      </c>
      <c r="T290" s="808">
        <v>289</v>
      </c>
      <c r="U290" s="785"/>
      <c r="V290" s="785"/>
      <c r="W290" s="785"/>
      <c r="X290" s="785"/>
      <c r="Y290" s="785"/>
      <c r="Z290" s="785"/>
      <c r="AA290" s="785"/>
      <c r="AB290" s="785"/>
    </row>
    <row r="291" ht="14.25">
      <c r="A291" s="800" t="s">
        <v>752</v>
      </c>
      <c r="B291" s="800" t="s">
        <v>3594</v>
      </c>
      <c r="C291" s="800" t="s">
        <v>3595</v>
      </c>
      <c r="D291" s="801">
        <v>777</v>
      </c>
      <c r="E291" s="802">
        <v>550</v>
      </c>
      <c r="F291" s="803" t="s">
        <v>3596</v>
      </c>
      <c r="G291" s="803" t="s">
        <v>3597</v>
      </c>
      <c r="H291" s="803" t="s">
        <v>3598</v>
      </c>
      <c r="I291" s="803" t="str">
        <f>IFERROR(INDEX('УУС'!F:F,MATCH('показатель 504-п'!T291,'УУС'!N:N,0)),"")</f>
        <v/>
      </c>
      <c r="J291" s="804" t="str">
        <f t="shared" si="36"/>
        <v xml:space="preserve">2G хор</v>
      </c>
      <c r="K291" s="805" t="s">
        <v>156</v>
      </c>
      <c r="L291" s="805" t="s">
        <v>156</v>
      </c>
      <c r="M291" s="805" t="s">
        <v>156</v>
      </c>
      <c r="N291" s="805" t="s">
        <v>2695</v>
      </c>
      <c r="O291" s="806" t="str">
        <f t="shared" si="37"/>
        <v>РРЛ</v>
      </c>
      <c r="P291" s="801" t="s">
        <v>2540</v>
      </c>
      <c r="Q291" s="801" t="str">
        <f>CONCATENATE(IFERROR(INDEX('УЦН 1.0'!D:D,MATCH('показатель 504-п'!T291,'УЦН 1.0'!R:R,0)),""),IF(IFERROR(INDEX('УЦН 1.0'!H:H,MATCH('показатель 504-п'!T291,'УЦН 1.0'!R:R,0)),"")="",""," ("&amp;IFERROR(INDEX('УЦН 1.0'!H:H,MATCH('показатель 504-п'!T291,'УЦН 1.0'!R:R,0)),"")&amp;")"))</f>
        <v/>
      </c>
      <c r="R291" s="807" t="str">
        <f>IFERROR(INDEX('УЦН 2.0'!K:K,MATCH('показатель 504-п'!T291,'УЦН 2.0'!L:L,0)),"")</f>
        <v/>
      </c>
      <c r="S291" s="801" t="str">
        <f>IFERROR(INDEX('ПРТС'!H:H,MATCH('показатель 504-п'!T291,'ПРТС'!P:P,0)),"")</f>
        <v/>
      </c>
      <c r="T291" s="808">
        <v>290</v>
      </c>
      <c r="U291" s="785"/>
      <c r="V291" s="785"/>
      <c r="W291" s="785"/>
      <c r="X291" s="785"/>
      <c r="Y291" s="785"/>
      <c r="Z291" s="785"/>
      <c r="AA291" s="785"/>
      <c r="AB291" s="785"/>
    </row>
    <row r="292" ht="14.25">
      <c r="A292" s="800" t="s">
        <v>752</v>
      </c>
      <c r="B292" s="800" t="s">
        <v>3599</v>
      </c>
      <c r="C292" s="800" t="s">
        <v>3600</v>
      </c>
      <c r="D292" s="801">
        <v>1599</v>
      </c>
      <c r="E292" s="802">
        <v>1184</v>
      </c>
      <c r="F292" s="803" t="s">
        <v>3601</v>
      </c>
      <c r="G292" s="803" t="s">
        <v>3602</v>
      </c>
      <c r="H292" s="803" t="s">
        <v>3603</v>
      </c>
      <c r="I292" s="803" t="str">
        <f>IFERROR(INDEX('УУС'!F:F,MATCH('показатель 504-п'!T292,'УУС'!N:N,0)),"")</f>
        <v/>
      </c>
      <c r="J292" s="804" t="str">
        <f t="shared" ref="J292:J355" si="38">IF(COUNTIF(K292:N292,"*4G хорошее*")&gt;0,"4G хор",IF(COUNTIF(K292:N292,"*3G хорошее*")&gt;0,"3G хор",IF(COUNTIF(K292:N292,"*4G низкое*")&gt;0,"4G низ",IF(COUNTIF(K292:N292,"*3G низкое*")&gt;0,"3G низ",IF(COUNTIF(K292:N292,"*2G хорошее*")&gt;0,"2G хор",IF(COUNTIF(K292:N292,"*2G низкое*")&gt;0,"2G низ",IF((COUNTIF(K292:N292,"* *")=0),"-",)))))))</f>
        <v xml:space="preserve">4G хор</v>
      </c>
      <c r="K292" s="805" t="s">
        <v>2480</v>
      </c>
      <c r="L292" s="805" t="s">
        <v>2488</v>
      </c>
      <c r="M292" s="805" t="s">
        <v>2482</v>
      </c>
      <c r="N292" s="805" t="s">
        <v>2483</v>
      </c>
      <c r="O292" s="806" t="str">
        <f t="shared" ref="O292:O355" si="39">IF(COUNTIF(P292:R292,"*ВОЛС*")&gt;0,"ВОЛС",IF(COUNTIF(P292:R292,"*БШПД*")&gt;0,"РРЛ",IF(COUNTIF(P292:R292,"*Спутник*")&gt;0,"Спутник",IF((COUNTIF(P292:R292,"* *")=0),"-",))))</f>
        <v>РРЛ</v>
      </c>
      <c r="P292" s="801" t="s">
        <v>2540</v>
      </c>
      <c r="Q292" s="801" t="str">
        <f>CONCATENATE(IFERROR(INDEX('УЦН 1.0'!D:D,MATCH('показатель 504-п'!T292,'УЦН 1.0'!R:R,0)),""),IF(IFERROR(INDEX('УЦН 1.0'!H:H,MATCH('показатель 504-п'!T292,'УЦН 1.0'!R:R,0)),"")="",""," ("&amp;IFERROR(INDEX('УЦН 1.0'!H:H,MATCH('показатель 504-п'!T292,'УЦН 1.0'!R:R,0)),"")&amp;")"))</f>
        <v/>
      </c>
      <c r="R292" s="807" t="str">
        <f>IFERROR(INDEX('УЦН 2.0'!K:K,MATCH('показатель 504-п'!T292,'УЦН 2.0'!L:L,0)),"")</f>
        <v/>
      </c>
      <c r="S292" s="801" t="str">
        <f>IFERROR(INDEX('ПРТС'!H:H,MATCH('показатель 504-п'!T292,'ПРТС'!P:P,0)),"")</f>
        <v/>
      </c>
      <c r="T292" s="808">
        <v>291</v>
      </c>
      <c r="U292" s="785"/>
      <c r="V292" s="785"/>
      <c r="W292" s="785"/>
      <c r="X292" s="785"/>
      <c r="Y292" s="785"/>
      <c r="Z292" s="785"/>
      <c r="AA292" s="785"/>
      <c r="AB292" s="785"/>
    </row>
    <row r="293" ht="14.25">
      <c r="A293" s="800" t="s">
        <v>752</v>
      </c>
      <c r="B293" s="800" t="s">
        <v>3604</v>
      </c>
      <c r="C293" s="800" t="s">
        <v>3605</v>
      </c>
      <c r="D293" s="801">
        <v>3135</v>
      </c>
      <c r="E293" s="802">
        <v>2713</v>
      </c>
      <c r="F293" s="803" t="s">
        <v>3606</v>
      </c>
      <c r="G293" s="803" t="s">
        <v>3607</v>
      </c>
      <c r="H293" s="803" t="s">
        <v>3608</v>
      </c>
      <c r="I293" s="803" t="str">
        <f>IFERROR(INDEX('УУС'!F:F,MATCH('показатель 504-п'!T293,'УУС'!N:N,0)),"")</f>
        <v/>
      </c>
      <c r="J293" s="804" t="str">
        <f t="shared" si="38"/>
        <v xml:space="preserve">4G хор</v>
      </c>
      <c r="K293" s="805" t="s">
        <v>2480</v>
      </c>
      <c r="L293" s="805" t="s">
        <v>2481</v>
      </c>
      <c r="M293" s="805" t="s">
        <v>2482</v>
      </c>
      <c r="N293" s="805" t="s">
        <v>2483</v>
      </c>
      <c r="O293" s="806" t="str">
        <f t="shared" si="39"/>
        <v>РРЛ</v>
      </c>
      <c r="P293" s="801" t="s">
        <v>2540</v>
      </c>
      <c r="Q293" s="801" t="str">
        <f>CONCATENATE(IFERROR(INDEX('УЦН 1.0'!D:D,MATCH('показатель 504-п'!T293,'УЦН 1.0'!R:R,0)),""),IF(IFERROR(INDEX('УЦН 1.0'!H:H,MATCH('показатель 504-п'!T293,'УЦН 1.0'!R:R,0)),"")="",""," ("&amp;IFERROR(INDEX('УЦН 1.0'!H:H,MATCH('показатель 504-п'!T293,'УЦН 1.0'!R:R,0)),"")&amp;")"))</f>
        <v/>
      </c>
      <c r="R293" s="807" t="str">
        <f>IFERROR(INDEX('УЦН 2.0'!K:K,MATCH('показатель 504-п'!T293,'УЦН 2.0'!L:L,0)),"")</f>
        <v/>
      </c>
      <c r="S293" s="801" t="str">
        <f>IFERROR(INDEX('ПРТС'!H:H,MATCH('показатель 504-п'!T293,'ПРТС'!P:P,0)),"")</f>
        <v/>
      </c>
      <c r="T293" s="808">
        <v>292</v>
      </c>
      <c r="U293" s="785"/>
      <c r="V293" s="785"/>
      <c r="W293" s="785"/>
      <c r="X293" s="785"/>
      <c r="Y293" s="785"/>
      <c r="Z293" s="785"/>
      <c r="AA293" s="785"/>
      <c r="AB293" s="785"/>
    </row>
    <row r="294" ht="14.25">
      <c r="A294" s="800" t="s">
        <v>752</v>
      </c>
      <c r="B294" s="800" t="s">
        <v>3609</v>
      </c>
      <c r="C294" s="800" t="s">
        <v>3610</v>
      </c>
      <c r="D294" s="801">
        <v>1110</v>
      </c>
      <c r="E294" s="802">
        <v>838</v>
      </c>
      <c r="F294" s="803" t="s">
        <v>3611</v>
      </c>
      <c r="G294" s="803" t="s">
        <v>3612</v>
      </c>
      <c r="H294" s="803" t="s">
        <v>3613</v>
      </c>
      <c r="I294" s="803" t="str">
        <f>IFERROR(INDEX('УУС'!F:F,MATCH('показатель 504-п'!T294,'УУС'!N:N,0)),"")</f>
        <v/>
      </c>
      <c r="J294" s="804" t="str">
        <f t="shared" si="38"/>
        <v xml:space="preserve">4G хор</v>
      </c>
      <c r="K294" s="805" t="s">
        <v>156</v>
      </c>
      <c r="L294" s="805" t="s">
        <v>2481</v>
      </c>
      <c r="M294" s="805" t="s">
        <v>156</v>
      </c>
      <c r="N294" s="805" t="s">
        <v>2483</v>
      </c>
      <c r="O294" s="806" t="str">
        <f t="shared" si="39"/>
        <v>РРЛ</v>
      </c>
      <c r="P294" s="801" t="s">
        <v>2540</v>
      </c>
      <c r="Q294" s="801" t="str">
        <f>CONCATENATE(IFERROR(INDEX('УЦН 1.0'!D:D,MATCH('показатель 504-п'!T294,'УЦН 1.0'!R:R,0)),""),IF(IFERROR(INDEX('УЦН 1.0'!H:H,MATCH('показатель 504-п'!T294,'УЦН 1.0'!R:R,0)),"")="",""," ("&amp;IFERROR(INDEX('УЦН 1.0'!H:H,MATCH('показатель 504-п'!T294,'УЦН 1.0'!R:R,0)),"")&amp;")"))</f>
        <v/>
      </c>
      <c r="R294" s="807" t="str">
        <f>IFERROR(INDEX('УЦН 2.0'!K:K,MATCH('показатель 504-п'!T294,'УЦН 2.0'!L:L,0)),"")</f>
        <v/>
      </c>
      <c r="S294" s="801" t="str">
        <f>IFERROR(INDEX('ПРТС'!H:H,MATCH('показатель 504-п'!T294,'ПРТС'!P:P,0)),"")</f>
        <v/>
      </c>
      <c r="T294" s="808">
        <v>293</v>
      </c>
      <c r="U294" s="785"/>
      <c r="V294" s="785"/>
      <c r="W294" s="785"/>
      <c r="X294" s="785"/>
      <c r="Y294" s="785"/>
      <c r="Z294" s="785"/>
      <c r="AA294" s="785"/>
      <c r="AB294" s="785"/>
    </row>
    <row r="295" ht="14.25">
      <c r="A295" s="800" t="s">
        <v>752</v>
      </c>
      <c r="B295" s="800" t="s">
        <v>3507</v>
      </c>
      <c r="C295" s="800" t="s">
        <v>1430</v>
      </c>
      <c r="D295" s="801">
        <v>128</v>
      </c>
      <c r="E295" s="802">
        <v>131</v>
      </c>
      <c r="F295" s="803" t="s">
        <v>3614</v>
      </c>
      <c r="G295" s="803" t="s">
        <v>3615</v>
      </c>
      <c r="H295" s="803" t="s">
        <v>3616</v>
      </c>
      <c r="I295" s="803" t="str">
        <f>IFERROR(INDEX('УУС'!F:F,MATCH('показатель 504-п'!T295,'УУС'!N:N,0)),"")</f>
        <v/>
      </c>
      <c r="J295" s="804" t="str">
        <f t="shared" si="38"/>
        <v xml:space="preserve">4G хор</v>
      </c>
      <c r="K295" s="805" t="s">
        <v>2480</v>
      </c>
      <c r="L295" s="805" t="s">
        <v>2481</v>
      </c>
      <c r="M295" s="805" t="s">
        <v>2482</v>
      </c>
      <c r="N295" s="805" t="s">
        <v>2483</v>
      </c>
      <c r="O295" s="806" t="str">
        <f t="shared" si="39"/>
        <v>РРЛ</v>
      </c>
      <c r="P295" s="801" t="s">
        <v>2540</v>
      </c>
      <c r="Q295" s="801" t="str">
        <f>CONCATENATE(IFERROR(INDEX('УЦН 1.0'!D:D,MATCH('показатель 504-п'!T295,'УЦН 1.0'!R:R,0)),""),IF(IFERROR(INDEX('УЦН 1.0'!H:H,MATCH('показатель 504-п'!T295,'УЦН 1.0'!R:R,0)),"")="",""," ("&amp;IFERROR(INDEX('УЦН 1.0'!H:H,MATCH('показатель 504-п'!T295,'УЦН 1.0'!R:R,0)),"")&amp;")"))</f>
        <v/>
      </c>
      <c r="R295" s="807" t="str">
        <f>IFERROR(INDEX('УЦН 2.0'!K:K,MATCH('показатель 504-п'!T295,'УЦН 2.0'!L:L,0)),"")</f>
        <v/>
      </c>
      <c r="S295" s="801" t="str">
        <f>IFERROR(INDEX('ПРТС'!H:H,MATCH('показатель 504-п'!T295,'ПРТС'!P:P,0)),"")</f>
        <v/>
      </c>
      <c r="T295" s="808">
        <v>294</v>
      </c>
      <c r="U295" s="785"/>
      <c r="V295" s="785"/>
      <c r="W295" s="785"/>
      <c r="X295" s="785"/>
      <c r="Y295" s="785"/>
      <c r="Z295" s="785"/>
      <c r="AA295" s="785"/>
      <c r="AB295" s="785"/>
    </row>
    <row r="296" ht="14.25">
      <c r="A296" s="809" t="s">
        <v>757</v>
      </c>
      <c r="B296" s="800" t="s">
        <v>1202</v>
      </c>
      <c r="C296" s="809" t="s">
        <v>1203</v>
      </c>
      <c r="D296" s="813">
        <v>232</v>
      </c>
      <c r="E296" s="802">
        <v>110</v>
      </c>
      <c r="F296" s="803" t="s">
        <v>3617</v>
      </c>
      <c r="G296" s="803" t="s">
        <v>3618</v>
      </c>
      <c r="H296" s="803" t="s">
        <v>3619</v>
      </c>
      <c r="I296" s="803" t="str">
        <f>IFERROR(INDEX('УУС'!F:F,MATCH('показатель 504-п'!T296,'УУС'!N:N,0)),"")</f>
        <v/>
      </c>
      <c r="J296" s="811" t="str">
        <f t="shared" si="38"/>
        <v xml:space="preserve">4G хор</v>
      </c>
      <c r="K296" s="805"/>
      <c r="L296" s="805"/>
      <c r="M296" s="805"/>
      <c r="N296" s="812" t="s">
        <v>2483</v>
      </c>
      <c r="O296" s="806" t="str">
        <f t="shared" si="39"/>
        <v>ВОЛС</v>
      </c>
      <c r="P296" s="801" t="s">
        <v>882</v>
      </c>
      <c r="Q296" s="801" t="str">
        <f>CONCATENATE(IFERROR(INDEX('УЦН 1.0'!D:D,MATCH('показатель 504-п'!T296,'УЦН 1.0'!R:R,0)),""),IF(IFERROR(INDEX('УЦН 1.0'!H:H,MATCH('показатель 504-п'!T296,'УЦН 1.0'!R:R,0)),"")="",""," ("&amp;IFERROR(INDEX('УЦН 1.0'!H:H,MATCH('показатель 504-п'!T296,'УЦН 1.0'!R:R,0)),"")&amp;")"))</f>
        <v/>
      </c>
      <c r="R296" s="807" t="str">
        <f>IFERROR(INDEX('УЦН 2.0'!K:K,MATCH('показатель 504-п'!T296,'УЦН 2.0'!L:L,0)),"")</f>
        <v xml:space="preserve">2023 (ноябрь 2023) - ВОЛС  </v>
      </c>
      <c r="S296" s="801" t="str">
        <f>IFERROR(INDEX('ПРТС'!H:H,MATCH('показатель 504-п'!T296,'ПРТС'!P:P,0)),"")</f>
        <v/>
      </c>
      <c r="T296" s="808">
        <v>295</v>
      </c>
      <c r="U296" s="785"/>
      <c r="V296" s="785"/>
      <c r="W296" s="785"/>
      <c r="X296" s="785"/>
      <c r="Y296" s="785"/>
      <c r="Z296" s="785"/>
      <c r="AA296" s="785"/>
      <c r="AB296" s="785"/>
    </row>
    <row r="297" ht="14.25">
      <c r="A297" s="800" t="s">
        <v>757</v>
      </c>
      <c r="B297" s="800" t="s">
        <v>3620</v>
      </c>
      <c r="C297" s="800" t="s">
        <v>3621</v>
      </c>
      <c r="D297" s="801">
        <v>728</v>
      </c>
      <c r="E297" s="802">
        <v>524</v>
      </c>
      <c r="F297" s="803" t="s">
        <v>3622</v>
      </c>
      <c r="G297" s="803" t="s">
        <v>3623</v>
      </c>
      <c r="H297" s="803" t="s">
        <v>3624</v>
      </c>
      <c r="I297" s="803" t="str">
        <f>IFERROR(INDEX('УУС'!F:F,MATCH('показатель 504-п'!T297,'УУС'!N:N,0)),"")</f>
        <v xml:space="preserve">ул. Центральная, д. 13а</v>
      </c>
      <c r="J297" s="804" t="str">
        <f t="shared" si="38"/>
        <v xml:space="preserve">4G хор</v>
      </c>
      <c r="K297" s="805" t="s">
        <v>2557</v>
      </c>
      <c r="L297" s="805" t="s">
        <v>2481</v>
      </c>
      <c r="M297" s="805" t="s">
        <v>2482</v>
      </c>
      <c r="N297" s="805" t="s">
        <v>2586</v>
      </c>
      <c r="O297" s="806" t="str">
        <f t="shared" si="39"/>
        <v>ВОЛС</v>
      </c>
      <c r="P297" s="801" t="s">
        <v>819</v>
      </c>
      <c r="Q297" s="801" t="str">
        <f>CONCATENATE(IFERROR(INDEX('УЦН 1.0'!D:D,MATCH('показатель 504-п'!T297,'УЦН 1.0'!R:R,0)),""),IF(IFERROR(INDEX('УЦН 1.0'!H:H,MATCH('показатель 504-п'!T297,'УЦН 1.0'!R:R,0)),"")="",""," ("&amp;IFERROR(INDEX('УЦН 1.0'!H:H,MATCH('показатель 504-п'!T297,'УЦН 1.0'!R:R,0)),"")&amp;")"))</f>
        <v/>
      </c>
      <c r="R297" s="807" t="str">
        <f>IFERROR(INDEX('УЦН 2.0'!K:K,MATCH('показатель 504-п'!T297,'УЦН 2.0'!L:L,0)),"")</f>
        <v/>
      </c>
      <c r="S297" s="801" t="str">
        <f>IFERROR(INDEX('ПРТС'!H:H,MATCH('показатель 504-п'!T297,'ПРТС'!P:P,0)),"")</f>
        <v/>
      </c>
      <c r="T297" s="808">
        <v>296</v>
      </c>
      <c r="U297" s="785"/>
      <c r="V297" s="785"/>
      <c r="W297" s="785"/>
      <c r="X297" s="785"/>
      <c r="Y297" s="785"/>
      <c r="Z297" s="785"/>
      <c r="AA297" s="785"/>
      <c r="AB297" s="785"/>
    </row>
    <row r="298" ht="14.25">
      <c r="A298" s="800" t="s">
        <v>757</v>
      </c>
      <c r="B298" s="800" t="s">
        <v>3625</v>
      </c>
      <c r="C298" s="800" t="s">
        <v>3626</v>
      </c>
      <c r="D298" s="801">
        <v>45</v>
      </c>
      <c r="E298" s="802">
        <v>33</v>
      </c>
      <c r="F298" s="803" t="s">
        <v>3627</v>
      </c>
      <c r="G298" s="803" t="s">
        <v>3628</v>
      </c>
      <c r="H298" s="803" t="s">
        <v>3629</v>
      </c>
      <c r="I298" s="803" t="str">
        <f>IFERROR(INDEX('УУС'!F:F,MATCH('показатель 504-п'!T298,'УУС'!N:N,0)),"")</f>
        <v/>
      </c>
      <c r="J298" s="804" t="str">
        <f t="shared" si="38"/>
        <v xml:space="preserve">2G низ</v>
      </c>
      <c r="K298" s="805" t="s">
        <v>156</v>
      </c>
      <c r="L298" s="805" t="s">
        <v>156</v>
      </c>
      <c r="M298" s="805" t="s">
        <v>156</v>
      </c>
      <c r="N298" s="805" t="s">
        <v>2490</v>
      </c>
      <c r="O298" s="806" t="str">
        <f t="shared" si="39"/>
        <v>-</v>
      </c>
      <c r="P298" s="801" t="s">
        <v>156</v>
      </c>
      <c r="Q298" s="801" t="str">
        <f>CONCATENATE(IFERROR(INDEX('УЦН 1.0'!D:D,MATCH('показатель 504-п'!T298,'УЦН 1.0'!R:R,0)),""),IF(IFERROR(INDEX('УЦН 1.0'!H:H,MATCH('показатель 504-п'!T298,'УЦН 1.0'!R:R,0)),"")="",""," ("&amp;IFERROR(INDEX('УЦН 1.0'!H:H,MATCH('показатель 504-п'!T298,'УЦН 1.0'!R:R,0)),"")&amp;")"))</f>
        <v/>
      </c>
      <c r="R298" s="807" t="str">
        <f>IFERROR(INDEX('УЦН 2.0'!K:K,MATCH('показатель 504-п'!T298,'УЦН 2.0'!L:L,0)),"")</f>
        <v/>
      </c>
      <c r="S298" s="801" t="str">
        <f>IFERROR(INDEX('ПРТС'!H:H,MATCH('показатель 504-п'!T298,'ПРТС'!P:P,0)),"")</f>
        <v/>
      </c>
      <c r="T298" s="808">
        <v>297</v>
      </c>
      <c r="U298" s="785"/>
      <c r="V298" s="785"/>
      <c r="W298" s="785"/>
      <c r="X298" s="785"/>
      <c r="Y298" s="785"/>
      <c r="Z298" s="785"/>
      <c r="AA298" s="785"/>
      <c r="AB298" s="785"/>
    </row>
    <row r="299" ht="14.25">
      <c r="A299" s="800" t="s">
        <v>757</v>
      </c>
      <c r="B299" s="800" t="s">
        <v>3630</v>
      </c>
      <c r="C299" s="800" t="s">
        <v>3631</v>
      </c>
      <c r="D299" s="801">
        <v>7905</v>
      </c>
      <c r="E299" s="802">
        <v>7129</v>
      </c>
      <c r="F299" s="803" t="s">
        <v>3632</v>
      </c>
      <c r="G299" s="803" t="s">
        <v>3633</v>
      </c>
      <c r="H299" s="803" t="s">
        <v>3634</v>
      </c>
      <c r="I299" s="803" t="str">
        <f>IFERROR(INDEX('УУС'!F:F,MATCH('показатель 504-п'!T299,'УУС'!N:N,0)),"")</f>
        <v/>
      </c>
      <c r="J299" s="804" t="str">
        <f t="shared" si="38"/>
        <v xml:space="preserve">4G хор</v>
      </c>
      <c r="K299" s="805" t="s">
        <v>2480</v>
      </c>
      <c r="L299" s="805" t="s">
        <v>2481</v>
      </c>
      <c r="M299" s="805" t="s">
        <v>2482</v>
      </c>
      <c r="N299" s="805" t="s">
        <v>2483</v>
      </c>
      <c r="O299" s="806" t="str">
        <f t="shared" si="39"/>
        <v>ВОЛС</v>
      </c>
      <c r="P299" s="801" t="s">
        <v>819</v>
      </c>
      <c r="Q299" s="801" t="str">
        <f>CONCATENATE(IFERROR(INDEX('УЦН 1.0'!D:D,MATCH('показатель 504-п'!T299,'УЦН 1.0'!R:R,0)),""),IF(IFERROR(INDEX('УЦН 1.0'!H:H,MATCH('показатель 504-п'!T299,'УЦН 1.0'!R:R,0)),"")="",""," ("&amp;IFERROR(INDEX('УЦН 1.0'!H:H,MATCH('показатель 504-п'!T299,'УЦН 1.0'!R:R,0)),"")&amp;")"))</f>
        <v/>
      </c>
      <c r="R299" s="807" t="str">
        <f>IFERROR(INDEX('УЦН 2.0'!K:K,MATCH('показатель 504-п'!T299,'УЦН 2.0'!L:L,0)),"")</f>
        <v/>
      </c>
      <c r="S299" s="801" t="str">
        <f>IFERROR(INDEX('ПРТС'!H:H,MATCH('показатель 504-п'!T299,'ПРТС'!P:P,0)),"")</f>
        <v/>
      </c>
      <c r="T299" s="808">
        <v>298</v>
      </c>
      <c r="U299" s="785"/>
      <c r="V299" s="785"/>
      <c r="W299" s="785"/>
      <c r="X299" s="785"/>
      <c r="Y299" s="785"/>
      <c r="Z299" s="785"/>
      <c r="AA299" s="785"/>
      <c r="AB299" s="785"/>
    </row>
    <row r="300" ht="14.25">
      <c r="A300" s="809" t="s">
        <v>757</v>
      </c>
      <c r="B300" s="800" t="s">
        <v>1362</v>
      </c>
      <c r="C300" s="809" t="s">
        <v>232</v>
      </c>
      <c r="D300" s="810">
        <v>285</v>
      </c>
      <c r="E300" s="802">
        <v>206</v>
      </c>
      <c r="F300" s="803" t="s">
        <v>3635</v>
      </c>
      <c r="G300" s="803" t="s">
        <v>3636</v>
      </c>
      <c r="H300" s="803" t="s">
        <v>3637</v>
      </c>
      <c r="I300" s="803" t="str">
        <f>IFERROR(INDEX('УУС'!F:F,MATCH('показатель 504-п'!T300,'УУС'!N:N,0)),"")</f>
        <v/>
      </c>
      <c r="J300" s="811" t="str">
        <f t="shared" si="38"/>
        <v xml:space="preserve">4G хор</v>
      </c>
      <c r="K300" s="805" t="s">
        <v>156</v>
      </c>
      <c r="L300" s="812" t="s">
        <v>2481</v>
      </c>
      <c r="M300" s="805" t="s">
        <v>156</v>
      </c>
      <c r="N300" s="812" t="s">
        <v>2483</v>
      </c>
      <c r="O300" s="806" t="str">
        <f t="shared" si="39"/>
        <v>ВОЛС</v>
      </c>
      <c r="P300" s="801" t="s">
        <v>819</v>
      </c>
      <c r="Q300" s="801" t="str">
        <f>CONCATENATE(IFERROR(INDEX('УЦН 1.0'!D:D,MATCH('показатель 504-п'!T300,'УЦН 1.0'!R:R,0)),""),IF(IFERROR(INDEX('УЦН 1.0'!H:H,MATCH('показатель 504-п'!T300,'УЦН 1.0'!R:R,0)),"")="",""," ("&amp;IFERROR(INDEX('УЦН 1.0'!H:H,MATCH('показатель 504-п'!T300,'УЦН 1.0'!R:R,0)),"")&amp;")"))</f>
        <v xml:space="preserve">2019 (ВОЛС)</v>
      </c>
      <c r="R300" s="807" t="str">
        <f>IFERROR(INDEX('УЦН 2.0'!K:K,MATCH('показатель 504-п'!T300,'УЦН 2.0'!L:L,0)),"")</f>
        <v xml:space="preserve">2021 - ВОЛС + Мегафон </v>
      </c>
      <c r="S300" s="801" t="str">
        <f>IFERROR(INDEX('ПРТС'!H:H,MATCH('показатель 504-п'!T300,'ПРТС'!P:P,0)),"")</f>
        <v/>
      </c>
      <c r="T300" s="808">
        <v>299</v>
      </c>
      <c r="U300" s="785"/>
      <c r="V300" s="785"/>
      <c r="W300" s="785"/>
      <c r="X300" s="785"/>
      <c r="Y300" s="785"/>
      <c r="Z300" s="785"/>
      <c r="AA300" s="785"/>
      <c r="AB300" s="785"/>
    </row>
    <row r="301" ht="14.25">
      <c r="A301" s="800" t="s">
        <v>757</v>
      </c>
      <c r="B301" s="800" t="s">
        <v>2935</v>
      </c>
      <c r="C301" s="800" t="s">
        <v>3638</v>
      </c>
      <c r="D301" s="801">
        <v>115</v>
      </c>
      <c r="E301" s="802">
        <v>77</v>
      </c>
      <c r="F301" s="803" t="s">
        <v>3639</v>
      </c>
      <c r="G301" s="803" t="s">
        <v>3640</v>
      </c>
      <c r="H301" s="803" t="s">
        <v>3641</v>
      </c>
      <c r="I301" s="803" t="str">
        <f>IFERROR(INDEX('УУС'!F:F,MATCH('показатель 504-п'!T301,'УУС'!N:N,0)),"")</f>
        <v/>
      </c>
      <c r="J301" s="804" t="str">
        <f t="shared" si="38"/>
        <v xml:space="preserve">2G низ</v>
      </c>
      <c r="K301" s="805" t="s">
        <v>156</v>
      </c>
      <c r="L301" s="805" t="s">
        <v>156</v>
      </c>
      <c r="M301" s="805" t="s">
        <v>156</v>
      </c>
      <c r="N301" s="805" t="s">
        <v>2490</v>
      </c>
      <c r="O301" s="806" t="str">
        <f t="shared" si="39"/>
        <v>Спутник</v>
      </c>
      <c r="P301" s="801" t="s">
        <v>882</v>
      </c>
      <c r="Q301" s="801" t="str">
        <f>CONCATENATE(IFERROR(INDEX('УЦН 1.0'!D:D,MATCH('показатель 504-п'!T301,'УЦН 1.0'!R:R,0)),""),IF(IFERROR(INDEX('УЦН 1.0'!H:H,MATCH('показатель 504-п'!T301,'УЦН 1.0'!R:R,0)),"")="",""," ("&amp;IFERROR(INDEX('УЦН 1.0'!H:H,MATCH('показатель 504-п'!T301,'УЦН 1.0'!R:R,0)),"")&amp;")"))</f>
        <v/>
      </c>
      <c r="R301" s="807" t="str">
        <f>IFERROR(INDEX('УЦН 2.0'!K:K,MATCH('показатель 504-п'!T301,'УЦН 2.0'!L:L,0)),"")</f>
        <v/>
      </c>
      <c r="S301" s="801" t="str">
        <f>IFERROR(INDEX('ПРТС'!H:H,MATCH('показатель 504-п'!T301,'ПРТС'!P:P,0)),"")</f>
        <v/>
      </c>
      <c r="T301" s="808">
        <v>300</v>
      </c>
      <c r="U301" s="785"/>
      <c r="V301" s="785"/>
      <c r="W301" s="785"/>
      <c r="X301" s="785"/>
      <c r="Y301" s="785"/>
      <c r="Z301" s="785"/>
      <c r="AA301" s="785"/>
      <c r="AB301" s="785"/>
    </row>
    <row r="302" ht="14.25">
      <c r="A302" s="818" t="s">
        <v>757</v>
      </c>
      <c r="B302" s="800" t="s">
        <v>3642</v>
      </c>
      <c r="C302" s="818" t="s">
        <v>708</v>
      </c>
      <c r="D302" s="815">
        <v>609</v>
      </c>
      <c r="E302" s="822">
        <v>340</v>
      </c>
      <c r="F302" s="823" t="s">
        <v>3643</v>
      </c>
      <c r="G302" s="823" t="s">
        <v>3644</v>
      </c>
      <c r="H302" s="823" t="s">
        <v>3645</v>
      </c>
      <c r="I302" s="803" t="str">
        <f>IFERROR(INDEX('УУС'!F:F,MATCH('показатель 504-п'!T302,'УУС'!N:N,0)),"")</f>
        <v/>
      </c>
      <c r="J302" s="819" t="str">
        <f t="shared" si="38"/>
        <v xml:space="preserve">2G хор</v>
      </c>
      <c r="K302" s="805"/>
      <c r="L302" s="820"/>
      <c r="M302" s="805" t="s">
        <v>2516</v>
      </c>
      <c r="N302" s="805"/>
      <c r="O302" s="806" t="str">
        <f t="shared" si="39"/>
        <v>ВОЛС</v>
      </c>
      <c r="P302" s="801" t="s">
        <v>819</v>
      </c>
      <c r="Q302" s="801" t="str">
        <f>CONCATENATE(IFERROR(INDEX('УЦН 1.0'!D:D,MATCH('показатель 504-п'!T302,'УЦН 1.0'!R:R,0)),""),IF(IFERROR(INDEX('УЦН 1.0'!H:H,MATCH('показатель 504-п'!T302,'УЦН 1.0'!R:R,0)),"")="",""," ("&amp;IFERROR(INDEX('УЦН 1.0'!H:H,MATCH('показатель 504-п'!T302,'УЦН 1.0'!R:R,0)),"")&amp;")"))</f>
        <v/>
      </c>
      <c r="R302" s="807" t="str">
        <f>IFERROR(INDEX('УЦН 2.0'!K:K,MATCH('показатель 504-п'!T302,'УЦН 2.0'!L:L,0)),"")</f>
        <v/>
      </c>
      <c r="S302" s="801">
        <f>IFERROR(INDEX('ПРТС'!H:H,MATCH('показатель 504-п'!T302,'ПРТС'!P:P,0)),"")</f>
        <v>2024</v>
      </c>
      <c r="T302" s="808">
        <v>301</v>
      </c>
      <c r="U302" s="785"/>
      <c r="V302" s="785"/>
      <c r="W302" s="785"/>
      <c r="X302" s="785"/>
      <c r="Y302" s="785"/>
      <c r="Z302" s="785"/>
      <c r="AA302" s="785"/>
      <c r="AB302" s="785"/>
    </row>
    <row r="303" ht="14.25">
      <c r="A303" s="814" t="s">
        <v>757</v>
      </c>
      <c r="B303" s="800" t="s">
        <v>3620</v>
      </c>
      <c r="C303" s="814" t="s">
        <v>3646</v>
      </c>
      <c r="D303" s="815">
        <v>84</v>
      </c>
      <c r="E303" s="802">
        <v>79</v>
      </c>
      <c r="F303" s="803" t="s">
        <v>3647</v>
      </c>
      <c r="G303" s="803" t="s">
        <v>3648</v>
      </c>
      <c r="H303" s="803" t="s">
        <v>3649</v>
      </c>
      <c r="I303" s="803" t="str">
        <f>IFERROR(INDEX('УУС'!F:F,MATCH('показатель 504-п'!T303,'УУС'!N:N,0)),"")</f>
        <v xml:space="preserve">ул. Зеленая, д. 1</v>
      </c>
      <c r="J303" s="816" t="str">
        <f t="shared" si="38"/>
        <v xml:space="preserve">2G хор</v>
      </c>
      <c r="K303" s="805"/>
      <c r="L303" s="805"/>
      <c r="M303" s="805"/>
      <c r="N303" s="817" t="s">
        <v>2695</v>
      </c>
      <c r="O303" s="806" t="str">
        <f t="shared" si="39"/>
        <v>-</v>
      </c>
      <c r="P303" s="801" t="s">
        <v>156</v>
      </c>
      <c r="Q303" s="801" t="str">
        <f>CONCATENATE(IFERROR(INDEX('УЦН 1.0'!D:D,MATCH('показатель 504-п'!T303,'УЦН 1.0'!R:R,0)),""),IF(IFERROR(INDEX('УЦН 1.0'!H:H,MATCH('показатель 504-п'!T303,'УЦН 1.0'!R:R,0)),"")="",""," ("&amp;IFERROR(INDEX('УЦН 1.0'!H:H,MATCH('показатель 504-п'!T303,'УЦН 1.0'!R:R,0)),"")&amp;")"))</f>
        <v/>
      </c>
      <c r="R303" s="807" t="str">
        <f>IFERROR(INDEX('УЦН 2.0'!K:K,MATCH('показатель 504-п'!T303,'УЦН 2.0'!L:L,0)),"")</f>
        <v/>
      </c>
      <c r="S303" s="801" t="str">
        <f>IFERROR(INDEX('ПРТС'!H:H,MATCH('показатель 504-п'!T303,'ПРТС'!P:P,0)),"")</f>
        <v/>
      </c>
      <c r="T303" s="808">
        <v>302</v>
      </c>
      <c r="U303" s="785"/>
      <c r="V303" s="785"/>
      <c r="W303" s="785"/>
      <c r="X303" s="785"/>
      <c r="Y303" s="785"/>
      <c r="Z303" s="785"/>
      <c r="AA303" s="785"/>
      <c r="AB303" s="785"/>
    </row>
    <row r="304" ht="14.25">
      <c r="A304" s="818" t="s">
        <v>757</v>
      </c>
      <c r="B304" s="800" t="s">
        <v>3650</v>
      </c>
      <c r="C304" s="818" t="s">
        <v>1132</v>
      </c>
      <c r="D304" s="813">
        <v>145</v>
      </c>
      <c r="E304" s="822">
        <v>146</v>
      </c>
      <c r="F304" s="823" t="s">
        <v>3651</v>
      </c>
      <c r="G304" s="823" t="s">
        <v>3652</v>
      </c>
      <c r="H304" s="823" t="s">
        <v>3653</v>
      </c>
      <c r="I304" s="803" t="str">
        <f>IFERROR(INDEX('УУС'!F:F,MATCH('показатель 504-п'!T304,'УУС'!N:N,0)),"")</f>
        <v xml:space="preserve">ул. Центральная, д. 25</v>
      </c>
      <c r="J304" s="819" t="str">
        <f t="shared" si="38"/>
        <v>-</v>
      </c>
      <c r="K304" s="805" t="s">
        <v>156</v>
      </c>
      <c r="L304" s="805" t="s">
        <v>156</v>
      </c>
      <c r="M304" s="805" t="s">
        <v>156</v>
      </c>
      <c r="N304" s="820" t="s">
        <v>156</v>
      </c>
      <c r="O304" s="806" t="str">
        <f t="shared" si="39"/>
        <v>-</v>
      </c>
      <c r="P304" s="801" t="s">
        <v>156</v>
      </c>
      <c r="Q304" s="801" t="str">
        <f>CONCATENATE(IFERROR(INDEX('УЦН 1.0'!D:D,MATCH('показатель 504-п'!T304,'УЦН 1.0'!R:R,0)),""),IF(IFERROR(INDEX('УЦН 1.0'!H:H,MATCH('показатель 504-п'!T304,'УЦН 1.0'!R:R,0)),"")="",""," ("&amp;IFERROR(INDEX('УЦН 1.0'!H:H,MATCH('показатель 504-п'!T304,'УЦН 1.0'!R:R,0)),"")&amp;")"))</f>
        <v/>
      </c>
      <c r="R304" s="807">
        <f>IFERROR(INDEX('УЦН 2.0'!K:K,MATCH('показатель 504-п'!T304,'УЦН 2.0'!L:L,0)),"")</f>
        <v>0</v>
      </c>
      <c r="S304" s="801" t="str">
        <f>IFERROR(INDEX('ПРТС'!H:H,MATCH('показатель 504-п'!T304,'ПРТС'!P:P,0)),"")</f>
        <v/>
      </c>
      <c r="T304" s="808">
        <v>303</v>
      </c>
      <c r="U304" s="785"/>
      <c r="V304" s="785"/>
      <c r="W304" s="785"/>
      <c r="X304" s="785"/>
      <c r="Y304" s="785"/>
      <c r="Z304" s="785"/>
      <c r="AA304" s="785"/>
      <c r="AB304" s="785"/>
    </row>
    <row r="305" ht="14.25">
      <c r="A305" s="818" t="s">
        <v>757</v>
      </c>
      <c r="B305" s="800" t="s">
        <v>2935</v>
      </c>
      <c r="C305" s="818" t="s">
        <v>233</v>
      </c>
      <c r="D305" s="801">
        <v>344</v>
      </c>
      <c r="E305" s="802">
        <v>253</v>
      </c>
      <c r="F305" s="803" t="s">
        <v>3654</v>
      </c>
      <c r="G305" s="803" t="s">
        <v>3655</v>
      </c>
      <c r="H305" s="803" t="s">
        <v>3656</v>
      </c>
      <c r="I305" s="803" t="str">
        <f>IFERROR(INDEX('УУС'!F:F,MATCH('показатель 504-п'!T305,'УУС'!N:N,0)),"")</f>
        <v/>
      </c>
      <c r="J305" s="819" t="str">
        <f t="shared" si="38"/>
        <v xml:space="preserve">4G низ</v>
      </c>
      <c r="K305" s="805" t="s">
        <v>156</v>
      </c>
      <c r="L305" s="805" t="s">
        <v>156</v>
      </c>
      <c r="M305" s="805" t="s">
        <v>156</v>
      </c>
      <c r="N305" s="820" t="s">
        <v>2586</v>
      </c>
      <c r="O305" s="806" t="str">
        <f t="shared" si="39"/>
        <v>ВОЛС</v>
      </c>
      <c r="P305" s="801" t="s">
        <v>819</v>
      </c>
      <c r="Q305" s="801" t="str">
        <f>CONCATENATE(IFERROR(INDEX('УЦН 1.0'!D:D,MATCH('показатель 504-п'!T305,'УЦН 1.0'!R:R,0)),""),IF(IFERROR(INDEX('УЦН 1.0'!H:H,MATCH('показатель 504-п'!T305,'УЦН 1.0'!R:R,0)),"")="",""," ("&amp;IFERROR(INDEX('УЦН 1.0'!H:H,MATCH('показатель 504-п'!T305,'УЦН 1.0'!R:R,0)),"")&amp;")"))</f>
        <v xml:space="preserve">2019 (ВОЛС)</v>
      </c>
      <c r="R305" s="807">
        <f>IFERROR(INDEX('УЦН 2.0'!K:K,MATCH('показатель 504-п'!T305,'УЦН 2.0'!L:L,0)),"")</f>
        <v>0</v>
      </c>
      <c r="S305" s="801" t="str">
        <f>IFERROR(INDEX('ПРТС'!H:H,MATCH('показатель 504-п'!T305,'ПРТС'!P:P,0)),"")</f>
        <v/>
      </c>
      <c r="T305" s="808">
        <v>304</v>
      </c>
      <c r="U305" s="785"/>
      <c r="V305" s="785"/>
      <c r="W305" s="785"/>
      <c r="X305" s="785"/>
      <c r="Y305" s="785"/>
      <c r="Z305" s="785"/>
      <c r="AA305" s="785"/>
      <c r="AB305" s="785"/>
    </row>
    <row r="306" ht="14.25">
      <c r="A306" s="800" t="s">
        <v>757</v>
      </c>
      <c r="B306" s="800" t="s">
        <v>3657</v>
      </c>
      <c r="C306" s="800" t="s">
        <v>3658</v>
      </c>
      <c r="D306" s="801">
        <v>75</v>
      </c>
      <c r="E306" s="802">
        <v>39</v>
      </c>
      <c r="F306" s="803" t="s">
        <v>3659</v>
      </c>
      <c r="G306" s="803" t="s">
        <v>3660</v>
      </c>
      <c r="H306" s="803" t="s">
        <v>3661</v>
      </c>
      <c r="I306" s="803" t="str">
        <f>IFERROR(INDEX('УУС'!F:F,MATCH('показатель 504-п'!T306,'УУС'!N:N,0)),"")</f>
        <v xml:space="preserve">ул. Центральная, д. 50а</v>
      </c>
      <c r="J306" s="804" t="str">
        <f t="shared" si="38"/>
        <v xml:space="preserve">4G низ</v>
      </c>
      <c r="K306" s="805" t="s">
        <v>156</v>
      </c>
      <c r="L306" s="805" t="s">
        <v>156</v>
      </c>
      <c r="M306" s="805" t="s">
        <v>156</v>
      </c>
      <c r="N306" s="805" t="s">
        <v>2586</v>
      </c>
      <c r="O306" s="806" t="str">
        <f t="shared" si="39"/>
        <v>-</v>
      </c>
      <c r="P306" s="801" t="s">
        <v>156</v>
      </c>
      <c r="Q306" s="801" t="str">
        <f>CONCATENATE(IFERROR(INDEX('УЦН 1.0'!D:D,MATCH('показатель 504-п'!T306,'УЦН 1.0'!R:R,0)),""),IF(IFERROR(INDEX('УЦН 1.0'!H:H,MATCH('показатель 504-п'!T306,'УЦН 1.0'!R:R,0)),"")="",""," ("&amp;IFERROR(INDEX('УЦН 1.0'!H:H,MATCH('показатель 504-п'!T306,'УЦН 1.0'!R:R,0)),"")&amp;")"))</f>
        <v/>
      </c>
      <c r="R306" s="807" t="str">
        <f>IFERROR(INDEX('УЦН 2.0'!K:K,MATCH('показатель 504-п'!T306,'УЦН 2.0'!L:L,0)),"")</f>
        <v/>
      </c>
      <c r="S306" s="801" t="str">
        <f>IFERROR(INDEX('ПРТС'!H:H,MATCH('показатель 504-п'!T306,'ПРТС'!P:P,0)),"")</f>
        <v/>
      </c>
      <c r="T306" s="808">
        <v>305</v>
      </c>
      <c r="U306" s="785"/>
      <c r="V306" s="785"/>
      <c r="W306" s="785"/>
      <c r="X306" s="785"/>
      <c r="Y306" s="785"/>
      <c r="Z306" s="785"/>
      <c r="AA306" s="785"/>
      <c r="AB306" s="785"/>
    </row>
    <row r="307" ht="14.25">
      <c r="A307" s="814" t="s">
        <v>757</v>
      </c>
      <c r="B307" s="800" t="s">
        <v>3642</v>
      </c>
      <c r="C307" s="814" t="s">
        <v>472</v>
      </c>
      <c r="D307" s="815">
        <v>173</v>
      </c>
      <c r="E307" s="802">
        <v>87</v>
      </c>
      <c r="F307" s="803" t="s">
        <v>3662</v>
      </c>
      <c r="G307" s="803" t="s">
        <v>3663</v>
      </c>
      <c r="H307" s="803" t="s">
        <v>3664</v>
      </c>
      <c r="I307" s="803" t="str">
        <f>IFERROR(INDEX('УУС'!F:F,MATCH('показатель 504-п'!T307,'УУС'!N:N,0)),"")</f>
        <v/>
      </c>
      <c r="J307" s="816" t="str">
        <f t="shared" si="38"/>
        <v xml:space="preserve">4G хор</v>
      </c>
      <c r="K307" s="805"/>
      <c r="L307" s="805"/>
      <c r="M307" s="817" t="s">
        <v>2482</v>
      </c>
      <c r="N307" s="805"/>
      <c r="O307" s="806" t="str">
        <f t="shared" si="39"/>
        <v>РРЛ</v>
      </c>
      <c r="P307" s="801" t="s">
        <v>2540</v>
      </c>
      <c r="Q307" s="801" t="str">
        <f>CONCATENATE(IFERROR(INDEX('УЦН 1.0'!D:D,MATCH('показатель 504-п'!T307,'УЦН 1.0'!R:R,0)),""),IF(IFERROR(INDEX('УЦН 1.0'!H:H,MATCH('показатель 504-п'!T307,'УЦН 1.0'!R:R,0)),"")="",""," ("&amp;IFERROR(INDEX('УЦН 1.0'!H:H,MATCH('показатель 504-п'!T307,'УЦН 1.0'!R:R,0)),"")&amp;")"))</f>
        <v/>
      </c>
      <c r="R307" s="807" t="str">
        <f>IFERROR(INDEX('УЦН 2.0'!K:K,MATCH('показатель 504-п'!T307,'УЦН 2.0'!L:L,0)),"")</f>
        <v/>
      </c>
      <c r="S307" s="801">
        <f>IFERROR(INDEX('ПРТС'!H:H,MATCH('показатель 504-п'!T307,'ПРТС'!P:P,0)),"")</f>
        <v>2018</v>
      </c>
      <c r="T307" s="808">
        <v>306</v>
      </c>
      <c r="U307" s="785"/>
      <c r="V307" s="785"/>
      <c r="W307" s="785"/>
      <c r="X307" s="785"/>
      <c r="Y307" s="785"/>
      <c r="Z307" s="785"/>
      <c r="AA307" s="785"/>
      <c r="AB307" s="785"/>
    </row>
    <row r="308" ht="14.25">
      <c r="A308" s="800" t="s">
        <v>757</v>
      </c>
      <c r="B308" s="800" t="s">
        <v>3665</v>
      </c>
      <c r="C308" s="800" t="s">
        <v>3666</v>
      </c>
      <c r="D308" s="801">
        <v>70</v>
      </c>
      <c r="E308" s="802">
        <v>41</v>
      </c>
      <c r="F308" s="803" t="s">
        <v>3667</v>
      </c>
      <c r="G308" s="803" t="s">
        <v>3668</v>
      </c>
      <c r="H308" s="803" t="s">
        <v>3669</v>
      </c>
      <c r="I308" s="803" t="str">
        <f>IFERROR(INDEX('УУС'!F:F,MATCH('показатель 504-п'!T308,'УУС'!N:N,0)),"")</f>
        <v/>
      </c>
      <c r="J308" s="804" t="str">
        <f t="shared" si="38"/>
        <v xml:space="preserve">2G низ</v>
      </c>
      <c r="K308" s="805" t="s">
        <v>156</v>
      </c>
      <c r="L308" s="805" t="s">
        <v>156</v>
      </c>
      <c r="M308" s="805" t="s">
        <v>156</v>
      </c>
      <c r="N308" s="805" t="s">
        <v>2490</v>
      </c>
      <c r="O308" s="806" t="str">
        <f t="shared" si="39"/>
        <v>РРЛ</v>
      </c>
      <c r="P308" s="801" t="s">
        <v>2540</v>
      </c>
      <c r="Q308" s="801" t="str">
        <f>CONCATENATE(IFERROR(INDEX('УЦН 1.0'!D:D,MATCH('показатель 504-п'!T308,'УЦН 1.0'!R:R,0)),""),IF(IFERROR(INDEX('УЦН 1.0'!H:H,MATCH('показатель 504-п'!T308,'УЦН 1.0'!R:R,0)),"")="",""," ("&amp;IFERROR(INDEX('УЦН 1.0'!H:H,MATCH('показатель 504-п'!T308,'УЦН 1.0'!R:R,0)),"")&amp;")"))</f>
        <v/>
      </c>
      <c r="R308" s="807" t="str">
        <f>IFERROR(INDEX('УЦН 2.0'!K:K,MATCH('показатель 504-п'!T308,'УЦН 2.0'!L:L,0)),"")</f>
        <v/>
      </c>
      <c r="S308" s="801" t="str">
        <f>IFERROR(INDEX('ПРТС'!H:H,MATCH('показатель 504-п'!T308,'ПРТС'!P:P,0)),"")</f>
        <v/>
      </c>
      <c r="T308" s="808">
        <v>307</v>
      </c>
      <c r="U308" s="785"/>
      <c r="V308" s="785"/>
      <c r="W308" s="785"/>
      <c r="X308" s="785"/>
      <c r="Y308" s="785"/>
      <c r="Z308" s="785"/>
      <c r="AA308" s="785"/>
      <c r="AB308" s="785"/>
    </row>
    <row r="309" ht="14.25">
      <c r="A309" s="814" t="s">
        <v>757</v>
      </c>
      <c r="B309" s="800" t="s">
        <v>3625</v>
      </c>
      <c r="C309" s="814" t="s">
        <v>234</v>
      </c>
      <c r="D309" s="813">
        <v>333</v>
      </c>
      <c r="E309" s="802">
        <v>203</v>
      </c>
      <c r="F309" s="803" t="s">
        <v>3670</v>
      </c>
      <c r="G309" s="803" t="s">
        <v>3671</v>
      </c>
      <c r="H309" s="803" t="s">
        <v>3672</v>
      </c>
      <c r="I309" s="803" t="str">
        <f>IFERROR(INDEX('УУС'!F:F,MATCH('показатель 504-п'!T309,'УУС'!N:N,0)),"")</f>
        <v xml:space="preserve">ул. Центральная, д. 30</v>
      </c>
      <c r="J309" s="816" t="str">
        <f t="shared" si="38"/>
        <v xml:space="preserve">4G хор</v>
      </c>
      <c r="K309" s="805"/>
      <c r="L309" s="817" t="s">
        <v>2481</v>
      </c>
      <c r="M309" s="805"/>
      <c r="N309" s="805"/>
      <c r="O309" s="806" t="str">
        <f t="shared" si="39"/>
        <v>ВОЛС</v>
      </c>
      <c r="P309" s="801" t="s">
        <v>819</v>
      </c>
      <c r="Q309" s="801" t="str">
        <f>CONCATENATE(IFERROR(INDEX('УЦН 1.0'!D:D,MATCH('показатель 504-п'!T309,'УЦН 1.0'!R:R,0)),""),IF(IFERROR(INDEX('УЦН 1.0'!H:H,MATCH('показатель 504-п'!T309,'УЦН 1.0'!R:R,0)),"")="",""," ("&amp;IFERROR(INDEX('УЦН 1.0'!H:H,MATCH('показатель 504-п'!T309,'УЦН 1.0'!R:R,0)),"")&amp;")"))</f>
        <v xml:space="preserve">2019 (ВОЛС)</v>
      </c>
      <c r="R309" s="807" t="str">
        <f>IFERROR(INDEX('УЦН 2.0'!K:K,MATCH('показатель 504-п'!T309,'УЦН 2.0'!L:L,0)),"")</f>
        <v/>
      </c>
      <c r="S309" s="801">
        <f>IFERROR(INDEX('ПРТС'!H:H,MATCH('показатель 504-п'!T309,'ПРТС'!P:P,0)),"")</f>
        <v>2023</v>
      </c>
      <c r="T309" s="808">
        <v>308</v>
      </c>
      <c r="U309" s="785"/>
      <c r="V309" s="785"/>
      <c r="W309" s="785"/>
      <c r="X309" s="785"/>
      <c r="Y309" s="785"/>
      <c r="Z309" s="785"/>
      <c r="AA309" s="785"/>
      <c r="AB309" s="785"/>
    </row>
    <row r="310" ht="14.25">
      <c r="A310" s="814" t="s">
        <v>757</v>
      </c>
      <c r="B310" s="800" t="s">
        <v>3657</v>
      </c>
      <c r="C310" s="814" t="s">
        <v>595</v>
      </c>
      <c r="D310" s="815">
        <v>393</v>
      </c>
      <c r="E310" s="802">
        <v>225</v>
      </c>
      <c r="F310" s="803" t="s">
        <v>3673</v>
      </c>
      <c r="G310" s="803" t="s">
        <v>3674</v>
      </c>
      <c r="H310" s="803" t="s">
        <v>3675</v>
      </c>
      <c r="I310" s="803" t="str">
        <f>IFERROR(INDEX('УУС'!F:F,MATCH('показатель 504-п'!T310,'УУС'!N:N,0)),"")</f>
        <v/>
      </c>
      <c r="J310" s="816" t="str">
        <f t="shared" si="38"/>
        <v xml:space="preserve">4G хор</v>
      </c>
      <c r="K310" s="805"/>
      <c r="L310" s="805"/>
      <c r="M310" s="805"/>
      <c r="N310" s="817" t="s">
        <v>2483</v>
      </c>
      <c r="O310" s="806" t="str">
        <f t="shared" si="39"/>
        <v>ВОЛС</v>
      </c>
      <c r="P310" s="801" t="s">
        <v>819</v>
      </c>
      <c r="Q310" s="801" t="str">
        <f>CONCATENATE(IFERROR(INDEX('УЦН 1.0'!D:D,MATCH('показатель 504-п'!T310,'УЦН 1.0'!R:R,0)),""),IF(IFERROR(INDEX('УЦН 1.0'!H:H,MATCH('показатель 504-п'!T310,'УЦН 1.0'!R:R,0)),"")="",""," ("&amp;IFERROR(INDEX('УЦН 1.0'!H:H,MATCH('показатель 504-п'!T310,'УЦН 1.0'!R:R,0)),"")&amp;")"))</f>
        <v xml:space="preserve">2019 (ВОЛС)</v>
      </c>
      <c r="R310" s="807" t="str">
        <f>IFERROR(INDEX('УЦН 2.0'!K:K,MATCH('показатель 504-п'!T310,'УЦН 2.0'!L:L,0)),"")</f>
        <v/>
      </c>
      <c r="S310" s="801">
        <f>IFERROR(INDEX('ПРТС'!H:H,MATCH('показатель 504-п'!T310,'ПРТС'!P:P,0)),"")</f>
        <v>2021</v>
      </c>
      <c r="T310" s="808">
        <v>309</v>
      </c>
      <c r="U310" s="785"/>
      <c r="V310" s="785"/>
      <c r="W310" s="785"/>
      <c r="X310" s="785"/>
      <c r="Y310" s="785"/>
      <c r="Z310" s="785"/>
      <c r="AA310" s="785"/>
      <c r="AB310" s="785"/>
    </row>
    <row r="311" ht="14.25">
      <c r="A311" s="814" t="s">
        <v>757</v>
      </c>
      <c r="B311" s="800" t="s">
        <v>3650</v>
      </c>
      <c r="C311" s="814" t="s">
        <v>1484</v>
      </c>
      <c r="D311" s="815">
        <v>502</v>
      </c>
      <c r="E311" s="822">
        <v>437</v>
      </c>
      <c r="F311" s="823" t="s">
        <v>3676</v>
      </c>
      <c r="G311" s="823" t="s">
        <v>3677</v>
      </c>
      <c r="H311" s="823" t="s">
        <v>3678</v>
      </c>
      <c r="I311" s="803" t="str">
        <f>IFERROR(INDEX('УУС'!F:F,MATCH('показатель 504-п'!T311,'УУС'!N:N,0)),"")</f>
        <v xml:space="preserve">ул. Мира, д. 42</v>
      </c>
      <c r="J311" s="816" t="str">
        <f t="shared" si="38"/>
        <v xml:space="preserve">4G низ</v>
      </c>
      <c r="K311" s="805"/>
      <c r="L311" s="805"/>
      <c r="M311" s="805" t="s">
        <v>2489</v>
      </c>
      <c r="N311" s="817" t="s">
        <v>2586</v>
      </c>
      <c r="O311" s="806" t="str">
        <f t="shared" si="39"/>
        <v>ВОЛС</v>
      </c>
      <c r="P311" s="801" t="s">
        <v>819</v>
      </c>
      <c r="Q311" s="801" t="str">
        <f>CONCATENATE(IFERROR(INDEX('УЦН 1.0'!D:D,MATCH('показатель 504-п'!T311,'УЦН 1.0'!R:R,0)),""),IF(IFERROR(INDEX('УЦН 1.0'!H:H,MATCH('показатель 504-п'!T311,'УЦН 1.0'!R:R,0)),"")="",""," ("&amp;IFERROR(INDEX('УЦН 1.0'!H:H,MATCH('показатель 504-п'!T311,'УЦН 1.0'!R:R,0)),"")&amp;")"))</f>
        <v/>
      </c>
      <c r="R311" s="807" t="str">
        <f>IFERROR(INDEX('УЦН 2.0'!K:K,MATCH('показатель 504-п'!T311,'УЦН 2.0'!L:L,0)),"")</f>
        <v/>
      </c>
      <c r="S311" s="801" t="str">
        <f>IFERROR(INDEX('ПРТС'!H:H,MATCH('показатель 504-п'!T311,'ПРТС'!P:P,0)),"")</f>
        <v/>
      </c>
      <c r="T311" s="808">
        <v>310</v>
      </c>
      <c r="U311" s="785"/>
      <c r="V311" s="785"/>
      <c r="W311" s="785"/>
      <c r="X311" s="785"/>
      <c r="Y311" s="785"/>
      <c r="Z311" s="785"/>
      <c r="AA311" s="785"/>
      <c r="AB311" s="785"/>
    </row>
    <row r="312" ht="14.25">
      <c r="A312" s="800" t="s">
        <v>757</v>
      </c>
      <c r="B312" s="800" t="s">
        <v>3679</v>
      </c>
      <c r="C312" s="800" t="s">
        <v>81</v>
      </c>
      <c r="D312" s="801">
        <v>131</v>
      </c>
      <c r="E312" s="802">
        <v>51</v>
      </c>
      <c r="F312" s="803" t="s">
        <v>3680</v>
      </c>
      <c r="G312" s="803" t="s">
        <v>3681</v>
      </c>
      <c r="H312" s="803" t="s">
        <v>3682</v>
      </c>
      <c r="I312" s="803" t="str">
        <f>IFERROR(INDEX('УУС'!F:F,MATCH('показатель 504-п'!T312,'УУС'!N:N,0)),"")</f>
        <v/>
      </c>
      <c r="J312" s="804" t="str">
        <f t="shared" si="38"/>
        <v xml:space="preserve">2G низ</v>
      </c>
      <c r="K312" s="805" t="s">
        <v>2515</v>
      </c>
      <c r="L312" s="805" t="s">
        <v>2500</v>
      </c>
      <c r="M312" s="805" t="s">
        <v>156</v>
      </c>
      <c r="N312" s="805" t="s">
        <v>156</v>
      </c>
      <c r="O312" s="806" t="str">
        <f t="shared" si="39"/>
        <v>Спутник</v>
      </c>
      <c r="P312" s="801" t="s">
        <v>882</v>
      </c>
      <c r="Q312" s="801" t="str">
        <f>CONCATENATE(IFERROR(INDEX('УЦН 1.0'!D:D,MATCH('показатель 504-п'!T312,'УЦН 1.0'!R:R,0)),""),IF(IFERROR(INDEX('УЦН 1.0'!H:H,MATCH('показатель 504-п'!T312,'УЦН 1.0'!R:R,0)),"")="",""," ("&amp;IFERROR(INDEX('УЦН 1.0'!H:H,MATCH('показатель 504-п'!T312,'УЦН 1.0'!R:R,0)),"")&amp;")"))</f>
        <v/>
      </c>
      <c r="R312" s="807" t="str">
        <f>IFERROR(INDEX('УЦН 2.0'!K:K,MATCH('показатель 504-п'!T312,'УЦН 2.0'!L:L,0)),"")</f>
        <v/>
      </c>
      <c r="S312" s="801" t="str">
        <f>IFERROR(INDEX('ПРТС'!H:H,MATCH('показатель 504-п'!T312,'ПРТС'!P:P,0)),"")</f>
        <v/>
      </c>
      <c r="T312" s="808">
        <v>311</v>
      </c>
      <c r="U312" s="785"/>
      <c r="V312" s="785"/>
      <c r="W312" s="785"/>
      <c r="X312" s="785"/>
      <c r="Y312" s="785"/>
      <c r="Z312" s="785"/>
      <c r="AA312" s="785"/>
      <c r="AB312" s="785"/>
    </row>
    <row r="313" ht="14.25">
      <c r="A313" s="800" t="s">
        <v>757</v>
      </c>
      <c r="B313" s="800" t="s">
        <v>1343</v>
      </c>
      <c r="C313" s="800" t="s">
        <v>3683</v>
      </c>
      <c r="D313" s="801">
        <v>64</v>
      </c>
      <c r="E313" s="802">
        <v>16</v>
      </c>
      <c r="F313" s="803" t="s">
        <v>3684</v>
      </c>
      <c r="G313" s="803" t="s">
        <v>3685</v>
      </c>
      <c r="H313" s="803" t="s">
        <v>3686</v>
      </c>
      <c r="I313" s="803" t="str">
        <f>IFERROR(INDEX('УУС'!F:F,MATCH('показатель 504-п'!T313,'УУС'!N:N,0)),"")</f>
        <v/>
      </c>
      <c r="J313" s="804" t="str">
        <f t="shared" si="38"/>
        <v xml:space="preserve">4G хор</v>
      </c>
      <c r="K313" s="805" t="s">
        <v>156</v>
      </c>
      <c r="L313" s="805" t="s">
        <v>156</v>
      </c>
      <c r="M313" s="805" t="s">
        <v>156</v>
      </c>
      <c r="N313" s="805" t="s">
        <v>2483</v>
      </c>
      <c r="O313" s="806" t="str">
        <f t="shared" si="39"/>
        <v>-</v>
      </c>
      <c r="P313" s="801" t="s">
        <v>156</v>
      </c>
      <c r="Q313" s="801" t="str">
        <f>CONCATENATE(IFERROR(INDEX('УЦН 1.0'!D:D,MATCH('показатель 504-п'!T313,'УЦН 1.0'!R:R,0)),""),IF(IFERROR(INDEX('УЦН 1.0'!H:H,MATCH('показатель 504-п'!T313,'УЦН 1.0'!R:R,0)),"")="",""," ("&amp;IFERROR(INDEX('УЦН 1.0'!H:H,MATCH('показатель 504-п'!T313,'УЦН 1.0'!R:R,0)),"")&amp;")"))</f>
        <v/>
      </c>
      <c r="R313" s="807" t="str">
        <f>IFERROR(INDEX('УЦН 2.0'!K:K,MATCH('показатель 504-п'!T313,'УЦН 2.0'!L:L,0)),"")</f>
        <v/>
      </c>
      <c r="S313" s="801" t="str">
        <f>IFERROR(INDEX('ПРТС'!H:H,MATCH('показатель 504-п'!T313,'ПРТС'!P:P,0)),"")</f>
        <v/>
      </c>
      <c r="T313" s="808">
        <v>312</v>
      </c>
      <c r="U313" s="785"/>
      <c r="V313" s="785"/>
      <c r="W313" s="785"/>
      <c r="X313" s="785"/>
      <c r="Y313" s="785"/>
      <c r="Z313" s="785"/>
      <c r="AA313" s="785"/>
      <c r="AB313" s="785"/>
    </row>
    <row r="314" ht="14.25">
      <c r="A314" s="800" t="s">
        <v>757</v>
      </c>
      <c r="B314" s="800" t="s">
        <v>1202</v>
      </c>
      <c r="C314" s="800" t="s">
        <v>235</v>
      </c>
      <c r="D314" s="801">
        <v>293</v>
      </c>
      <c r="E314" s="802">
        <v>252</v>
      </c>
      <c r="F314" s="803" t="s">
        <v>3687</v>
      </c>
      <c r="G314" s="803" t="s">
        <v>3688</v>
      </c>
      <c r="H314" s="803" t="s">
        <v>3689</v>
      </c>
      <c r="I314" s="803" t="str">
        <f>IFERROR(INDEX('УУС'!F:F,MATCH('показатель 504-п'!T314,'УУС'!N:N,0)),"")</f>
        <v xml:space="preserve">ул. Новая, д. 24</v>
      </c>
      <c r="J314" s="804" t="str">
        <f t="shared" si="38"/>
        <v xml:space="preserve">4G хор</v>
      </c>
      <c r="K314" s="805" t="s">
        <v>2480</v>
      </c>
      <c r="L314" s="805" t="s">
        <v>2481</v>
      </c>
      <c r="M314" s="805" t="s">
        <v>2482</v>
      </c>
      <c r="N314" s="805" t="s">
        <v>2483</v>
      </c>
      <c r="O314" s="806" t="str">
        <f t="shared" si="39"/>
        <v>ВОЛС</v>
      </c>
      <c r="P314" s="801" t="s">
        <v>819</v>
      </c>
      <c r="Q314" s="801" t="str">
        <f>CONCATENATE(IFERROR(INDEX('УЦН 1.0'!D:D,MATCH('показатель 504-п'!T314,'УЦН 1.0'!R:R,0)),""),IF(IFERROR(INDEX('УЦН 1.0'!H:H,MATCH('показатель 504-п'!T314,'УЦН 1.0'!R:R,0)),"")="",""," ("&amp;IFERROR(INDEX('УЦН 1.0'!H:H,MATCH('показатель 504-п'!T314,'УЦН 1.0'!R:R,0)),"")&amp;")"))</f>
        <v xml:space="preserve">2015 (ВОЛС)</v>
      </c>
      <c r="R314" s="807" t="str">
        <f>IFERROR(INDEX('УЦН 2.0'!K:K,MATCH('показатель 504-п'!T314,'УЦН 2.0'!L:L,0)),"")</f>
        <v/>
      </c>
      <c r="S314" s="801" t="str">
        <f>IFERROR(INDEX('ПРТС'!H:H,MATCH('показатель 504-п'!T314,'ПРТС'!P:P,0)),"")</f>
        <v/>
      </c>
      <c r="T314" s="808">
        <v>313</v>
      </c>
      <c r="U314" s="785"/>
      <c r="V314" s="785"/>
      <c r="W314" s="785"/>
      <c r="X314" s="785"/>
      <c r="Y314" s="785"/>
      <c r="Z314" s="785"/>
      <c r="AA314" s="785"/>
      <c r="AB314" s="785"/>
    </row>
    <row r="315" ht="14.25">
      <c r="A315" s="814" t="s">
        <v>757</v>
      </c>
      <c r="B315" s="800" t="s">
        <v>3650</v>
      </c>
      <c r="C315" s="814" t="s">
        <v>161</v>
      </c>
      <c r="D315" s="815">
        <v>555</v>
      </c>
      <c r="E315" s="802">
        <v>475</v>
      </c>
      <c r="F315" s="803" t="s">
        <v>3690</v>
      </c>
      <c r="G315" s="803" t="s">
        <v>3691</v>
      </c>
      <c r="H315" s="803" t="s">
        <v>3692</v>
      </c>
      <c r="I315" s="803" t="str">
        <f>IFERROR(INDEX('УУС'!F:F,MATCH('показатель 504-п'!T315,'УУС'!N:N,0)),"")</f>
        <v xml:space="preserve">ул. Якова Стаценко, д. 31</v>
      </c>
      <c r="J315" s="816" t="str">
        <f t="shared" si="38"/>
        <v xml:space="preserve">4G хор</v>
      </c>
      <c r="K315" s="805"/>
      <c r="L315" s="805"/>
      <c r="M315" s="805"/>
      <c r="N315" s="817" t="s">
        <v>2483</v>
      </c>
      <c r="O315" s="806" t="str">
        <f t="shared" si="39"/>
        <v>ВОЛС</v>
      </c>
      <c r="P315" s="801" t="s">
        <v>819</v>
      </c>
      <c r="Q315" s="801" t="str">
        <f>CONCATENATE(IFERROR(INDEX('УЦН 1.0'!D:D,MATCH('показатель 504-п'!T315,'УЦН 1.0'!R:R,0)),""),IF(IFERROR(INDEX('УЦН 1.0'!H:H,MATCH('показатель 504-п'!T315,'УЦН 1.0'!R:R,0)),"")="",""," ("&amp;IFERROR(INDEX('УЦН 1.0'!H:H,MATCH('показатель 504-п'!T315,'УЦН 1.0'!R:R,0)),"")&amp;")"))</f>
        <v/>
      </c>
      <c r="R315" s="807" t="str">
        <f>IFERROR(INDEX('УЦН 2.0'!K:K,MATCH('показатель 504-п'!T315,'УЦН 2.0'!L:L,0)),"")</f>
        <v/>
      </c>
      <c r="S315" s="801">
        <f>IFERROR(INDEX('ПРТС'!H:H,MATCH('показатель 504-п'!T315,'ПРТС'!P:P,0)),"")</f>
        <v>2018</v>
      </c>
      <c r="T315" s="808">
        <v>314</v>
      </c>
      <c r="U315" s="785"/>
      <c r="V315" s="785"/>
      <c r="W315" s="785"/>
      <c r="X315" s="785"/>
      <c r="Y315" s="785"/>
      <c r="Z315" s="785"/>
      <c r="AA315" s="785"/>
      <c r="AB315" s="785"/>
    </row>
    <row r="316" ht="14.25">
      <c r="A316" s="800" t="s">
        <v>757</v>
      </c>
      <c r="B316" s="800" t="s">
        <v>1362</v>
      </c>
      <c r="C316" s="800" t="s">
        <v>3693</v>
      </c>
      <c r="D316" s="801">
        <v>84</v>
      </c>
      <c r="E316" s="802">
        <v>44</v>
      </c>
      <c r="F316" s="803" t="s">
        <v>3694</v>
      </c>
      <c r="G316" s="803" t="s">
        <v>3695</v>
      </c>
      <c r="H316" s="803" t="s">
        <v>3696</v>
      </c>
      <c r="I316" s="803" t="str">
        <f>IFERROR(INDEX('УУС'!F:F,MATCH('показатель 504-п'!T316,'УУС'!N:N,0)),"")</f>
        <v xml:space="preserve">ул. Нагорная, д. 27</v>
      </c>
      <c r="J316" s="804" t="str">
        <f t="shared" si="38"/>
        <v>-</v>
      </c>
      <c r="K316" s="805" t="s">
        <v>156</v>
      </c>
      <c r="L316" s="805" t="s">
        <v>156</v>
      </c>
      <c r="M316" s="805" t="s">
        <v>156</v>
      </c>
      <c r="N316" s="805" t="s">
        <v>156</v>
      </c>
      <c r="O316" s="806" t="str">
        <f t="shared" si="39"/>
        <v>-</v>
      </c>
      <c r="P316" s="801" t="s">
        <v>156</v>
      </c>
      <c r="Q316" s="801" t="str">
        <f>CONCATENATE(IFERROR(INDEX('УЦН 1.0'!D:D,MATCH('показатель 504-п'!T316,'УЦН 1.0'!R:R,0)),""),IF(IFERROR(INDEX('УЦН 1.0'!H:H,MATCH('показатель 504-п'!T316,'УЦН 1.0'!R:R,0)),"")="",""," ("&amp;IFERROR(INDEX('УЦН 1.0'!H:H,MATCH('показатель 504-п'!T316,'УЦН 1.0'!R:R,0)),"")&amp;")"))</f>
        <v/>
      </c>
      <c r="R316" s="807" t="str">
        <f>IFERROR(INDEX('УЦН 2.0'!K:K,MATCH('показатель 504-п'!T316,'УЦН 2.0'!L:L,0)),"")</f>
        <v/>
      </c>
      <c r="S316" s="801" t="str">
        <f>IFERROR(INDEX('ПРТС'!H:H,MATCH('показатель 504-п'!T316,'ПРТС'!P:P,0)),"")</f>
        <v/>
      </c>
      <c r="T316" s="808">
        <v>315</v>
      </c>
      <c r="U316" s="785"/>
      <c r="V316" s="785"/>
      <c r="W316" s="785"/>
      <c r="X316" s="785"/>
      <c r="Y316" s="785"/>
      <c r="Z316" s="785"/>
      <c r="AA316" s="785"/>
      <c r="AB316" s="785"/>
    </row>
    <row r="317" ht="14.25">
      <c r="A317" s="800" t="s">
        <v>757</v>
      </c>
      <c r="B317" s="800" t="s">
        <v>3657</v>
      </c>
      <c r="C317" s="800" t="s">
        <v>3449</v>
      </c>
      <c r="D317" s="801">
        <v>56</v>
      </c>
      <c r="E317" s="802">
        <v>29</v>
      </c>
      <c r="F317" s="803" t="s">
        <v>3697</v>
      </c>
      <c r="G317" s="803" t="s">
        <v>3698</v>
      </c>
      <c r="H317" s="803" t="s">
        <v>3699</v>
      </c>
      <c r="I317" s="803" t="str">
        <f>IFERROR(INDEX('УУС'!F:F,MATCH('показатель 504-п'!T317,'УУС'!N:N,0)),"")</f>
        <v/>
      </c>
      <c r="J317" s="804" t="str">
        <f t="shared" si="38"/>
        <v xml:space="preserve">2G низ</v>
      </c>
      <c r="K317" s="805" t="s">
        <v>156</v>
      </c>
      <c r="L317" s="805" t="s">
        <v>2500</v>
      </c>
      <c r="M317" s="805" t="s">
        <v>156</v>
      </c>
      <c r="N317" s="805" t="s">
        <v>156</v>
      </c>
      <c r="O317" s="806" t="str">
        <f t="shared" si="39"/>
        <v>-</v>
      </c>
      <c r="P317" s="801" t="s">
        <v>156</v>
      </c>
      <c r="Q317" s="801" t="str">
        <f>CONCATENATE(IFERROR(INDEX('УЦН 1.0'!D:D,MATCH('показатель 504-п'!T317,'УЦН 1.0'!R:R,0)),""),IF(IFERROR(INDEX('УЦН 1.0'!H:H,MATCH('показатель 504-п'!T317,'УЦН 1.0'!R:R,0)),"")="",""," ("&amp;IFERROR(INDEX('УЦН 1.0'!H:H,MATCH('показатель 504-п'!T317,'УЦН 1.0'!R:R,0)),"")&amp;")"))</f>
        <v/>
      </c>
      <c r="R317" s="807" t="str">
        <f>IFERROR(INDEX('УЦН 2.0'!K:K,MATCH('показатель 504-п'!T317,'УЦН 2.0'!L:L,0)),"")</f>
        <v/>
      </c>
      <c r="S317" s="801" t="str">
        <f>IFERROR(INDEX('ПРТС'!H:H,MATCH('показатель 504-п'!T317,'ПРТС'!P:P,0)),"")</f>
        <v/>
      </c>
      <c r="T317" s="808">
        <v>316</v>
      </c>
      <c r="U317" s="785"/>
      <c r="V317" s="785"/>
      <c r="W317" s="785"/>
      <c r="X317" s="785"/>
      <c r="Y317" s="785"/>
      <c r="Z317" s="785"/>
      <c r="AA317" s="785"/>
      <c r="AB317" s="785"/>
    </row>
    <row r="318" ht="14.25">
      <c r="A318" s="814" t="s">
        <v>757</v>
      </c>
      <c r="B318" s="800" t="s">
        <v>3650</v>
      </c>
      <c r="C318" s="814" t="s">
        <v>162</v>
      </c>
      <c r="D318" s="815">
        <v>375</v>
      </c>
      <c r="E318" s="802">
        <v>254</v>
      </c>
      <c r="F318" s="803" t="s">
        <v>3700</v>
      </c>
      <c r="G318" s="803" t="s">
        <v>3701</v>
      </c>
      <c r="H318" s="803" t="s">
        <v>3702</v>
      </c>
      <c r="I318" s="803" t="str">
        <f>IFERROR(INDEX('УУС'!F:F,MATCH('показатель 504-п'!T318,'УУС'!N:N,0)),"")</f>
        <v xml:space="preserve">ул. Чуева, д. 27</v>
      </c>
      <c r="J318" s="816" t="str">
        <f t="shared" si="38"/>
        <v xml:space="preserve">4G хор</v>
      </c>
      <c r="K318" s="805"/>
      <c r="L318" s="805"/>
      <c r="M318" s="805"/>
      <c r="N318" s="817" t="s">
        <v>2483</v>
      </c>
      <c r="O318" s="806" t="str">
        <f t="shared" si="39"/>
        <v>ВОЛС</v>
      </c>
      <c r="P318" s="801" t="s">
        <v>819</v>
      </c>
      <c r="Q318" s="801" t="str">
        <f>CONCATENATE(IFERROR(INDEX('УЦН 1.0'!D:D,MATCH('показатель 504-п'!T318,'УЦН 1.0'!R:R,0)),""),IF(IFERROR(INDEX('УЦН 1.0'!H:H,MATCH('показатель 504-п'!T318,'УЦН 1.0'!R:R,0)),"")="",""," ("&amp;IFERROR(INDEX('УЦН 1.0'!H:H,MATCH('показатель 504-п'!T318,'УЦН 1.0'!R:R,0)),"")&amp;")"))</f>
        <v xml:space="preserve">2019 (ВОЛС)</v>
      </c>
      <c r="R318" s="807" t="str">
        <f>IFERROR(INDEX('УЦН 2.0'!K:K,MATCH('показатель 504-п'!T318,'УЦН 2.0'!L:L,0)),"")</f>
        <v/>
      </c>
      <c r="S318" s="801">
        <f>IFERROR(INDEX('ПРТС'!H:H,MATCH('показатель 504-п'!T318,'ПРТС'!P:P,0)),"")</f>
        <v>2021</v>
      </c>
      <c r="T318" s="808">
        <v>317</v>
      </c>
      <c r="U318" s="785"/>
      <c r="V318" s="785"/>
      <c r="W318" s="785"/>
      <c r="X318" s="785"/>
      <c r="Y318" s="785"/>
      <c r="Z318" s="785"/>
      <c r="AA318" s="785"/>
      <c r="AB318" s="785"/>
    </row>
    <row r="319" ht="14.25">
      <c r="A319" s="809" t="s">
        <v>757</v>
      </c>
      <c r="B319" s="800" t="s">
        <v>1343</v>
      </c>
      <c r="C319" s="809" t="s">
        <v>104</v>
      </c>
      <c r="D319" s="810">
        <v>169</v>
      </c>
      <c r="E319" s="802">
        <v>68</v>
      </c>
      <c r="F319" s="803" t="s">
        <v>3703</v>
      </c>
      <c r="G319" s="803" t="s">
        <v>3704</v>
      </c>
      <c r="H319" s="803" t="s">
        <v>3705</v>
      </c>
      <c r="I319" s="803" t="str">
        <f>IFERROR(INDEX('УУС'!F:F,MATCH('показатель 504-п'!T319,'УУС'!N:N,0)),"")</f>
        <v/>
      </c>
      <c r="J319" s="811" t="str">
        <f t="shared" si="38"/>
        <v xml:space="preserve">4G хор</v>
      </c>
      <c r="K319" s="805" t="s">
        <v>156</v>
      </c>
      <c r="L319" s="812" t="s">
        <v>2481</v>
      </c>
      <c r="M319" s="805" t="s">
        <v>156</v>
      </c>
      <c r="N319" s="812" t="s">
        <v>2483</v>
      </c>
      <c r="O319" s="806" t="str">
        <f t="shared" si="39"/>
        <v>ВОЛС</v>
      </c>
      <c r="P319" s="801" t="s">
        <v>2540</v>
      </c>
      <c r="Q319" s="801" t="str">
        <f>CONCATENATE(IFERROR(INDEX('УЦН 1.0'!D:D,MATCH('показатель 504-п'!T319,'УЦН 1.0'!R:R,0)),""),IF(IFERROR(INDEX('УЦН 1.0'!H:H,MATCH('показатель 504-п'!T319,'УЦН 1.0'!R:R,0)),"")="",""," ("&amp;IFERROR(INDEX('УЦН 1.0'!H:H,MATCH('показатель 504-п'!T319,'УЦН 1.0'!R:R,0)),"")&amp;")"))</f>
        <v/>
      </c>
      <c r="R319" s="807" t="str">
        <f>IFERROR(INDEX('УЦН 2.0'!K:K,MATCH('показатель 504-п'!T319,'УЦН 2.0'!L:L,0)),"")</f>
        <v xml:space="preserve">2022 (ноябрь 2022) - ВОЛС + Мегафон </v>
      </c>
      <c r="S319" s="801" t="str">
        <f>IFERROR(INDEX('ПРТС'!H:H,MATCH('показатель 504-п'!T319,'ПРТС'!P:P,0)),"")</f>
        <v/>
      </c>
      <c r="T319" s="808">
        <v>318</v>
      </c>
      <c r="U319" s="785"/>
      <c r="V319" s="785"/>
      <c r="W319" s="785"/>
      <c r="X319" s="785"/>
      <c r="Y319" s="785"/>
      <c r="Z319" s="785"/>
      <c r="AA319" s="785"/>
      <c r="AB319" s="785"/>
    </row>
    <row r="320" ht="14.25">
      <c r="A320" s="814" t="s">
        <v>757</v>
      </c>
      <c r="B320" s="800" t="s">
        <v>3679</v>
      </c>
      <c r="C320" s="814" t="s">
        <v>1238</v>
      </c>
      <c r="D320" s="815">
        <v>153</v>
      </c>
      <c r="E320" s="802">
        <v>71</v>
      </c>
      <c r="F320" s="803" t="s">
        <v>3706</v>
      </c>
      <c r="G320" s="803" t="s">
        <v>3707</v>
      </c>
      <c r="H320" s="803" t="s">
        <v>3708</v>
      </c>
      <c r="I320" s="803" t="str">
        <f>IFERROR(INDEX('УУС'!F:F,MATCH('показатель 504-п'!T320,'УУС'!N:N,0)),"")</f>
        <v/>
      </c>
      <c r="J320" s="816" t="str">
        <f t="shared" si="38"/>
        <v xml:space="preserve">2G хор</v>
      </c>
      <c r="K320" s="805"/>
      <c r="L320" s="805"/>
      <c r="M320" s="805"/>
      <c r="N320" s="817" t="s">
        <v>2695</v>
      </c>
      <c r="O320" s="806" t="str">
        <f t="shared" si="39"/>
        <v>Спутник</v>
      </c>
      <c r="P320" s="801" t="s">
        <v>882</v>
      </c>
      <c r="Q320" s="801" t="str">
        <f>CONCATENATE(IFERROR(INDEX('УЦН 1.0'!D:D,MATCH('показатель 504-п'!T320,'УЦН 1.0'!R:R,0)),""),IF(IFERROR(INDEX('УЦН 1.0'!H:H,MATCH('показатель 504-п'!T320,'УЦН 1.0'!R:R,0)),"")="",""," ("&amp;IFERROR(INDEX('УЦН 1.0'!H:H,MATCH('показатель 504-п'!T320,'УЦН 1.0'!R:R,0)),"")&amp;")"))</f>
        <v/>
      </c>
      <c r="R320" s="807" t="str">
        <f>IFERROR(INDEX('УЦН 2.0'!K:K,MATCH('показатель 504-п'!T320,'УЦН 2.0'!L:L,0)),"")</f>
        <v/>
      </c>
      <c r="S320" s="801" t="str">
        <f>IFERROR(INDEX('ПРТС'!H:H,MATCH('показатель 504-п'!T320,'ПРТС'!P:P,0)),"")</f>
        <v/>
      </c>
      <c r="T320" s="808">
        <v>319</v>
      </c>
      <c r="U320" s="785"/>
      <c r="V320" s="785"/>
      <c r="W320" s="785"/>
      <c r="X320" s="785"/>
      <c r="Y320" s="785"/>
      <c r="Z320" s="785"/>
      <c r="AA320" s="785"/>
      <c r="AB320" s="785"/>
    </row>
    <row r="321" ht="14.25">
      <c r="A321" s="814" t="s">
        <v>757</v>
      </c>
      <c r="B321" s="800" t="s">
        <v>3625</v>
      </c>
      <c r="C321" s="814" t="s">
        <v>236</v>
      </c>
      <c r="D321" s="813">
        <v>283</v>
      </c>
      <c r="E321" s="802">
        <v>169</v>
      </c>
      <c r="F321" s="803" t="s">
        <v>3709</v>
      </c>
      <c r="G321" s="803" t="s">
        <v>3710</v>
      </c>
      <c r="H321" s="803" t="s">
        <v>3711</v>
      </c>
      <c r="I321" s="803" t="str">
        <f>IFERROR(INDEX('УУС'!F:F,MATCH('показатель 504-п'!T321,'УУС'!N:N,0)),"")</f>
        <v xml:space="preserve">ул. Лесная, д. 11</v>
      </c>
      <c r="J321" s="816" t="str">
        <f t="shared" si="38"/>
        <v xml:space="preserve">4G хор</v>
      </c>
      <c r="K321" s="805"/>
      <c r="L321" s="817" t="s">
        <v>2481</v>
      </c>
      <c r="M321" s="805"/>
      <c r="N321" s="805"/>
      <c r="O321" s="806" t="str">
        <f t="shared" si="39"/>
        <v>ВОЛС</v>
      </c>
      <c r="P321" s="801" t="s">
        <v>819</v>
      </c>
      <c r="Q321" s="801" t="str">
        <f>CONCATENATE(IFERROR(INDEX('УЦН 1.0'!D:D,MATCH('показатель 504-п'!T321,'УЦН 1.0'!R:R,0)),""),IF(IFERROR(INDEX('УЦН 1.0'!H:H,MATCH('показатель 504-п'!T321,'УЦН 1.0'!R:R,0)),"")="",""," ("&amp;IFERROR(INDEX('УЦН 1.0'!H:H,MATCH('показатель 504-п'!T321,'УЦН 1.0'!R:R,0)),"")&amp;")"))</f>
        <v xml:space="preserve">2019 (ВОЛС)</v>
      </c>
      <c r="R321" s="807" t="str">
        <f>IFERROR(INDEX('УЦН 2.0'!K:K,MATCH('показатель 504-п'!T321,'УЦН 2.0'!L:L,0)),"")</f>
        <v/>
      </c>
      <c r="S321" s="801">
        <f>IFERROR(INDEX('ПРТС'!H:H,MATCH('показатель 504-п'!T321,'ПРТС'!P:P,0)),"")</f>
        <v>2023</v>
      </c>
      <c r="T321" s="808">
        <v>320</v>
      </c>
      <c r="U321" s="785"/>
      <c r="V321" s="785"/>
      <c r="W321" s="785"/>
      <c r="X321" s="785"/>
      <c r="Y321" s="785"/>
      <c r="Z321" s="785"/>
      <c r="AA321" s="785"/>
      <c r="AB321" s="785"/>
    </row>
    <row r="322" ht="14.25">
      <c r="A322" s="800" t="s">
        <v>757</v>
      </c>
      <c r="B322" s="800" t="s">
        <v>3665</v>
      </c>
      <c r="C322" s="800" t="s">
        <v>1165</v>
      </c>
      <c r="D322" s="801">
        <v>25</v>
      </c>
      <c r="E322" s="802">
        <v>8</v>
      </c>
      <c r="F322" s="803" t="s">
        <v>3712</v>
      </c>
      <c r="G322" s="803" t="s">
        <v>3713</v>
      </c>
      <c r="H322" s="803" t="s">
        <v>3714</v>
      </c>
      <c r="I322" s="803" t="str">
        <f>IFERROR(INDEX('УУС'!F:F,MATCH('показатель 504-п'!T322,'УУС'!N:N,0)),"")</f>
        <v/>
      </c>
      <c r="J322" s="804" t="str">
        <f t="shared" si="38"/>
        <v xml:space="preserve">2G низ</v>
      </c>
      <c r="K322" s="805" t="s">
        <v>156</v>
      </c>
      <c r="L322" s="805" t="s">
        <v>2500</v>
      </c>
      <c r="M322" s="805" t="s">
        <v>156</v>
      </c>
      <c r="N322" s="805" t="s">
        <v>2490</v>
      </c>
      <c r="O322" s="806" t="str">
        <f t="shared" si="39"/>
        <v>-</v>
      </c>
      <c r="P322" s="801" t="s">
        <v>156</v>
      </c>
      <c r="Q322" s="801" t="str">
        <f>CONCATENATE(IFERROR(INDEX('УЦН 1.0'!D:D,MATCH('показатель 504-п'!T322,'УЦН 1.0'!R:R,0)),""),IF(IFERROR(INDEX('УЦН 1.0'!H:H,MATCH('показатель 504-п'!T322,'УЦН 1.0'!R:R,0)),"")="",""," ("&amp;IFERROR(INDEX('УЦН 1.0'!H:H,MATCH('показатель 504-п'!T322,'УЦН 1.0'!R:R,0)),"")&amp;")"))</f>
        <v/>
      </c>
      <c r="R322" s="807" t="str">
        <f>IFERROR(INDEX('УЦН 2.0'!K:K,MATCH('показатель 504-п'!T322,'УЦН 2.0'!L:L,0)),"")</f>
        <v/>
      </c>
      <c r="S322" s="801" t="str">
        <f>IFERROR(INDEX('ПРТС'!H:H,MATCH('показатель 504-п'!T322,'ПРТС'!P:P,0)),"")</f>
        <v/>
      </c>
      <c r="T322" s="808">
        <v>321</v>
      </c>
      <c r="U322" s="785"/>
      <c r="V322" s="785"/>
      <c r="W322" s="785"/>
      <c r="X322" s="785"/>
      <c r="Y322" s="785"/>
      <c r="Z322" s="785"/>
      <c r="AA322" s="785"/>
      <c r="AB322" s="785"/>
    </row>
    <row r="323" ht="14.25">
      <c r="A323" s="800" t="s">
        <v>757</v>
      </c>
      <c r="B323" s="800" t="s">
        <v>3665</v>
      </c>
      <c r="C323" s="824" t="s">
        <v>3715</v>
      </c>
      <c r="D323" s="801">
        <v>1631</v>
      </c>
      <c r="E323" s="802">
        <v>885</v>
      </c>
      <c r="F323" s="803" t="s">
        <v>3716</v>
      </c>
      <c r="G323" s="803" t="s">
        <v>3717</v>
      </c>
      <c r="H323" s="803" t="s">
        <v>3718</v>
      </c>
      <c r="I323" s="803" t="str">
        <f>IFERROR(INDEX('УУС'!F:F,MATCH('показатель 504-п'!T323,'УУС'!N:N,0)),"")</f>
        <v/>
      </c>
      <c r="J323" s="804" t="str">
        <f t="shared" si="38"/>
        <v xml:space="preserve">4G хор</v>
      </c>
      <c r="K323" s="805" t="s">
        <v>156</v>
      </c>
      <c r="L323" s="825" t="s">
        <v>2481</v>
      </c>
      <c r="M323" s="825" t="s">
        <v>2489</v>
      </c>
      <c r="N323" s="825" t="s">
        <v>2483</v>
      </c>
      <c r="O323" s="806" t="str">
        <f t="shared" si="39"/>
        <v>ВОЛС</v>
      </c>
      <c r="P323" s="801" t="s">
        <v>819</v>
      </c>
      <c r="Q323" s="801" t="str">
        <f>CONCATENATE(IFERROR(INDEX('УЦН 1.0'!D:D,MATCH('показатель 504-п'!T323,'УЦН 1.0'!R:R,0)),""),IF(IFERROR(INDEX('УЦН 1.0'!H:H,MATCH('показатель 504-п'!T323,'УЦН 1.0'!R:R,0)),"")="",""," ("&amp;IFERROR(INDEX('УЦН 1.0'!H:H,MATCH('показатель 504-п'!T323,'УЦН 1.0'!R:R,0)),"")&amp;")"))</f>
        <v/>
      </c>
      <c r="R323" s="807" t="str">
        <f>IFERROR(INDEX('УЦН 2.0'!K:K,MATCH('показатель 504-п'!T323,'УЦН 2.0'!L:L,0)),"")</f>
        <v/>
      </c>
      <c r="S323" s="801" t="str">
        <f>IFERROR(INDEX('ПРТС'!H:H,MATCH('показатель 504-п'!T323,'ПРТС'!P:P,0)),"")</f>
        <v/>
      </c>
      <c r="T323" s="808">
        <v>322</v>
      </c>
      <c r="U323" s="785"/>
      <c r="V323" s="785"/>
      <c r="W323" s="785"/>
      <c r="X323" s="785"/>
      <c r="Y323" s="785"/>
      <c r="Z323" s="785"/>
      <c r="AA323" s="785"/>
      <c r="AB323" s="785"/>
    </row>
    <row r="324" ht="14.25">
      <c r="A324" s="800" t="s">
        <v>757</v>
      </c>
      <c r="B324" s="800" t="s">
        <v>1362</v>
      </c>
      <c r="C324" s="800" t="s">
        <v>3719</v>
      </c>
      <c r="D324" s="801">
        <v>1</v>
      </c>
      <c r="E324" s="802">
        <v>2</v>
      </c>
      <c r="F324" s="803" t="s">
        <v>3720</v>
      </c>
      <c r="G324" s="803" t="s">
        <v>3721</v>
      </c>
      <c r="H324" s="803" t="s">
        <v>3722</v>
      </c>
      <c r="I324" s="803" t="str">
        <f>IFERROR(INDEX('УУС'!F:F,MATCH('показатель 504-п'!T324,'УУС'!N:N,0)),"")</f>
        <v/>
      </c>
      <c r="J324" s="804" t="str">
        <f t="shared" si="38"/>
        <v xml:space="preserve">3G хор</v>
      </c>
      <c r="K324" s="805" t="s">
        <v>156</v>
      </c>
      <c r="L324" s="805" t="s">
        <v>156</v>
      </c>
      <c r="M324" s="805" t="s">
        <v>156</v>
      </c>
      <c r="N324" s="805" t="s">
        <v>2495</v>
      </c>
      <c r="O324" s="806" t="str">
        <f t="shared" si="39"/>
        <v>-</v>
      </c>
      <c r="P324" s="801" t="s">
        <v>156</v>
      </c>
      <c r="Q324" s="801" t="str">
        <f>CONCATENATE(IFERROR(INDEX('УЦН 1.0'!D:D,MATCH('показатель 504-п'!T324,'УЦН 1.0'!R:R,0)),""),IF(IFERROR(INDEX('УЦН 1.0'!H:H,MATCH('показатель 504-п'!T324,'УЦН 1.0'!R:R,0)),"")="",""," ("&amp;IFERROR(INDEX('УЦН 1.0'!H:H,MATCH('показатель 504-п'!T324,'УЦН 1.0'!R:R,0)),"")&amp;")"))</f>
        <v/>
      </c>
      <c r="R324" s="807" t="str">
        <f>IFERROR(INDEX('УЦН 2.0'!K:K,MATCH('показатель 504-п'!T324,'УЦН 2.0'!L:L,0)),"")</f>
        <v/>
      </c>
      <c r="S324" s="801" t="str">
        <f>IFERROR(INDEX('ПРТС'!H:H,MATCH('показатель 504-п'!T324,'ПРТС'!P:P,0)),"")</f>
        <v/>
      </c>
      <c r="T324" s="808">
        <v>323</v>
      </c>
      <c r="U324" s="785"/>
      <c r="V324" s="785"/>
      <c r="W324" s="785"/>
      <c r="X324" s="785"/>
      <c r="Y324" s="785"/>
      <c r="Z324" s="785"/>
      <c r="AA324" s="785"/>
      <c r="AB324" s="785"/>
    </row>
    <row r="325" ht="14.25">
      <c r="A325" s="814" t="s">
        <v>757</v>
      </c>
      <c r="B325" s="800" t="s">
        <v>3679</v>
      </c>
      <c r="C325" s="814" t="s">
        <v>163</v>
      </c>
      <c r="D325" s="815">
        <v>521</v>
      </c>
      <c r="E325" s="802">
        <v>313</v>
      </c>
      <c r="F325" s="803" t="s">
        <v>3723</v>
      </c>
      <c r="G325" s="803" t="s">
        <v>3724</v>
      </c>
      <c r="H325" s="803" t="s">
        <v>3725</v>
      </c>
      <c r="I325" s="803" t="str">
        <f>IFERROR(INDEX('УУС'!F:F,MATCH('показатель 504-п'!T325,'УУС'!N:N,0)),"")</f>
        <v xml:space="preserve">ул. Центральная, д. 19</v>
      </c>
      <c r="J325" s="816" t="str">
        <f t="shared" si="38"/>
        <v xml:space="preserve">4G хор</v>
      </c>
      <c r="K325" s="805"/>
      <c r="L325" s="805"/>
      <c r="M325" s="805"/>
      <c r="N325" s="817" t="s">
        <v>2483</v>
      </c>
      <c r="O325" s="806" t="str">
        <f t="shared" si="39"/>
        <v>ВОЛС</v>
      </c>
      <c r="P325" s="801" t="s">
        <v>819</v>
      </c>
      <c r="Q325" s="801" t="str">
        <f>CONCATENATE(IFERROR(INDEX('УЦН 1.0'!D:D,MATCH('показатель 504-п'!T325,'УЦН 1.0'!R:R,0)),""),IF(IFERROR(INDEX('УЦН 1.0'!H:H,MATCH('показатель 504-п'!T325,'УЦН 1.0'!R:R,0)),"")="",""," ("&amp;IFERROR(INDEX('УЦН 1.0'!H:H,MATCH('показатель 504-п'!T325,'УЦН 1.0'!R:R,0)),"")&amp;")"))</f>
        <v/>
      </c>
      <c r="R325" s="807" t="str">
        <f>IFERROR(INDEX('УЦН 2.0'!K:K,MATCH('показатель 504-п'!T325,'УЦН 2.0'!L:L,0)),"")</f>
        <v/>
      </c>
      <c r="S325" s="801">
        <f>IFERROR(INDEX('ПРТС'!H:H,MATCH('показатель 504-п'!T325,'ПРТС'!P:P,0)),"")</f>
        <v>2018</v>
      </c>
      <c r="T325" s="808">
        <v>324</v>
      </c>
      <c r="U325" s="785"/>
      <c r="V325" s="785"/>
      <c r="W325" s="785"/>
      <c r="X325" s="785"/>
      <c r="Y325" s="785"/>
      <c r="Z325" s="785"/>
      <c r="AA325" s="785"/>
      <c r="AB325" s="785"/>
    </row>
    <row r="326" ht="14.25">
      <c r="A326" s="800" t="s">
        <v>757</v>
      </c>
      <c r="B326" s="800" t="s">
        <v>1362</v>
      </c>
      <c r="C326" s="800" t="s">
        <v>1502</v>
      </c>
      <c r="D326" s="801">
        <v>685</v>
      </c>
      <c r="E326" s="802">
        <v>377</v>
      </c>
      <c r="F326" s="803" t="s">
        <v>3726</v>
      </c>
      <c r="G326" s="803" t="s">
        <v>3727</v>
      </c>
      <c r="H326" s="803" t="s">
        <v>3728</v>
      </c>
      <c r="I326" s="803" t="str">
        <f>IFERROR(INDEX('УУС'!F:F,MATCH('показатель 504-п'!T326,'УУС'!N:N,0)),"")</f>
        <v xml:space="preserve">ул. Новая, д. 17</v>
      </c>
      <c r="J326" s="804" t="str">
        <f t="shared" si="38"/>
        <v xml:space="preserve">3G хор</v>
      </c>
      <c r="K326" s="805" t="s">
        <v>156</v>
      </c>
      <c r="L326" s="805" t="s">
        <v>156</v>
      </c>
      <c r="M326" s="805" t="s">
        <v>156</v>
      </c>
      <c r="N326" s="805" t="s">
        <v>2495</v>
      </c>
      <c r="O326" s="806" t="str">
        <f t="shared" si="39"/>
        <v>ВОЛС</v>
      </c>
      <c r="P326" s="801" t="s">
        <v>819</v>
      </c>
      <c r="Q326" s="801" t="str">
        <f>CONCATENATE(IFERROR(INDEX('УЦН 1.0'!D:D,MATCH('показатель 504-п'!T326,'УЦН 1.0'!R:R,0)),""),IF(IFERROR(INDEX('УЦН 1.0'!H:H,MATCH('показатель 504-п'!T326,'УЦН 1.0'!R:R,0)),"")="",""," ("&amp;IFERROR(INDEX('УЦН 1.0'!H:H,MATCH('показатель 504-п'!T326,'УЦН 1.0'!R:R,0)),"")&amp;")"))</f>
        <v/>
      </c>
      <c r="R326" s="807" t="str">
        <f>IFERROR(INDEX('УЦН 2.0'!K:K,MATCH('показатель 504-п'!T326,'УЦН 2.0'!L:L,0)),"")</f>
        <v/>
      </c>
      <c r="S326" s="801" t="str">
        <f>IFERROR(INDEX('ПРТС'!H:H,MATCH('показатель 504-п'!T326,'ПРТС'!P:P,0)),"")</f>
        <v/>
      </c>
      <c r="T326" s="808">
        <v>325</v>
      </c>
      <c r="U326" s="785"/>
      <c r="V326" s="785"/>
      <c r="W326" s="785"/>
      <c r="X326" s="785"/>
      <c r="Y326" s="785"/>
      <c r="Z326" s="785"/>
      <c r="AA326" s="785"/>
      <c r="AB326" s="785"/>
    </row>
    <row r="327" ht="14.25">
      <c r="A327" s="800" t="s">
        <v>757</v>
      </c>
      <c r="B327" s="800" t="s">
        <v>1343</v>
      </c>
      <c r="C327" s="800" t="s">
        <v>3729</v>
      </c>
      <c r="D327" s="801">
        <v>822</v>
      </c>
      <c r="E327" s="802">
        <v>541</v>
      </c>
      <c r="F327" s="803" t="s">
        <v>3730</v>
      </c>
      <c r="G327" s="803" t="s">
        <v>3731</v>
      </c>
      <c r="H327" s="803" t="s">
        <v>3732</v>
      </c>
      <c r="I327" s="803" t="str">
        <f>IFERROR(INDEX('УУС'!F:F,MATCH('показатель 504-п'!T327,'УУС'!N:N,0)),"")</f>
        <v xml:space="preserve">ул. Центральная, д. 137а</v>
      </c>
      <c r="J327" s="804" t="str">
        <f t="shared" si="38"/>
        <v xml:space="preserve">4G хор</v>
      </c>
      <c r="K327" s="805" t="s">
        <v>2480</v>
      </c>
      <c r="L327" s="805" t="s">
        <v>2481</v>
      </c>
      <c r="M327" s="805" t="s">
        <v>2482</v>
      </c>
      <c r="N327" s="805" t="s">
        <v>2483</v>
      </c>
      <c r="O327" s="806" t="str">
        <f t="shared" si="39"/>
        <v>РРЛ</v>
      </c>
      <c r="P327" s="801" t="s">
        <v>2540</v>
      </c>
      <c r="Q327" s="801" t="str">
        <f>CONCATENATE(IFERROR(INDEX('УЦН 1.0'!D:D,MATCH('показатель 504-п'!T327,'УЦН 1.0'!R:R,0)),""),IF(IFERROR(INDEX('УЦН 1.0'!H:H,MATCH('показатель 504-п'!T327,'УЦН 1.0'!R:R,0)),"")="",""," ("&amp;IFERROR(INDEX('УЦН 1.0'!H:H,MATCH('показатель 504-п'!T327,'УЦН 1.0'!R:R,0)),"")&amp;")"))</f>
        <v/>
      </c>
      <c r="R327" s="807" t="str">
        <f>IFERROR(INDEX('УЦН 2.0'!K:K,MATCH('показатель 504-п'!T327,'УЦН 2.0'!L:L,0)),"")</f>
        <v/>
      </c>
      <c r="S327" s="801" t="str">
        <f>IFERROR(INDEX('ПРТС'!H:H,MATCH('показатель 504-п'!T327,'ПРТС'!P:P,0)),"")</f>
        <v/>
      </c>
      <c r="T327" s="808">
        <v>326</v>
      </c>
      <c r="U327" s="785"/>
      <c r="V327" s="785"/>
      <c r="W327" s="785"/>
      <c r="X327" s="785"/>
      <c r="Y327" s="785"/>
      <c r="Z327" s="785"/>
      <c r="AA327" s="785"/>
      <c r="AB327" s="785"/>
    </row>
    <row r="328" ht="14.25">
      <c r="A328" s="814" t="s">
        <v>757</v>
      </c>
      <c r="B328" s="800" t="s">
        <v>3620</v>
      </c>
      <c r="C328" s="814" t="s">
        <v>237</v>
      </c>
      <c r="D328" s="813">
        <v>323</v>
      </c>
      <c r="E328" s="802">
        <v>257</v>
      </c>
      <c r="F328" s="803" t="s">
        <v>3733</v>
      </c>
      <c r="G328" s="803" t="s">
        <v>3734</v>
      </c>
      <c r="H328" s="803" t="s">
        <v>3735</v>
      </c>
      <c r="I328" s="803" t="str">
        <f>IFERROR(INDEX('УУС'!F:F,MATCH('показатель 504-п'!T328,'УУС'!N:N,0)),"")</f>
        <v/>
      </c>
      <c r="J328" s="816" t="str">
        <f t="shared" si="38"/>
        <v xml:space="preserve">4G хор</v>
      </c>
      <c r="K328" s="805"/>
      <c r="L328" s="817" t="s">
        <v>2481</v>
      </c>
      <c r="M328" s="805"/>
      <c r="N328" s="805"/>
      <c r="O328" s="806" t="str">
        <f t="shared" si="39"/>
        <v>ВОЛС</v>
      </c>
      <c r="P328" s="801" t="s">
        <v>819</v>
      </c>
      <c r="Q328" s="801" t="str">
        <f>CONCATENATE(IFERROR(INDEX('УЦН 1.0'!D:D,MATCH('показатель 504-п'!T328,'УЦН 1.0'!R:R,0)),""),IF(IFERROR(INDEX('УЦН 1.0'!H:H,MATCH('показатель 504-п'!T328,'УЦН 1.0'!R:R,0)),"")="",""," ("&amp;IFERROR(INDEX('УЦН 1.0'!H:H,MATCH('показатель 504-п'!T328,'УЦН 1.0'!R:R,0)),"")&amp;")"))</f>
        <v xml:space="preserve">2019 (ВОЛС)</v>
      </c>
      <c r="R328" s="807" t="str">
        <f>IFERROR(INDEX('УЦН 2.0'!K:K,MATCH('показатель 504-п'!T328,'УЦН 2.0'!L:L,0)),"")</f>
        <v/>
      </c>
      <c r="S328" s="801">
        <f>IFERROR(INDEX('ПРТС'!H:H,MATCH('показатель 504-п'!T328,'ПРТС'!P:P,0)),"")</f>
        <v>2023</v>
      </c>
      <c r="T328" s="808">
        <v>327</v>
      </c>
      <c r="U328" s="785"/>
      <c r="V328" s="785"/>
      <c r="W328" s="785"/>
      <c r="X328" s="785"/>
      <c r="Y328" s="785"/>
      <c r="Z328" s="785"/>
      <c r="AA328" s="785"/>
      <c r="AB328" s="785"/>
    </row>
    <row r="329" ht="14.25">
      <c r="A329" s="800" t="s">
        <v>757</v>
      </c>
      <c r="B329" s="800" t="s">
        <v>3665</v>
      </c>
      <c r="C329" s="800" t="s">
        <v>3736</v>
      </c>
      <c r="D329" s="801">
        <v>61</v>
      </c>
      <c r="E329" s="802">
        <v>22</v>
      </c>
      <c r="F329" s="803" t="s">
        <v>3737</v>
      </c>
      <c r="G329" s="803" t="s">
        <v>3738</v>
      </c>
      <c r="H329" s="803" t="s">
        <v>3739</v>
      </c>
      <c r="I329" s="803" t="str">
        <f>IFERROR(INDEX('УУС'!F:F,MATCH('показатель 504-п'!T329,'УУС'!N:N,0)),"")</f>
        <v/>
      </c>
      <c r="J329" s="804" t="str">
        <f t="shared" si="38"/>
        <v>-</v>
      </c>
      <c r="K329" s="805" t="s">
        <v>156</v>
      </c>
      <c r="L329" s="805" t="s">
        <v>156</v>
      </c>
      <c r="M329" s="805" t="s">
        <v>156</v>
      </c>
      <c r="N329" s="805" t="s">
        <v>156</v>
      </c>
      <c r="O329" s="806" t="str">
        <f t="shared" si="39"/>
        <v>-</v>
      </c>
      <c r="P329" s="801" t="s">
        <v>156</v>
      </c>
      <c r="Q329" s="801" t="str">
        <f>CONCATENATE(IFERROR(INDEX('УЦН 1.0'!D:D,MATCH('показатель 504-п'!T329,'УЦН 1.0'!R:R,0)),""),IF(IFERROR(INDEX('УЦН 1.0'!H:H,MATCH('показатель 504-п'!T329,'УЦН 1.0'!R:R,0)),"")="",""," ("&amp;IFERROR(INDEX('УЦН 1.0'!H:H,MATCH('показатель 504-п'!T329,'УЦН 1.0'!R:R,0)),"")&amp;")"))</f>
        <v/>
      </c>
      <c r="R329" s="807" t="str">
        <f>IFERROR(INDEX('УЦН 2.0'!K:K,MATCH('показатель 504-п'!T329,'УЦН 2.0'!L:L,0)),"")</f>
        <v/>
      </c>
      <c r="S329" s="801" t="str">
        <f>IFERROR(INDEX('ПРТС'!H:H,MATCH('показатель 504-п'!T329,'ПРТС'!P:P,0)),"")</f>
        <v/>
      </c>
      <c r="T329" s="808">
        <v>328</v>
      </c>
      <c r="U329" s="785"/>
      <c r="V329" s="785"/>
      <c r="W329" s="785"/>
      <c r="X329" s="785"/>
      <c r="Y329" s="785"/>
      <c r="Z329" s="785"/>
      <c r="AA329" s="785"/>
      <c r="AB329" s="785"/>
    </row>
    <row r="330" ht="14.25">
      <c r="A330" s="800" t="s">
        <v>757</v>
      </c>
      <c r="B330" s="800" t="s">
        <v>3650</v>
      </c>
      <c r="C330" s="800" t="s">
        <v>3740</v>
      </c>
      <c r="D330" s="801">
        <v>86</v>
      </c>
      <c r="E330" s="802">
        <v>60</v>
      </c>
      <c r="F330" s="803" t="s">
        <v>3741</v>
      </c>
      <c r="G330" s="803" t="s">
        <v>3742</v>
      </c>
      <c r="H330" s="803" t="s">
        <v>3743</v>
      </c>
      <c r="I330" s="803" t="str">
        <f>IFERROR(INDEX('УУС'!F:F,MATCH('показатель 504-п'!T330,'УУС'!N:N,0)),"")</f>
        <v xml:space="preserve">ул. Центральная, д. 33</v>
      </c>
      <c r="J330" s="804" t="str">
        <f t="shared" si="38"/>
        <v>-</v>
      </c>
      <c r="K330" s="805" t="s">
        <v>156</v>
      </c>
      <c r="L330" s="805" t="s">
        <v>156</v>
      </c>
      <c r="M330" s="805" t="s">
        <v>156</v>
      </c>
      <c r="N330" s="805" t="s">
        <v>156</v>
      </c>
      <c r="O330" s="806" t="str">
        <f t="shared" si="39"/>
        <v>-</v>
      </c>
      <c r="P330" s="801" t="s">
        <v>156</v>
      </c>
      <c r="Q330" s="801" t="str">
        <f>CONCATENATE(IFERROR(INDEX('УЦН 1.0'!D:D,MATCH('показатель 504-п'!T330,'УЦН 1.0'!R:R,0)),""),IF(IFERROR(INDEX('УЦН 1.0'!H:H,MATCH('показатель 504-п'!T330,'УЦН 1.0'!R:R,0)),"")="",""," ("&amp;IFERROR(INDEX('УЦН 1.0'!H:H,MATCH('показатель 504-п'!T330,'УЦН 1.0'!R:R,0)),"")&amp;")"))</f>
        <v/>
      </c>
      <c r="R330" s="807" t="str">
        <f>IFERROR(INDEX('УЦН 2.0'!K:K,MATCH('показатель 504-п'!T330,'УЦН 2.0'!L:L,0)),"")</f>
        <v/>
      </c>
      <c r="S330" s="801" t="str">
        <f>IFERROR(INDEX('ПРТС'!H:H,MATCH('показатель 504-п'!T330,'ПРТС'!P:P,0)),"")</f>
        <v/>
      </c>
      <c r="T330" s="808">
        <v>329</v>
      </c>
      <c r="U330" s="785"/>
      <c r="V330" s="785"/>
      <c r="W330" s="785"/>
      <c r="X330" s="785"/>
      <c r="Y330" s="785"/>
      <c r="Z330" s="785"/>
      <c r="AA330" s="785"/>
      <c r="AB330" s="785"/>
    </row>
    <row r="331" ht="14.25">
      <c r="A331" s="814" t="s">
        <v>757</v>
      </c>
      <c r="B331" s="800" t="s">
        <v>3679</v>
      </c>
      <c r="C331" s="814" t="s">
        <v>3744</v>
      </c>
      <c r="D331" s="815">
        <v>22</v>
      </c>
      <c r="E331" s="802">
        <v>5</v>
      </c>
      <c r="F331" s="803" t="s">
        <v>3745</v>
      </c>
      <c r="G331" s="803" t="s">
        <v>3746</v>
      </c>
      <c r="H331" s="803" t="s">
        <v>3747</v>
      </c>
      <c r="I331" s="803" t="str">
        <f>IFERROR(INDEX('УУС'!F:F,MATCH('показатель 504-п'!T331,'УУС'!N:N,0)),"")</f>
        <v/>
      </c>
      <c r="J331" s="816" t="str">
        <f t="shared" si="38"/>
        <v xml:space="preserve">2G хор</v>
      </c>
      <c r="K331" s="805"/>
      <c r="L331" s="805"/>
      <c r="M331" s="805"/>
      <c r="N331" s="817" t="s">
        <v>2695</v>
      </c>
      <c r="O331" s="806" t="str">
        <f t="shared" si="39"/>
        <v>-</v>
      </c>
      <c r="P331" s="801" t="s">
        <v>156</v>
      </c>
      <c r="Q331" s="801" t="str">
        <f>CONCATENATE(IFERROR(INDEX('УЦН 1.0'!D:D,MATCH('показатель 504-п'!T331,'УЦН 1.0'!R:R,0)),""),IF(IFERROR(INDEX('УЦН 1.0'!H:H,MATCH('показатель 504-п'!T331,'УЦН 1.0'!R:R,0)),"")="",""," ("&amp;IFERROR(INDEX('УЦН 1.0'!H:H,MATCH('показатель 504-п'!T331,'УЦН 1.0'!R:R,0)),"")&amp;")"))</f>
        <v/>
      </c>
      <c r="R331" s="807" t="str">
        <f>IFERROR(INDEX('УЦН 2.0'!K:K,MATCH('показатель 504-п'!T331,'УЦН 2.0'!L:L,0)),"")</f>
        <v/>
      </c>
      <c r="S331" s="801" t="str">
        <f>IFERROR(INDEX('ПРТС'!H:H,MATCH('показатель 504-п'!T331,'ПРТС'!P:P,0)),"")</f>
        <v/>
      </c>
      <c r="T331" s="808">
        <v>330</v>
      </c>
      <c r="U331" s="785"/>
      <c r="V331" s="785"/>
      <c r="W331" s="785"/>
      <c r="X331" s="785"/>
      <c r="Y331" s="785"/>
      <c r="Z331" s="785"/>
      <c r="AA331" s="785"/>
      <c r="AB331" s="785"/>
    </row>
    <row r="332" ht="14.25">
      <c r="A332" s="800" t="s">
        <v>757</v>
      </c>
      <c r="B332" s="800" t="s">
        <v>3625</v>
      </c>
      <c r="C332" s="800" t="s">
        <v>1522</v>
      </c>
      <c r="D332" s="801">
        <v>531</v>
      </c>
      <c r="E332" s="802">
        <v>325</v>
      </c>
      <c r="F332" s="803" t="s">
        <v>3748</v>
      </c>
      <c r="G332" s="803" t="s">
        <v>3749</v>
      </c>
      <c r="H332" s="803" t="s">
        <v>3750</v>
      </c>
      <c r="I332" s="803" t="str">
        <f>IFERROR(INDEX('УУС'!F:F,MATCH('показатель 504-п'!T332,'УУС'!N:N,0)),"")</f>
        <v/>
      </c>
      <c r="J332" s="804" t="str">
        <f t="shared" si="38"/>
        <v xml:space="preserve">4G хор</v>
      </c>
      <c r="K332" s="805" t="s">
        <v>156</v>
      </c>
      <c r="L332" s="805" t="s">
        <v>156</v>
      </c>
      <c r="M332" s="805" t="s">
        <v>156</v>
      </c>
      <c r="N332" s="805" t="s">
        <v>2483</v>
      </c>
      <c r="O332" s="806" t="str">
        <f t="shared" si="39"/>
        <v>РРЛ</v>
      </c>
      <c r="P332" s="801" t="s">
        <v>2540</v>
      </c>
      <c r="Q332" s="801" t="str">
        <f>CONCATENATE(IFERROR(INDEX('УЦН 1.0'!D:D,MATCH('показатель 504-п'!T332,'УЦН 1.0'!R:R,0)),""),IF(IFERROR(INDEX('УЦН 1.0'!H:H,MATCH('показатель 504-п'!T332,'УЦН 1.0'!R:R,0)),"")="",""," ("&amp;IFERROR(INDEX('УЦН 1.0'!H:H,MATCH('показатель 504-п'!T332,'УЦН 1.0'!R:R,0)),"")&amp;")"))</f>
        <v/>
      </c>
      <c r="R332" s="807" t="str">
        <f>IFERROR(INDEX('УЦН 2.0'!K:K,MATCH('показатель 504-п'!T332,'УЦН 2.0'!L:L,0)),"")</f>
        <v/>
      </c>
      <c r="S332" s="801" t="str">
        <f>IFERROR(INDEX('ПРТС'!H:H,MATCH('показатель 504-п'!T332,'ПРТС'!P:P,0)),"")</f>
        <v/>
      </c>
      <c r="T332" s="808">
        <v>331</v>
      </c>
      <c r="U332" s="785"/>
      <c r="V332" s="785"/>
      <c r="W332" s="785"/>
      <c r="X332" s="785"/>
      <c r="Y332" s="785"/>
      <c r="Z332" s="785"/>
      <c r="AA332" s="785"/>
      <c r="AB332" s="785"/>
    </row>
    <row r="333" ht="14.25">
      <c r="A333" s="800" t="s">
        <v>757</v>
      </c>
      <c r="B333" s="800" t="s">
        <v>3679</v>
      </c>
      <c r="C333" s="800" t="s">
        <v>3751</v>
      </c>
      <c r="D333" s="801">
        <v>206</v>
      </c>
      <c r="E333" s="802">
        <v>36</v>
      </c>
      <c r="F333" s="803" t="s">
        <v>3752</v>
      </c>
      <c r="G333" s="803" t="s">
        <v>3753</v>
      </c>
      <c r="H333" s="803" t="s">
        <v>3754</v>
      </c>
      <c r="I333" s="803" t="str">
        <f>IFERROR(INDEX('УУС'!F:F,MATCH('показатель 504-п'!T333,'УУС'!N:N,0)),"")</f>
        <v/>
      </c>
      <c r="J333" s="804" t="str">
        <f t="shared" si="38"/>
        <v xml:space="preserve">2G низ</v>
      </c>
      <c r="K333" s="805" t="s">
        <v>2515</v>
      </c>
      <c r="L333" s="805" t="s">
        <v>2500</v>
      </c>
      <c r="M333" s="805" t="s">
        <v>156</v>
      </c>
      <c r="N333" s="805" t="s">
        <v>156</v>
      </c>
      <c r="O333" s="806" t="str">
        <f t="shared" si="39"/>
        <v>Спутник</v>
      </c>
      <c r="P333" s="801" t="s">
        <v>882</v>
      </c>
      <c r="Q333" s="801" t="str">
        <f>CONCATENATE(IFERROR(INDEX('УЦН 1.0'!D:D,MATCH('показатель 504-п'!T333,'УЦН 1.0'!R:R,0)),""),IF(IFERROR(INDEX('УЦН 1.0'!H:H,MATCH('показатель 504-п'!T333,'УЦН 1.0'!R:R,0)),"")="",""," ("&amp;IFERROR(INDEX('УЦН 1.0'!H:H,MATCH('показатель 504-п'!T333,'УЦН 1.0'!R:R,0)),"")&amp;")"))</f>
        <v/>
      </c>
      <c r="R333" s="807" t="str">
        <f>IFERROR(INDEX('УЦН 2.0'!K:K,MATCH('показатель 504-п'!T333,'УЦН 2.0'!L:L,0)),"")</f>
        <v/>
      </c>
      <c r="S333" s="801" t="str">
        <f>IFERROR(INDEX('ПРТС'!H:H,MATCH('показатель 504-п'!T333,'ПРТС'!P:P,0)),"")</f>
        <v/>
      </c>
      <c r="T333" s="808">
        <v>332</v>
      </c>
      <c r="U333" s="785"/>
      <c r="V333" s="785"/>
      <c r="W333" s="785"/>
      <c r="X333" s="785"/>
      <c r="Y333" s="785"/>
      <c r="Z333" s="785"/>
      <c r="AA333" s="785"/>
      <c r="AB333" s="785"/>
    </row>
    <row r="334" ht="14.25">
      <c r="A334" s="809" t="s">
        <v>759</v>
      </c>
      <c r="B334" s="800" t="s">
        <v>1204</v>
      </c>
      <c r="C334" s="809" t="s">
        <v>378</v>
      </c>
      <c r="D334" s="813">
        <v>172</v>
      </c>
      <c r="E334" s="802">
        <v>152</v>
      </c>
      <c r="F334" s="803" t="s">
        <v>3755</v>
      </c>
      <c r="G334" s="803" t="s">
        <v>3756</v>
      </c>
      <c r="H334" s="803" t="s">
        <v>3757</v>
      </c>
      <c r="I334" s="803" t="str">
        <f>IFERROR(INDEX('УУС'!F:F,MATCH('показатель 504-п'!T334,'УУС'!N:N,0)),"")</f>
        <v/>
      </c>
      <c r="J334" s="811" t="str">
        <f t="shared" si="38"/>
        <v xml:space="preserve">4G хор</v>
      </c>
      <c r="K334" s="805"/>
      <c r="L334" s="805"/>
      <c r="M334" s="805"/>
      <c r="N334" s="812" t="s">
        <v>2483</v>
      </c>
      <c r="O334" s="806" t="str">
        <f t="shared" si="39"/>
        <v>ВОЛС</v>
      </c>
      <c r="P334" s="801" t="s">
        <v>2540</v>
      </c>
      <c r="Q334" s="801" t="str">
        <f>CONCATENATE(IFERROR(INDEX('УЦН 1.0'!D:D,MATCH('показатель 504-п'!T334,'УЦН 1.0'!R:R,0)),""),IF(IFERROR(INDEX('УЦН 1.0'!H:H,MATCH('показатель 504-п'!T334,'УЦН 1.0'!R:R,0)),"")="",""," ("&amp;IFERROR(INDEX('УЦН 1.0'!H:H,MATCH('показатель 504-п'!T334,'УЦН 1.0'!R:R,0)),"")&amp;")"))</f>
        <v/>
      </c>
      <c r="R334" s="807" t="str">
        <f>IFERROR(INDEX('УЦН 2.0'!K:K,MATCH('показатель 504-п'!T334,'УЦН 2.0'!L:L,0)),"")</f>
        <v xml:space="preserve">2023 (сентябрь 2023) - ВОЛС  </v>
      </c>
      <c r="S334" s="801" t="str">
        <f>IFERROR(INDEX('ПРТС'!H:H,MATCH('показатель 504-п'!T334,'ПРТС'!P:P,0)),"")</f>
        <v/>
      </c>
      <c r="T334" s="808">
        <v>333</v>
      </c>
      <c r="U334" s="785"/>
      <c r="V334" s="785"/>
      <c r="W334" s="785"/>
      <c r="X334" s="785"/>
      <c r="Y334" s="785"/>
      <c r="Z334" s="785"/>
      <c r="AA334" s="785"/>
      <c r="AB334" s="785"/>
    </row>
    <row r="335" ht="14.25">
      <c r="A335" s="800" t="s">
        <v>759</v>
      </c>
      <c r="B335" s="800" t="s">
        <v>3758</v>
      </c>
      <c r="C335" s="800" t="s">
        <v>3759</v>
      </c>
      <c r="D335" s="801">
        <v>52</v>
      </c>
      <c r="E335" s="802">
        <v>35</v>
      </c>
      <c r="F335" s="803" t="s">
        <v>3760</v>
      </c>
      <c r="G335" s="803" t="s">
        <v>3761</v>
      </c>
      <c r="H335" s="803" t="s">
        <v>3762</v>
      </c>
      <c r="I335" s="803" t="str">
        <f>IFERROR(INDEX('УУС'!F:F,MATCH('показатель 504-п'!T335,'УУС'!N:N,0)),"")</f>
        <v xml:space="preserve">ул. Заречная, д. 14</v>
      </c>
      <c r="J335" s="804" t="str">
        <f t="shared" si="38"/>
        <v xml:space="preserve">2G низ</v>
      </c>
      <c r="K335" s="805" t="s">
        <v>156</v>
      </c>
      <c r="L335" s="805" t="s">
        <v>156</v>
      </c>
      <c r="M335" s="805" t="s">
        <v>2489</v>
      </c>
      <c r="N335" s="805" t="s">
        <v>156</v>
      </c>
      <c r="O335" s="806" t="str">
        <f t="shared" si="39"/>
        <v>-</v>
      </c>
      <c r="P335" s="801" t="s">
        <v>156</v>
      </c>
      <c r="Q335" s="801" t="str">
        <f>CONCATENATE(IFERROR(INDEX('УЦН 1.0'!D:D,MATCH('показатель 504-п'!T335,'УЦН 1.0'!R:R,0)),""),IF(IFERROR(INDEX('УЦН 1.0'!H:H,MATCH('показатель 504-п'!T335,'УЦН 1.0'!R:R,0)),"")="",""," ("&amp;IFERROR(INDEX('УЦН 1.0'!H:H,MATCH('показатель 504-п'!T335,'УЦН 1.0'!R:R,0)),"")&amp;")"))</f>
        <v/>
      </c>
      <c r="R335" s="807" t="str">
        <f>IFERROR(INDEX('УЦН 2.0'!K:K,MATCH('показатель 504-п'!T335,'УЦН 2.0'!L:L,0)),"")</f>
        <v/>
      </c>
      <c r="S335" s="801" t="str">
        <f>IFERROR(INDEX('ПРТС'!H:H,MATCH('показатель 504-п'!T335,'ПРТС'!P:P,0)),"")</f>
        <v/>
      </c>
      <c r="T335" s="808">
        <v>334</v>
      </c>
      <c r="U335" s="785"/>
      <c r="V335" s="785"/>
      <c r="W335" s="785"/>
      <c r="X335" s="785"/>
      <c r="Y335" s="785"/>
      <c r="Z335" s="785"/>
      <c r="AA335" s="785"/>
      <c r="AB335" s="785"/>
    </row>
    <row r="336" ht="14.25">
      <c r="A336" s="800" t="s">
        <v>759</v>
      </c>
      <c r="B336" s="800" t="s">
        <v>3763</v>
      </c>
      <c r="C336" s="800" t="s">
        <v>3764</v>
      </c>
      <c r="D336" s="801">
        <v>3</v>
      </c>
      <c r="E336" s="802">
        <v>6</v>
      </c>
      <c r="F336" s="803" t="s">
        <v>3765</v>
      </c>
      <c r="G336" s="803" t="s">
        <v>3766</v>
      </c>
      <c r="H336" s="803" t="s">
        <v>3767</v>
      </c>
      <c r="I336" s="803" t="str">
        <f>IFERROR(INDEX('УУС'!F:F,MATCH('показатель 504-п'!T336,'УУС'!N:N,0)),"")</f>
        <v/>
      </c>
      <c r="J336" s="804" t="str">
        <f t="shared" si="38"/>
        <v>-</v>
      </c>
      <c r="K336" s="805" t="s">
        <v>156</v>
      </c>
      <c r="L336" s="805" t="s">
        <v>156</v>
      </c>
      <c r="M336" s="805" t="s">
        <v>156</v>
      </c>
      <c r="N336" s="805" t="s">
        <v>156</v>
      </c>
      <c r="O336" s="806" t="str">
        <f t="shared" si="39"/>
        <v>-</v>
      </c>
      <c r="P336" s="801" t="s">
        <v>156</v>
      </c>
      <c r="Q336" s="801" t="str">
        <f>CONCATENATE(IFERROR(INDEX('УЦН 1.0'!D:D,MATCH('показатель 504-п'!T336,'УЦН 1.0'!R:R,0)),""),IF(IFERROR(INDEX('УЦН 1.0'!H:H,MATCH('показатель 504-п'!T336,'УЦН 1.0'!R:R,0)),"")="",""," ("&amp;IFERROR(INDEX('УЦН 1.0'!H:H,MATCH('показатель 504-п'!T336,'УЦН 1.0'!R:R,0)),"")&amp;")"))</f>
        <v/>
      </c>
      <c r="R336" s="807" t="str">
        <f>IFERROR(INDEX('УЦН 2.0'!K:K,MATCH('показатель 504-п'!T336,'УЦН 2.0'!L:L,0)),"")</f>
        <v/>
      </c>
      <c r="S336" s="801" t="str">
        <f>IFERROR(INDEX('ПРТС'!H:H,MATCH('показатель 504-п'!T336,'ПРТС'!P:P,0)),"")</f>
        <v/>
      </c>
      <c r="T336" s="808">
        <v>335</v>
      </c>
      <c r="U336" s="785"/>
      <c r="V336" s="785"/>
      <c r="W336" s="785"/>
      <c r="X336" s="785"/>
      <c r="Y336" s="785"/>
      <c r="Z336" s="785"/>
      <c r="AA336" s="785"/>
      <c r="AB336" s="785"/>
    </row>
    <row r="337" ht="14.25">
      <c r="A337" s="800" t="s">
        <v>759</v>
      </c>
      <c r="B337" s="800" t="s">
        <v>1180</v>
      </c>
      <c r="C337" s="800" t="s">
        <v>238</v>
      </c>
      <c r="D337" s="801">
        <v>359</v>
      </c>
      <c r="E337" s="822">
        <v>366</v>
      </c>
      <c r="F337" s="823" t="s">
        <v>3768</v>
      </c>
      <c r="G337" s="823" t="s">
        <v>3769</v>
      </c>
      <c r="H337" s="823" t="s">
        <v>3770</v>
      </c>
      <c r="I337" s="803" t="str">
        <f>IFERROR(INDEX('УУС'!F:F,MATCH('показатель 504-п'!T337,'УУС'!N:N,0)),"")</f>
        <v xml:space="preserve">ул. Мира, д. 100</v>
      </c>
      <c r="J337" s="804" t="str">
        <f t="shared" si="38"/>
        <v xml:space="preserve">2G низ</v>
      </c>
      <c r="K337" s="805" t="s">
        <v>156</v>
      </c>
      <c r="L337" s="805" t="s">
        <v>2500</v>
      </c>
      <c r="M337" s="805" t="s">
        <v>156</v>
      </c>
      <c r="N337" s="805" t="s">
        <v>156</v>
      </c>
      <c r="O337" s="806" t="str">
        <f t="shared" si="39"/>
        <v>ВОЛС</v>
      </c>
      <c r="P337" s="801" t="s">
        <v>819</v>
      </c>
      <c r="Q337" s="801" t="str">
        <f>CONCATENATE(IFERROR(INDEX('УЦН 1.0'!D:D,MATCH('показатель 504-п'!T337,'УЦН 1.0'!R:R,0)),""),IF(IFERROR(INDEX('УЦН 1.0'!H:H,MATCH('показатель 504-п'!T337,'УЦН 1.0'!R:R,0)),"")="",""," ("&amp;IFERROR(INDEX('УЦН 1.0'!H:H,MATCH('показатель 504-п'!T337,'УЦН 1.0'!R:R,0)),"")&amp;")"))</f>
        <v xml:space="preserve">2015 (ВОЛС)</v>
      </c>
      <c r="R337" s="807" t="str">
        <f>IFERROR(INDEX('УЦН 2.0'!K:K,MATCH('показатель 504-п'!T337,'УЦН 2.0'!L:L,0)),"")</f>
        <v/>
      </c>
      <c r="S337" s="801" t="str">
        <f>IFERROR(INDEX('ПРТС'!H:H,MATCH('показатель 504-п'!T337,'ПРТС'!P:P,0)),"")</f>
        <v/>
      </c>
      <c r="T337" s="808">
        <v>336</v>
      </c>
      <c r="U337" s="785"/>
      <c r="V337" s="785"/>
      <c r="W337" s="785"/>
      <c r="X337" s="785"/>
      <c r="Y337" s="785"/>
      <c r="Z337" s="785"/>
      <c r="AA337" s="785"/>
      <c r="AB337" s="785"/>
    </row>
    <row r="338" ht="14.25">
      <c r="A338" s="818" t="s">
        <v>759</v>
      </c>
      <c r="B338" s="800" t="s">
        <v>1208</v>
      </c>
      <c r="C338" s="818" t="s">
        <v>164</v>
      </c>
      <c r="D338" s="801">
        <v>203</v>
      </c>
      <c r="E338" s="822">
        <v>178</v>
      </c>
      <c r="F338" s="823" t="s">
        <v>3771</v>
      </c>
      <c r="G338" s="823" t="s">
        <v>3772</v>
      </c>
      <c r="H338" s="823" t="s">
        <v>3773</v>
      </c>
      <c r="I338" s="803" t="str">
        <f>IFERROR(INDEX('УУС'!F:F,MATCH('показатель 504-п'!T338,'УУС'!N:N,0)),"")</f>
        <v xml:space="preserve">ул. Центральная, д. 33</v>
      </c>
      <c r="J338" s="819" t="str">
        <f t="shared" si="38"/>
        <v>-</v>
      </c>
      <c r="K338" s="805" t="s">
        <v>156</v>
      </c>
      <c r="L338" s="820" t="s">
        <v>156</v>
      </c>
      <c r="M338" s="805" t="s">
        <v>156</v>
      </c>
      <c r="N338" s="805" t="s">
        <v>156</v>
      </c>
      <c r="O338" s="806" t="str">
        <f t="shared" si="39"/>
        <v>РРЛ</v>
      </c>
      <c r="P338" s="801" t="s">
        <v>2540</v>
      </c>
      <c r="Q338" s="801" t="str">
        <f>CONCATENATE(IFERROR(INDEX('УЦН 1.0'!D:D,MATCH('показатель 504-п'!T338,'УЦН 1.0'!R:R,0)),""),IF(IFERROR(INDEX('УЦН 1.0'!H:H,MATCH('показатель 504-п'!T338,'УЦН 1.0'!R:R,0)),"")="",""," ("&amp;IFERROR(INDEX('УЦН 1.0'!H:H,MATCH('показатель 504-п'!T338,'УЦН 1.0'!R:R,0)),"")&amp;")"))</f>
        <v/>
      </c>
      <c r="R338" s="807" t="str">
        <f>IFERROR(INDEX('УЦН 2.0'!K:K,MATCH('показатель 504-п'!T338,'УЦН 2.0'!L:L,0)),"")</f>
        <v/>
      </c>
      <c r="S338" s="801">
        <f>IFERROR(INDEX('ПРТС'!H:H,MATCH('показатель 504-п'!T338,'ПРТС'!P:P,0)),"")</f>
        <v>2024</v>
      </c>
      <c r="T338" s="808">
        <v>337</v>
      </c>
      <c r="U338" s="785"/>
      <c r="V338" s="785"/>
      <c r="W338" s="785"/>
      <c r="X338" s="785"/>
      <c r="Y338" s="785"/>
      <c r="Z338" s="785"/>
      <c r="AA338" s="785"/>
      <c r="AB338" s="785"/>
    </row>
    <row r="339" ht="14.25">
      <c r="A339" s="800" t="s">
        <v>759</v>
      </c>
      <c r="B339" s="800" t="s">
        <v>1270</v>
      </c>
      <c r="C339" s="800" t="s">
        <v>3774</v>
      </c>
      <c r="D339" s="801">
        <v>5</v>
      </c>
      <c r="E339" s="802">
        <v>1</v>
      </c>
      <c r="F339" s="803" t="s">
        <v>3775</v>
      </c>
      <c r="G339" s="803" t="s">
        <v>3776</v>
      </c>
      <c r="H339" s="803" t="s">
        <v>3777</v>
      </c>
      <c r="I339" s="803" t="str">
        <f>IFERROR(INDEX('УУС'!F:F,MATCH('показатель 504-п'!T339,'УУС'!N:N,0)),"")</f>
        <v xml:space="preserve">ул. Лесная, д. 4</v>
      </c>
      <c r="J339" s="804" t="str">
        <f t="shared" si="38"/>
        <v>-</v>
      </c>
      <c r="K339" s="805" t="s">
        <v>156</v>
      </c>
      <c r="L339" s="805" t="s">
        <v>156</v>
      </c>
      <c r="M339" s="805" t="s">
        <v>156</v>
      </c>
      <c r="N339" s="805" t="s">
        <v>156</v>
      </c>
      <c r="O339" s="806" t="str">
        <f t="shared" si="39"/>
        <v>-</v>
      </c>
      <c r="P339" s="801" t="s">
        <v>156</v>
      </c>
      <c r="Q339" s="801" t="str">
        <f>CONCATENATE(IFERROR(INDEX('УЦН 1.0'!D:D,MATCH('показатель 504-п'!T339,'УЦН 1.0'!R:R,0)),""),IF(IFERROR(INDEX('УЦН 1.0'!H:H,MATCH('показатель 504-п'!T339,'УЦН 1.0'!R:R,0)),"")="",""," ("&amp;IFERROR(INDEX('УЦН 1.0'!H:H,MATCH('показатель 504-п'!T339,'УЦН 1.0'!R:R,0)),"")&amp;")"))</f>
        <v/>
      </c>
      <c r="R339" s="807" t="str">
        <f>IFERROR(INDEX('УЦН 2.0'!K:K,MATCH('показатель 504-п'!T339,'УЦН 2.0'!L:L,0)),"")</f>
        <v/>
      </c>
      <c r="S339" s="801" t="str">
        <f>IFERROR(INDEX('ПРТС'!H:H,MATCH('показатель 504-п'!T339,'ПРТС'!P:P,0)),"")</f>
        <v/>
      </c>
      <c r="T339" s="808">
        <v>338</v>
      </c>
      <c r="U339" s="785"/>
      <c r="V339" s="785"/>
      <c r="W339" s="785"/>
      <c r="X339" s="785"/>
      <c r="Y339" s="785"/>
      <c r="Z339" s="785"/>
      <c r="AA339" s="785"/>
      <c r="AB339" s="785"/>
    </row>
    <row r="340" ht="14.25">
      <c r="A340" s="800" t="s">
        <v>759</v>
      </c>
      <c r="B340" s="800" t="s">
        <v>3778</v>
      </c>
      <c r="C340" s="800" t="s">
        <v>3779</v>
      </c>
      <c r="D340" s="801">
        <v>3340</v>
      </c>
      <c r="E340" s="802">
        <v>3253</v>
      </c>
      <c r="F340" s="803" t="s">
        <v>3780</v>
      </c>
      <c r="G340" s="803" t="s">
        <v>3781</v>
      </c>
      <c r="H340" s="803" t="s">
        <v>3782</v>
      </c>
      <c r="I340" s="803" t="str">
        <f>IFERROR(INDEX('УУС'!F:F,MATCH('показатель 504-п'!T340,'УУС'!N:N,0)),"")</f>
        <v/>
      </c>
      <c r="J340" s="804" t="str">
        <f t="shared" si="38"/>
        <v xml:space="preserve">4G хор</v>
      </c>
      <c r="K340" s="805" t="s">
        <v>2480</v>
      </c>
      <c r="L340" s="805" t="s">
        <v>2481</v>
      </c>
      <c r="M340" s="805" t="s">
        <v>2482</v>
      </c>
      <c r="N340" s="805" t="s">
        <v>2483</v>
      </c>
      <c r="O340" s="806" t="str">
        <f t="shared" si="39"/>
        <v>ВОЛС</v>
      </c>
      <c r="P340" s="801" t="s">
        <v>819</v>
      </c>
      <c r="Q340" s="801" t="str">
        <f>CONCATENATE(IFERROR(INDEX('УЦН 1.0'!D:D,MATCH('показатель 504-п'!T340,'УЦН 1.0'!R:R,0)),""),IF(IFERROR(INDEX('УЦН 1.0'!H:H,MATCH('показатель 504-п'!T340,'УЦН 1.0'!R:R,0)),"")="",""," ("&amp;IFERROR(INDEX('УЦН 1.0'!H:H,MATCH('показатель 504-п'!T340,'УЦН 1.0'!R:R,0)),"")&amp;")"))</f>
        <v/>
      </c>
      <c r="R340" s="807" t="str">
        <f>IFERROR(INDEX('УЦН 2.0'!K:K,MATCH('показатель 504-п'!T340,'УЦН 2.0'!L:L,0)),"")</f>
        <v/>
      </c>
      <c r="S340" s="801" t="str">
        <f>IFERROR(INDEX('ПРТС'!H:H,MATCH('показатель 504-п'!T340,'ПРТС'!P:P,0)),"")</f>
        <v/>
      </c>
      <c r="T340" s="808">
        <v>339</v>
      </c>
      <c r="U340" s="785"/>
      <c r="V340" s="785"/>
      <c r="W340" s="785"/>
      <c r="X340" s="785"/>
      <c r="Y340" s="785"/>
      <c r="Z340" s="785"/>
      <c r="AA340" s="785"/>
      <c r="AB340" s="785"/>
    </row>
    <row r="341" ht="14.25">
      <c r="A341" s="809" t="s">
        <v>759</v>
      </c>
      <c r="B341" s="800" t="s">
        <v>1270</v>
      </c>
      <c r="C341" s="809" t="s">
        <v>106</v>
      </c>
      <c r="D341" s="810">
        <v>190</v>
      </c>
      <c r="E341" s="802">
        <v>141</v>
      </c>
      <c r="F341" s="803" t="s">
        <v>3783</v>
      </c>
      <c r="G341" s="803" t="s">
        <v>3784</v>
      </c>
      <c r="H341" s="803" t="s">
        <v>3785</v>
      </c>
      <c r="I341" s="803" t="str">
        <f>IFERROR(INDEX('УУС'!F:F,MATCH('показатель 504-п'!T341,'УУС'!N:N,0)),"")</f>
        <v/>
      </c>
      <c r="J341" s="811" t="str">
        <f t="shared" si="38"/>
        <v xml:space="preserve">4G хор</v>
      </c>
      <c r="K341" s="805"/>
      <c r="L341" s="812" t="s">
        <v>2481</v>
      </c>
      <c r="M341" s="805"/>
      <c r="N341" s="812" t="s">
        <v>2483</v>
      </c>
      <c r="O341" s="806" t="str">
        <f t="shared" si="39"/>
        <v>ВОЛС</v>
      </c>
      <c r="P341" s="801" t="s">
        <v>2540</v>
      </c>
      <c r="Q341" s="801" t="str">
        <f>CONCATENATE(IFERROR(INDEX('УЦН 1.0'!D:D,MATCH('показатель 504-п'!T341,'УЦН 1.0'!R:R,0)),""),IF(IFERROR(INDEX('УЦН 1.0'!H:H,MATCH('показатель 504-п'!T341,'УЦН 1.0'!R:R,0)),"")="",""," ("&amp;IFERROR(INDEX('УЦН 1.0'!H:H,MATCH('показатель 504-п'!T341,'УЦН 1.0'!R:R,0)),"")&amp;")"))</f>
        <v/>
      </c>
      <c r="R341" s="807" t="str">
        <f>IFERROR(INDEX('УЦН 2.0'!K:K,MATCH('показатель 504-п'!T341,'УЦН 2.0'!L:L,0)),"")</f>
        <v xml:space="preserve">2023 (с 2022) (июнь 2023) - ВОЛС + Мегафон </v>
      </c>
      <c r="S341" s="801" t="str">
        <f>IFERROR(INDEX('ПРТС'!H:H,MATCH('показатель 504-п'!T341,'ПРТС'!P:P,0)),"")</f>
        <v/>
      </c>
      <c r="T341" s="808">
        <v>340</v>
      </c>
      <c r="U341" s="785"/>
      <c r="V341" s="785"/>
      <c r="W341" s="785"/>
      <c r="X341" s="785"/>
      <c r="Y341" s="785"/>
      <c r="Z341" s="785"/>
      <c r="AA341" s="785"/>
      <c r="AB341" s="785"/>
    </row>
    <row r="342" ht="14.25">
      <c r="A342" s="809" t="s">
        <v>759</v>
      </c>
      <c r="B342" s="800" t="s">
        <v>1180</v>
      </c>
      <c r="C342" s="809" t="s">
        <v>1205</v>
      </c>
      <c r="D342" s="813">
        <v>181</v>
      </c>
      <c r="E342" s="802">
        <v>155</v>
      </c>
      <c r="F342" s="803" t="s">
        <v>3786</v>
      </c>
      <c r="G342" s="803" t="s">
        <v>3787</v>
      </c>
      <c r="H342" s="803" t="s">
        <v>3788</v>
      </c>
      <c r="I342" s="803" t="str">
        <f>IFERROR(INDEX('УУС'!F:F,MATCH('показатель 504-п'!T342,'УУС'!N:N,0)),"")</f>
        <v/>
      </c>
      <c r="J342" s="811" t="str">
        <f t="shared" si="38"/>
        <v xml:space="preserve">4G хор</v>
      </c>
      <c r="K342" s="805"/>
      <c r="L342" s="805"/>
      <c r="M342" s="805"/>
      <c r="N342" s="812" t="s">
        <v>2483</v>
      </c>
      <c r="O342" s="806" t="str">
        <f t="shared" si="39"/>
        <v>ВОЛС</v>
      </c>
      <c r="P342" s="801" t="s">
        <v>2540</v>
      </c>
      <c r="Q342" s="801" t="str">
        <f>CONCATENATE(IFERROR(INDEX('УЦН 1.0'!D:D,MATCH('показатель 504-п'!T342,'УЦН 1.0'!R:R,0)),""),IF(IFERROR(INDEX('УЦН 1.0'!H:H,MATCH('показатель 504-п'!T342,'УЦН 1.0'!R:R,0)),"")="",""," ("&amp;IFERROR(INDEX('УЦН 1.0'!H:H,MATCH('показатель 504-п'!T342,'УЦН 1.0'!R:R,0)),"")&amp;")"))</f>
        <v/>
      </c>
      <c r="R342" s="807" t="str">
        <f>IFERROR(INDEX('УЦН 2.0'!K:K,MATCH('показатель 504-п'!T342,'УЦН 2.0'!L:L,0)),"")</f>
        <v xml:space="preserve">2023 (ноябрь 2023) - ВОЛС  </v>
      </c>
      <c r="S342" s="801" t="str">
        <f>IFERROR(INDEX('ПРТС'!H:H,MATCH('показатель 504-п'!T342,'ПРТС'!P:P,0)),"")</f>
        <v/>
      </c>
      <c r="T342" s="808">
        <v>341</v>
      </c>
      <c r="U342" s="785"/>
      <c r="V342" s="785"/>
      <c r="W342" s="785"/>
      <c r="X342" s="785"/>
      <c r="Y342" s="785"/>
      <c r="Z342" s="785"/>
      <c r="AA342" s="785"/>
      <c r="AB342" s="785"/>
    </row>
    <row r="343" ht="14.25">
      <c r="A343" s="800" t="s">
        <v>759</v>
      </c>
      <c r="B343" s="800" t="s">
        <v>1208</v>
      </c>
      <c r="C343" s="800" t="s">
        <v>3789</v>
      </c>
      <c r="D343" s="801">
        <v>5</v>
      </c>
      <c r="E343" s="802">
        <v>2</v>
      </c>
      <c r="F343" s="803" t="s">
        <v>3790</v>
      </c>
      <c r="G343" s="803" t="s">
        <v>3791</v>
      </c>
      <c r="H343" s="803" t="s">
        <v>3792</v>
      </c>
      <c r="I343" s="803" t="str">
        <f>IFERROR(INDEX('УУС'!F:F,MATCH('показатель 504-п'!T343,'УУС'!N:N,0)),"")</f>
        <v/>
      </c>
      <c r="J343" s="804" t="str">
        <f t="shared" si="38"/>
        <v>-</v>
      </c>
      <c r="K343" s="805" t="s">
        <v>156</v>
      </c>
      <c r="L343" s="805" t="s">
        <v>156</v>
      </c>
      <c r="M343" s="805" t="s">
        <v>156</v>
      </c>
      <c r="N343" s="805" t="s">
        <v>156</v>
      </c>
      <c r="O343" s="806" t="str">
        <f t="shared" si="39"/>
        <v>-</v>
      </c>
      <c r="P343" s="801" t="s">
        <v>156</v>
      </c>
      <c r="Q343" s="801" t="str">
        <f>CONCATENATE(IFERROR(INDEX('УЦН 1.0'!D:D,MATCH('показатель 504-п'!T343,'УЦН 1.0'!R:R,0)),""),IF(IFERROR(INDEX('УЦН 1.0'!H:H,MATCH('показатель 504-п'!T343,'УЦН 1.0'!R:R,0)),"")="",""," ("&amp;IFERROR(INDEX('УЦН 1.0'!H:H,MATCH('показатель 504-п'!T343,'УЦН 1.0'!R:R,0)),"")&amp;")"))</f>
        <v/>
      </c>
      <c r="R343" s="807" t="str">
        <f>IFERROR(INDEX('УЦН 2.0'!K:K,MATCH('показатель 504-п'!T343,'УЦН 2.0'!L:L,0)),"")</f>
        <v/>
      </c>
      <c r="S343" s="801" t="str">
        <f>IFERROR(INDEX('ПРТС'!H:H,MATCH('показатель 504-п'!T343,'ПРТС'!P:P,0)),"")</f>
        <v/>
      </c>
      <c r="T343" s="808">
        <v>342</v>
      </c>
      <c r="U343" s="785"/>
      <c r="V343" s="785"/>
      <c r="W343" s="785"/>
      <c r="X343" s="785"/>
      <c r="Y343" s="785"/>
      <c r="Z343" s="785"/>
      <c r="AA343" s="785"/>
      <c r="AB343" s="785"/>
    </row>
    <row r="344" ht="14.25">
      <c r="A344" s="800" t="s">
        <v>759</v>
      </c>
      <c r="B344" s="800" t="s">
        <v>1272</v>
      </c>
      <c r="C344" s="800" t="s">
        <v>3793</v>
      </c>
      <c r="D344" s="801">
        <v>31</v>
      </c>
      <c r="E344" s="802">
        <v>27</v>
      </c>
      <c r="F344" s="803" t="s">
        <v>3794</v>
      </c>
      <c r="G344" s="803" t="s">
        <v>3795</v>
      </c>
      <c r="H344" s="803" t="s">
        <v>3796</v>
      </c>
      <c r="I344" s="803" t="str">
        <f>IFERROR(INDEX('УУС'!F:F,MATCH('показатель 504-п'!T344,'УУС'!N:N,0)),"")</f>
        <v/>
      </c>
      <c r="J344" s="804" t="str">
        <f t="shared" si="38"/>
        <v>-</v>
      </c>
      <c r="K344" s="805" t="s">
        <v>156</v>
      </c>
      <c r="L344" s="805" t="s">
        <v>156</v>
      </c>
      <c r="M344" s="805" t="s">
        <v>156</v>
      </c>
      <c r="N344" s="805" t="s">
        <v>156</v>
      </c>
      <c r="O344" s="806" t="str">
        <f t="shared" si="39"/>
        <v>-</v>
      </c>
      <c r="P344" s="801" t="s">
        <v>156</v>
      </c>
      <c r="Q344" s="801" t="str">
        <f>CONCATENATE(IFERROR(INDEX('УЦН 1.0'!D:D,MATCH('показатель 504-п'!T344,'УЦН 1.0'!R:R,0)),""),IF(IFERROR(INDEX('УЦН 1.0'!H:H,MATCH('показатель 504-п'!T344,'УЦН 1.0'!R:R,0)),"")="",""," ("&amp;IFERROR(INDEX('УЦН 1.0'!H:H,MATCH('показатель 504-п'!T344,'УЦН 1.0'!R:R,0)),"")&amp;")"))</f>
        <v/>
      </c>
      <c r="R344" s="807" t="str">
        <f>IFERROR(INDEX('УЦН 2.0'!K:K,MATCH('показатель 504-п'!T344,'УЦН 2.0'!L:L,0)),"")</f>
        <v/>
      </c>
      <c r="S344" s="801" t="str">
        <f>IFERROR(INDEX('ПРТС'!H:H,MATCH('показатель 504-п'!T344,'ПРТС'!P:P,0)),"")</f>
        <v/>
      </c>
      <c r="T344" s="808">
        <v>343</v>
      </c>
      <c r="U344" s="785"/>
      <c r="V344" s="785"/>
      <c r="W344" s="785"/>
      <c r="X344" s="785"/>
      <c r="Y344" s="785"/>
      <c r="Z344" s="785"/>
      <c r="AA344" s="785"/>
      <c r="AB344" s="785"/>
    </row>
    <row r="345" ht="14.25">
      <c r="A345" s="800" t="s">
        <v>759</v>
      </c>
      <c r="B345" s="800" t="s">
        <v>1272</v>
      </c>
      <c r="C345" s="800" t="s">
        <v>3797</v>
      </c>
      <c r="D345" s="801">
        <v>60</v>
      </c>
      <c r="E345" s="802">
        <v>47</v>
      </c>
      <c r="F345" s="803" t="s">
        <v>3798</v>
      </c>
      <c r="G345" s="803" t="s">
        <v>3799</v>
      </c>
      <c r="H345" s="803" t="s">
        <v>3800</v>
      </c>
      <c r="I345" s="803" t="str">
        <f>IFERROR(INDEX('УУС'!F:F,MATCH('показатель 504-п'!T345,'УУС'!N:N,0)),"")</f>
        <v xml:space="preserve">ул. Лесная, д. 19А</v>
      </c>
      <c r="J345" s="804" t="str">
        <f t="shared" si="38"/>
        <v>-</v>
      </c>
      <c r="K345" s="805" t="s">
        <v>156</v>
      </c>
      <c r="L345" s="805" t="s">
        <v>156</v>
      </c>
      <c r="M345" s="805" t="s">
        <v>156</v>
      </c>
      <c r="N345" s="805" t="s">
        <v>156</v>
      </c>
      <c r="O345" s="806" t="str">
        <f t="shared" si="39"/>
        <v>-</v>
      </c>
      <c r="P345" s="801" t="s">
        <v>156</v>
      </c>
      <c r="Q345" s="801" t="str">
        <f>CONCATENATE(IFERROR(INDEX('УЦН 1.0'!D:D,MATCH('показатель 504-п'!T345,'УЦН 1.0'!R:R,0)),""),IF(IFERROR(INDEX('УЦН 1.0'!H:H,MATCH('показатель 504-п'!T345,'УЦН 1.0'!R:R,0)),"")="",""," ("&amp;IFERROR(INDEX('УЦН 1.0'!H:H,MATCH('показатель 504-п'!T345,'УЦН 1.0'!R:R,0)),"")&amp;")"))</f>
        <v/>
      </c>
      <c r="R345" s="807" t="str">
        <f>IFERROR(INDEX('УЦН 2.0'!K:K,MATCH('показатель 504-п'!T345,'УЦН 2.0'!L:L,0)),"")</f>
        <v/>
      </c>
      <c r="S345" s="801" t="str">
        <f>IFERROR(INDEX('ПРТС'!H:H,MATCH('показатель 504-п'!T345,'ПРТС'!P:P,0)),"")</f>
        <v/>
      </c>
      <c r="T345" s="808">
        <v>344</v>
      </c>
      <c r="U345" s="785"/>
      <c r="V345" s="785"/>
      <c r="W345" s="785"/>
      <c r="X345" s="785"/>
      <c r="Y345" s="785"/>
      <c r="Z345" s="785"/>
      <c r="AA345" s="785"/>
      <c r="AB345" s="785"/>
    </row>
    <row r="346" ht="14.25">
      <c r="A346" s="800" t="s">
        <v>759</v>
      </c>
      <c r="B346" s="800" t="s">
        <v>3778</v>
      </c>
      <c r="C346" s="800" t="s">
        <v>3801</v>
      </c>
      <c r="D346" s="801">
        <v>36</v>
      </c>
      <c r="E346" s="802">
        <v>28</v>
      </c>
      <c r="F346" s="803" t="s">
        <v>3802</v>
      </c>
      <c r="G346" s="803" t="s">
        <v>3803</v>
      </c>
      <c r="H346" s="803" t="s">
        <v>3804</v>
      </c>
      <c r="I346" s="803" t="str">
        <f>IFERROR(INDEX('УУС'!F:F,MATCH('показатель 504-п'!T346,'УУС'!N:N,0)),"")</f>
        <v/>
      </c>
      <c r="J346" s="804" t="str">
        <f t="shared" si="38"/>
        <v xml:space="preserve">2G низ</v>
      </c>
      <c r="K346" s="805" t="s">
        <v>156</v>
      </c>
      <c r="L346" s="805" t="s">
        <v>156</v>
      </c>
      <c r="M346" s="805" t="s">
        <v>2489</v>
      </c>
      <c r="N346" s="805" t="s">
        <v>156</v>
      </c>
      <c r="O346" s="806" t="str">
        <f t="shared" si="39"/>
        <v>-</v>
      </c>
      <c r="P346" s="801" t="s">
        <v>156</v>
      </c>
      <c r="Q346" s="801" t="str">
        <f>CONCATENATE(IFERROR(INDEX('УЦН 1.0'!D:D,MATCH('показатель 504-п'!T346,'УЦН 1.0'!R:R,0)),""),IF(IFERROR(INDEX('УЦН 1.0'!H:H,MATCH('показатель 504-п'!T346,'УЦН 1.0'!R:R,0)),"")="",""," ("&amp;IFERROR(INDEX('УЦН 1.0'!H:H,MATCH('показатель 504-п'!T346,'УЦН 1.0'!R:R,0)),"")&amp;")"))</f>
        <v/>
      </c>
      <c r="R346" s="807" t="str">
        <f>IFERROR(INDEX('УЦН 2.0'!K:K,MATCH('показатель 504-п'!T346,'УЦН 2.0'!L:L,0)),"")</f>
        <v/>
      </c>
      <c r="S346" s="801" t="str">
        <f>IFERROR(INDEX('ПРТС'!H:H,MATCH('показатель 504-п'!T346,'ПРТС'!P:P,0)),"")</f>
        <v/>
      </c>
      <c r="T346" s="808">
        <v>345</v>
      </c>
      <c r="U346" s="785"/>
      <c r="V346" s="785"/>
      <c r="W346" s="785"/>
      <c r="X346" s="785"/>
      <c r="Y346" s="785"/>
      <c r="Z346" s="785"/>
      <c r="AA346" s="785"/>
      <c r="AB346" s="785"/>
    </row>
    <row r="347" ht="14.25">
      <c r="A347" s="800" t="s">
        <v>759</v>
      </c>
      <c r="B347" s="800" t="s">
        <v>1270</v>
      </c>
      <c r="C347" s="800" t="s">
        <v>3805</v>
      </c>
      <c r="D347" s="801">
        <v>10</v>
      </c>
      <c r="E347" s="802">
        <v>9</v>
      </c>
      <c r="F347" s="803" t="s">
        <v>3806</v>
      </c>
      <c r="G347" s="803" t="s">
        <v>3807</v>
      </c>
      <c r="H347" s="803" t="s">
        <v>3808</v>
      </c>
      <c r="I347" s="803" t="str">
        <f>IFERROR(INDEX('УУС'!F:F,MATCH('показатель 504-п'!T347,'УУС'!N:N,0)),"")</f>
        <v xml:space="preserve">ул. Нижняя, д. 6</v>
      </c>
      <c r="J347" s="804" t="str">
        <f t="shared" si="38"/>
        <v>-</v>
      </c>
      <c r="K347" s="805" t="s">
        <v>156</v>
      </c>
      <c r="L347" s="805" t="s">
        <v>156</v>
      </c>
      <c r="M347" s="805" t="s">
        <v>156</v>
      </c>
      <c r="N347" s="805" t="s">
        <v>156</v>
      </c>
      <c r="O347" s="806" t="str">
        <f t="shared" si="39"/>
        <v>-</v>
      </c>
      <c r="P347" s="801" t="s">
        <v>156</v>
      </c>
      <c r="Q347" s="801" t="str">
        <f>CONCATENATE(IFERROR(INDEX('УЦН 1.0'!D:D,MATCH('показатель 504-п'!T347,'УЦН 1.0'!R:R,0)),""),IF(IFERROR(INDEX('УЦН 1.0'!H:H,MATCH('показатель 504-п'!T347,'УЦН 1.0'!R:R,0)),"")="",""," ("&amp;IFERROR(INDEX('УЦН 1.0'!H:H,MATCH('показатель 504-п'!T347,'УЦН 1.0'!R:R,0)),"")&amp;")"))</f>
        <v/>
      </c>
      <c r="R347" s="807" t="str">
        <f>IFERROR(INDEX('УЦН 2.0'!K:K,MATCH('показатель 504-п'!T347,'УЦН 2.0'!L:L,0)),"")</f>
        <v/>
      </c>
      <c r="S347" s="801" t="str">
        <f>IFERROR(INDEX('ПРТС'!H:H,MATCH('показатель 504-п'!T347,'ПРТС'!P:P,0)),"")</f>
        <v/>
      </c>
      <c r="T347" s="808">
        <v>346</v>
      </c>
      <c r="U347" s="785"/>
      <c r="V347" s="785"/>
      <c r="W347" s="785"/>
      <c r="X347" s="785"/>
      <c r="Y347" s="785"/>
      <c r="Z347" s="785"/>
      <c r="AA347" s="785"/>
      <c r="AB347" s="785"/>
    </row>
    <row r="348" ht="14.25">
      <c r="A348" s="800" t="s">
        <v>759</v>
      </c>
      <c r="B348" s="800" t="s">
        <v>1270</v>
      </c>
      <c r="C348" s="800" t="s">
        <v>3809</v>
      </c>
      <c r="D348" s="801">
        <v>73</v>
      </c>
      <c r="E348" s="802">
        <v>55</v>
      </c>
      <c r="F348" s="803" t="s">
        <v>3810</v>
      </c>
      <c r="G348" s="803" t="s">
        <v>3811</v>
      </c>
      <c r="H348" s="803" t="s">
        <v>3812</v>
      </c>
      <c r="I348" s="803" t="str">
        <f>IFERROR(INDEX('УУС'!F:F,MATCH('показатель 504-п'!T348,'УУС'!N:N,0)),"")</f>
        <v/>
      </c>
      <c r="J348" s="804" t="str">
        <f t="shared" si="38"/>
        <v>-</v>
      </c>
      <c r="K348" s="805" t="s">
        <v>156</v>
      </c>
      <c r="L348" s="805" t="s">
        <v>156</v>
      </c>
      <c r="M348" s="805" t="s">
        <v>156</v>
      </c>
      <c r="N348" s="805" t="s">
        <v>156</v>
      </c>
      <c r="O348" s="806" t="str">
        <f t="shared" si="39"/>
        <v>РРЛ</v>
      </c>
      <c r="P348" s="801" t="s">
        <v>2540</v>
      </c>
      <c r="Q348" s="801" t="str">
        <f>CONCATENATE(IFERROR(INDEX('УЦН 1.0'!D:D,MATCH('показатель 504-п'!T348,'УЦН 1.0'!R:R,0)),""),IF(IFERROR(INDEX('УЦН 1.0'!H:H,MATCH('показатель 504-п'!T348,'УЦН 1.0'!R:R,0)),"")="",""," ("&amp;IFERROR(INDEX('УЦН 1.0'!H:H,MATCH('показатель 504-п'!T348,'УЦН 1.0'!R:R,0)),"")&amp;")"))</f>
        <v/>
      </c>
      <c r="R348" s="807" t="str">
        <f>IFERROR(INDEX('УЦН 2.0'!K:K,MATCH('показатель 504-п'!T348,'УЦН 2.0'!L:L,0)),"")</f>
        <v/>
      </c>
      <c r="S348" s="801" t="str">
        <f>IFERROR(INDEX('ПРТС'!H:H,MATCH('показатель 504-п'!T348,'ПРТС'!P:P,0)),"")</f>
        <v/>
      </c>
      <c r="T348" s="808">
        <v>347</v>
      </c>
      <c r="U348" s="785"/>
      <c r="V348" s="785"/>
      <c r="W348" s="785"/>
      <c r="X348" s="785"/>
      <c r="Y348" s="785"/>
      <c r="Z348" s="785"/>
      <c r="AA348" s="785"/>
      <c r="AB348" s="785"/>
    </row>
    <row r="349" ht="14.25">
      <c r="A349" s="800" t="s">
        <v>759</v>
      </c>
      <c r="B349" s="800" t="s">
        <v>1206</v>
      </c>
      <c r="C349" s="800" t="s">
        <v>3813</v>
      </c>
      <c r="D349" s="801">
        <v>33</v>
      </c>
      <c r="E349" s="802">
        <v>65</v>
      </c>
      <c r="F349" s="803" t="s">
        <v>3814</v>
      </c>
      <c r="G349" s="803" t="s">
        <v>3815</v>
      </c>
      <c r="H349" s="803" t="s">
        <v>3816</v>
      </c>
      <c r="I349" s="803" t="str">
        <f>IFERROR(INDEX('УУС'!F:F,MATCH('показатель 504-п'!T349,'УУС'!N:N,0)),"")</f>
        <v/>
      </c>
      <c r="J349" s="804" t="str">
        <f t="shared" si="38"/>
        <v xml:space="preserve">3G хор</v>
      </c>
      <c r="K349" s="805" t="s">
        <v>156</v>
      </c>
      <c r="L349" s="805" t="s">
        <v>156</v>
      </c>
      <c r="M349" s="805" t="s">
        <v>2508</v>
      </c>
      <c r="N349" s="805" t="s">
        <v>156</v>
      </c>
      <c r="O349" s="806" t="str">
        <f t="shared" si="39"/>
        <v>-</v>
      </c>
      <c r="P349" s="801" t="s">
        <v>156</v>
      </c>
      <c r="Q349" s="801" t="str">
        <f>CONCATENATE(IFERROR(INDEX('УЦН 1.0'!D:D,MATCH('показатель 504-п'!T349,'УЦН 1.0'!R:R,0)),""),IF(IFERROR(INDEX('УЦН 1.0'!H:H,MATCH('показатель 504-п'!T349,'УЦН 1.0'!R:R,0)),"")="",""," ("&amp;IFERROR(INDEX('УЦН 1.0'!H:H,MATCH('показатель 504-п'!T349,'УЦН 1.0'!R:R,0)),"")&amp;")"))</f>
        <v/>
      </c>
      <c r="R349" s="807" t="str">
        <f>IFERROR(INDEX('УЦН 2.0'!K:K,MATCH('показатель 504-п'!T349,'УЦН 2.0'!L:L,0)),"")</f>
        <v/>
      </c>
      <c r="S349" s="801" t="str">
        <f>IFERROR(INDEX('ПРТС'!H:H,MATCH('показатель 504-п'!T349,'ПРТС'!P:P,0)),"")</f>
        <v/>
      </c>
      <c r="T349" s="808">
        <v>348</v>
      </c>
      <c r="U349" s="785"/>
      <c r="V349" s="785"/>
      <c r="W349" s="785"/>
      <c r="X349" s="785"/>
      <c r="Y349" s="785"/>
      <c r="Z349" s="785"/>
      <c r="AA349" s="785"/>
      <c r="AB349" s="785"/>
    </row>
    <row r="350" ht="14.25">
      <c r="A350" s="800" t="s">
        <v>759</v>
      </c>
      <c r="B350" s="800" t="s">
        <v>3778</v>
      </c>
      <c r="C350" s="800" t="s">
        <v>3817</v>
      </c>
      <c r="D350" s="801">
        <v>85</v>
      </c>
      <c r="E350" s="802">
        <v>74</v>
      </c>
      <c r="F350" s="803" t="s">
        <v>3818</v>
      </c>
      <c r="G350" s="803" t="s">
        <v>3819</v>
      </c>
      <c r="H350" s="803" t="s">
        <v>3820</v>
      </c>
      <c r="I350" s="803" t="str">
        <f>IFERROR(INDEX('УУС'!F:F,MATCH('показатель 504-п'!T350,'УУС'!N:N,0)),"")</f>
        <v/>
      </c>
      <c r="J350" s="804" t="str">
        <f t="shared" si="38"/>
        <v xml:space="preserve">2G хор</v>
      </c>
      <c r="K350" s="805" t="s">
        <v>2557</v>
      </c>
      <c r="L350" s="805" t="s">
        <v>2536</v>
      </c>
      <c r="M350" s="805" t="s">
        <v>2516</v>
      </c>
      <c r="N350" s="805" t="s">
        <v>2695</v>
      </c>
      <c r="O350" s="806" t="str">
        <f t="shared" si="39"/>
        <v>-</v>
      </c>
      <c r="P350" s="801" t="s">
        <v>156</v>
      </c>
      <c r="Q350" s="801" t="str">
        <f>CONCATENATE(IFERROR(INDEX('УЦН 1.0'!D:D,MATCH('показатель 504-п'!T350,'УЦН 1.0'!R:R,0)),""),IF(IFERROR(INDEX('УЦН 1.0'!H:H,MATCH('показатель 504-п'!T350,'УЦН 1.0'!R:R,0)),"")="",""," ("&amp;IFERROR(INDEX('УЦН 1.0'!H:H,MATCH('показатель 504-п'!T350,'УЦН 1.0'!R:R,0)),"")&amp;")"))</f>
        <v/>
      </c>
      <c r="R350" s="807" t="str">
        <f>IFERROR(INDEX('УЦН 2.0'!K:K,MATCH('показатель 504-п'!T350,'УЦН 2.0'!L:L,0)),"")</f>
        <v/>
      </c>
      <c r="S350" s="801" t="str">
        <f>IFERROR(INDEX('ПРТС'!H:H,MATCH('показатель 504-п'!T350,'ПРТС'!P:P,0)),"")</f>
        <v/>
      </c>
      <c r="T350" s="808">
        <v>349</v>
      </c>
      <c r="U350" s="785"/>
      <c r="V350" s="785"/>
      <c r="W350" s="785"/>
      <c r="X350" s="785"/>
      <c r="Y350" s="785"/>
      <c r="Z350" s="785"/>
      <c r="AA350" s="785"/>
      <c r="AB350" s="785"/>
    </row>
    <row r="351" ht="14.25">
      <c r="A351" s="800" t="s">
        <v>759</v>
      </c>
      <c r="B351" s="800" t="s">
        <v>1180</v>
      </c>
      <c r="C351" s="800" t="s">
        <v>3821</v>
      </c>
      <c r="D351" s="801">
        <v>70</v>
      </c>
      <c r="E351" s="802">
        <v>48</v>
      </c>
      <c r="F351" s="803" t="s">
        <v>3822</v>
      </c>
      <c r="G351" s="803" t="s">
        <v>3823</v>
      </c>
      <c r="H351" s="803" t="s">
        <v>3824</v>
      </c>
      <c r="I351" s="803" t="str">
        <f>IFERROR(INDEX('УУС'!F:F,MATCH('показатель 504-п'!T351,'УУС'!N:N,0)),"")</f>
        <v xml:space="preserve">ул. М.Горького, д. 37</v>
      </c>
      <c r="J351" s="804" t="str">
        <f t="shared" si="38"/>
        <v xml:space="preserve">2G низ</v>
      </c>
      <c r="K351" s="805" t="s">
        <v>156</v>
      </c>
      <c r="L351" s="805" t="s">
        <v>156</v>
      </c>
      <c r="M351" s="805" t="s">
        <v>2489</v>
      </c>
      <c r="N351" s="805" t="s">
        <v>156</v>
      </c>
      <c r="O351" s="806" t="str">
        <f t="shared" si="39"/>
        <v>-</v>
      </c>
      <c r="P351" s="801" t="s">
        <v>156</v>
      </c>
      <c r="Q351" s="801" t="str">
        <f>CONCATENATE(IFERROR(INDEX('УЦН 1.0'!D:D,MATCH('показатель 504-п'!T351,'УЦН 1.0'!R:R,0)),""),IF(IFERROR(INDEX('УЦН 1.0'!H:H,MATCH('показатель 504-п'!T351,'УЦН 1.0'!R:R,0)),"")="",""," ("&amp;IFERROR(INDEX('УЦН 1.0'!H:H,MATCH('показатель 504-п'!T351,'УЦН 1.0'!R:R,0)),"")&amp;")"))</f>
        <v/>
      </c>
      <c r="R351" s="807" t="str">
        <f>IFERROR(INDEX('УЦН 2.0'!K:K,MATCH('показатель 504-п'!T351,'УЦН 2.0'!L:L,0)),"")</f>
        <v/>
      </c>
      <c r="S351" s="801" t="str">
        <f>IFERROR(INDEX('ПРТС'!H:H,MATCH('показатель 504-п'!T351,'ПРТС'!P:P,0)),"")</f>
        <v/>
      </c>
      <c r="T351" s="808">
        <v>350</v>
      </c>
      <c r="U351" s="785"/>
      <c r="V351" s="785"/>
      <c r="W351" s="785"/>
      <c r="X351" s="785"/>
      <c r="Y351" s="785"/>
      <c r="Z351" s="785"/>
      <c r="AA351" s="785"/>
      <c r="AB351" s="785"/>
    </row>
    <row r="352" ht="14.25">
      <c r="A352" s="814" t="s">
        <v>759</v>
      </c>
      <c r="B352" s="800" t="s">
        <v>3763</v>
      </c>
      <c r="C352" s="814" t="s">
        <v>165</v>
      </c>
      <c r="D352" s="815">
        <v>462</v>
      </c>
      <c r="E352" s="802">
        <v>420</v>
      </c>
      <c r="F352" s="803" t="s">
        <v>3825</v>
      </c>
      <c r="G352" s="803" t="s">
        <v>3826</v>
      </c>
      <c r="H352" s="803" t="s">
        <v>3827</v>
      </c>
      <c r="I352" s="803" t="str">
        <f>IFERROR(INDEX('УУС'!F:F,MATCH('показатель 504-п'!T352,'УУС'!N:N,0)),"")</f>
        <v xml:space="preserve">ул. Лесная, д. 6</v>
      </c>
      <c r="J352" s="816" t="str">
        <f t="shared" si="38"/>
        <v xml:space="preserve">4G хор</v>
      </c>
      <c r="K352" s="805"/>
      <c r="L352" s="805"/>
      <c r="M352" s="805"/>
      <c r="N352" s="817" t="s">
        <v>2483</v>
      </c>
      <c r="O352" s="806" t="str">
        <f t="shared" si="39"/>
        <v>ВОЛС</v>
      </c>
      <c r="P352" s="801" t="s">
        <v>2540</v>
      </c>
      <c r="Q352" s="801" t="str">
        <f>CONCATENATE(IFERROR(INDEX('УЦН 1.0'!D:D,MATCH('показатель 504-п'!T352,'УЦН 1.0'!R:R,0)),""),IF(IFERROR(INDEX('УЦН 1.0'!H:H,MATCH('показатель 504-п'!T352,'УЦН 1.0'!R:R,0)),"")="",""," ("&amp;IFERROR(INDEX('УЦН 1.0'!H:H,MATCH('показатель 504-п'!T352,'УЦН 1.0'!R:R,0)),"")&amp;")"))</f>
        <v xml:space="preserve">2021 (ВОЛС)</v>
      </c>
      <c r="R352" s="807" t="str">
        <f>IFERROR(INDEX('УЦН 2.0'!K:K,MATCH('показатель 504-п'!T352,'УЦН 2.0'!L:L,0)),"")</f>
        <v/>
      </c>
      <c r="S352" s="801">
        <f>IFERROR(INDEX('ПРТС'!H:H,MATCH('показатель 504-п'!T352,'ПРТС'!P:P,0)),"")</f>
        <v>2021</v>
      </c>
      <c r="T352" s="808">
        <v>351</v>
      </c>
      <c r="U352" s="785"/>
      <c r="V352" s="785"/>
      <c r="W352" s="785"/>
      <c r="X352" s="785"/>
      <c r="Y352" s="785"/>
      <c r="Z352" s="785"/>
      <c r="AA352" s="785"/>
      <c r="AB352" s="785"/>
    </row>
    <row r="353" ht="14.25">
      <c r="A353" s="818" t="s">
        <v>759</v>
      </c>
      <c r="B353" s="800" t="s">
        <v>1204</v>
      </c>
      <c r="C353" s="818" t="s">
        <v>711</v>
      </c>
      <c r="D353" s="801">
        <v>643</v>
      </c>
      <c r="E353" s="822">
        <v>496</v>
      </c>
      <c r="F353" s="823" t="s">
        <v>3828</v>
      </c>
      <c r="G353" s="823" t="s">
        <v>3829</v>
      </c>
      <c r="H353" s="823" t="s">
        <v>3830</v>
      </c>
      <c r="I353" s="803" t="str">
        <f>IFERROR(INDEX('УУС'!F:F,MATCH('показатель 504-п'!T353,'УУС'!N:N,0)),"")</f>
        <v xml:space="preserve">ул. Советская, д. 50А</v>
      </c>
      <c r="J353" s="819" t="str">
        <f t="shared" si="38"/>
        <v xml:space="preserve">2G хор</v>
      </c>
      <c r="K353" s="805" t="s">
        <v>2557</v>
      </c>
      <c r="L353" s="820" t="s">
        <v>2500</v>
      </c>
      <c r="M353" s="805" t="s">
        <v>2516</v>
      </c>
      <c r="N353" s="805" t="s">
        <v>2490</v>
      </c>
      <c r="O353" s="806" t="str">
        <f t="shared" si="39"/>
        <v>РРЛ</v>
      </c>
      <c r="P353" s="801" t="s">
        <v>2540</v>
      </c>
      <c r="Q353" s="801" t="str">
        <f>CONCATENATE(IFERROR(INDEX('УЦН 1.0'!D:D,MATCH('показатель 504-п'!T353,'УЦН 1.0'!R:R,0)),""),IF(IFERROR(INDEX('УЦН 1.0'!H:H,MATCH('показатель 504-п'!T353,'УЦН 1.0'!R:R,0)),"")="",""," ("&amp;IFERROR(INDEX('УЦН 1.0'!H:H,MATCH('показатель 504-п'!T353,'УЦН 1.0'!R:R,0)),"")&amp;")"))</f>
        <v/>
      </c>
      <c r="R353" s="807" t="str">
        <f>IFERROR(INDEX('УЦН 2.0'!K:K,MATCH('показатель 504-п'!T353,'УЦН 2.0'!L:L,0)),"")</f>
        <v/>
      </c>
      <c r="S353" s="801">
        <f>IFERROR(INDEX('ПРТС'!H:H,MATCH('показатель 504-п'!T353,'ПРТС'!P:P,0)),"")</f>
        <v>2024</v>
      </c>
      <c r="T353" s="808">
        <v>352</v>
      </c>
      <c r="U353" s="785"/>
      <c r="V353" s="785"/>
      <c r="W353" s="785"/>
      <c r="X353" s="785"/>
      <c r="Y353" s="785"/>
      <c r="Z353" s="785"/>
      <c r="AA353" s="785"/>
      <c r="AB353" s="785"/>
    </row>
    <row r="354" ht="14.25">
      <c r="A354" s="800" t="s">
        <v>759</v>
      </c>
      <c r="B354" s="800" t="s">
        <v>3758</v>
      </c>
      <c r="C354" s="800" t="s">
        <v>346</v>
      </c>
      <c r="D354" s="801">
        <v>150</v>
      </c>
      <c r="E354" s="822">
        <v>147</v>
      </c>
      <c r="F354" s="823" t="s">
        <v>3831</v>
      </c>
      <c r="G354" s="823" t="s">
        <v>3832</v>
      </c>
      <c r="H354" s="823" t="s">
        <v>3833</v>
      </c>
      <c r="I354" s="803" t="str">
        <f>IFERROR(INDEX('УУС'!F:F,MATCH('показатель 504-п'!T354,'УУС'!N:N,0)),"")</f>
        <v/>
      </c>
      <c r="J354" s="804" t="str">
        <f t="shared" si="38"/>
        <v xml:space="preserve">3G низ</v>
      </c>
      <c r="K354" s="805" t="s">
        <v>156</v>
      </c>
      <c r="L354" s="805" t="s">
        <v>156</v>
      </c>
      <c r="M354" s="805" t="s">
        <v>3005</v>
      </c>
      <c r="N354" s="805" t="s">
        <v>156</v>
      </c>
      <c r="O354" s="806" t="str">
        <f t="shared" si="39"/>
        <v>ВОЛС</v>
      </c>
      <c r="P354" s="801" t="s">
        <v>819</v>
      </c>
      <c r="Q354" s="801" t="str">
        <f>CONCATENATE(IFERROR(INDEX('УЦН 1.0'!D:D,MATCH('показатель 504-п'!T354,'УЦН 1.0'!R:R,0)),""),IF(IFERROR(INDEX('УЦН 1.0'!H:H,MATCH('показатель 504-п'!T354,'УЦН 1.0'!R:R,0)),"")="",""," ("&amp;IFERROR(INDEX('УЦН 1.0'!H:H,MATCH('показатель 504-п'!T354,'УЦН 1.0'!R:R,0)),"")&amp;")"))</f>
        <v/>
      </c>
      <c r="R354" s="807" t="str">
        <f>IFERROR(INDEX('УЦН 2.0'!K:K,MATCH('показатель 504-п'!T354,'УЦН 2.0'!L:L,0)),"")</f>
        <v/>
      </c>
      <c r="S354" s="801" t="str">
        <f>IFERROR(INDEX('ПРТС'!H:H,MATCH('показатель 504-п'!T354,'ПРТС'!P:P,0)),"")</f>
        <v/>
      </c>
      <c r="T354" s="808">
        <v>353</v>
      </c>
      <c r="U354" s="785"/>
      <c r="V354" s="785"/>
      <c r="W354" s="785"/>
      <c r="X354" s="785"/>
      <c r="Y354" s="785"/>
      <c r="Z354" s="785"/>
      <c r="AA354" s="785"/>
      <c r="AB354" s="785"/>
    </row>
    <row r="355" ht="14.25">
      <c r="A355" s="800" t="s">
        <v>759</v>
      </c>
      <c r="B355" s="800" t="s">
        <v>1180</v>
      </c>
      <c r="C355" s="800" t="s">
        <v>3834</v>
      </c>
      <c r="D355" s="801">
        <v>69</v>
      </c>
      <c r="E355" s="802">
        <v>49</v>
      </c>
      <c r="F355" s="803" t="s">
        <v>3835</v>
      </c>
      <c r="G355" s="803" t="s">
        <v>3836</v>
      </c>
      <c r="H355" s="803" t="s">
        <v>3837</v>
      </c>
      <c r="I355" s="803" t="str">
        <f>IFERROR(INDEX('УУС'!F:F,MATCH('показатель 504-п'!T355,'УУС'!N:N,0)),"")</f>
        <v xml:space="preserve">ул. Красногорская, д. 15</v>
      </c>
      <c r="J355" s="804" t="str">
        <f t="shared" si="38"/>
        <v xml:space="preserve">2G низ</v>
      </c>
      <c r="K355" s="805" t="s">
        <v>156</v>
      </c>
      <c r="L355" s="805" t="s">
        <v>2500</v>
      </c>
      <c r="M355" s="805" t="s">
        <v>156</v>
      </c>
      <c r="N355" s="805" t="s">
        <v>156</v>
      </c>
      <c r="O355" s="806" t="str">
        <f t="shared" si="39"/>
        <v>-</v>
      </c>
      <c r="P355" s="801" t="s">
        <v>156</v>
      </c>
      <c r="Q355" s="801" t="str">
        <f>CONCATENATE(IFERROR(INDEX('УЦН 1.0'!D:D,MATCH('показатель 504-п'!T355,'УЦН 1.0'!R:R,0)),""),IF(IFERROR(INDEX('УЦН 1.0'!H:H,MATCH('показатель 504-п'!T355,'УЦН 1.0'!R:R,0)),"")="",""," ("&amp;IFERROR(INDEX('УЦН 1.0'!H:H,MATCH('показатель 504-п'!T355,'УЦН 1.0'!R:R,0)),"")&amp;")"))</f>
        <v/>
      </c>
      <c r="R355" s="807" t="str">
        <f>IFERROR(INDEX('УЦН 2.0'!K:K,MATCH('показатель 504-п'!T355,'УЦН 2.0'!L:L,0)),"")</f>
        <v/>
      </c>
      <c r="S355" s="801" t="str">
        <f>IFERROR(INDEX('ПРТС'!H:H,MATCH('показатель 504-п'!T355,'ПРТС'!P:P,0)),"")</f>
        <v/>
      </c>
      <c r="T355" s="808">
        <v>354</v>
      </c>
      <c r="U355" s="785"/>
      <c r="V355" s="785"/>
      <c r="W355" s="785"/>
      <c r="X355" s="785"/>
      <c r="Y355" s="785"/>
      <c r="Z355" s="785"/>
      <c r="AA355" s="785"/>
      <c r="AB355" s="785"/>
    </row>
    <row r="356" ht="14.25">
      <c r="A356" s="800" t="s">
        <v>759</v>
      </c>
      <c r="B356" s="800" t="s">
        <v>1206</v>
      </c>
      <c r="C356" s="800" t="s">
        <v>3838</v>
      </c>
      <c r="D356" s="801">
        <v>25</v>
      </c>
      <c r="E356" s="802">
        <v>43</v>
      </c>
      <c r="F356" s="803" t="s">
        <v>3839</v>
      </c>
      <c r="G356" s="803" t="s">
        <v>3840</v>
      </c>
      <c r="H356" s="803" t="s">
        <v>3841</v>
      </c>
      <c r="I356" s="803" t="str">
        <f>IFERROR(INDEX('УУС'!F:F,MATCH('показатель 504-п'!T356,'УУС'!N:N,0)),"")</f>
        <v/>
      </c>
      <c r="J356" s="804" t="str">
        <f t="shared" ref="J356:J419" si="40">IF(COUNTIF(K356:N356,"*4G хорошее*")&gt;0,"4G хор",IF(COUNTIF(K356:N356,"*3G хорошее*")&gt;0,"3G хор",IF(COUNTIF(K356:N356,"*4G низкое*")&gt;0,"4G низ",IF(COUNTIF(K356:N356,"*3G низкое*")&gt;0,"3G низ",IF(COUNTIF(K356:N356,"*2G хорошее*")&gt;0,"2G хор",IF(COUNTIF(K356:N356,"*2G низкое*")&gt;0,"2G низ",IF((COUNTIF(K356:N356,"* *")=0),"-",)))))))</f>
        <v xml:space="preserve">3G хор</v>
      </c>
      <c r="K356" s="805" t="s">
        <v>156</v>
      </c>
      <c r="L356" s="805" t="s">
        <v>156</v>
      </c>
      <c r="M356" s="805" t="s">
        <v>2508</v>
      </c>
      <c r="N356" s="805" t="s">
        <v>156</v>
      </c>
      <c r="O356" s="806" t="str">
        <f t="shared" ref="O356:O419" si="41">IF(COUNTIF(P356:R356,"*ВОЛС*")&gt;0,"ВОЛС",IF(COUNTIF(P356:R356,"*БШПД*")&gt;0,"РРЛ",IF(COUNTIF(P356:R356,"*Спутник*")&gt;0,"Спутник",IF((COUNTIF(P356:R356,"* *")=0),"-",))))</f>
        <v>-</v>
      </c>
      <c r="P356" s="801" t="s">
        <v>156</v>
      </c>
      <c r="Q356" s="801" t="str">
        <f>CONCATENATE(IFERROR(INDEX('УЦН 1.0'!D:D,MATCH('показатель 504-п'!T356,'УЦН 1.0'!R:R,0)),""),IF(IFERROR(INDEX('УЦН 1.0'!H:H,MATCH('показатель 504-п'!T356,'УЦН 1.0'!R:R,0)),"")="",""," ("&amp;IFERROR(INDEX('УЦН 1.0'!H:H,MATCH('показатель 504-п'!T356,'УЦН 1.0'!R:R,0)),"")&amp;")"))</f>
        <v/>
      </c>
      <c r="R356" s="807" t="str">
        <f>IFERROR(INDEX('УЦН 2.0'!K:K,MATCH('показатель 504-п'!T356,'УЦН 2.0'!L:L,0)),"")</f>
        <v/>
      </c>
      <c r="S356" s="801" t="str">
        <f>IFERROR(INDEX('ПРТС'!H:H,MATCH('показатель 504-п'!T356,'ПРТС'!P:P,0)),"")</f>
        <v/>
      </c>
      <c r="T356" s="808">
        <v>355</v>
      </c>
      <c r="U356" s="785"/>
      <c r="V356" s="785"/>
      <c r="W356" s="785"/>
      <c r="X356" s="785"/>
      <c r="Y356" s="785"/>
      <c r="Z356" s="785"/>
      <c r="AA356" s="785"/>
      <c r="AB356" s="785"/>
    </row>
    <row r="357" ht="14.25">
      <c r="A357" s="809" t="s">
        <v>759</v>
      </c>
      <c r="B357" s="800" t="s">
        <v>1206</v>
      </c>
      <c r="C357" s="809" t="s">
        <v>1207</v>
      </c>
      <c r="D357" s="813">
        <v>128</v>
      </c>
      <c r="E357" s="802">
        <v>112</v>
      </c>
      <c r="F357" s="803" t="s">
        <v>3842</v>
      </c>
      <c r="G357" s="803" t="s">
        <v>3843</v>
      </c>
      <c r="H357" s="803" t="s">
        <v>3844</v>
      </c>
      <c r="I357" s="803" t="str">
        <f>IFERROR(INDEX('УУС'!F:F,MATCH('показатель 504-п'!T357,'УУС'!N:N,0)),"")</f>
        <v/>
      </c>
      <c r="J357" s="811" t="str">
        <f t="shared" si="40"/>
        <v xml:space="preserve">4G хор</v>
      </c>
      <c r="K357" s="805"/>
      <c r="L357" s="805"/>
      <c r="M357" s="805"/>
      <c r="N357" s="812" t="s">
        <v>2483</v>
      </c>
      <c r="O357" s="806" t="str">
        <f t="shared" si="41"/>
        <v>ВОЛС</v>
      </c>
      <c r="P357" s="801" t="s">
        <v>882</v>
      </c>
      <c r="Q357" s="801" t="str">
        <f>CONCATENATE(IFERROR(INDEX('УЦН 1.0'!D:D,MATCH('показатель 504-п'!T357,'УЦН 1.0'!R:R,0)),""),IF(IFERROR(INDEX('УЦН 1.0'!H:H,MATCH('показатель 504-п'!T357,'УЦН 1.0'!R:R,0)),"")="",""," ("&amp;IFERROR(INDEX('УЦН 1.0'!H:H,MATCH('показатель 504-п'!T357,'УЦН 1.0'!R:R,0)),"")&amp;")"))</f>
        <v/>
      </c>
      <c r="R357" s="807" t="str">
        <f>IFERROR(INDEX('УЦН 2.0'!K:K,MATCH('показатель 504-п'!T357,'УЦН 2.0'!L:L,0)),"")</f>
        <v xml:space="preserve">2023 (ноябрь 2023) - ВОЛС  </v>
      </c>
      <c r="S357" s="801" t="str">
        <f>IFERROR(INDEX('ПРТС'!H:H,MATCH('показатель 504-п'!T357,'ПРТС'!P:P,0)),"")</f>
        <v/>
      </c>
      <c r="T357" s="808">
        <v>356</v>
      </c>
      <c r="U357" s="785"/>
      <c r="V357" s="785"/>
      <c r="W357" s="785"/>
      <c r="X357" s="785"/>
      <c r="Y357" s="785"/>
      <c r="Z357" s="785"/>
      <c r="AA357" s="785"/>
      <c r="AB357" s="785"/>
    </row>
    <row r="358" ht="14.25">
      <c r="A358" s="800" t="s">
        <v>759</v>
      </c>
      <c r="B358" s="800" t="s">
        <v>3778</v>
      </c>
      <c r="C358" s="800" t="s">
        <v>239</v>
      </c>
      <c r="D358" s="801">
        <v>290</v>
      </c>
      <c r="E358" s="822">
        <v>273</v>
      </c>
      <c r="F358" s="823" t="s">
        <v>3845</v>
      </c>
      <c r="G358" s="823" t="s">
        <v>3846</v>
      </c>
      <c r="H358" s="823" t="s">
        <v>3847</v>
      </c>
      <c r="I358" s="803" t="str">
        <f>IFERROR(INDEX('УУС'!F:F,MATCH('показатель 504-п'!T358,'УУС'!N:N,0)),"")</f>
        <v/>
      </c>
      <c r="J358" s="804" t="str">
        <f t="shared" si="40"/>
        <v xml:space="preserve">3G низ</v>
      </c>
      <c r="K358" s="805" t="s">
        <v>156</v>
      </c>
      <c r="L358" s="805" t="s">
        <v>2500</v>
      </c>
      <c r="M358" s="805" t="s">
        <v>3005</v>
      </c>
      <c r="N358" s="805" t="s">
        <v>156</v>
      </c>
      <c r="O358" s="806" t="str">
        <f t="shared" si="41"/>
        <v>ВОЛС</v>
      </c>
      <c r="P358" s="801" t="s">
        <v>156</v>
      </c>
      <c r="Q358" s="801" t="str">
        <f>CONCATENATE(IFERROR(INDEX('УЦН 1.0'!D:D,MATCH('показатель 504-п'!T358,'УЦН 1.0'!R:R,0)),""),IF(IFERROR(INDEX('УЦН 1.0'!H:H,MATCH('показатель 504-п'!T358,'УЦН 1.0'!R:R,0)),"")="",""," ("&amp;IFERROR(INDEX('УЦН 1.0'!H:H,MATCH('показатель 504-п'!T358,'УЦН 1.0'!R:R,0)),"")&amp;")"))</f>
        <v xml:space="preserve">2019 (ВОЛС)</v>
      </c>
      <c r="R358" s="807" t="str">
        <f>IFERROR(INDEX('УЦН 2.0'!K:K,MATCH('показатель 504-п'!T358,'УЦН 2.0'!L:L,0)),"")</f>
        <v/>
      </c>
      <c r="S358" s="801" t="str">
        <f>IFERROR(INDEX('ПРТС'!H:H,MATCH('показатель 504-п'!T358,'ПРТС'!P:P,0)),"")</f>
        <v/>
      </c>
      <c r="T358" s="808">
        <v>357</v>
      </c>
      <c r="U358" s="785"/>
      <c r="V358" s="785"/>
      <c r="W358" s="785"/>
      <c r="X358" s="785"/>
      <c r="Y358" s="785"/>
      <c r="Z358" s="785"/>
      <c r="AA358" s="785"/>
      <c r="AB358" s="785"/>
    </row>
    <row r="359" ht="14.25">
      <c r="A359" s="818" t="s">
        <v>759</v>
      </c>
      <c r="B359" s="800" t="s">
        <v>1206</v>
      </c>
      <c r="C359" s="818" t="s">
        <v>240</v>
      </c>
      <c r="D359" s="801">
        <v>357</v>
      </c>
      <c r="E359" s="822">
        <v>342</v>
      </c>
      <c r="F359" s="823" t="s">
        <v>3848</v>
      </c>
      <c r="G359" s="823" t="s">
        <v>3849</v>
      </c>
      <c r="H359" s="823" t="s">
        <v>3850</v>
      </c>
      <c r="I359" s="803" t="str">
        <f>IFERROR(INDEX('УУС'!F:F,MATCH('показатель 504-п'!T359,'УУС'!N:N,0)),"")</f>
        <v xml:space="preserve">ул. Советская, д. 49А</v>
      </c>
      <c r="J359" s="819" t="str">
        <f t="shared" si="40"/>
        <v xml:space="preserve">3G низ</v>
      </c>
      <c r="K359" s="805" t="s">
        <v>156</v>
      </c>
      <c r="L359" s="820" t="s">
        <v>156</v>
      </c>
      <c r="M359" s="805" t="s">
        <v>3005</v>
      </c>
      <c r="N359" s="805" t="s">
        <v>156</v>
      </c>
      <c r="O359" s="806" t="str">
        <f t="shared" si="41"/>
        <v>ВОЛС</v>
      </c>
      <c r="P359" s="801" t="s">
        <v>2540</v>
      </c>
      <c r="Q359" s="801" t="str">
        <f>CONCATENATE(IFERROR(INDEX('УЦН 1.0'!D:D,MATCH('показатель 504-п'!T359,'УЦН 1.0'!R:R,0)),""),IF(IFERROR(INDEX('УЦН 1.0'!H:H,MATCH('показатель 504-п'!T359,'УЦН 1.0'!R:R,0)),"")="",""," ("&amp;IFERROR(INDEX('УЦН 1.0'!H:H,MATCH('показатель 504-п'!T359,'УЦН 1.0'!R:R,0)),"")&amp;")"))</f>
        <v xml:space="preserve">2015 (ВОЛС)</v>
      </c>
      <c r="R359" s="807" t="str">
        <f>IFERROR(INDEX('УЦН 2.0'!K:K,MATCH('показатель 504-п'!T359,'УЦН 2.0'!L:L,0)),"")</f>
        <v/>
      </c>
      <c r="S359" s="801">
        <f>IFERROR(INDEX('ПРТС'!H:H,MATCH('показатель 504-п'!T359,'ПРТС'!P:P,0)),"")</f>
        <v>2024</v>
      </c>
      <c r="T359" s="808">
        <v>358</v>
      </c>
      <c r="U359" s="785"/>
      <c r="V359" s="785"/>
      <c r="W359" s="785"/>
      <c r="X359" s="785"/>
      <c r="Y359" s="785"/>
      <c r="Z359" s="785"/>
      <c r="AA359" s="785"/>
      <c r="AB359" s="785"/>
    </row>
    <row r="360" ht="14.25">
      <c r="A360" s="800" t="s">
        <v>759</v>
      </c>
      <c r="B360" s="800" t="s">
        <v>1270</v>
      </c>
      <c r="C360" s="800" t="s">
        <v>3851</v>
      </c>
      <c r="D360" s="801">
        <v>11</v>
      </c>
      <c r="E360" s="802">
        <v>2</v>
      </c>
      <c r="F360" s="803" t="s">
        <v>3852</v>
      </c>
      <c r="G360" s="803" t="s">
        <v>3853</v>
      </c>
      <c r="H360" s="803" t="s">
        <v>3854</v>
      </c>
      <c r="I360" s="803" t="str">
        <f>IFERROR(INDEX('УУС'!F:F,MATCH('показатель 504-п'!T360,'УУС'!N:N,0)),"")</f>
        <v xml:space="preserve">ул. Веселая Горка, д. 20</v>
      </c>
      <c r="J360" s="804" t="str">
        <f t="shared" si="40"/>
        <v>-</v>
      </c>
      <c r="K360" s="805" t="s">
        <v>156</v>
      </c>
      <c r="L360" s="805" t="s">
        <v>156</v>
      </c>
      <c r="M360" s="805" t="s">
        <v>156</v>
      </c>
      <c r="N360" s="805" t="s">
        <v>156</v>
      </c>
      <c r="O360" s="806" t="str">
        <f t="shared" si="41"/>
        <v>-</v>
      </c>
      <c r="P360" s="801" t="s">
        <v>156</v>
      </c>
      <c r="Q360" s="801" t="str">
        <f>CONCATENATE(IFERROR(INDEX('УЦН 1.0'!D:D,MATCH('показатель 504-п'!T360,'УЦН 1.0'!R:R,0)),""),IF(IFERROR(INDEX('УЦН 1.0'!H:H,MATCH('показатель 504-п'!T360,'УЦН 1.0'!R:R,0)),"")="",""," ("&amp;IFERROR(INDEX('УЦН 1.0'!H:H,MATCH('показатель 504-п'!T360,'УЦН 1.0'!R:R,0)),"")&amp;")"))</f>
        <v/>
      </c>
      <c r="R360" s="807" t="str">
        <f>IFERROR(INDEX('УЦН 2.0'!K:K,MATCH('показатель 504-п'!T360,'УЦН 2.0'!L:L,0)),"")</f>
        <v/>
      </c>
      <c r="S360" s="801" t="str">
        <f>IFERROR(INDEX('ПРТС'!H:H,MATCH('показатель 504-п'!T360,'ПРТС'!P:P,0)),"")</f>
        <v/>
      </c>
      <c r="T360" s="808">
        <v>359</v>
      </c>
      <c r="U360" s="785"/>
      <c r="V360" s="785"/>
      <c r="W360" s="785"/>
      <c r="X360" s="785"/>
      <c r="Y360" s="785"/>
      <c r="Z360" s="785"/>
      <c r="AA360" s="785"/>
      <c r="AB360" s="785"/>
    </row>
    <row r="361" ht="14.25">
      <c r="A361" s="809" t="s">
        <v>759</v>
      </c>
      <c r="B361" s="800" t="s">
        <v>1208</v>
      </c>
      <c r="C361" s="809" t="s">
        <v>107</v>
      </c>
      <c r="D361" s="813">
        <v>130</v>
      </c>
      <c r="E361" s="802">
        <v>123</v>
      </c>
      <c r="F361" s="803" t="s">
        <v>3855</v>
      </c>
      <c r="G361" s="803" t="s">
        <v>3856</v>
      </c>
      <c r="H361" s="803" t="s">
        <v>3857</v>
      </c>
      <c r="I361" s="803" t="str">
        <f>IFERROR(INDEX('УУС'!F:F,MATCH('показатель 504-п'!T361,'УУС'!N:N,0)),"")</f>
        <v/>
      </c>
      <c r="J361" s="811" t="str">
        <f t="shared" si="40"/>
        <v xml:space="preserve">4G хор</v>
      </c>
      <c r="K361" s="805"/>
      <c r="L361" s="805"/>
      <c r="M361" s="805"/>
      <c r="N361" s="812" t="s">
        <v>2483</v>
      </c>
      <c r="O361" s="806" t="str">
        <f t="shared" si="41"/>
        <v>ВОЛС</v>
      </c>
      <c r="P361" s="801" t="s">
        <v>2540</v>
      </c>
      <c r="Q361" s="801" t="str">
        <f>CONCATENATE(IFERROR(INDEX('УЦН 1.0'!D:D,MATCH('показатель 504-п'!T361,'УЦН 1.0'!R:R,0)),""),IF(IFERROR(INDEX('УЦН 1.0'!H:H,MATCH('показатель 504-п'!T361,'УЦН 1.0'!R:R,0)),"")="",""," ("&amp;IFERROR(INDEX('УЦН 1.0'!H:H,MATCH('показатель 504-п'!T361,'УЦН 1.0'!R:R,0)),"")&amp;")"))</f>
        <v/>
      </c>
      <c r="R361" s="807" t="str">
        <f>IFERROR(INDEX('УЦН 2.0'!K:K,MATCH('показатель 504-п'!T361,'УЦН 2.0'!L:L,0)),"")</f>
        <v xml:space="preserve">2023 (ноябрь 2023) - ВОЛС  </v>
      </c>
      <c r="S361" s="801" t="str">
        <f>IFERROR(INDEX('ПРТС'!H:H,MATCH('показатель 504-п'!T361,'ПРТС'!P:P,0)),"")</f>
        <v/>
      </c>
      <c r="T361" s="808">
        <v>360</v>
      </c>
      <c r="U361" s="785"/>
      <c r="V361" s="785"/>
      <c r="W361" s="785"/>
      <c r="X361" s="785"/>
      <c r="Y361" s="785"/>
      <c r="Z361" s="785"/>
      <c r="AA361" s="785"/>
      <c r="AB361" s="785"/>
    </row>
    <row r="362" ht="14.25">
      <c r="A362" s="800" t="s">
        <v>759</v>
      </c>
      <c r="B362" s="800" t="s">
        <v>3778</v>
      </c>
      <c r="C362" s="800" t="s">
        <v>3858</v>
      </c>
      <c r="D362" s="801">
        <v>50</v>
      </c>
      <c r="E362" s="802">
        <v>54</v>
      </c>
      <c r="F362" s="803" t="s">
        <v>3859</v>
      </c>
      <c r="G362" s="803" t="s">
        <v>3860</v>
      </c>
      <c r="H362" s="803" t="s">
        <v>3861</v>
      </c>
      <c r="I362" s="803" t="str">
        <f>IFERROR(INDEX('УУС'!F:F,MATCH('показатель 504-п'!T362,'УУС'!N:N,0)),"")</f>
        <v/>
      </c>
      <c r="J362" s="804" t="str">
        <f t="shared" si="40"/>
        <v xml:space="preserve">2G низ</v>
      </c>
      <c r="K362" s="805" t="s">
        <v>156</v>
      </c>
      <c r="L362" s="805" t="s">
        <v>156</v>
      </c>
      <c r="M362" s="805" t="s">
        <v>2489</v>
      </c>
      <c r="N362" s="805" t="s">
        <v>156</v>
      </c>
      <c r="O362" s="806" t="str">
        <f t="shared" si="41"/>
        <v>-</v>
      </c>
      <c r="P362" s="801" t="s">
        <v>156</v>
      </c>
      <c r="Q362" s="801" t="str">
        <f>CONCATENATE(IFERROR(INDEX('УЦН 1.0'!D:D,MATCH('показатель 504-п'!T362,'УЦН 1.0'!R:R,0)),""),IF(IFERROR(INDEX('УЦН 1.0'!H:H,MATCH('показатель 504-п'!T362,'УЦН 1.0'!R:R,0)),"")="",""," ("&amp;IFERROR(INDEX('УЦН 1.0'!H:H,MATCH('показатель 504-п'!T362,'УЦН 1.0'!R:R,0)),"")&amp;")"))</f>
        <v/>
      </c>
      <c r="R362" s="807" t="str">
        <f>IFERROR(INDEX('УЦН 2.0'!K:K,MATCH('показатель 504-п'!T362,'УЦН 2.0'!L:L,0)),"")</f>
        <v/>
      </c>
      <c r="S362" s="801" t="str">
        <f>IFERROR(INDEX('ПРТС'!H:H,MATCH('показатель 504-п'!T362,'ПРТС'!P:P,0)),"")</f>
        <v/>
      </c>
      <c r="T362" s="808">
        <v>361</v>
      </c>
      <c r="U362" s="785"/>
      <c r="V362" s="785"/>
      <c r="W362" s="785"/>
      <c r="X362" s="785"/>
      <c r="Y362" s="785"/>
      <c r="Z362" s="785"/>
      <c r="AA362" s="785"/>
      <c r="AB362" s="785"/>
    </row>
    <row r="363" ht="14.25">
      <c r="A363" s="800" t="s">
        <v>759</v>
      </c>
      <c r="B363" s="800" t="s">
        <v>3758</v>
      </c>
      <c r="C363" s="800" t="s">
        <v>2684</v>
      </c>
      <c r="D363" s="801">
        <v>114</v>
      </c>
      <c r="E363" s="802">
        <v>91</v>
      </c>
      <c r="F363" s="803" t="s">
        <v>3862</v>
      </c>
      <c r="G363" s="803" t="s">
        <v>3863</v>
      </c>
      <c r="H363" s="803" t="s">
        <v>3864</v>
      </c>
      <c r="I363" s="803" t="str">
        <f>IFERROR(INDEX('УУС'!F:F,MATCH('показатель 504-п'!T363,'УУС'!N:N,0)),"")</f>
        <v/>
      </c>
      <c r="J363" s="804" t="str">
        <f t="shared" si="40"/>
        <v>-</v>
      </c>
      <c r="K363" s="805" t="s">
        <v>156</v>
      </c>
      <c r="L363" s="805" t="s">
        <v>156</v>
      </c>
      <c r="M363" s="805" t="s">
        <v>156</v>
      </c>
      <c r="N363" s="805" t="s">
        <v>156</v>
      </c>
      <c r="O363" s="806" t="str">
        <f t="shared" si="41"/>
        <v>РРЛ</v>
      </c>
      <c r="P363" s="801" t="s">
        <v>2540</v>
      </c>
      <c r="Q363" s="801" t="str">
        <f>CONCATENATE(IFERROR(INDEX('УЦН 1.0'!D:D,MATCH('показатель 504-п'!T363,'УЦН 1.0'!R:R,0)),""),IF(IFERROR(INDEX('УЦН 1.0'!H:H,MATCH('показатель 504-п'!T363,'УЦН 1.0'!R:R,0)),"")="",""," ("&amp;IFERROR(INDEX('УЦН 1.0'!H:H,MATCH('показатель 504-п'!T363,'УЦН 1.0'!R:R,0)),"")&amp;")"))</f>
        <v/>
      </c>
      <c r="R363" s="807" t="str">
        <f>IFERROR(INDEX('УЦН 2.0'!K:K,MATCH('показатель 504-п'!T363,'УЦН 2.0'!L:L,0)),"")</f>
        <v/>
      </c>
      <c r="S363" s="801" t="str">
        <f>IFERROR(INDEX('ПРТС'!H:H,MATCH('показатель 504-п'!T363,'ПРТС'!P:P,0)),"")</f>
        <v/>
      </c>
      <c r="T363" s="808">
        <v>362</v>
      </c>
      <c r="U363" s="785"/>
      <c r="V363" s="785"/>
      <c r="W363" s="785"/>
      <c r="X363" s="785"/>
      <c r="Y363" s="785"/>
      <c r="Z363" s="785"/>
      <c r="AA363" s="785"/>
      <c r="AB363" s="785"/>
    </row>
    <row r="364" ht="14.25">
      <c r="A364" s="800" t="s">
        <v>759</v>
      </c>
      <c r="B364" s="800" t="s">
        <v>1204</v>
      </c>
      <c r="C364" s="800" t="s">
        <v>3865</v>
      </c>
      <c r="D364" s="801">
        <v>114</v>
      </c>
      <c r="E364" s="802">
        <v>91</v>
      </c>
      <c r="F364" s="803" t="s">
        <v>3866</v>
      </c>
      <c r="G364" s="803" t="s">
        <v>3867</v>
      </c>
      <c r="H364" s="803" t="s">
        <v>3868</v>
      </c>
      <c r="I364" s="803" t="str">
        <f>IFERROR(INDEX('УУС'!F:F,MATCH('показатель 504-п'!T364,'УУС'!N:N,0)),"")</f>
        <v xml:space="preserve">ул. Колхозная, д. 22А</v>
      </c>
      <c r="J364" s="804" t="str">
        <f t="shared" si="40"/>
        <v>-</v>
      </c>
      <c r="K364" s="805" t="s">
        <v>156</v>
      </c>
      <c r="L364" s="805" t="s">
        <v>156</v>
      </c>
      <c r="M364" s="805" t="s">
        <v>156</v>
      </c>
      <c r="N364" s="805" t="s">
        <v>156</v>
      </c>
      <c r="O364" s="806" t="str">
        <f t="shared" si="41"/>
        <v>-</v>
      </c>
      <c r="P364" s="801" t="s">
        <v>156</v>
      </c>
      <c r="Q364" s="801" t="str">
        <f>CONCATENATE(IFERROR(INDEX('УЦН 1.0'!D:D,MATCH('показатель 504-п'!T364,'УЦН 1.0'!R:R,0)),""),IF(IFERROR(INDEX('УЦН 1.0'!H:H,MATCH('показатель 504-п'!T364,'УЦН 1.0'!R:R,0)),"")="",""," ("&amp;IFERROR(INDEX('УЦН 1.0'!H:H,MATCH('показатель 504-п'!T364,'УЦН 1.0'!R:R,0)),"")&amp;")"))</f>
        <v/>
      </c>
      <c r="R364" s="807" t="str">
        <f>IFERROR(INDEX('УЦН 2.0'!K:K,MATCH('показатель 504-п'!T364,'УЦН 2.0'!L:L,0)),"")</f>
        <v/>
      </c>
      <c r="S364" s="801" t="str">
        <f>IFERROR(INDEX('ПРТС'!H:H,MATCH('показатель 504-п'!T364,'ПРТС'!P:P,0)),"")</f>
        <v/>
      </c>
      <c r="T364" s="808">
        <v>363</v>
      </c>
      <c r="U364" s="785"/>
      <c r="V364" s="785"/>
      <c r="W364" s="785"/>
      <c r="X364" s="785"/>
      <c r="Y364" s="785"/>
      <c r="Z364" s="785"/>
      <c r="AA364" s="785"/>
      <c r="AB364" s="785"/>
    </row>
    <row r="365" ht="14.25">
      <c r="A365" s="809" t="s">
        <v>759</v>
      </c>
      <c r="B365" s="800" t="s">
        <v>1272</v>
      </c>
      <c r="C365" s="809" t="s">
        <v>1523</v>
      </c>
      <c r="D365" s="810">
        <v>131</v>
      </c>
      <c r="E365" s="802">
        <v>119</v>
      </c>
      <c r="F365" s="803" t="s">
        <v>3869</v>
      </c>
      <c r="G365" s="803" t="s">
        <v>3870</v>
      </c>
      <c r="H365" s="803" t="s">
        <v>3871</v>
      </c>
      <c r="I365" s="803" t="str">
        <f>IFERROR(INDEX('УУС'!F:F,MATCH('показатель 504-п'!T365,'УУС'!N:N,0)),"")</f>
        <v/>
      </c>
      <c r="J365" s="811" t="str">
        <f t="shared" si="40"/>
        <v xml:space="preserve">4G хор</v>
      </c>
      <c r="K365" s="805"/>
      <c r="L365" s="812" t="s">
        <v>2481</v>
      </c>
      <c r="M365" s="805"/>
      <c r="N365" s="812" t="s">
        <v>2483</v>
      </c>
      <c r="O365" s="806" t="str">
        <f t="shared" si="41"/>
        <v>ВОЛС</v>
      </c>
      <c r="P365" s="801" t="s">
        <v>882</v>
      </c>
      <c r="Q365" s="801" t="str">
        <f>CONCATENATE(IFERROR(INDEX('УЦН 1.0'!D:D,MATCH('показатель 504-п'!T365,'УЦН 1.0'!R:R,0)),""),IF(IFERROR(INDEX('УЦН 1.0'!H:H,MATCH('показатель 504-п'!T365,'УЦН 1.0'!R:R,0)),"")="",""," ("&amp;IFERROR(INDEX('УЦН 1.0'!H:H,MATCH('показатель 504-п'!T365,'УЦН 1.0'!R:R,0)),"")&amp;")"))</f>
        <v/>
      </c>
      <c r="R365" s="807" t="str">
        <f>IFERROR(INDEX('УЦН 2.0'!K:K,MATCH('показатель 504-п'!T365,'УЦН 2.0'!L:L,0)),"")</f>
        <v xml:space="preserve">2023 (с 2022) (июнь 2023) - ВОЛС + Мегафон </v>
      </c>
      <c r="S365" s="801" t="str">
        <f>IFERROR(INDEX('ПРТС'!H:H,MATCH('показатель 504-п'!T365,'ПРТС'!P:P,0)),"")</f>
        <v/>
      </c>
      <c r="T365" s="808">
        <v>364</v>
      </c>
      <c r="U365" s="785"/>
      <c r="V365" s="785"/>
      <c r="W365" s="785"/>
      <c r="X365" s="785"/>
      <c r="Y365" s="785"/>
      <c r="Z365" s="785"/>
      <c r="AA365" s="785"/>
      <c r="AB365" s="785"/>
    </row>
    <row r="366" ht="14.25">
      <c r="A366" s="800" t="s">
        <v>759</v>
      </c>
      <c r="B366" s="800" t="s">
        <v>1208</v>
      </c>
      <c r="C366" s="800" t="s">
        <v>3872</v>
      </c>
      <c r="D366" s="801">
        <v>70</v>
      </c>
      <c r="E366" s="802">
        <v>56</v>
      </c>
      <c r="F366" s="803" t="s">
        <v>3873</v>
      </c>
      <c r="G366" s="803" t="s">
        <v>3874</v>
      </c>
      <c r="H366" s="803" t="s">
        <v>3875</v>
      </c>
      <c r="I366" s="803" t="str">
        <f>IFERROR(INDEX('УУС'!F:F,MATCH('показатель 504-п'!T366,'УУС'!N:N,0)),"")</f>
        <v xml:space="preserve">ул. Лесная, д. 23</v>
      </c>
      <c r="J366" s="804" t="str">
        <f t="shared" si="40"/>
        <v>-</v>
      </c>
      <c r="K366" s="805" t="s">
        <v>156</v>
      </c>
      <c r="L366" s="805" t="s">
        <v>156</v>
      </c>
      <c r="M366" s="805" t="s">
        <v>156</v>
      </c>
      <c r="N366" s="805" t="s">
        <v>156</v>
      </c>
      <c r="O366" s="806" t="str">
        <f t="shared" si="41"/>
        <v>-</v>
      </c>
      <c r="P366" s="801" t="s">
        <v>156</v>
      </c>
      <c r="Q366" s="801" t="str">
        <f>CONCATENATE(IFERROR(INDEX('УЦН 1.0'!D:D,MATCH('показатель 504-п'!T366,'УЦН 1.0'!R:R,0)),""),IF(IFERROR(INDEX('УЦН 1.0'!H:H,MATCH('показатель 504-п'!T366,'УЦН 1.0'!R:R,0)),"")="",""," ("&amp;IFERROR(INDEX('УЦН 1.0'!H:H,MATCH('показатель 504-п'!T366,'УЦН 1.0'!R:R,0)),"")&amp;")"))</f>
        <v/>
      </c>
      <c r="R366" s="807" t="str">
        <f>IFERROR(INDEX('УЦН 2.0'!K:K,MATCH('показатель 504-п'!T366,'УЦН 2.0'!L:L,0)),"")</f>
        <v/>
      </c>
      <c r="S366" s="801" t="str">
        <f>IFERROR(INDEX('ПРТС'!H:H,MATCH('показатель 504-п'!T366,'ПРТС'!P:P,0)),"")</f>
        <v/>
      </c>
      <c r="T366" s="808">
        <v>365</v>
      </c>
      <c r="U366" s="785"/>
      <c r="V366" s="785"/>
      <c r="W366" s="785"/>
      <c r="X366" s="785"/>
      <c r="Y366" s="785"/>
      <c r="Z366" s="785"/>
      <c r="AA366" s="785"/>
      <c r="AB366" s="785"/>
    </row>
    <row r="367" ht="14.25">
      <c r="A367" s="814" t="s">
        <v>759</v>
      </c>
      <c r="B367" s="800" t="s">
        <v>3763</v>
      </c>
      <c r="C367" s="814" t="s">
        <v>3876</v>
      </c>
      <c r="D367" s="815">
        <v>6</v>
      </c>
      <c r="E367" s="802">
        <v>6</v>
      </c>
      <c r="F367" s="803" t="s">
        <v>3877</v>
      </c>
      <c r="G367" s="803" t="s">
        <v>3878</v>
      </c>
      <c r="H367" s="803" t="s">
        <v>3879</v>
      </c>
      <c r="I367" s="803" t="str">
        <f>IFERROR(INDEX('УУС'!F:F,MATCH('показатель 504-п'!T367,'УУС'!N:N,0)),"")</f>
        <v/>
      </c>
      <c r="J367" s="816" t="str">
        <f t="shared" si="40"/>
        <v xml:space="preserve">2G хор</v>
      </c>
      <c r="K367" s="805"/>
      <c r="L367" s="805"/>
      <c r="M367" s="805"/>
      <c r="N367" s="817" t="s">
        <v>2695</v>
      </c>
      <c r="O367" s="806" t="str">
        <f t="shared" si="41"/>
        <v>-</v>
      </c>
      <c r="P367" s="801" t="s">
        <v>156</v>
      </c>
      <c r="Q367" s="801" t="str">
        <f>CONCATENATE(IFERROR(INDEX('УЦН 1.0'!D:D,MATCH('показатель 504-п'!T367,'УЦН 1.0'!R:R,0)),""),IF(IFERROR(INDEX('УЦН 1.0'!H:H,MATCH('показатель 504-п'!T367,'УЦН 1.0'!R:R,0)),"")="",""," ("&amp;IFERROR(INDEX('УЦН 1.0'!H:H,MATCH('показатель 504-п'!T367,'УЦН 1.0'!R:R,0)),"")&amp;")"))</f>
        <v/>
      </c>
      <c r="R367" s="807" t="str">
        <f>IFERROR(INDEX('УЦН 2.0'!K:K,MATCH('показатель 504-п'!T367,'УЦН 2.0'!L:L,0)),"")</f>
        <v/>
      </c>
      <c r="S367" s="801" t="str">
        <f>IFERROR(INDEX('ПРТС'!H:H,MATCH('показатель 504-п'!T367,'ПРТС'!P:P,0)),"")</f>
        <v/>
      </c>
      <c r="T367" s="808">
        <v>366</v>
      </c>
      <c r="U367" s="785"/>
      <c r="V367" s="785"/>
      <c r="W367" s="785"/>
      <c r="X367" s="785"/>
      <c r="Y367" s="785"/>
      <c r="Z367" s="785"/>
      <c r="AA367" s="785"/>
      <c r="AB367" s="785"/>
    </row>
    <row r="368" ht="14.25">
      <c r="A368" s="800" t="s">
        <v>3880</v>
      </c>
      <c r="B368" s="800"/>
      <c r="C368" s="800" t="s">
        <v>3881</v>
      </c>
      <c r="D368" s="801">
        <v>17416</v>
      </c>
      <c r="E368" s="802">
        <v>15174</v>
      </c>
      <c r="F368" s="803" t="s">
        <v>3882</v>
      </c>
      <c r="G368" s="803" t="s">
        <v>3883</v>
      </c>
      <c r="H368" s="803" t="s">
        <v>3884</v>
      </c>
      <c r="I368" s="803" t="str">
        <f>IFERROR(INDEX('УУС'!F:F,MATCH('показатель 504-п'!T368,'УУС'!N:N,0)),"")</f>
        <v/>
      </c>
      <c r="J368" s="804" t="str">
        <f t="shared" si="40"/>
        <v xml:space="preserve">4G хор</v>
      </c>
      <c r="K368" s="805" t="s">
        <v>2480</v>
      </c>
      <c r="L368" s="805" t="s">
        <v>2481</v>
      </c>
      <c r="M368" s="805" t="s">
        <v>2482</v>
      </c>
      <c r="N368" s="805" t="s">
        <v>2483</v>
      </c>
      <c r="O368" s="806" t="str">
        <f t="shared" si="41"/>
        <v>ВОЛС</v>
      </c>
      <c r="P368" s="801" t="s">
        <v>819</v>
      </c>
      <c r="Q368" s="801" t="str">
        <f>CONCATENATE(IFERROR(INDEX('УЦН 1.0'!D:D,MATCH('показатель 504-п'!T368,'УЦН 1.0'!R:R,0)),""),IF(IFERROR(INDEX('УЦН 1.0'!H:H,MATCH('показатель 504-п'!T368,'УЦН 1.0'!R:R,0)),"")="",""," ("&amp;IFERROR(INDEX('УЦН 1.0'!H:H,MATCH('показатель 504-п'!T368,'УЦН 1.0'!R:R,0)),"")&amp;")"))</f>
        <v/>
      </c>
      <c r="R368" s="807" t="str">
        <f>IFERROR(INDEX('УЦН 2.0'!K:K,MATCH('показатель 504-п'!T368,'УЦН 2.0'!L:L,0)),"")</f>
        <v/>
      </c>
      <c r="S368" s="801" t="str">
        <f>IFERROR(INDEX('ПРТС'!H:H,MATCH('показатель 504-п'!T368,'ПРТС'!P:P,0)),"")</f>
        <v/>
      </c>
      <c r="T368" s="808">
        <v>367</v>
      </c>
      <c r="U368" s="785"/>
      <c r="V368" s="785"/>
      <c r="W368" s="785"/>
      <c r="X368" s="785"/>
      <c r="Y368" s="785"/>
      <c r="Z368" s="785"/>
      <c r="AA368" s="785"/>
      <c r="AB368" s="785"/>
    </row>
    <row r="369" ht="14.25">
      <c r="A369" s="814" t="s">
        <v>795</v>
      </c>
      <c r="B369" s="800" t="s">
        <v>3885</v>
      </c>
      <c r="C369" s="814" t="s">
        <v>167</v>
      </c>
      <c r="D369" s="815">
        <v>439</v>
      </c>
      <c r="E369" s="802">
        <v>352</v>
      </c>
      <c r="F369" s="803" t="s">
        <v>3886</v>
      </c>
      <c r="G369" s="803" t="s">
        <v>3887</v>
      </c>
      <c r="H369" s="803" t="s">
        <v>3888</v>
      </c>
      <c r="I369" s="803" t="str">
        <f>IFERROR(INDEX('УУС'!F:F,MATCH('показатель 504-п'!T369,'УУС'!N:N,0)),"")</f>
        <v/>
      </c>
      <c r="J369" s="816" t="str">
        <f t="shared" si="40"/>
        <v xml:space="preserve">4G хор</v>
      </c>
      <c r="K369" s="805"/>
      <c r="L369" s="805"/>
      <c r="M369" s="805"/>
      <c r="N369" s="817" t="s">
        <v>2483</v>
      </c>
      <c r="O369" s="806" t="str">
        <f t="shared" si="41"/>
        <v>ВОЛС</v>
      </c>
      <c r="P369" s="801" t="s">
        <v>819</v>
      </c>
      <c r="Q369" s="801" t="str">
        <f>CONCATENATE(IFERROR(INDEX('УЦН 1.0'!D:D,MATCH('показатель 504-п'!T369,'УЦН 1.0'!R:R,0)),""),IF(IFERROR(INDEX('УЦН 1.0'!H:H,MATCH('показатель 504-п'!T369,'УЦН 1.0'!R:R,0)),"")="",""," ("&amp;IFERROR(INDEX('УЦН 1.0'!H:H,MATCH('показатель 504-п'!T369,'УЦН 1.0'!R:R,0)),"")&amp;")"))</f>
        <v xml:space="preserve">2019 (ВОЛС)</v>
      </c>
      <c r="R369" s="807" t="str">
        <f>IFERROR(INDEX('УЦН 2.0'!K:K,MATCH('показатель 504-п'!T369,'УЦН 2.0'!L:L,0)),"")</f>
        <v/>
      </c>
      <c r="S369" s="801">
        <f>IFERROR(INDEX('ПРТС'!H:H,MATCH('показатель 504-п'!T369,'ПРТС'!P:P,0)),"")</f>
        <v>2020</v>
      </c>
      <c r="T369" s="808">
        <v>368</v>
      </c>
      <c r="U369" s="785"/>
      <c r="V369" s="785"/>
      <c r="W369" s="785"/>
      <c r="X369" s="785"/>
      <c r="Y369" s="785"/>
      <c r="Z369" s="785"/>
      <c r="AA369" s="785"/>
      <c r="AB369" s="785"/>
    </row>
    <row r="370" ht="14.25">
      <c r="A370" s="800" t="s">
        <v>795</v>
      </c>
      <c r="B370" s="800" t="s">
        <v>3215</v>
      </c>
      <c r="C370" s="800" t="s">
        <v>3889</v>
      </c>
      <c r="D370" s="801">
        <v>9</v>
      </c>
      <c r="E370" s="802">
        <v>3</v>
      </c>
      <c r="F370" s="803" t="s">
        <v>3890</v>
      </c>
      <c r="G370" s="803" t="s">
        <v>3891</v>
      </c>
      <c r="H370" s="803" t="s">
        <v>3892</v>
      </c>
      <c r="I370" s="803" t="str">
        <f>IFERROR(INDEX('УУС'!F:F,MATCH('показатель 504-п'!T370,'УУС'!N:N,0)),"")</f>
        <v xml:space="preserve">ул. Партизанская, д. 20</v>
      </c>
      <c r="J370" s="804" t="str">
        <f t="shared" si="40"/>
        <v>-</v>
      </c>
      <c r="K370" s="805" t="s">
        <v>156</v>
      </c>
      <c r="L370" s="805" t="s">
        <v>156</v>
      </c>
      <c r="M370" s="805" t="s">
        <v>156</v>
      </c>
      <c r="N370" s="805" t="s">
        <v>156</v>
      </c>
      <c r="O370" s="806" t="str">
        <f t="shared" si="41"/>
        <v>-</v>
      </c>
      <c r="P370" s="801" t="s">
        <v>156</v>
      </c>
      <c r="Q370" s="801" t="str">
        <f>CONCATENATE(IFERROR(INDEX('УЦН 1.0'!D:D,MATCH('показатель 504-п'!T370,'УЦН 1.0'!R:R,0)),""),IF(IFERROR(INDEX('УЦН 1.0'!H:H,MATCH('показатель 504-п'!T370,'УЦН 1.0'!R:R,0)),"")="",""," ("&amp;IFERROR(INDEX('УЦН 1.0'!H:H,MATCH('показатель 504-п'!T370,'УЦН 1.0'!R:R,0)),"")&amp;")"))</f>
        <v/>
      </c>
      <c r="R370" s="807" t="str">
        <f>IFERROR(INDEX('УЦН 2.0'!K:K,MATCH('показатель 504-п'!T370,'УЦН 2.0'!L:L,0)),"")</f>
        <v/>
      </c>
      <c r="S370" s="801" t="str">
        <f>IFERROR(INDEX('ПРТС'!H:H,MATCH('показатель 504-п'!T370,'ПРТС'!P:P,0)),"")</f>
        <v/>
      </c>
      <c r="T370" s="808">
        <v>369</v>
      </c>
      <c r="U370" s="785"/>
      <c r="V370" s="785"/>
      <c r="W370" s="785"/>
      <c r="X370" s="785"/>
      <c r="Y370" s="785"/>
      <c r="Z370" s="785"/>
      <c r="AA370" s="785"/>
      <c r="AB370" s="785"/>
    </row>
    <row r="371" ht="14.25">
      <c r="A371" s="814" t="s">
        <v>795</v>
      </c>
      <c r="B371" s="800" t="s">
        <v>3893</v>
      </c>
      <c r="C371" s="814" t="s">
        <v>241</v>
      </c>
      <c r="D371" s="815">
        <v>264</v>
      </c>
      <c r="E371" s="802">
        <v>163</v>
      </c>
      <c r="F371" s="803" t="s">
        <v>3894</v>
      </c>
      <c r="G371" s="803" t="s">
        <v>3895</v>
      </c>
      <c r="H371" s="803" t="s">
        <v>3896</v>
      </c>
      <c r="I371" s="803" t="str">
        <f>IFERROR(INDEX('УУС'!F:F,MATCH('показатель 504-п'!T371,'УУС'!N:N,0)),"")</f>
        <v/>
      </c>
      <c r="J371" s="816" t="str">
        <f t="shared" si="40"/>
        <v xml:space="preserve">2G хор</v>
      </c>
      <c r="K371" s="805"/>
      <c r="L371" s="805"/>
      <c r="M371" s="805"/>
      <c r="N371" s="817" t="s">
        <v>2695</v>
      </c>
      <c r="O371" s="806" t="str">
        <f t="shared" si="41"/>
        <v>ВОЛС</v>
      </c>
      <c r="P371" s="801" t="s">
        <v>156</v>
      </c>
      <c r="Q371" s="801" t="str">
        <f>CONCATENATE(IFERROR(INDEX('УЦН 1.0'!D:D,MATCH('показатель 504-п'!T371,'УЦН 1.0'!R:R,0)),""),IF(IFERROR(INDEX('УЦН 1.0'!H:H,MATCH('показатель 504-п'!T371,'УЦН 1.0'!R:R,0)),"")="",""," ("&amp;IFERROR(INDEX('УЦН 1.0'!H:H,MATCH('показатель 504-п'!T371,'УЦН 1.0'!R:R,0)),"")&amp;")"))</f>
        <v xml:space="preserve">2019 (ВОЛС)</v>
      </c>
      <c r="R371" s="807" t="str">
        <f>IFERROR(INDEX('УЦН 2.0'!K:K,MATCH('показатель 504-п'!T371,'УЦН 2.0'!L:L,0)),"")</f>
        <v/>
      </c>
      <c r="S371" s="801" t="str">
        <f>IFERROR(INDEX('ПРТС'!H:H,MATCH('показатель 504-п'!T371,'ПРТС'!P:P,0)),"")</f>
        <v/>
      </c>
      <c r="T371" s="808">
        <v>370</v>
      </c>
      <c r="U371" s="785"/>
      <c r="V371" s="785"/>
      <c r="W371" s="785"/>
      <c r="X371" s="785"/>
      <c r="Y371" s="785"/>
      <c r="Z371" s="785"/>
      <c r="AA371" s="785"/>
      <c r="AB371" s="785"/>
    </row>
    <row r="372" ht="14.25">
      <c r="A372" s="800" t="s">
        <v>795</v>
      </c>
      <c r="B372" s="800" t="s">
        <v>3897</v>
      </c>
      <c r="C372" s="800" t="s">
        <v>3898</v>
      </c>
      <c r="D372" s="801">
        <v>130</v>
      </c>
      <c r="E372" s="802">
        <v>63</v>
      </c>
      <c r="F372" s="803" t="s">
        <v>3899</v>
      </c>
      <c r="G372" s="803" t="s">
        <v>3900</v>
      </c>
      <c r="H372" s="803" t="s">
        <v>3901</v>
      </c>
      <c r="I372" s="803" t="str">
        <f>IFERROR(INDEX('УУС'!F:F,MATCH('показатель 504-п'!T372,'УУС'!N:N,0)),"")</f>
        <v xml:space="preserve">ул. Центральная, д. 18</v>
      </c>
      <c r="J372" s="804" t="str">
        <f t="shared" si="40"/>
        <v xml:space="preserve">2G низ</v>
      </c>
      <c r="K372" s="805" t="s">
        <v>156</v>
      </c>
      <c r="L372" s="805" t="s">
        <v>2500</v>
      </c>
      <c r="M372" s="805" t="s">
        <v>156</v>
      </c>
      <c r="N372" s="805" t="s">
        <v>156</v>
      </c>
      <c r="O372" s="806" t="str">
        <f t="shared" si="41"/>
        <v>Спутник</v>
      </c>
      <c r="P372" s="801" t="s">
        <v>882</v>
      </c>
      <c r="Q372" s="801" t="str">
        <f>CONCATENATE(IFERROR(INDEX('УЦН 1.0'!D:D,MATCH('показатель 504-п'!T372,'УЦН 1.0'!R:R,0)),""),IF(IFERROR(INDEX('УЦН 1.0'!H:H,MATCH('показатель 504-п'!T372,'УЦН 1.0'!R:R,0)),"")="",""," ("&amp;IFERROR(INDEX('УЦН 1.0'!H:H,MATCH('показатель 504-п'!T372,'УЦН 1.0'!R:R,0)),"")&amp;")"))</f>
        <v/>
      </c>
      <c r="R372" s="807" t="str">
        <f>IFERROR(INDEX('УЦН 2.0'!K:K,MATCH('показатель 504-п'!T372,'УЦН 2.0'!L:L,0)),"")</f>
        <v/>
      </c>
      <c r="S372" s="801" t="str">
        <f>IFERROR(INDEX('ПРТС'!H:H,MATCH('показатель 504-п'!T372,'ПРТС'!P:P,0)),"")</f>
        <v/>
      </c>
      <c r="T372" s="808">
        <v>371</v>
      </c>
      <c r="U372" s="785"/>
      <c r="V372" s="785"/>
      <c r="W372" s="785"/>
      <c r="X372" s="785"/>
      <c r="Y372" s="785"/>
      <c r="Z372" s="785"/>
      <c r="AA372" s="785"/>
      <c r="AB372" s="785"/>
    </row>
    <row r="373" ht="14.25">
      <c r="A373" s="800" t="s">
        <v>795</v>
      </c>
      <c r="B373" s="800" t="s">
        <v>3897</v>
      </c>
      <c r="C373" s="800" t="s">
        <v>3902</v>
      </c>
      <c r="D373" s="801">
        <v>55</v>
      </c>
      <c r="E373" s="802">
        <v>30</v>
      </c>
      <c r="F373" s="803" t="s">
        <v>3903</v>
      </c>
      <c r="G373" s="803" t="s">
        <v>3904</v>
      </c>
      <c r="H373" s="803" t="s">
        <v>3905</v>
      </c>
      <c r="I373" s="803" t="str">
        <f>IFERROR(INDEX('УУС'!F:F,MATCH('показатель 504-п'!T373,'УУС'!N:N,0)),"")</f>
        <v/>
      </c>
      <c r="J373" s="804" t="str">
        <f t="shared" si="40"/>
        <v xml:space="preserve">2G низ</v>
      </c>
      <c r="K373" s="805" t="s">
        <v>156</v>
      </c>
      <c r="L373" s="805" t="s">
        <v>2500</v>
      </c>
      <c r="M373" s="805" t="s">
        <v>156</v>
      </c>
      <c r="N373" s="805" t="s">
        <v>156</v>
      </c>
      <c r="O373" s="806" t="str">
        <f t="shared" si="41"/>
        <v>-</v>
      </c>
      <c r="P373" s="801" t="s">
        <v>156</v>
      </c>
      <c r="Q373" s="801" t="str">
        <f>CONCATENATE(IFERROR(INDEX('УЦН 1.0'!D:D,MATCH('показатель 504-п'!T373,'УЦН 1.0'!R:R,0)),""),IF(IFERROR(INDEX('УЦН 1.0'!H:H,MATCH('показатель 504-п'!T373,'УЦН 1.0'!R:R,0)),"")="",""," ("&amp;IFERROR(INDEX('УЦН 1.0'!H:H,MATCH('показатель 504-п'!T373,'УЦН 1.0'!R:R,0)),"")&amp;")"))</f>
        <v/>
      </c>
      <c r="R373" s="807" t="str">
        <f>IFERROR(INDEX('УЦН 2.0'!K:K,MATCH('показатель 504-п'!T373,'УЦН 2.0'!L:L,0)),"")</f>
        <v/>
      </c>
      <c r="S373" s="801" t="str">
        <f>IFERROR(INDEX('ПРТС'!H:H,MATCH('показатель 504-п'!T373,'ПРТС'!P:P,0)),"")</f>
        <v/>
      </c>
      <c r="T373" s="808">
        <v>372</v>
      </c>
      <c r="U373" s="785"/>
      <c r="V373" s="785"/>
      <c r="W373" s="785"/>
      <c r="X373" s="785"/>
      <c r="Y373" s="785"/>
      <c r="Z373" s="785"/>
      <c r="AA373" s="785"/>
      <c r="AB373" s="785"/>
    </row>
    <row r="374" ht="14.25">
      <c r="A374" s="800" t="s">
        <v>795</v>
      </c>
      <c r="B374" s="800" t="s">
        <v>3906</v>
      </c>
      <c r="C374" s="800" t="s">
        <v>2517</v>
      </c>
      <c r="D374" s="801">
        <v>39</v>
      </c>
      <c r="E374" s="802">
        <v>24</v>
      </c>
      <c r="F374" s="803" t="s">
        <v>3907</v>
      </c>
      <c r="G374" s="803" t="s">
        <v>3908</v>
      </c>
      <c r="H374" s="803" t="s">
        <v>3909</v>
      </c>
      <c r="I374" s="803" t="str">
        <f>IFERROR(INDEX('УУС'!F:F,MATCH('показатель 504-п'!T374,'УУС'!N:N,0)),"")</f>
        <v/>
      </c>
      <c r="J374" s="804" t="str">
        <f t="shared" si="40"/>
        <v xml:space="preserve">4G хор</v>
      </c>
      <c r="K374" s="805" t="s">
        <v>156</v>
      </c>
      <c r="L374" s="805" t="s">
        <v>2643</v>
      </c>
      <c r="M374" s="805" t="s">
        <v>156</v>
      </c>
      <c r="N374" s="805" t="s">
        <v>2483</v>
      </c>
      <c r="O374" s="806" t="str">
        <f t="shared" si="41"/>
        <v>-</v>
      </c>
      <c r="P374" s="801" t="s">
        <v>156</v>
      </c>
      <c r="Q374" s="801" t="str">
        <f>CONCATENATE(IFERROR(INDEX('УЦН 1.0'!D:D,MATCH('показатель 504-п'!T374,'УЦН 1.0'!R:R,0)),""),IF(IFERROR(INDEX('УЦН 1.0'!H:H,MATCH('показатель 504-п'!T374,'УЦН 1.0'!R:R,0)),"")="",""," ("&amp;IFERROR(INDEX('УЦН 1.0'!H:H,MATCH('показатель 504-п'!T374,'УЦН 1.0'!R:R,0)),"")&amp;")"))</f>
        <v/>
      </c>
      <c r="R374" s="807" t="str">
        <f>IFERROR(INDEX('УЦН 2.0'!K:K,MATCH('показатель 504-п'!T374,'УЦН 2.0'!L:L,0)),"")</f>
        <v/>
      </c>
      <c r="S374" s="801" t="str">
        <f>IFERROR(INDEX('ПРТС'!H:H,MATCH('показатель 504-п'!T374,'ПРТС'!P:P,0)),"")</f>
        <v/>
      </c>
      <c r="T374" s="808">
        <v>373</v>
      </c>
      <c r="U374" s="785"/>
      <c r="V374" s="785"/>
      <c r="W374" s="785"/>
      <c r="X374" s="785"/>
      <c r="Y374" s="785"/>
      <c r="Z374" s="785"/>
      <c r="AA374" s="785"/>
      <c r="AB374" s="785"/>
    </row>
    <row r="375" ht="14.25">
      <c r="A375" s="800" t="s">
        <v>795</v>
      </c>
      <c r="B375" s="800" t="s">
        <v>1363</v>
      </c>
      <c r="C375" s="800" t="s">
        <v>3910</v>
      </c>
      <c r="D375" s="801">
        <v>12</v>
      </c>
      <c r="E375" s="802">
        <v>3</v>
      </c>
      <c r="F375" s="803" t="s">
        <v>3911</v>
      </c>
      <c r="G375" s="803" t="s">
        <v>3912</v>
      </c>
      <c r="H375" s="803" t="s">
        <v>3913</v>
      </c>
      <c r="I375" s="803" t="str">
        <f>IFERROR(INDEX('УУС'!F:F,MATCH('показатель 504-п'!T375,'УУС'!N:N,0)),"")</f>
        <v/>
      </c>
      <c r="J375" s="804" t="str">
        <f t="shared" si="40"/>
        <v xml:space="preserve">2G низ</v>
      </c>
      <c r="K375" s="805" t="s">
        <v>156</v>
      </c>
      <c r="L375" s="805" t="s">
        <v>2500</v>
      </c>
      <c r="M375" s="805" t="s">
        <v>156</v>
      </c>
      <c r="N375" s="805" t="s">
        <v>2490</v>
      </c>
      <c r="O375" s="806" t="str">
        <f t="shared" si="41"/>
        <v>-</v>
      </c>
      <c r="P375" s="801" t="s">
        <v>156</v>
      </c>
      <c r="Q375" s="801" t="str">
        <f>CONCATENATE(IFERROR(INDEX('УЦН 1.0'!D:D,MATCH('показатель 504-п'!T375,'УЦН 1.0'!R:R,0)),""),IF(IFERROR(INDEX('УЦН 1.0'!H:H,MATCH('показатель 504-п'!T375,'УЦН 1.0'!R:R,0)),"")="",""," ("&amp;IFERROR(INDEX('УЦН 1.0'!H:H,MATCH('показатель 504-п'!T375,'УЦН 1.0'!R:R,0)),"")&amp;")"))</f>
        <v/>
      </c>
      <c r="R375" s="807" t="str">
        <f>IFERROR(INDEX('УЦН 2.0'!K:K,MATCH('показатель 504-п'!T375,'УЦН 2.0'!L:L,0)),"")</f>
        <v/>
      </c>
      <c r="S375" s="801" t="str">
        <f>IFERROR(INDEX('ПРТС'!H:H,MATCH('показатель 504-п'!T375,'ПРТС'!P:P,0)),"")</f>
        <v/>
      </c>
      <c r="T375" s="808">
        <v>374</v>
      </c>
      <c r="U375" s="785"/>
      <c r="V375" s="785"/>
      <c r="W375" s="785"/>
      <c r="X375" s="785"/>
      <c r="Y375" s="785"/>
      <c r="Z375" s="785"/>
      <c r="AA375" s="785"/>
      <c r="AB375" s="785"/>
    </row>
    <row r="376" ht="14.25">
      <c r="A376" s="800" t="s">
        <v>795</v>
      </c>
      <c r="B376" s="800" t="s">
        <v>3885</v>
      </c>
      <c r="C376" s="800" t="s">
        <v>200</v>
      </c>
      <c r="D376" s="801">
        <v>74</v>
      </c>
      <c r="E376" s="802">
        <v>49</v>
      </c>
      <c r="F376" s="803" t="s">
        <v>3914</v>
      </c>
      <c r="G376" s="803" t="s">
        <v>3915</v>
      </c>
      <c r="H376" s="803" t="s">
        <v>3916</v>
      </c>
      <c r="I376" s="803" t="str">
        <f>IFERROR(INDEX('УУС'!F:F,MATCH('показатель 504-п'!T376,'УУС'!N:N,0)),"")</f>
        <v xml:space="preserve">ул. Центральная, д. 21</v>
      </c>
      <c r="J376" s="804" t="str">
        <f t="shared" si="40"/>
        <v xml:space="preserve">4G низ</v>
      </c>
      <c r="K376" s="805" t="s">
        <v>156</v>
      </c>
      <c r="L376" s="805" t="s">
        <v>156</v>
      </c>
      <c r="M376" s="805" t="s">
        <v>156</v>
      </c>
      <c r="N376" s="805" t="s">
        <v>2586</v>
      </c>
      <c r="O376" s="806" t="str">
        <f t="shared" si="41"/>
        <v>-</v>
      </c>
      <c r="P376" s="801" t="s">
        <v>156</v>
      </c>
      <c r="Q376" s="801" t="str">
        <f>CONCATENATE(IFERROR(INDEX('УЦН 1.0'!D:D,MATCH('показатель 504-п'!T376,'УЦН 1.0'!R:R,0)),""),IF(IFERROR(INDEX('УЦН 1.0'!H:H,MATCH('показатель 504-п'!T376,'УЦН 1.0'!R:R,0)),"")="",""," ("&amp;IFERROR(INDEX('УЦН 1.0'!H:H,MATCH('показатель 504-п'!T376,'УЦН 1.0'!R:R,0)),"")&amp;")"))</f>
        <v/>
      </c>
      <c r="R376" s="807" t="str">
        <f>IFERROR(INDEX('УЦН 2.0'!K:K,MATCH('показатель 504-п'!T376,'УЦН 2.0'!L:L,0)),"")</f>
        <v/>
      </c>
      <c r="S376" s="801" t="str">
        <f>IFERROR(INDEX('ПРТС'!H:H,MATCH('показатель 504-п'!T376,'ПРТС'!P:P,0)),"")</f>
        <v/>
      </c>
      <c r="T376" s="808">
        <v>375</v>
      </c>
      <c r="U376" s="785"/>
      <c r="V376" s="785"/>
      <c r="W376" s="785"/>
      <c r="X376" s="785"/>
      <c r="Y376" s="785"/>
      <c r="Z376" s="785"/>
      <c r="AA376" s="785"/>
      <c r="AB376" s="785"/>
    </row>
    <row r="377" ht="14.25">
      <c r="A377" s="800" t="s">
        <v>795</v>
      </c>
      <c r="B377" s="800" t="s">
        <v>3906</v>
      </c>
      <c r="C377" s="800" t="s">
        <v>3917</v>
      </c>
      <c r="D377" s="801">
        <v>972</v>
      </c>
      <c r="E377" s="802">
        <v>753</v>
      </c>
      <c r="F377" s="803" t="s">
        <v>3918</v>
      </c>
      <c r="G377" s="803" t="s">
        <v>3919</v>
      </c>
      <c r="H377" s="803" t="s">
        <v>3920</v>
      </c>
      <c r="I377" s="803" t="str">
        <f>IFERROR(INDEX('УУС'!F:F,MATCH('показатель 504-п'!T377,'УУС'!N:N,0)),"")</f>
        <v/>
      </c>
      <c r="J377" s="804" t="str">
        <f t="shared" si="40"/>
        <v xml:space="preserve">4G хор</v>
      </c>
      <c r="K377" s="805" t="s">
        <v>156</v>
      </c>
      <c r="L377" s="805" t="s">
        <v>2643</v>
      </c>
      <c r="M377" s="805" t="s">
        <v>156</v>
      </c>
      <c r="N377" s="805" t="s">
        <v>2483</v>
      </c>
      <c r="O377" s="806" t="str">
        <f t="shared" si="41"/>
        <v>ВОЛС</v>
      </c>
      <c r="P377" s="801" t="s">
        <v>819</v>
      </c>
      <c r="Q377" s="801" t="str">
        <f>CONCATENATE(IFERROR(INDEX('УЦН 1.0'!D:D,MATCH('показатель 504-п'!T377,'УЦН 1.0'!R:R,0)),""),IF(IFERROR(INDEX('УЦН 1.0'!H:H,MATCH('показатель 504-п'!T377,'УЦН 1.0'!R:R,0)),"")="",""," ("&amp;IFERROR(INDEX('УЦН 1.0'!H:H,MATCH('показатель 504-п'!T377,'УЦН 1.0'!R:R,0)),"")&amp;")"))</f>
        <v/>
      </c>
      <c r="R377" s="807" t="str">
        <f>IFERROR(INDEX('УЦН 2.0'!K:K,MATCH('показатель 504-п'!T377,'УЦН 2.0'!L:L,0)),"")</f>
        <v/>
      </c>
      <c r="S377" s="801" t="str">
        <f>IFERROR(INDEX('ПРТС'!H:H,MATCH('показатель 504-п'!T377,'ПРТС'!P:P,0)),"")</f>
        <v/>
      </c>
      <c r="T377" s="808">
        <v>376</v>
      </c>
      <c r="U377" s="785"/>
      <c r="V377" s="785"/>
      <c r="W377" s="785"/>
      <c r="X377" s="785"/>
      <c r="Y377" s="785"/>
      <c r="Z377" s="785"/>
      <c r="AA377" s="785"/>
      <c r="AB377" s="785"/>
    </row>
    <row r="378" ht="14.25">
      <c r="A378" s="800" t="s">
        <v>795</v>
      </c>
      <c r="B378" s="800" t="s">
        <v>1209</v>
      </c>
      <c r="C378" s="800" t="s">
        <v>3921</v>
      </c>
      <c r="D378" s="801">
        <v>7374</v>
      </c>
      <c r="E378" s="802">
        <v>6895</v>
      </c>
      <c r="F378" s="803" t="s">
        <v>3922</v>
      </c>
      <c r="G378" s="803" t="s">
        <v>3923</v>
      </c>
      <c r="H378" s="803" t="s">
        <v>3924</v>
      </c>
      <c r="I378" s="803" t="str">
        <f>IFERROR(INDEX('УУС'!F:F,MATCH('показатель 504-п'!T378,'УУС'!N:N,0)),"")</f>
        <v/>
      </c>
      <c r="J378" s="804" t="str">
        <f t="shared" si="40"/>
        <v xml:space="preserve">4G хор</v>
      </c>
      <c r="K378" s="805" t="s">
        <v>2480</v>
      </c>
      <c r="L378" s="805" t="s">
        <v>2481</v>
      </c>
      <c r="M378" s="805" t="s">
        <v>2482</v>
      </c>
      <c r="N378" s="805" t="s">
        <v>2483</v>
      </c>
      <c r="O378" s="806" t="str">
        <f t="shared" si="41"/>
        <v>ВОЛС</v>
      </c>
      <c r="P378" s="801" t="s">
        <v>819</v>
      </c>
      <c r="Q378" s="801" t="str">
        <f>CONCATENATE(IFERROR(INDEX('УЦН 1.0'!D:D,MATCH('показатель 504-п'!T378,'УЦН 1.0'!R:R,0)),""),IF(IFERROR(INDEX('УЦН 1.0'!H:H,MATCH('показатель 504-п'!T378,'УЦН 1.0'!R:R,0)),"")="",""," ("&amp;IFERROR(INDEX('УЦН 1.0'!H:H,MATCH('показатель 504-п'!T378,'УЦН 1.0'!R:R,0)),"")&amp;")"))</f>
        <v/>
      </c>
      <c r="R378" s="807" t="str">
        <f>IFERROR(INDEX('УЦН 2.0'!K:K,MATCH('показатель 504-п'!T378,'УЦН 2.0'!L:L,0)),"")</f>
        <v/>
      </c>
      <c r="S378" s="801" t="str">
        <f>IFERROR(INDEX('ПРТС'!H:H,MATCH('показатель 504-п'!T378,'ПРТС'!P:P,0)),"")</f>
        <v/>
      </c>
      <c r="T378" s="808">
        <v>377</v>
      </c>
      <c r="U378" s="785"/>
      <c r="V378" s="785"/>
      <c r="W378" s="785"/>
      <c r="X378" s="785"/>
      <c r="Y378" s="785"/>
      <c r="Z378" s="785"/>
      <c r="AA378" s="785"/>
      <c r="AB378" s="785"/>
    </row>
    <row r="379" ht="14.25">
      <c r="A379" s="800" t="s">
        <v>795</v>
      </c>
      <c r="B379" s="800" t="s">
        <v>3897</v>
      </c>
      <c r="C379" s="800" t="s">
        <v>1485</v>
      </c>
      <c r="D379" s="801">
        <v>205</v>
      </c>
      <c r="E379" s="822">
        <v>120</v>
      </c>
      <c r="F379" s="823" t="s">
        <v>3925</v>
      </c>
      <c r="G379" s="823" t="s">
        <v>3926</v>
      </c>
      <c r="H379" s="823" t="s">
        <v>3927</v>
      </c>
      <c r="I379" s="803" t="str">
        <f>IFERROR(INDEX('УУС'!F:F,MATCH('показатель 504-п'!T379,'УУС'!N:N,0)),"")</f>
        <v/>
      </c>
      <c r="J379" s="804" t="str">
        <f t="shared" si="40"/>
        <v xml:space="preserve">4G низ</v>
      </c>
      <c r="K379" s="805" t="s">
        <v>156</v>
      </c>
      <c r="L379" s="805" t="s">
        <v>2500</v>
      </c>
      <c r="M379" s="805" t="s">
        <v>156</v>
      </c>
      <c r="N379" s="805" t="s">
        <v>2586</v>
      </c>
      <c r="O379" s="806" t="str">
        <f t="shared" si="41"/>
        <v>Спутник</v>
      </c>
      <c r="P379" s="801" t="s">
        <v>882</v>
      </c>
      <c r="Q379" s="801" t="str">
        <f>CONCATENATE(IFERROR(INDEX('УЦН 1.0'!D:D,MATCH('показатель 504-п'!T379,'УЦН 1.0'!R:R,0)),""),IF(IFERROR(INDEX('УЦН 1.0'!H:H,MATCH('показатель 504-п'!T379,'УЦН 1.0'!R:R,0)),"")="",""," ("&amp;IFERROR(INDEX('УЦН 1.0'!H:H,MATCH('показатель 504-п'!T379,'УЦН 1.0'!R:R,0)),"")&amp;")"))</f>
        <v/>
      </c>
      <c r="R379" s="807" t="str">
        <f>IFERROR(INDEX('УЦН 2.0'!K:K,MATCH('показатель 504-п'!T379,'УЦН 2.0'!L:L,0)),"")</f>
        <v/>
      </c>
      <c r="S379" s="801" t="str">
        <f>IFERROR(INDEX('ПРТС'!H:H,MATCH('показатель 504-п'!T379,'ПРТС'!P:P,0)),"")</f>
        <v/>
      </c>
      <c r="T379" s="808">
        <v>378</v>
      </c>
      <c r="U379" s="785"/>
      <c r="V379" s="785"/>
      <c r="W379" s="785"/>
      <c r="X379" s="785"/>
      <c r="Y379" s="785"/>
      <c r="Z379" s="785"/>
      <c r="AA379" s="785"/>
      <c r="AB379" s="785"/>
    </row>
    <row r="380" ht="14.25">
      <c r="A380" s="800" t="s">
        <v>795</v>
      </c>
      <c r="B380" s="800" t="s">
        <v>1209</v>
      </c>
      <c r="C380" s="800" t="s">
        <v>3928</v>
      </c>
      <c r="D380" s="801">
        <v>142</v>
      </c>
      <c r="E380" s="802">
        <v>93</v>
      </c>
      <c r="F380" s="803" t="s">
        <v>3929</v>
      </c>
      <c r="G380" s="803" t="s">
        <v>3930</v>
      </c>
      <c r="H380" s="803" t="s">
        <v>3931</v>
      </c>
      <c r="I380" s="803" t="str">
        <f>IFERROR(INDEX('УУС'!F:F,MATCH('показатель 504-п'!T380,'УУС'!N:N,0)),"")</f>
        <v/>
      </c>
      <c r="J380" s="804" t="str">
        <f t="shared" si="40"/>
        <v xml:space="preserve">4G низ</v>
      </c>
      <c r="K380" s="805" t="s">
        <v>156</v>
      </c>
      <c r="L380" s="805" t="s">
        <v>2643</v>
      </c>
      <c r="M380" s="805" t="s">
        <v>156</v>
      </c>
      <c r="N380" s="805" t="s">
        <v>2586</v>
      </c>
      <c r="O380" s="806" t="str">
        <f t="shared" si="41"/>
        <v>РРЛ</v>
      </c>
      <c r="P380" s="801" t="s">
        <v>2540</v>
      </c>
      <c r="Q380" s="801" t="str">
        <f>CONCATENATE(IFERROR(INDEX('УЦН 1.0'!D:D,MATCH('показатель 504-п'!T380,'УЦН 1.0'!R:R,0)),""),IF(IFERROR(INDEX('УЦН 1.0'!H:H,MATCH('показатель 504-п'!T380,'УЦН 1.0'!R:R,0)),"")="",""," ("&amp;IFERROR(INDEX('УЦН 1.0'!H:H,MATCH('показатель 504-п'!T380,'УЦН 1.0'!R:R,0)),"")&amp;")"))</f>
        <v/>
      </c>
      <c r="R380" s="807" t="str">
        <f>IFERROR(INDEX('УЦН 2.0'!K:K,MATCH('показатель 504-п'!T380,'УЦН 2.0'!L:L,0)),"")</f>
        <v/>
      </c>
      <c r="S380" s="801" t="str">
        <f>IFERROR(INDEX('ПРТС'!H:H,MATCH('показатель 504-п'!T380,'ПРТС'!P:P,0)),"")</f>
        <v/>
      </c>
      <c r="T380" s="808">
        <v>379</v>
      </c>
      <c r="U380" s="785"/>
      <c r="V380" s="785"/>
      <c r="W380" s="785"/>
      <c r="X380" s="785"/>
      <c r="Y380" s="785"/>
      <c r="Z380" s="785"/>
      <c r="AA380" s="785"/>
      <c r="AB380" s="785"/>
    </row>
    <row r="381" ht="14.25">
      <c r="A381" s="800" t="s">
        <v>795</v>
      </c>
      <c r="B381" s="800" t="s">
        <v>3906</v>
      </c>
      <c r="C381" s="800" t="s">
        <v>1432</v>
      </c>
      <c r="D381" s="801">
        <v>214</v>
      </c>
      <c r="E381" s="822">
        <v>173</v>
      </c>
      <c r="F381" s="823" t="s">
        <v>3932</v>
      </c>
      <c r="G381" s="823" t="s">
        <v>3933</v>
      </c>
      <c r="H381" s="823" t="s">
        <v>3934</v>
      </c>
      <c r="I381" s="803" t="str">
        <f>IFERROR(INDEX('УУС'!F:F,MATCH('показатель 504-п'!T381,'УУС'!N:N,0)),"")</f>
        <v/>
      </c>
      <c r="J381" s="804" t="str">
        <f t="shared" si="40"/>
        <v xml:space="preserve">4G низ</v>
      </c>
      <c r="K381" s="805" t="s">
        <v>156</v>
      </c>
      <c r="L381" s="805" t="s">
        <v>2536</v>
      </c>
      <c r="M381" s="805" t="s">
        <v>156</v>
      </c>
      <c r="N381" s="805" t="s">
        <v>2586</v>
      </c>
      <c r="O381" s="806" t="str">
        <f t="shared" si="41"/>
        <v>Спутник</v>
      </c>
      <c r="P381" s="801" t="s">
        <v>882</v>
      </c>
      <c r="Q381" s="801" t="str">
        <f>CONCATENATE(IFERROR(INDEX('УЦН 1.0'!D:D,MATCH('показатель 504-п'!T381,'УЦН 1.0'!R:R,0)),""),IF(IFERROR(INDEX('УЦН 1.0'!H:H,MATCH('показатель 504-п'!T381,'УЦН 1.0'!R:R,0)),"")="",""," ("&amp;IFERROR(INDEX('УЦН 1.0'!H:H,MATCH('показатель 504-п'!T381,'УЦН 1.0'!R:R,0)),"")&amp;")"))</f>
        <v/>
      </c>
      <c r="R381" s="807" t="str">
        <f>IFERROR(INDEX('УЦН 2.0'!K:K,MATCH('показатель 504-п'!T381,'УЦН 2.0'!L:L,0)),"")</f>
        <v/>
      </c>
      <c r="S381" s="801" t="str">
        <f>IFERROR(INDEX('ПРТС'!H:H,MATCH('показатель 504-п'!T381,'ПРТС'!P:P,0)),"")</f>
        <v/>
      </c>
      <c r="T381" s="808">
        <v>380</v>
      </c>
      <c r="U381" s="785"/>
      <c r="V381" s="785"/>
      <c r="W381" s="785"/>
      <c r="X381" s="785"/>
      <c r="Y381" s="785"/>
      <c r="Z381" s="785"/>
      <c r="AA381" s="785"/>
      <c r="AB381" s="785"/>
    </row>
    <row r="382" ht="14.25">
      <c r="A382" s="800" t="s">
        <v>795</v>
      </c>
      <c r="B382" s="800" t="s">
        <v>3906</v>
      </c>
      <c r="C382" s="800" t="s">
        <v>3935</v>
      </c>
      <c r="D382" s="801">
        <v>166</v>
      </c>
      <c r="E382" s="802">
        <v>69</v>
      </c>
      <c r="F382" s="803" t="s">
        <v>3936</v>
      </c>
      <c r="G382" s="803" t="s">
        <v>3937</v>
      </c>
      <c r="H382" s="803" t="s">
        <v>3938</v>
      </c>
      <c r="I382" s="803" t="str">
        <f>IFERROR(INDEX('УУС'!F:F,MATCH('показатель 504-п'!T382,'УУС'!N:N,0)),"")</f>
        <v/>
      </c>
      <c r="J382" s="804" t="str">
        <f t="shared" si="40"/>
        <v xml:space="preserve">4G хор</v>
      </c>
      <c r="K382" s="805" t="s">
        <v>156</v>
      </c>
      <c r="L382" s="805" t="s">
        <v>156</v>
      </c>
      <c r="M382" s="805" t="s">
        <v>2489</v>
      </c>
      <c r="N382" s="805" t="s">
        <v>2483</v>
      </c>
      <c r="O382" s="806" t="str">
        <f t="shared" si="41"/>
        <v>РРЛ</v>
      </c>
      <c r="P382" s="801" t="s">
        <v>2540</v>
      </c>
      <c r="Q382" s="801" t="str">
        <f>CONCATENATE(IFERROR(INDEX('УЦН 1.0'!D:D,MATCH('показатель 504-п'!T382,'УЦН 1.0'!R:R,0)),""),IF(IFERROR(INDEX('УЦН 1.0'!H:H,MATCH('показатель 504-п'!T382,'УЦН 1.0'!R:R,0)),"")="",""," ("&amp;IFERROR(INDEX('УЦН 1.0'!H:H,MATCH('показатель 504-п'!T382,'УЦН 1.0'!R:R,0)),"")&amp;")"))</f>
        <v/>
      </c>
      <c r="R382" s="807" t="str">
        <f>IFERROR(INDEX('УЦН 2.0'!K:K,MATCH('показатель 504-п'!T382,'УЦН 2.0'!L:L,0)),"")</f>
        <v/>
      </c>
      <c r="S382" s="801" t="str">
        <f>IFERROR(INDEX('ПРТС'!H:H,MATCH('показатель 504-п'!T382,'ПРТС'!P:P,0)),"")</f>
        <v/>
      </c>
      <c r="T382" s="808">
        <v>381</v>
      </c>
      <c r="U382" s="785"/>
      <c r="V382" s="785"/>
      <c r="W382" s="785"/>
      <c r="X382" s="785"/>
      <c r="Y382" s="785"/>
      <c r="Z382" s="785"/>
      <c r="AA382" s="785"/>
      <c r="AB382" s="785"/>
    </row>
    <row r="383" ht="14.25">
      <c r="A383" s="814" t="s">
        <v>795</v>
      </c>
      <c r="B383" s="800" t="s">
        <v>3893</v>
      </c>
      <c r="C383" s="814" t="s">
        <v>554</v>
      </c>
      <c r="D383" s="815">
        <v>648</v>
      </c>
      <c r="E383" s="802">
        <v>480</v>
      </c>
      <c r="F383" s="803" t="s">
        <v>3939</v>
      </c>
      <c r="G383" s="803" t="s">
        <v>3940</v>
      </c>
      <c r="H383" s="803" t="s">
        <v>3941</v>
      </c>
      <c r="I383" s="803" t="str">
        <f>IFERROR(INDEX('УУС'!F:F,MATCH('показатель 504-п'!T383,'УУС'!N:N,0)),"")</f>
        <v/>
      </c>
      <c r="J383" s="816" t="str">
        <f t="shared" si="40"/>
        <v xml:space="preserve">4G хор</v>
      </c>
      <c r="K383" s="805"/>
      <c r="L383" s="805"/>
      <c r="M383" s="805"/>
      <c r="N383" s="817" t="s">
        <v>2483</v>
      </c>
      <c r="O383" s="806" t="str">
        <f t="shared" si="41"/>
        <v>ВОЛС</v>
      </c>
      <c r="P383" s="801" t="s">
        <v>819</v>
      </c>
      <c r="Q383" s="801" t="str">
        <f>CONCATENATE(IFERROR(INDEX('УЦН 1.0'!D:D,MATCH('показатель 504-п'!T383,'УЦН 1.0'!R:R,0)),""),IF(IFERROR(INDEX('УЦН 1.0'!H:H,MATCH('показатель 504-п'!T383,'УЦН 1.0'!R:R,0)),"")="",""," ("&amp;IFERROR(INDEX('УЦН 1.0'!H:H,MATCH('показатель 504-п'!T383,'УЦН 1.0'!R:R,0)),"")&amp;")"))</f>
        <v/>
      </c>
      <c r="R383" s="807" t="str">
        <f>IFERROR(INDEX('УЦН 2.0'!K:K,MATCH('показатель 504-п'!T383,'УЦН 2.0'!L:L,0)),"")</f>
        <v/>
      </c>
      <c r="S383" s="801">
        <f>IFERROR(INDEX('ПРТС'!H:H,MATCH('показатель 504-п'!T383,'ПРТС'!P:P,0)),"")</f>
        <v>2020</v>
      </c>
      <c r="T383" s="808">
        <v>382</v>
      </c>
      <c r="U383" s="785"/>
      <c r="V383" s="785"/>
      <c r="W383" s="785"/>
      <c r="X383" s="785"/>
      <c r="Y383" s="785"/>
      <c r="Z383" s="785"/>
      <c r="AA383" s="785"/>
      <c r="AB383" s="785"/>
    </row>
    <row r="384" ht="14.25">
      <c r="A384" s="800" t="s">
        <v>795</v>
      </c>
      <c r="B384" s="800" t="s">
        <v>3581</v>
      </c>
      <c r="C384" s="800" t="s">
        <v>3942</v>
      </c>
      <c r="D384" s="801">
        <v>12</v>
      </c>
      <c r="E384" s="802">
        <v>5</v>
      </c>
      <c r="F384" s="803" t="s">
        <v>3943</v>
      </c>
      <c r="G384" s="803" t="s">
        <v>3944</v>
      </c>
      <c r="H384" s="803" t="s">
        <v>3945</v>
      </c>
      <c r="I384" s="803" t="str">
        <f>IFERROR(INDEX('УУС'!F:F,MATCH('показатель 504-п'!T384,'УУС'!N:N,0)),"")</f>
        <v xml:space="preserve">ул. Центральная, д. 5/1</v>
      </c>
      <c r="J384" s="804" t="str">
        <f t="shared" si="40"/>
        <v>-</v>
      </c>
      <c r="K384" s="805" t="s">
        <v>156</v>
      </c>
      <c r="L384" s="805" t="s">
        <v>156</v>
      </c>
      <c r="M384" s="805" t="s">
        <v>156</v>
      </c>
      <c r="N384" s="805" t="s">
        <v>156</v>
      </c>
      <c r="O384" s="806" t="str">
        <f t="shared" si="41"/>
        <v>-</v>
      </c>
      <c r="P384" s="801" t="s">
        <v>156</v>
      </c>
      <c r="Q384" s="801" t="str">
        <f>CONCATENATE(IFERROR(INDEX('УЦН 1.0'!D:D,MATCH('показатель 504-п'!T384,'УЦН 1.0'!R:R,0)),""),IF(IFERROR(INDEX('УЦН 1.0'!H:H,MATCH('показатель 504-п'!T384,'УЦН 1.0'!R:R,0)),"")="",""," ("&amp;IFERROR(INDEX('УЦН 1.0'!H:H,MATCH('показатель 504-п'!T384,'УЦН 1.0'!R:R,0)),"")&amp;")"))</f>
        <v/>
      </c>
      <c r="R384" s="807" t="str">
        <f>IFERROR(INDEX('УЦН 2.0'!K:K,MATCH('показатель 504-п'!T384,'УЦН 2.0'!L:L,0)),"")</f>
        <v/>
      </c>
      <c r="S384" s="801" t="str">
        <f>IFERROR(INDEX('ПРТС'!H:H,MATCH('показатель 504-п'!T384,'ПРТС'!P:P,0)),"")</f>
        <v/>
      </c>
      <c r="T384" s="808">
        <v>383</v>
      </c>
      <c r="U384" s="785"/>
      <c r="V384" s="785"/>
      <c r="W384" s="785"/>
      <c r="X384" s="785"/>
      <c r="Y384" s="785"/>
      <c r="Z384" s="785"/>
      <c r="AA384" s="785"/>
      <c r="AB384" s="785"/>
    </row>
    <row r="385" ht="14.25">
      <c r="A385" s="800" t="s">
        <v>795</v>
      </c>
      <c r="B385" s="800" t="s">
        <v>3897</v>
      </c>
      <c r="C385" s="800" t="s">
        <v>3946</v>
      </c>
      <c r="D385" s="801">
        <v>69</v>
      </c>
      <c r="E385" s="802">
        <v>53</v>
      </c>
      <c r="F385" s="803" t="s">
        <v>3947</v>
      </c>
      <c r="G385" s="803" t="s">
        <v>3948</v>
      </c>
      <c r="H385" s="803" t="s">
        <v>3949</v>
      </c>
      <c r="I385" s="803" t="str">
        <f>IFERROR(INDEX('УУС'!F:F,MATCH('показатель 504-п'!T385,'УУС'!N:N,0)),"")</f>
        <v/>
      </c>
      <c r="J385" s="804" t="str">
        <f t="shared" si="40"/>
        <v xml:space="preserve">4G хор</v>
      </c>
      <c r="K385" s="805" t="s">
        <v>156</v>
      </c>
      <c r="L385" s="805" t="s">
        <v>2643</v>
      </c>
      <c r="M385" s="805" t="s">
        <v>156</v>
      </c>
      <c r="N385" s="805" t="s">
        <v>2483</v>
      </c>
      <c r="O385" s="806" t="str">
        <f t="shared" si="41"/>
        <v>-</v>
      </c>
      <c r="P385" s="801" t="s">
        <v>156</v>
      </c>
      <c r="Q385" s="801" t="str">
        <f>CONCATENATE(IFERROR(INDEX('УЦН 1.0'!D:D,MATCH('показатель 504-п'!T385,'УЦН 1.0'!R:R,0)),""),IF(IFERROR(INDEX('УЦН 1.0'!H:H,MATCH('показатель 504-п'!T385,'УЦН 1.0'!R:R,0)),"")="",""," ("&amp;IFERROR(INDEX('УЦН 1.0'!H:H,MATCH('показатель 504-п'!T385,'УЦН 1.0'!R:R,0)),"")&amp;")"))</f>
        <v/>
      </c>
      <c r="R385" s="807" t="str">
        <f>IFERROR(INDEX('УЦН 2.0'!K:K,MATCH('показатель 504-п'!T385,'УЦН 2.0'!L:L,0)),"")</f>
        <v/>
      </c>
      <c r="S385" s="801" t="str">
        <f>IFERROR(INDEX('ПРТС'!H:H,MATCH('показатель 504-п'!T385,'ПРТС'!P:P,0)),"")</f>
        <v/>
      </c>
      <c r="T385" s="808">
        <v>384</v>
      </c>
      <c r="U385" s="785"/>
      <c r="V385" s="785"/>
      <c r="W385" s="785"/>
      <c r="X385" s="785"/>
      <c r="Y385" s="785"/>
      <c r="Z385" s="785"/>
      <c r="AA385" s="785"/>
      <c r="AB385" s="785"/>
    </row>
    <row r="386" ht="14.25">
      <c r="A386" s="818" t="s">
        <v>795</v>
      </c>
      <c r="B386" s="800" t="s">
        <v>3950</v>
      </c>
      <c r="C386" s="818" t="s">
        <v>654</v>
      </c>
      <c r="D386" s="801">
        <v>195</v>
      </c>
      <c r="E386" s="822">
        <v>139</v>
      </c>
      <c r="F386" s="823" t="s">
        <v>3951</v>
      </c>
      <c r="G386" s="823" t="s">
        <v>3952</v>
      </c>
      <c r="H386" s="823" t="s">
        <v>3953</v>
      </c>
      <c r="I386" s="803" t="str">
        <f>IFERROR(INDEX('УУС'!F:F,MATCH('показатель 504-п'!T386,'УУС'!N:N,0)),"")</f>
        <v xml:space="preserve">ул. Центральная, д. 58</v>
      </c>
      <c r="J386" s="819" t="str">
        <f t="shared" si="40"/>
        <v xml:space="preserve">2G низ</v>
      </c>
      <c r="K386" s="805" t="s">
        <v>156</v>
      </c>
      <c r="L386" s="820" t="s">
        <v>2500</v>
      </c>
      <c r="M386" s="805" t="s">
        <v>156</v>
      </c>
      <c r="N386" s="805" t="s">
        <v>156</v>
      </c>
      <c r="O386" s="806" t="str">
        <f t="shared" si="41"/>
        <v>Спутник</v>
      </c>
      <c r="P386" s="801" t="s">
        <v>882</v>
      </c>
      <c r="Q386" s="801" t="str">
        <f>CONCATENATE(IFERROR(INDEX('УЦН 1.0'!D:D,MATCH('показатель 504-п'!T386,'УЦН 1.0'!R:R,0)),""),IF(IFERROR(INDEX('УЦН 1.0'!H:H,MATCH('показатель 504-п'!T386,'УЦН 1.0'!R:R,0)),"")="",""," ("&amp;IFERROR(INDEX('УЦН 1.0'!H:H,MATCH('показатель 504-п'!T386,'УЦН 1.0'!R:R,0)),"")&amp;")"))</f>
        <v/>
      </c>
      <c r="R386" s="807" t="str">
        <f>IFERROR(INDEX('УЦН 2.0'!K:K,MATCH('показатель 504-п'!T386,'УЦН 2.0'!L:L,0)),"")</f>
        <v/>
      </c>
      <c r="S386" s="801">
        <f>IFERROR(INDEX('ПРТС'!H:H,MATCH('показатель 504-п'!T386,'ПРТС'!P:P,0)),"")</f>
        <v>2024</v>
      </c>
      <c r="T386" s="808">
        <v>385</v>
      </c>
      <c r="U386" s="785"/>
      <c r="V386" s="785"/>
      <c r="W386" s="785"/>
      <c r="X386" s="785"/>
      <c r="Y386" s="785"/>
      <c r="Z386" s="785"/>
      <c r="AA386" s="785"/>
      <c r="AB386" s="785"/>
    </row>
    <row r="387" ht="14.25">
      <c r="A387" s="800" t="s">
        <v>795</v>
      </c>
      <c r="B387" s="800" t="s">
        <v>1363</v>
      </c>
      <c r="C387" s="800" t="s">
        <v>3954</v>
      </c>
      <c r="D387" s="801">
        <v>0</v>
      </c>
      <c r="E387" s="802">
        <v>1</v>
      </c>
      <c r="F387" s="803" t="s">
        <v>3955</v>
      </c>
      <c r="G387" s="803" t="s">
        <v>3956</v>
      </c>
      <c r="H387" s="803" t="s">
        <v>3957</v>
      </c>
      <c r="I387" s="803" t="str">
        <f>IFERROR(INDEX('УУС'!F:F,MATCH('показатель 504-п'!T387,'УУС'!N:N,0)),"")</f>
        <v/>
      </c>
      <c r="J387" s="804" t="str">
        <f t="shared" si="40"/>
        <v xml:space="preserve">4G низ</v>
      </c>
      <c r="K387" s="805" t="s">
        <v>156</v>
      </c>
      <c r="L387" s="805" t="s">
        <v>156</v>
      </c>
      <c r="M387" s="805" t="s">
        <v>156</v>
      </c>
      <c r="N387" s="805" t="s">
        <v>2586</v>
      </c>
      <c r="O387" s="806" t="str">
        <f t="shared" si="41"/>
        <v>-</v>
      </c>
      <c r="P387" s="801" t="s">
        <v>156</v>
      </c>
      <c r="Q387" s="801" t="str">
        <f>CONCATENATE(IFERROR(INDEX('УЦН 1.0'!D:D,MATCH('показатель 504-п'!T387,'УЦН 1.0'!R:R,0)),""),IF(IFERROR(INDEX('УЦН 1.0'!H:H,MATCH('показатель 504-п'!T387,'УЦН 1.0'!R:R,0)),"")="",""," ("&amp;IFERROR(INDEX('УЦН 1.0'!H:H,MATCH('показатель 504-п'!T387,'УЦН 1.0'!R:R,0)),"")&amp;")"))</f>
        <v/>
      </c>
      <c r="R387" s="807" t="str">
        <f>IFERROR(INDEX('УЦН 2.0'!K:K,MATCH('показатель 504-п'!T387,'УЦН 2.0'!L:L,0)),"")</f>
        <v/>
      </c>
      <c r="S387" s="801" t="str">
        <f>IFERROR(INDEX('ПРТС'!H:H,MATCH('показатель 504-п'!T387,'ПРТС'!P:P,0)),"")</f>
        <v/>
      </c>
      <c r="T387" s="808">
        <v>386</v>
      </c>
      <c r="U387" s="785"/>
      <c r="V387" s="785"/>
      <c r="W387" s="785"/>
      <c r="X387" s="785"/>
      <c r="Y387" s="785"/>
      <c r="Z387" s="785"/>
      <c r="AA387" s="785"/>
      <c r="AB387" s="785"/>
    </row>
    <row r="388" ht="14.25">
      <c r="A388" s="809" t="s">
        <v>795</v>
      </c>
      <c r="B388" s="800" t="s">
        <v>1363</v>
      </c>
      <c r="C388" s="809" t="s">
        <v>242</v>
      </c>
      <c r="D388" s="810">
        <v>317</v>
      </c>
      <c r="E388" s="802">
        <v>252</v>
      </c>
      <c r="F388" s="803" t="s">
        <v>3958</v>
      </c>
      <c r="G388" s="803" t="s">
        <v>3959</v>
      </c>
      <c r="H388" s="803" t="s">
        <v>3960</v>
      </c>
      <c r="I388" s="803" t="str">
        <f>IFERROR(INDEX('УУС'!F:F,MATCH('показатель 504-п'!T388,'УУС'!N:N,0)),"")</f>
        <v/>
      </c>
      <c r="J388" s="811" t="str">
        <f t="shared" si="40"/>
        <v xml:space="preserve">4G хор</v>
      </c>
      <c r="K388" s="805" t="s">
        <v>156</v>
      </c>
      <c r="L388" s="812" t="s">
        <v>2481</v>
      </c>
      <c r="M388" s="805" t="s">
        <v>156</v>
      </c>
      <c r="N388" s="812" t="s">
        <v>2483</v>
      </c>
      <c r="O388" s="806" t="str">
        <f t="shared" si="41"/>
        <v>ВОЛС</v>
      </c>
      <c r="P388" s="801" t="s">
        <v>819</v>
      </c>
      <c r="Q388" s="801" t="str">
        <f>CONCATENATE(IFERROR(INDEX('УЦН 1.0'!D:D,MATCH('показатель 504-п'!T388,'УЦН 1.0'!R:R,0)),""),IF(IFERROR(INDEX('УЦН 1.0'!H:H,MATCH('показатель 504-п'!T388,'УЦН 1.0'!R:R,0)),"")="",""," ("&amp;IFERROR(INDEX('УЦН 1.0'!H:H,MATCH('показатель 504-п'!T388,'УЦН 1.0'!R:R,0)),"")&amp;")"))</f>
        <v xml:space="preserve">2019 (ВОЛС)</v>
      </c>
      <c r="R388" s="807" t="str">
        <f>IFERROR(INDEX('УЦН 2.0'!K:K,MATCH('показатель 504-п'!T388,'УЦН 2.0'!L:L,0)),"")</f>
        <v xml:space="preserve">2021 - ВОЛС + Мегафон </v>
      </c>
      <c r="S388" s="801" t="str">
        <f>IFERROR(INDEX('ПРТС'!H:H,MATCH('показатель 504-п'!T388,'ПРТС'!P:P,0)),"")</f>
        <v/>
      </c>
      <c r="T388" s="808">
        <v>387</v>
      </c>
      <c r="U388" s="785"/>
      <c r="V388" s="785"/>
      <c r="W388" s="785"/>
      <c r="X388" s="785"/>
      <c r="Y388" s="785"/>
      <c r="Z388" s="785"/>
      <c r="AA388" s="785"/>
      <c r="AB388" s="785"/>
    </row>
    <row r="389" ht="14.25">
      <c r="A389" s="818" t="s">
        <v>795</v>
      </c>
      <c r="B389" s="800" t="s">
        <v>3885</v>
      </c>
      <c r="C389" s="818" t="s">
        <v>175</v>
      </c>
      <c r="D389" s="813">
        <v>139</v>
      </c>
      <c r="E389" s="802">
        <v>109</v>
      </c>
      <c r="F389" s="803" t="s">
        <v>3961</v>
      </c>
      <c r="G389" s="803" t="s">
        <v>3962</v>
      </c>
      <c r="H389" s="803" t="s">
        <v>3963</v>
      </c>
      <c r="I389" s="803" t="str">
        <f>IFERROR(INDEX('УУС'!F:F,MATCH('показатель 504-п'!T389,'УУС'!N:N,0)),"")</f>
        <v xml:space="preserve">ул. Центральная, д. 52</v>
      </c>
      <c r="J389" s="819" t="str">
        <f t="shared" si="40"/>
        <v xml:space="preserve">2G низ</v>
      </c>
      <c r="K389" s="805" t="s">
        <v>2515</v>
      </c>
      <c r="L389" s="805" t="s">
        <v>2500</v>
      </c>
      <c r="M389" s="805" t="s">
        <v>156</v>
      </c>
      <c r="N389" s="820"/>
      <c r="O389" s="806" t="str">
        <f t="shared" si="41"/>
        <v>-</v>
      </c>
      <c r="P389" s="801" t="s">
        <v>156</v>
      </c>
      <c r="Q389" s="801" t="str">
        <f>CONCATENATE(IFERROR(INDEX('УЦН 1.0'!D:D,MATCH('показатель 504-п'!T389,'УЦН 1.0'!R:R,0)),""),IF(IFERROR(INDEX('УЦН 1.0'!H:H,MATCH('показатель 504-п'!T389,'УЦН 1.0'!R:R,0)),"")="",""," ("&amp;IFERROR(INDEX('УЦН 1.0'!H:H,MATCH('показатель 504-п'!T389,'УЦН 1.0'!R:R,0)),"")&amp;")"))</f>
        <v/>
      </c>
      <c r="R389" s="807">
        <f>IFERROR(INDEX('УЦН 2.0'!K:K,MATCH('показатель 504-п'!T389,'УЦН 2.0'!L:L,0)),"")</f>
        <v>0</v>
      </c>
      <c r="S389" s="801" t="str">
        <f>IFERROR(INDEX('ПРТС'!H:H,MATCH('показатель 504-п'!T389,'ПРТС'!P:P,0)),"")</f>
        <v/>
      </c>
      <c r="T389" s="808">
        <v>388</v>
      </c>
      <c r="U389" s="785"/>
      <c r="V389" s="785"/>
      <c r="W389" s="785"/>
      <c r="X389" s="785"/>
      <c r="Y389" s="785"/>
      <c r="Z389" s="785"/>
      <c r="AA389" s="785"/>
      <c r="AB389" s="785"/>
    </row>
    <row r="390" ht="14.25">
      <c r="A390" s="800" t="s">
        <v>795</v>
      </c>
      <c r="B390" s="800" t="s">
        <v>3950</v>
      </c>
      <c r="C390" s="800" t="s">
        <v>3964</v>
      </c>
      <c r="D390" s="801">
        <v>139</v>
      </c>
      <c r="E390" s="802">
        <v>92</v>
      </c>
      <c r="F390" s="803" t="s">
        <v>3965</v>
      </c>
      <c r="G390" s="803" t="s">
        <v>3966</v>
      </c>
      <c r="H390" s="803" t="s">
        <v>3967</v>
      </c>
      <c r="I390" s="803" t="str">
        <f>IFERROR(INDEX('УУС'!F:F,MATCH('показатель 504-п'!T390,'УУС'!N:N,0)),"")</f>
        <v xml:space="preserve">ул. Школьная, д. 7</v>
      </c>
      <c r="J390" s="804" t="str">
        <f t="shared" si="40"/>
        <v xml:space="preserve">2G низ</v>
      </c>
      <c r="K390" s="805" t="s">
        <v>156</v>
      </c>
      <c r="L390" s="805" t="s">
        <v>2500</v>
      </c>
      <c r="M390" s="805" t="s">
        <v>156</v>
      </c>
      <c r="N390" s="805" t="s">
        <v>156</v>
      </c>
      <c r="O390" s="806" t="str">
        <f t="shared" si="41"/>
        <v>Спутник</v>
      </c>
      <c r="P390" s="801" t="s">
        <v>882</v>
      </c>
      <c r="Q390" s="801" t="str">
        <f>CONCATENATE(IFERROR(INDEX('УЦН 1.0'!D:D,MATCH('показатель 504-п'!T390,'УЦН 1.0'!R:R,0)),""),IF(IFERROR(INDEX('УЦН 1.0'!H:H,MATCH('показатель 504-п'!T390,'УЦН 1.0'!R:R,0)),"")="",""," ("&amp;IFERROR(INDEX('УЦН 1.0'!H:H,MATCH('показатель 504-п'!T390,'УЦН 1.0'!R:R,0)),"")&amp;")"))</f>
        <v/>
      </c>
      <c r="R390" s="807" t="str">
        <f>IFERROR(INDEX('УЦН 2.0'!K:K,MATCH('показатель 504-п'!T390,'УЦН 2.0'!L:L,0)),"")</f>
        <v/>
      </c>
      <c r="S390" s="801" t="str">
        <f>IFERROR(INDEX('ПРТС'!H:H,MATCH('показатель 504-п'!T390,'ПРТС'!P:P,0)),"")</f>
        <v/>
      </c>
      <c r="T390" s="808">
        <v>389</v>
      </c>
      <c r="U390" s="785"/>
      <c r="V390" s="785"/>
      <c r="W390" s="785"/>
      <c r="X390" s="785"/>
      <c r="Y390" s="785"/>
      <c r="Z390" s="785"/>
      <c r="AA390" s="785"/>
      <c r="AB390" s="785"/>
    </row>
    <row r="391" ht="14.25">
      <c r="A391" s="800" t="s">
        <v>795</v>
      </c>
      <c r="B391" s="800" t="s">
        <v>3215</v>
      </c>
      <c r="C391" s="800" t="s">
        <v>243</v>
      </c>
      <c r="D391" s="801">
        <v>465</v>
      </c>
      <c r="E391" s="802">
        <v>293</v>
      </c>
      <c r="F391" s="803" t="s">
        <v>3968</v>
      </c>
      <c r="G391" s="803" t="s">
        <v>3969</v>
      </c>
      <c r="H391" s="803" t="s">
        <v>3970</v>
      </c>
      <c r="I391" s="803" t="str">
        <f>IFERROR(INDEX('УУС'!F:F,MATCH('показатель 504-п'!T391,'УУС'!N:N,0)),"")</f>
        <v/>
      </c>
      <c r="J391" s="804" t="str">
        <f t="shared" si="40"/>
        <v xml:space="preserve">4G хор</v>
      </c>
      <c r="K391" s="805" t="s">
        <v>156</v>
      </c>
      <c r="L391" s="805" t="s">
        <v>2481</v>
      </c>
      <c r="M391" s="805" t="s">
        <v>156</v>
      </c>
      <c r="N391" s="805" t="s">
        <v>156</v>
      </c>
      <c r="O391" s="806" t="str">
        <f t="shared" si="41"/>
        <v>ВОЛС</v>
      </c>
      <c r="P391" s="801" t="s">
        <v>819</v>
      </c>
      <c r="Q391" s="801" t="str">
        <f>CONCATENATE(IFERROR(INDEX('УЦН 1.0'!D:D,MATCH('показатель 504-п'!T391,'УЦН 1.0'!R:R,0)),""),IF(IFERROR(INDEX('УЦН 1.0'!H:H,MATCH('показатель 504-п'!T391,'УЦН 1.0'!R:R,0)),"")="",""," ("&amp;IFERROR(INDEX('УЦН 1.0'!H:H,MATCH('показатель 504-п'!T391,'УЦН 1.0'!R:R,0)),"")&amp;")"))</f>
        <v xml:space="preserve">2019 (ВОЛС)</v>
      </c>
      <c r="R391" s="807" t="str">
        <f>IFERROR(INDEX('УЦН 2.0'!K:K,MATCH('показатель 504-п'!T391,'УЦН 2.0'!L:L,0)),"")</f>
        <v/>
      </c>
      <c r="S391" s="801" t="str">
        <f>IFERROR(INDEX('ПРТС'!H:H,MATCH('показатель 504-п'!T391,'ПРТС'!P:P,0)),"")</f>
        <v/>
      </c>
      <c r="T391" s="808">
        <v>390</v>
      </c>
      <c r="U391" s="785"/>
      <c r="V391" s="785"/>
      <c r="W391" s="785"/>
      <c r="X391" s="785"/>
      <c r="Y391" s="785"/>
      <c r="Z391" s="785"/>
      <c r="AA391" s="785"/>
      <c r="AB391" s="785"/>
    </row>
    <row r="392" ht="14.25">
      <c r="A392" s="800" t="s">
        <v>795</v>
      </c>
      <c r="B392" s="800" t="s">
        <v>3893</v>
      </c>
      <c r="C392" s="800" t="s">
        <v>1546</v>
      </c>
      <c r="D392" s="801">
        <v>133</v>
      </c>
      <c r="E392" s="822">
        <v>112</v>
      </c>
      <c r="F392" s="823" t="s">
        <v>3971</v>
      </c>
      <c r="G392" s="823" t="s">
        <v>3972</v>
      </c>
      <c r="H392" s="823" t="s">
        <v>3973</v>
      </c>
      <c r="I392" s="803" t="str">
        <f>IFERROR(INDEX('УУС'!F:F,MATCH('показатель 504-п'!T392,'УУС'!N:N,0)),"")</f>
        <v/>
      </c>
      <c r="J392" s="804" t="str">
        <f t="shared" si="40"/>
        <v xml:space="preserve">4G низ</v>
      </c>
      <c r="K392" s="805" t="s">
        <v>156</v>
      </c>
      <c r="L392" s="805" t="s">
        <v>2643</v>
      </c>
      <c r="M392" s="805" t="s">
        <v>2489</v>
      </c>
      <c r="N392" s="805" t="s">
        <v>2586</v>
      </c>
      <c r="O392" s="806" t="str">
        <f t="shared" si="41"/>
        <v>Спутник</v>
      </c>
      <c r="P392" s="801" t="s">
        <v>3974</v>
      </c>
      <c r="Q392" s="801" t="str">
        <f>CONCATENATE(IFERROR(INDEX('УЦН 1.0'!D:D,MATCH('показатель 504-п'!T392,'УЦН 1.0'!R:R,0)),""),IF(IFERROR(INDEX('УЦН 1.0'!H:H,MATCH('показатель 504-п'!T392,'УЦН 1.0'!R:R,0)),"")="",""," ("&amp;IFERROR(INDEX('УЦН 1.0'!H:H,MATCH('показатель 504-п'!T392,'УЦН 1.0'!R:R,0)),"")&amp;")"))</f>
        <v/>
      </c>
      <c r="R392" s="807" t="str">
        <f>IFERROR(INDEX('УЦН 2.0'!K:K,MATCH('показатель 504-п'!T392,'УЦН 2.0'!L:L,0)),"")</f>
        <v/>
      </c>
      <c r="S392" s="801" t="str">
        <f>IFERROR(INDEX('ПРТС'!H:H,MATCH('показатель 504-п'!T392,'ПРТС'!P:P,0)),"")</f>
        <v/>
      </c>
      <c r="T392" s="808">
        <v>391</v>
      </c>
      <c r="U392" s="785"/>
      <c r="V392" s="785"/>
      <c r="W392" s="785"/>
      <c r="X392" s="785"/>
      <c r="Y392" s="785"/>
      <c r="Z392" s="785"/>
      <c r="AA392" s="785"/>
      <c r="AB392" s="785"/>
    </row>
    <row r="393" ht="14.25">
      <c r="A393" s="800" t="s">
        <v>795</v>
      </c>
      <c r="B393" s="800" t="s">
        <v>3893</v>
      </c>
      <c r="C393" s="800" t="s">
        <v>3975</v>
      </c>
      <c r="D393" s="801">
        <v>102</v>
      </c>
      <c r="E393" s="802">
        <v>71</v>
      </c>
      <c r="F393" s="803" t="s">
        <v>3976</v>
      </c>
      <c r="G393" s="803" t="s">
        <v>3977</v>
      </c>
      <c r="H393" s="803" t="s">
        <v>3978</v>
      </c>
      <c r="I393" s="803" t="str">
        <f>IFERROR(INDEX('УУС'!F:F,MATCH('показатель 504-п'!T393,'УУС'!N:N,0)),"")</f>
        <v xml:space="preserve">ул. Новая, д. 5</v>
      </c>
      <c r="J393" s="804" t="str">
        <f t="shared" si="40"/>
        <v xml:space="preserve">2G низ</v>
      </c>
      <c r="K393" s="805" t="s">
        <v>156</v>
      </c>
      <c r="L393" s="805" t="s">
        <v>2500</v>
      </c>
      <c r="M393" s="805" t="s">
        <v>2489</v>
      </c>
      <c r="N393" s="805" t="s">
        <v>156</v>
      </c>
      <c r="O393" s="806" t="str">
        <f t="shared" si="41"/>
        <v>Спутник</v>
      </c>
      <c r="P393" s="801" t="s">
        <v>882</v>
      </c>
      <c r="Q393" s="801" t="str">
        <f>CONCATENATE(IFERROR(INDEX('УЦН 1.0'!D:D,MATCH('показатель 504-п'!T393,'УЦН 1.0'!R:R,0)),""),IF(IFERROR(INDEX('УЦН 1.0'!H:H,MATCH('показатель 504-п'!T393,'УЦН 1.0'!R:R,0)),"")="",""," ("&amp;IFERROR(INDEX('УЦН 1.0'!H:H,MATCH('показатель 504-п'!T393,'УЦН 1.0'!R:R,0)),"")&amp;")"))</f>
        <v/>
      </c>
      <c r="R393" s="807" t="str">
        <f>IFERROR(INDEX('УЦН 2.0'!K:K,MATCH('показатель 504-п'!T393,'УЦН 2.0'!L:L,0)),"")</f>
        <v/>
      </c>
      <c r="S393" s="801" t="str">
        <f>IFERROR(INDEX('ПРТС'!H:H,MATCH('показатель 504-п'!T393,'ПРТС'!P:P,0)),"")</f>
        <v/>
      </c>
      <c r="T393" s="808">
        <v>392</v>
      </c>
      <c r="U393" s="785"/>
      <c r="V393" s="785"/>
      <c r="W393" s="785"/>
      <c r="X393" s="785"/>
      <c r="Y393" s="785"/>
      <c r="Z393" s="785"/>
      <c r="AA393" s="785"/>
      <c r="AB393" s="785"/>
    </row>
    <row r="394" ht="14.25">
      <c r="A394" s="800" t="s">
        <v>795</v>
      </c>
      <c r="B394" s="800" t="s">
        <v>1363</v>
      </c>
      <c r="C394" s="800" t="s">
        <v>1405</v>
      </c>
      <c r="D394" s="801">
        <v>85</v>
      </c>
      <c r="E394" s="802">
        <v>47</v>
      </c>
      <c r="F394" s="803" t="s">
        <v>3979</v>
      </c>
      <c r="G394" s="803" t="s">
        <v>3980</v>
      </c>
      <c r="H394" s="803" t="s">
        <v>3981</v>
      </c>
      <c r="I394" s="803" t="str">
        <f>IFERROR(INDEX('УУС'!F:F,MATCH('показатель 504-п'!T394,'УУС'!N:N,0)),"")</f>
        <v xml:space="preserve">ул. Школьная, д. 40</v>
      </c>
      <c r="J394" s="804" t="str">
        <f t="shared" si="40"/>
        <v xml:space="preserve">4G низ</v>
      </c>
      <c r="K394" s="805" t="s">
        <v>2515</v>
      </c>
      <c r="L394" s="805" t="s">
        <v>156</v>
      </c>
      <c r="M394" s="805" t="s">
        <v>156</v>
      </c>
      <c r="N394" s="805" t="s">
        <v>2586</v>
      </c>
      <c r="O394" s="806" t="str">
        <f t="shared" si="41"/>
        <v>Спутник</v>
      </c>
      <c r="P394" s="801" t="s">
        <v>882</v>
      </c>
      <c r="Q394" s="801" t="str">
        <f>CONCATENATE(IFERROR(INDEX('УЦН 1.0'!D:D,MATCH('показатель 504-п'!T394,'УЦН 1.0'!R:R,0)),""),IF(IFERROR(INDEX('УЦН 1.0'!H:H,MATCH('показатель 504-п'!T394,'УЦН 1.0'!R:R,0)),"")="",""," ("&amp;IFERROR(INDEX('УЦН 1.0'!H:H,MATCH('показатель 504-п'!T394,'УЦН 1.0'!R:R,0)),"")&amp;")"))</f>
        <v/>
      </c>
      <c r="R394" s="807" t="str">
        <f>IFERROR(INDEX('УЦН 2.0'!K:K,MATCH('показатель 504-п'!T394,'УЦН 2.0'!L:L,0)),"")</f>
        <v/>
      </c>
      <c r="S394" s="801" t="str">
        <f>IFERROR(INDEX('ПРТС'!H:H,MATCH('показатель 504-п'!T394,'ПРТС'!P:P,0)),"")</f>
        <v/>
      </c>
      <c r="T394" s="808">
        <v>393</v>
      </c>
      <c r="U394" s="785"/>
      <c r="V394" s="785"/>
      <c r="W394" s="785"/>
      <c r="X394" s="785"/>
      <c r="Y394" s="785"/>
      <c r="Z394" s="785"/>
      <c r="AA394" s="785"/>
      <c r="AB394" s="785"/>
    </row>
    <row r="395" ht="14.25">
      <c r="A395" s="800" t="s">
        <v>795</v>
      </c>
      <c r="B395" s="800" t="s">
        <v>1363</v>
      </c>
      <c r="C395" s="800" t="s">
        <v>1482</v>
      </c>
      <c r="D395" s="801">
        <v>52</v>
      </c>
      <c r="E395" s="802">
        <v>25</v>
      </c>
      <c r="F395" s="803" t="s">
        <v>3982</v>
      </c>
      <c r="G395" s="803" t="s">
        <v>3983</v>
      </c>
      <c r="H395" s="803" t="s">
        <v>3984</v>
      </c>
      <c r="I395" s="803" t="str">
        <f>IFERROR(INDEX('УУС'!F:F,MATCH('показатель 504-п'!T395,'УУС'!N:N,0)),"")</f>
        <v xml:space="preserve">ул. Кедровая, д. 30</v>
      </c>
      <c r="J395" s="804" t="str">
        <f t="shared" si="40"/>
        <v xml:space="preserve">2G низ</v>
      </c>
      <c r="K395" s="805" t="s">
        <v>156</v>
      </c>
      <c r="L395" s="805" t="s">
        <v>2500</v>
      </c>
      <c r="M395" s="805" t="s">
        <v>156</v>
      </c>
      <c r="N395" s="805" t="s">
        <v>156</v>
      </c>
      <c r="O395" s="806" t="str">
        <f t="shared" si="41"/>
        <v>-</v>
      </c>
      <c r="P395" s="801" t="s">
        <v>156</v>
      </c>
      <c r="Q395" s="801" t="str">
        <f>CONCATENATE(IFERROR(INDEX('УЦН 1.0'!D:D,MATCH('показатель 504-п'!T395,'УЦН 1.0'!R:R,0)),""),IF(IFERROR(INDEX('УЦН 1.0'!H:H,MATCH('показатель 504-п'!T395,'УЦН 1.0'!R:R,0)),"")="",""," ("&amp;IFERROR(INDEX('УЦН 1.0'!H:H,MATCH('показатель 504-п'!T395,'УЦН 1.0'!R:R,0)),"")&amp;")"))</f>
        <v/>
      </c>
      <c r="R395" s="807" t="str">
        <f>IFERROR(INDEX('УЦН 2.0'!K:K,MATCH('показатель 504-п'!T395,'УЦН 2.0'!L:L,0)),"")</f>
        <v/>
      </c>
      <c r="S395" s="801" t="str">
        <f>IFERROR(INDEX('ПРТС'!H:H,MATCH('показатель 504-п'!T395,'ПРТС'!P:P,0)),"")</f>
        <v/>
      </c>
      <c r="T395" s="808">
        <v>394</v>
      </c>
      <c r="U395" s="785"/>
      <c r="V395" s="785"/>
      <c r="W395" s="785"/>
      <c r="X395" s="785"/>
      <c r="Y395" s="785"/>
      <c r="Z395" s="785"/>
      <c r="AA395" s="785"/>
      <c r="AB395" s="785"/>
    </row>
    <row r="396" ht="14.25">
      <c r="A396" s="814" t="s">
        <v>795</v>
      </c>
      <c r="B396" s="800" t="s">
        <v>3906</v>
      </c>
      <c r="C396" s="814" t="s">
        <v>674</v>
      </c>
      <c r="D396" s="813">
        <v>222</v>
      </c>
      <c r="E396" s="802">
        <v>150</v>
      </c>
      <c r="F396" s="803" t="s">
        <v>3985</v>
      </c>
      <c r="G396" s="803" t="s">
        <v>3986</v>
      </c>
      <c r="H396" s="803" t="s">
        <v>3987</v>
      </c>
      <c r="I396" s="803" t="str">
        <f>IFERROR(INDEX('УУС'!F:F,MATCH('показатель 504-п'!T396,'УУС'!N:N,0)),"")</f>
        <v/>
      </c>
      <c r="J396" s="816" t="str">
        <f t="shared" si="40"/>
        <v xml:space="preserve">4G хор</v>
      </c>
      <c r="K396" s="805"/>
      <c r="L396" s="817" t="s">
        <v>2481</v>
      </c>
      <c r="M396" s="805"/>
      <c r="N396" s="805"/>
      <c r="O396" s="806" t="str">
        <f t="shared" si="41"/>
        <v>ВОЛС</v>
      </c>
      <c r="P396" s="801" t="s">
        <v>819</v>
      </c>
      <c r="Q396" s="801" t="str">
        <f>CONCATENATE(IFERROR(INDEX('УЦН 1.0'!D:D,MATCH('показатель 504-п'!T396,'УЦН 1.0'!R:R,0)),""),IF(IFERROR(INDEX('УЦН 1.0'!H:H,MATCH('показатель 504-п'!T396,'УЦН 1.0'!R:R,0)),"")="",""," ("&amp;IFERROR(INDEX('УЦН 1.0'!H:H,MATCH('показатель 504-п'!T396,'УЦН 1.0'!R:R,0)),"")&amp;")"))</f>
        <v/>
      </c>
      <c r="R396" s="807" t="str">
        <f>IFERROR(INDEX('УЦН 2.0'!K:K,MATCH('показатель 504-п'!T396,'УЦН 2.0'!L:L,0)),"")</f>
        <v/>
      </c>
      <c r="S396" s="801">
        <f>IFERROR(INDEX('ПРТС'!H:H,MATCH('показатель 504-п'!T396,'ПРТС'!P:P,0)),"")</f>
        <v>2023</v>
      </c>
      <c r="T396" s="808">
        <v>395</v>
      </c>
      <c r="U396" s="785"/>
      <c r="V396" s="785"/>
      <c r="W396" s="785"/>
      <c r="X396" s="785"/>
      <c r="Y396" s="785"/>
      <c r="Z396" s="785"/>
      <c r="AA396" s="785"/>
      <c r="AB396" s="785"/>
    </row>
    <row r="397" ht="14.25">
      <c r="A397" s="800" t="s">
        <v>795</v>
      </c>
      <c r="B397" s="800" t="s">
        <v>3950</v>
      </c>
      <c r="C397" s="800" t="s">
        <v>3988</v>
      </c>
      <c r="D397" s="801">
        <v>644</v>
      </c>
      <c r="E397" s="802">
        <v>501</v>
      </c>
      <c r="F397" s="803" t="s">
        <v>3989</v>
      </c>
      <c r="G397" s="803" t="s">
        <v>3990</v>
      </c>
      <c r="H397" s="803" t="s">
        <v>3991</v>
      </c>
      <c r="I397" s="803" t="str">
        <f>IFERROR(INDEX('УУС'!F:F,MATCH('показатель 504-п'!T397,'УУС'!N:N,0)),"")</f>
        <v/>
      </c>
      <c r="J397" s="804" t="str">
        <f t="shared" si="40"/>
        <v xml:space="preserve">4G низ</v>
      </c>
      <c r="K397" s="805" t="s">
        <v>156</v>
      </c>
      <c r="L397" s="805" t="s">
        <v>2975</v>
      </c>
      <c r="M397" s="805" t="s">
        <v>156</v>
      </c>
      <c r="N397" s="805" t="s">
        <v>2586</v>
      </c>
      <c r="O397" s="806" t="str">
        <f t="shared" si="41"/>
        <v>Спутник</v>
      </c>
      <c r="P397" s="801" t="s">
        <v>882</v>
      </c>
      <c r="Q397" s="801" t="str">
        <f>CONCATENATE(IFERROR(INDEX('УЦН 1.0'!D:D,MATCH('показатель 504-п'!T397,'УЦН 1.0'!R:R,0)),""),IF(IFERROR(INDEX('УЦН 1.0'!H:H,MATCH('показатель 504-п'!T397,'УЦН 1.0'!R:R,0)),"")="",""," ("&amp;IFERROR(INDEX('УЦН 1.0'!H:H,MATCH('показатель 504-п'!T397,'УЦН 1.0'!R:R,0)),"")&amp;")"))</f>
        <v/>
      </c>
      <c r="R397" s="807" t="str">
        <f>IFERROR(INDEX('УЦН 2.0'!K:K,MATCH('показатель 504-п'!T397,'УЦН 2.0'!L:L,0)),"")</f>
        <v/>
      </c>
      <c r="S397" s="801" t="str">
        <f>IFERROR(INDEX('ПРТС'!H:H,MATCH('показатель 504-п'!T397,'ПРТС'!P:P,0)),"")</f>
        <v/>
      </c>
      <c r="T397" s="808">
        <v>396</v>
      </c>
      <c r="U397" s="785"/>
      <c r="V397" s="785"/>
      <c r="W397" s="785"/>
      <c r="X397" s="785"/>
      <c r="Y397" s="785"/>
      <c r="Z397" s="785"/>
      <c r="AA397" s="785"/>
      <c r="AB397" s="785"/>
    </row>
    <row r="398" ht="14.25">
      <c r="A398" s="809" t="s">
        <v>795</v>
      </c>
      <c r="B398" s="800" t="s">
        <v>1209</v>
      </c>
      <c r="C398" s="809" t="s">
        <v>1210</v>
      </c>
      <c r="D398" s="813">
        <v>539</v>
      </c>
      <c r="E398" s="802">
        <v>463</v>
      </c>
      <c r="F398" s="803" t="s">
        <v>3992</v>
      </c>
      <c r="G398" s="803" t="s">
        <v>3993</v>
      </c>
      <c r="H398" s="803" t="s">
        <v>3994</v>
      </c>
      <c r="I398" s="803" t="str">
        <f>IFERROR(INDEX('УУС'!F:F,MATCH('показатель 504-п'!T398,'УУС'!N:N,0)),"")</f>
        <v/>
      </c>
      <c r="J398" s="811" t="str">
        <f t="shared" si="40"/>
        <v xml:space="preserve">4G хор</v>
      </c>
      <c r="K398" s="805"/>
      <c r="L398" s="805"/>
      <c r="M398" s="805"/>
      <c r="N398" s="812" t="s">
        <v>2483</v>
      </c>
      <c r="O398" s="806" t="str">
        <f t="shared" si="41"/>
        <v>ВОЛС</v>
      </c>
      <c r="P398" s="801" t="s">
        <v>819</v>
      </c>
      <c r="Q398" s="801" t="str">
        <f>CONCATENATE(IFERROR(INDEX('УЦН 1.0'!D:D,MATCH('показатель 504-п'!T398,'УЦН 1.0'!R:R,0)),""),IF(IFERROR(INDEX('УЦН 1.0'!H:H,MATCH('показатель 504-п'!T398,'УЦН 1.0'!R:R,0)),"")="",""," ("&amp;IFERROR(INDEX('УЦН 1.0'!H:H,MATCH('показатель 504-п'!T398,'УЦН 1.0'!R:R,0)),"")&amp;")"))</f>
        <v/>
      </c>
      <c r="R398" s="807" t="str">
        <f>IFERROR(INDEX('УЦН 2.0'!K:K,MATCH('показатель 504-п'!T398,'УЦН 2.0'!L:L,0)),"")</f>
        <v xml:space="preserve">2023 (сентябрь 2023) - ВОЛС  </v>
      </c>
      <c r="S398" s="801" t="str">
        <f>IFERROR(INDEX('ПРТС'!H:H,MATCH('показатель 504-п'!T398,'ПРТС'!P:P,0)),"")</f>
        <v/>
      </c>
      <c r="T398" s="808">
        <v>397</v>
      </c>
      <c r="U398" s="785"/>
      <c r="V398" s="785"/>
      <c r="W398" s="785"/>
      <c r="X398" s="785"/>
      <c r="Y398" s="785"/>
      <c r="Z398" s="785"/>
      <c r="AA398" s="785"/>
      <c r="AB398" s="785"/>
    </row>
    <row r="399" ht="14.25">
      <c r="A399" s="800" t="s">
        <v>795</v>
      </c>
      <c r="B399" s="800" t="s">
        <v>3215</v>
      </c>
      <c r="C399" s="800" t="s">
        <v>3995</v>
      </c>
      <c r="D399" s="801">
        <v>4</v>
      </c>
      <c r="E399" s="802">
        <v>1</v>
      </c>
      <c r="F399" s="803" t="s">
        <v>3996</v>
      </c>
      <c r="G399" s="803" t="s">
        <v>3997</v>
      </c>
      <c r="H399" s="803" t="s">
        <v>3998</v>
      </c>
      <c r="I399" s="803" t="str">
        <f>IFERROR(INDEX('УУС'!F:F,MATCH('показатель 504-п'!T399,'УУС'!N:N,0)),"")</f>
        <v/>
      </c>
      <c r="J399" s="804" t="str">
        <f t="shared" si="40"/>
        <v xml:space="preserve">4G низ</v>
      </c>
      <c r="K399" s="805" t="s">
        <v>156</v>
      </c>
      <c r="L399" s="805" t="s">
        <v>156</v>
      </c>
      <c r="M399" s="805" t="s">
        <v>156</v>
      </c>
      <c r="N399" s="805" t="s">
        <v>2586</v>
      </c>
      <c r="O399" s="806" t="str">
        <f t="shared" si="41"/>
        <v>-</v>
      </c>
      <c r="P399" s="801" t="s">
        <v>156</v>
      </c>
      <c r="Q399" s="801" t="str">
        <f>CONCATENATE(IFERROR(INDEX('УЦН 1.0'!D:D,MATCH('показатель 504-п'!T399,'УЦН 1.0'!R:R,0)),""),IF(IFERROR(INDEX('УЦН 1.0'!H:H,MATCH('показатель 504-п'!T399,'УЦН 1.0'!R:R,0)),"")="",""," ("&amp;IFERROR(INDEX('УЦН 1.0'!H:H,MATCH('показатель 504-п'!T399,'УЦН 1.0'!R:R,0)),"")&amp;")"))</f>
        <v/>
      </c>
      <c r="R399" s="807" t="str">
        <f>IFERROR(INDEX('УЦН 2.0'!K:K,MATCH('показатель 504-п'!T399,'УЦН 2.0'!L:L,0)),"")</f>
        <v/>
      </c>
      <c r="S399" s="801" t="str">
        <f>IFERROR(INDEX('ПРТС'!H:H,MATCH('показатель 504-п'!T399,'ПРТС'!P:P,0)),"")</f>
        <v/>
      </c>
      <c r="T399" s="808">
        <v>398</v>
      </c>
      <c r="U399" s="785"/>
      <c r="V399" s="785"/>
      <c r="W399" s="785"/>
      <c r="X399" s="785"/>
      <c r="Y399" s="785"/>
      <c r="Z399" s="785"/>
      <c r="AA399" s="785"/>
      <c r="AB399" s="785"/>
    </row>
    <row r="400" ht="14.25">
      <c r="A400" s="800" t="s">
        <v>795</v>
      </c>
      <c r="B400" s="800" t="s">
        <v>3215</v>
      </c>
      <c r="C400" s="800" t="s">
        <v>3999</v>
      </c>
      <c r="D400" s="801">
        <v>33</v>
      </c>
      <c r="E400" s="802">
        <v>20</v>
      </c>
      <c r="F400" s="803" t="s">
        <v>4000</v>
      </c>
      <c r="G400" s="803" t="s">
        <v>4001</v>
      </c>
      <c r="H400" s="803" t="s">
        <v>4002</v>
      </c>
      <c r="I400" s="803" t="str">
        <f>IFERROR(INDEX('УУС'!F:F,MATCH('показатель 504-п'!T400,'УУС'!N:N,0)),"")</f>
        <v/>
      </c>
      <c r="J400" s="804" t="str">
        <f t="shared" si="40"/>
        <v xml:space="preserve">4G низ</v>
      </c>
      <c r="K400" s="805" t="s">
        <v>156</v>
      </c>
      <c r="L400" s="805" t="s">
        <v>2500</v>
      </c>
      <c r="M400" s="805" t="s">
        <v>156</v>
      </c>
      <c r="N400" s="805" t="s">
        <v>2586</v>
      </c>
      <c r="O400" s="806" t="str">
        <f t="shared" si="41"/>
        <v>-</v>
      </c>
      <c r="P400" s="801" t="s">
        <v>156</v>
      </c>
      <c r="Q400" s="801" t="str">
        <f>CONCATENATE(IFERROR(INDEX('УЦН 1.0'!D:D,MATCH('показатель 504-п'!T400,'УЦН 1.0'!R:R,0)),""),IF(IFERROR(INDEX('УЦН 1.0'!H:H,MATCH('показатель 504-п'!T400,'УЦН 1.0'!R:R,0)),"")="",""," ("&amp;IFERROR(INDEX('УЦН 1.0'!H:H,MATCH('показатель 504-п'!T400,'УЦН 1.0'!R:R,0)),"")&amp;")"))</f>
        <v/>
      </c>
      <c r="R400" s="807" t="str">
        <f>IFERROR(INDEX('УЦН 2.0'!K:K,MATCH('показатель 504-п'!T400,'УЦН 2.0'!L:L,0)),"")</f>
        <v/>
      </c>
      <c r="S400" s="801" t="str">
        <f>IFERROR(INDEX('ПРТС'!H:H,MATCH('показатель 504-п'!T400,'ПРТС'!P:P,0)),"")</f>
        <v/>
      </c>
      <c r="T400" s="808">
        <v>399</v>
      </c>
      <c r="U400" s="785"/>
      <c r="V400" s="785"/>
      <c r="W400" s="785"/>
      <c r="X400" s="785"/>
      <c r="Y400" s="785"/>
      <c r="Z400" s="785"/>
      <c r="AA400" s="785"/>
      <c r="AB400" s="785"/>
    </row>
    <row r="401" ht="14.25">
      <c r="A401" s="800" t="s">
        <v>795</v>
      </c>
      <c r="B401" s="800" t="s">
        <v>3885</v>
      </c>
      <c r="C401" s="800" t="s">
        <v>4003</v>
      </c>
      <c r="D401" s="801">
        <v>129</v>
      </c>
      <c r="E401" s="802">
        <v>94</v>
      </c>
      <c r="F401" s="803" t="s">
        <v>4004</v>
      </c>
      <c r="G401" s="803" t="s">
        <v>4005</v>
      </c>
      <c r="H401" s="803" t="s">
        <v>4006</v>
      </c>
      <c r="I401" s="803" t="str">
        <f>IFERROR(INDEX('УУС'!F:F,MATCH('показатель 504-п'!T401,'УУС'!N:N,0)),"")</f>
        <v/>
      </c>
      <c r="J401" s="804" t="str">
        <f t="shared" si="40"/>
        <v xml:space="preserve">4G хор</v>
      </c>
      <c r="K401" s="805" t="s">
        <v>156</v>
      </c>
      <c r="L401" s="805" t="s">
        <v>156</v>
      </c>
      <c r="M401" s="805" t="s">
        <v>2482</v>
      </c>
      <c r="N401" s="805" t="s">
        <v>2483</v>
      </c>
      <c r="O401" s="806" t="str">
        <f t="shared" si="41"/>
        <v>Спутник</v>
      </c>
      <c r="P401" s="801" t="s">
        <v>882</v>
      </c>
      <c r="Q401" s="801" t="str">
        <f>CONCATENATE(IFERROR(INDEX('УЦН 1.0'!D:D,MATCH('показатель 504-п'!T401,'УЦН 1.0'!R:R,0)),""),IF(IFERROR(INDEX('УЦН 1.0'!H:H,MATCH('показатель 504-п'!T401,'УЦН 1.0'!R:R,0)),"")="",""," ("&amp;IFERROR(INDEX('УЦН 1.0'!H:H,MATCH('показатель 504-п'!T401,'УЦН 1.0'!R:R,0)),"")&amp;")"))</f>
        <v/>
      </c>
      <c r="R401" s="807" t="str">
        <f>IFERROR(INDEX('УЦН 2.0'!K:K,MATCH('показатель 504-п'!T401,'УЦН 2.0'!L:L,0)),"")</f>
        <v/>
      </c>
      <c r="S401" s="801" t="str">
        <f>IFERROR(INDEX('ПРТС'!H:H,MATCH('показатель 504-п'!T401,'ПРТС'!P:P,0)),"")</f>
        <v/>
      </c>
      <c r="T401" s="808">
        <v>400</v>
      </c>
      <c r="U401" s="785"/>
      <c r="V401" s="785"/>
      <c r="W401" s="785"/>
      <c r="X401" s="785"/>
      <c r="Y401" s="785"/>
      <c r="Z401" s="785"/>
      <c r="AA401" s="785"/>
      <c r="AB401" s="785"/>
    </row>
    <row r="402" ht="14.25">
      <c r="A402" s="800" t="s">
        <v>795</v>
      </c>
      <c r="B402" s="800" t="s">
        <v>3897</v>
      </c>
      <c r="C402" s="800" t="s">
        <v>1503</v>
      </c>
      <c r="D402" s="801">
        <v>530</v>
      </c>
      <c r="E402" s="822">
        <v>419</v>
      </c>
      <c r="F402" s="823" t="s">
        <v>4007</v>
      </c>
      <c r="G402" s="823" t="s">
        <v>4008</v>
      </c>
      <c r="H402" s="823" t="s">
        <v>4009</v>
      </c>
      <c r="I402" s="803" t="str">
        <f>IFERROR(INDEX('УУС'!F:F,MATCH('показатель 504-п'!T402,'УУС'!N:N,0)),"")</f>
        <v/>
      </c>
      <c r="J402" s="804" t="str">
        <f t="shared" si="40"/>
        <v xml:space="preserve">4G хор</v>
      </c>
      <c r="K402" s="805" t="s">
        <v>156</v>
      </c>
      <c r="L402" s="805" t="s">
        <v>2481</v>
      </c>
      <c r="M402" s="805" t="s">
        <v>156</v>
      </c>
      <c r="N402" s="805" t="s">
        <v>2586</v>
      </c>
      <c r="O402" s="806" t="str">
        <f t="shared" si="41"/>
        <v>ВОЛС</v>
      </c>
      <c r="P402" s="801" t="s">
        <v>819</v>
      </c>
      <c r="Q402" s="801" t="str">
        <f>CONCATENATE(IFERROR(INDEX('УЦН 1.0'!D:D,MATCH('показатель 504-п'!T402,'УЦН 1.0'!R:R,0)),""),IF(IFERROR(INDEX('УЦН 1.0'!H:H,MATCH('показатель 504-п'!T402,'УЦН 1.0'!R:R,0)),"")="",""," ("&amp;IFERROR(INDEX('УЦН 1.0'!H:H,MATCH('показатель 504-п'!T402,'УЦН 1.0'!R:R,0)),"")&amp;")"))</f>
        <v/>
      </c>
      <c r="R402" s="807" t="str">
        <f>IFERROR(INDEX('УЦН 2.0'!K:K,MATCH('показатель 504-п'!T402,'УЦН 2.0'!L:L,0)),"")</f>
        <v/>
      </c>
      <c r="S402" s="801" t="str">
        <f>IFERROR(INDEX('ПРТС'!H:H,MATCH('показатель 504-п'!T402,'ПРТС'!P:P,0)),"")</f>
        <v/>
      </c>
      <c r="T402" s="808">
        <v>401</v>
      </c>
      <c r="U402" s="785"/>
      <c r="V402" s="785"/>
      <c r="W402" s="785"/>
      <c r="X402" s="785"/>
      <c r="Y402" s="785"/>
      <c r="Z402" s="785"/>
      <c r="AA402" s="785"/>
      <c r="AB402" s="785"/>
    </row>
    <row r="403" ht="14.25">
      <c r="A403" s="800" t="s">
        <v>4010</v>
      </c>
      <c r="B403" s="800"/>
      <c r="C403" s="800" t="s">
        <v>139</v>
      </c>
      <c r="D403" s="801">
        <v>6</v>
      </c>
      <c r="E403" s="802">
        <v>16</v>
      </c>
      <c r="F403" s="803" t="s">
        <v>4011</v>
      </c>
      <c r="G403" s="803" t="s">
        <v>4012</v>
      </c>
      <c r="H403" s="803" t="s">
        <v>4013</v>
      </c>
      <c r="I403" s="803" t="str">
        <f>IFERROR(INDEX('УУС'!F:F,MATCH('показатель 504-п'!T403,'УУС'!N:N,0)),"")</f>
        <v xml:space="preserve">д. 5</v>
      </c>
      <c r="J403" s="804" t="str">
        <f t="shared" si="40"/>
        <v>-</v>
      </c>
      <c r="K403" s="805" t="s">
        <v>156</v>
      </c>
      <c r="L403" s="805" t="s">
        <v>156</v>
      </c>
      <c r="M403" s="805" t="s">
        <v>156</v>
      </c>
      <c r="N403" s="805" t="s">
        <v>156</v>
      </c>
      <c r="O403" s="806" t="str">
        <f t="shared" si="41"/>
        <v>-</v>
      </c>
      <c r="P403" s="801" t="s">
        <v>156</v>
      </c>
      <c r="Q403" s="801" t="str">
        <f>CONCATENATE(IFERROR(INDEX('УЦН 1.0'!D:D,MATCH('показатель 504-п'!T403,'УЦН 1.0'!R:R,0)),""),IF(IFERROR(INDEX('УЦН 1.0'!H:H,MATCH('показатель 504-п'!T403,'УЦН 1.0'!R:R,0)),"")="",""," ("&amp;IFERROR(INDEX('УЦН 1.0'!H:H,MATCH('показатель 504-п'!T403,'УЦН 1.0'!R:R,0)),"")&amp;")"))</f>
        <v/>
      </c>
      <c r="R403" s="807" t="str">
        <f>IFERROR(INDEX('УЦН 2.0'!K:K,MATCH('показатель 504-п'!T403,'УЦН 2.0'!L:L,0)),"")</f>
        <v/>
      </c>
      <c r="S403" s="801" t="str">
        <f>IFERROR(INDEX('ПРТС'!H:H,MATCH('показатель 504-п'!T403,'ПРТС'!P:P,0)),"")</f>
        <v/>
      </c>
      <c r="T403" s="808">
        <v>402</v>
      </c>
      <c r="U403" s="785"/>
      <c r="V403" s="785"/>
      <c r="W403" s="785"/>
      <c r="X403" s="785"/>
      <c r="Y403" s="785"/>
      <c r="Z403" s="785"/>
      <c r="AA403" s="785"/>
      <c r="AB403" s="785"/>
    </row>
    <row r="404" ht="14.25">
      <c r="A404" s="818" t="s">
        <v>4010</v>
      </c>
      <c r="B404" s="800"/>
      <c r="C404" s="818" t="s">
        <v>1118</v>
      </c>
      <c r="D404" s="801">
        <v>92</v>
      </c>
      <c r="E404" s="822">
        <v>117</v>
      </c>
      <c r="F404" s="823" t="s">
        <v>4014</v>
      </c>
      <c r="G404" s="823" t="s">
        <v>4015</v>
      </c>
      <c r="H404" s="823" t="s">
        <v>4016</v>
      </c>
      <c r="I404" s="803" t="str">
        <f>IFERROR(INDEX('УУС'!F:F,MATCH('показатель 504-п'!T404,'УУС'!N:N,0)),"")</f>
        <v/>
      </c>
      <c r="J404" s="819" t="str">
        <f t="shared" si="40"/>
        <v xml:space="preserve">2G хор</v>
      </c>
      <c r="K404" s="805" t="s">
        <v>2515</v>
      </c>
      <c r="L404" s="805" t="s">
        <v>2500</v>
      </c>
      <c r="M404" s="805" t="s">
        <v>2516</v>
      </c>
      <c r="N404" s="820"/>
      <c r="O404" s="806" t="str">
        <f t="shared" si="41"/>
        <v>-</v>
      </c>
      <c r="P404" s="801" t="s">
        <v>156</v>
      </c>
      <c r="Q404" s="801" t="str">
        <f>CONCATENATE(IFERROR(INDEX('УЦН 1.0'!D:D,MATCH('показатель 504-п'!T404,'УЦН 1.0'!R:R,0)),""),IF(IFERROR(INDEX('УЦН 1.0'!H:H,MATCH('показатель 504-п'!T404,'УЦН 1.0'!R:R,0)),"")="",""," ("&amp;IFERROR(INDEX('УЦН 1.0'!H:H,MATCH('показатель 504-п'!T404,'УЦН 1.0'!R:R,0)),"")&amp;")"))</f>
        <v/>
      </c>
      <c r="R404" s="807">
        <f>IFERROR(INDEX('УЦН 2.0'!K:K,MATCH('показатель 504-п'!T404,'УЦН 2.0'!L:L,0)),"")</f>
        <v>0</v>
      </c>
      <c r="S404" s="801" t="str">
        <f>IFERROR(INDEX('ПРТС'!H:H,MATCH('показатель 504-п'!T404,'ПРТС'!P:P,0)),"")</f>
        <v/>
      </c>
      <c r="T404" s="808">
        <v>403</v>
      </c>
      <c r="U404" s="785"/>
      <c r="V404" s="785"/>
      <c r="W404" s="785"/>
      <c r="X404" s="785"/>
      <c r="Y404" s="785"/>
      <c r="Z404" s="785"/>
      <c r="AA404" s="785"/>
      <c r="AB404" s="785"/>
    </row>
    <row r="405" ht="14.25">
      <c r="A405" s="800" t="s">
        <v>4010</v>
      </c>
      <c r="B405" s="800"/>
      <c r="C405" s="800" t="s">
        <v>4017</v>
      </c>
      <c r="D405" s="801">
        <v>28272</v>
      </c>
      <c r="E405" s="802">
        <v>27477</v>
      </c>
      <c r="F405" s="803" t="s">
        <v>4018</v>
      </c>
      <c r="G405" s="803" t="s">
        <v>4019</v>
      </c>
      <c r="H405" s="803" t="s">
        <v>4020</v>
      </c>
      <c r="I405" s="803" t="str">
        <f>IFERROR(INDEX('УУС'!F:F,MATCH('показатель 504-п'!T405,'УУС'!N:N,0)),"")</f>
        <v/>
      </c>
      <c r="J405" s="804" t="str">
        <f t="shared" si="40"/>
        <v xml:space="preserve">4G хор</v>
      </c>
      <c r="K405" s="805" t="s">
        <v>2480</v>
      </c>
      <c r="L405" s="805" t="s">
        <v>2481</v>
      </c>
      <c r="M405" s="805" t="s">
        <v>2482</v>
      </c>
      <c r="N405" s="805" t="s">
        <v>2483</v>
      </c>
      <c r="O405" s="806" t="str">
        <f t="shared" si="41"/>
        <v>ВОЛС</v>
      </c>
      <c r="P405" s="801" t="s">
        <v>819</v>
      </c>
      <c r="Q405" s="801" t="str">
        <f>CONCATENATE(IFERROR(INDEX('УЦН 1.0'!D:D,MATCH('показатель 504-п'!T405,'УЦН 1.0'!R:R,0)),""),IF(IFERROR(INDEX('УЦН 1.0'!H:H,MATCH('показатель 504-п'!T405,'УЦН 1.0'!R:R,0)),"")="",""," ("&amp;IFERROR(INDEX('УЦН 1.0'!H:H,MATCH('показатель 504-п'!T405,'УЦН 1.0'!R:R,0)),"")&amp;")"))</f>
        <v/>
      </c>
      <c r="R405" s="807" t="str">
        <f>IFERROR(INDEX('УЦН 2.0'!K:K,MATCH('показатель 504-п'!T405,'УЦН 2.0'!L:L,0)),"")</f>
        <v/>
      </c>
      <c r="S405" s="801" t="str">
        <f>IFERROR(INDEX('ПРТС'!H:H,MATCH('показатель 504-п'!T405,'ПРТС'!P:P,0)),"")</f>
        <v/>
      </c>
      <c r="T405" s="808">
        <v>404</v>
      </c>
      <c r="U405" s="785"/>
      <c r="V405" s="785"/>
      <c r="W405" s="785"/>
      <c r="X405" s="785"/>
      <c r="Y405" s="785"/>
      <c r="Z405" s="785"/>
      <c r="AA405" s="785"/>
      <c r="AB405" s="785"/>
    </row>
    <row r="406" ht="14.25">
      <c r="A406" s="800" t="s">
        <v>4010</v>
      </c>
      <c r="B406" s="800"/>
      <c r="C406" s="800" t="s">
        <v>245</v>
      </c>
      <c r="D406" s="801">
        <v>302</v>
      </c>
      <c r="E406" s="802">
        <v>498</v>
      </c>
      <c r="F406" s="803" t="s">
        <v>4021</v>
      </c>
      <c r="G406" s="803" t="s">
        <v>4022</v>
      </c>
      <c r="H406" s="803" t="s">
        <v>4023</v>
      </c>
      <c r="I406" s="803" t="str">
        <f>IFERROR(INDEX('УУС'!F:F,MATCH('показатель 504-п'!T406,'УУС'!N:N,0)),"")</f>
        <v xml:space="preserve">ул. Школьная, д. 2</v>
      </c>
      <c r="J406" s="804" t="str">
        <f t="shared" si="40"/>
        <v xml:space="preserve">3G хор</v>
      </c>
      <c r="K406" s="805" t="s">
        <v>2707</v>
      </c>
      <c r="L406" s="805" t="s">
        <v>2488</v>
      </c>
      <c r="M406" s="805" t="s">
        <v>2508</v>
      </c>
      <c r="N406" s="805" t="s">
        <v>2495</v>
      </c>
      <c r="O406" s="806" t="str">
        <f t="shared" si="41"/>
        <v>ВОЛС</v>
      </c>
      <c r="P406" s="801" t="s">
        <v>156</v>
      </c>
      <c r="Q406" s="801" t="str">
        <f>CONCATENATE(IFERROR(INDEX('УЦН 1.0'!D:D,MATCH('показатель 504-п'!T406,'УЦН 1.0'!R:R,0)),""),IF(IFERROR(INDEX('УЦН 1.0'!H:H,MATCH('показатель 504-п'!T406,'УЦН 1.0'!R:R,0)),"")="",""," ("&amp;IFERROR(INDEX('УЦН 1.0'!H:H,MATCH('показатель 504-п'!T406,'УЦН 1.0'!R:R,0)),"")&amp;")"))</f>
        <v xml:space="preserve">2021 (ВОЛС)</v>
      </c>
      <c r="R406" s="807" t="str">
        <f>IFERROR(INDEX('УЦН 2.0'!K:K,MATCH('показатель 504-п'!T406,'УЦН 2.0'!L:L,0)),"")</f>
        <v/>
      </c>
      <c r="S406" s="801" t="str">
        <f>IFERROR(INDEX('ПРТС'!H:H,MATCH('показатель 504-п'!T406,'ПРТС'!P:P,0)),"")</f>
        <v/>
      </c>
      <c r="T406" s="808">
        <v>405</v>
      </c>
      <c r="U406" s="785"/>
      <c r="V406" s="785"/>
      <c r="W406" s="785"/>
      <c r="X406" s="785"/>
      <c r="Y406" s="785"/>
      <c r="Z406" s="785"/>
      <c r="AA406" s="785"/>
      <c r="AB406" s="785"/>
    </row>
    <row r="407" ht="14.25">
      <c r="A407" s="800" t="s">
        <v>4010</v>
      </c>
      <c r="B407" s="800"/>
      <c r="C407" s="800" t="s">
        <v>4024</v>
      </c>
      <c r="D407" s="801">
        <v>2228</v>
      </c>
      <c r="E407" s="802">
        <v>1971</v>
      </c>
      <c r="F407" s="803" t="s">
        <v>4025</v>
      </c>
      <c r="G407" s="803" t="s">
        <v>4026</v>
      </c>
      <c r="H407" s="803" t="s">
        <v>4027</v>
      </c>
      <c r="I407" s="803" t="str">
        <f>IFERROR(INDEX('УУС'!F:F,MATCH('показатель 504-п'!T407,'УУС'!N:N,0)),"")</f>
        <v/>
      </c>
      <c r="J407" s="804" t="str">
        <f t="shared" si="40"/>
        <v xml:space="preserve">4G хор</v>
      </c>
      <c r="K407" s="805" t="s">
        <v>2707</v>
      </c>
      <c r="L407" s="805" t="s">
        <v>2488</v>
      </c>
      <c r="M407" s="805" t="s">
        <v>2482</v>
      </c>
      <c r="N407" s="805" t="s">
        <v>2495</v>
      </c>
      <c r="O407" s="806" t="str">
        <f t="shared" si="41"/>
        <v>ВОЛС</v>
      </c>
      <c r="P407" s="801" t="s">
        <v>819</v>
      </c>
      <c r="Q407" s="801" t="str">
        <f>CONCATENATE(IFERROR(INDEX('УЦН 1.0'!D:D,MATCH('показатель 504-п'!T407,'УЦН 1.0'!R:R,0)),""),IF(IFERROR(INDEX('УЦН 1.0'!H:H,MATCH('показатель 504-п'!T407,'УЦН 1.0'!R:R,0)),"")="",""," ("&amp;IFERROR(INDEX('УЦН 1.0'!H:H,MATCH('показатель 504-п'!T407,'УЦН 1.0'!R:R,0)),"")&amp;")"))</f>
        <v/>
      </c>
      <c r="R407" s="807" t="str">
        <f>IFERROR(INDEX('УЦН 2.0'!K:K,MATCH('показатель 504-п'!T407,'УЦН 2.0'!L:L,0)),"")</f>
        <v/>
      </c>
      <c r="S407" s="801" t="str">
        <f>IFERROR(INDEX('ПРТС'!H:H,MATCH('показатель 504-п'!T407,'ПРТС'!P:P,0)),"")</f>
        <v/>
      </c>
      <c r="T407" s="808">
        <v>406</v>
      </c>
      <c r="U407" s="785"/>
      <c r="V407" s="785"/>
      <c r="W407" s="785"/>
      <c r="X407" s="785"/>
      <c r="Y407" s="785"/>
      <c r="Z407" s="785"/>
      <c r="AA407" s="785"/>
      <c r="AB407" s="785"/>
    </row>
    <row r="408" ht="14.25">
      <c r="A408" s="800" t="s">
        <v>4010</v>
      </c>
      <c r="B408" s="800"/>
      <c r="C408" s="800" t="s">
        <v>246</v>
      </c>
      <c r="D408" s="801">
        <v>401</v>
      </c>
      <c r="E408" s="802">
        <v>428</v>
      </c>
      <c r="F408" s="803" t="s">
        <v>4028</v>
      </c>
      <c r="G408" s="803" t="s">
        <v>4029</v>
      </c>
      <c r="H408" s="803" t="s">
        <v>4030</v>
      </c>
      <c r="I408" s="803" t="str">
        <f>IFERROR(INDEX('УУС'!F:F,MATCH('показатель 504-п'!T408,'УУС'!N:N,0)),"")</f>
        <v/>
      </c>
      <c r="J408" s="804" t="str">
        <f t="shared" si="40"/>
        <v xml:space="preserve">4G хор</v>
      </c>
      <c r="K408" s="805" t="s">
        <v>2480</v>
      </c>
      <c r="L408" s="805" t="s">
        <v>2481</v>
      </c>
      <c r="M408" s="805" t="s">
        <v>2482</v>
      </c>
      <c r="N408" s="805" t="s">
        <v>2483</v>
      </c>
      <c r="O408" s="806" t="str">
        <f t="shared" si="41"/>
        <v>ВОЛС</v>
      </c>
      <c r="P408" s="801" t="s">
        <v>819</v>
      </c>
      <c r="Q408" s="801" t="str">
        <f>CONCATENATE(IFERROR(INDEX('УЦН 1.0'!D:D,MATCH('показатель 504-п'!T408,'УЦН 1.0'!R:R,0)),""),IF(IFERROR(INDEX('УЦН 1.0'!H:H,MATCH('показатель 504-п'!T408,'УЦН 1.0'!R:R,0)),"")="",""," ("&amp;IFERROR(INDEX('УЦН 1.0'!H:H,MATCH('показатель 504-п'!T408,'УЦН 1.0'!R:R,0)),"")&amp;")"))</f>
        <v xml:space="preserve">2021 (ВОЛС)</v>
      </c>
      <c r="R408" s="807" t="str">
        <f>IFERROR(INDEX('УЦН 2.0'!K:K,MATCH('показатель 504-п'!T408,'УЦН 2.0'!L:L,0)),"")</f>
        <v/>
      </c>
      <c r="S408" s="801" t="str">
        <f>IFERROR(INDEX('ПРТС'!H:H,MATCH('показатель 504-п'!T408,'ПРТС'!P:P,0)),"")</f>
        <v/>
      </c>
      <c r="T408" s="808">
        <v>407</v>
      </c>
      <c r="U408" s="785"/>
      <c r="V408" s="785"/>
      <c r="W408" s="785"/>
      <c r="X408" s="785"/>
      <c r="Y408" s="785"/>
      <c r="Z408" s="785"/>
      <c r="AA408" s="785"/>
      <c r="AB408" s="785"/>
    </row>
    <row r="409" ht="14.25">
      <c r="A409" s="800" t="s">
        <v>4010</v>
      </c>
      <c r="B409" s="800"/>
      <c r="C409" s="800" t="s">
        <v>4031</v>
      </c>
      <c r="D409" s="801">
        <v>874</v>
      </c>
      <c r="E409" s="802">
        <v>917</v>
      </c>
      <c r="F409" s="803" t="s">
        <v>4032</v>
      </c>
      <c r="G409" s="803" t="s">
        <v>4033</v>
      </c>
      <c r="H409" s="803" t="s">
        <v>4034</v>
      </c>
      <c r="I409" s="803" t="str">
        <f>IFERROR(INDEX('УУС'!F:F,MATCH('показатель 504-п'!T409,'УУС'!N:N,0)),"")</f>
        <v/>
      </c>
      <c r="J409" s="804" t="str">
        <f t="shared" si="40"/>
        <v xml:space="preserve">4G хор</v>
      </c>
      <c r="K409" s="805" t="s">
        <v>2707</v>
      </c>
      <c r="L409" s="805" t="s">
        <v>2481</v>
      </c>
      <c r="M409" s="805" t="s">
        <v>2482</v>
      </c>
      <c r="N409" s="805" t="s">
        <v>2495</v>
      </c>
      <c r="O409" s="806" t="str">
        <f t="shared" si="41"/>
        <v>ВОЛС</v>
      </c>
      <c r="P409" s="801" t="s">
        <v>819</v>
      </c>
      <c r="Q409" s="801" t="str">
        <f>CONCATENATE(IFERROR(INDEX('УЦН 1.0'!D:D,MATCH('показатель 504-п'!T409,'УЦН 1.0'!R:R,0)),""),IF(IFERROR(INDEX('УЦН 1.0'!H:H,MATCH('показатель 504-п'!T409,'УЦН 1.0'!R:R,0)),"")="",""," ("&amp;IFERROR(INDEX('УЦН 1.0'!H:H,MATCH('показатель 504-п'!T409,'УЦН 1.0'!R:R,0)),"")&amp;")"))</f>
        <v/>
      </c>
      <c r="R409" s="807" t="str">
        <f>IFERROR(INDEX('УЦН 2.0'!K:K,MATCH('показатель 504-п'!T409,'УЦН 2.0'!L:L,0)),"")</f>
        <v/>
      </c>
      <c r="S409" s="801" t="str">
        <f>IFERROR(INDEX('ПРТС'!H:H,MATCH('показатель 504-п'!T409,'ПРТС'!P:P,0)),"")</f>
        <v/>
      </c>
      <c r="T409" s="808">
        <v>408</v>
      </c>
      <c r="U409" s="785"/>
      <c r="V409" s="785"/>
      <c r="W409" s="785"/>
      <c r="X409" s="785"/>
      <c r="Y409" s="785"/>
      <c r="Z409" s="785"/>
      <c r="AA409" s="785"/>
      <c r="AB409" s="785"/>
    </row>
    <row r="410" ht="14.25">
      <c r="A410" s="800" t="s">
        <v>4010</v>
      </c>
      <c r="B410" s="800"/>
      <c r="C410" s="800" t="s">
        <v>4035</v>
      </c>
      <c r="D410" s="801">
        <v>18</v>
      </c>
      <c r="E410" s="802">
        <v>38</v>
      </c>
      <c r="F410" s="803" t="s">
        <v>4036</v>
      </c>
      <c r="G410" s="803" t="s">
        <v>4037</v>
      </c>
      <c r="H410" s="803" t="s">
        <v>4038</v>
      </c>
      <c r="I410" s="803" t="str">
        <f>IFERROR(INDEX('УУС'!F:F,MATCH('показатель 504-п'!T410,'УУС'!N:N,0)),"")</f>
        <v/>
      </c>
      <c r="J410" s="804" t="str">
        <f t="shared" si="40"/>
        <v xml:space="preserve">4G хор</v>
      </c>
      <c r="K410" s="805"/>
      <c r="L410" s="805" t="s">
        <v>2481</v>
      </c>
      <c r="M410" s="805"/>
      <c r="N410" s="805"/>
      <c r="O410" s="806" t="str">
        <f t="shared" si="41"/>
        <v>-</v>
      </c>
      <c r="P410" s="801" t="s">
        <v>156</v>
      </c>
      <c r="Q410" s="801" t="str">
        <f>CONCATENATE(IFERROR(INDEX('УЦН 1.0'!D:D,MATCH('показатель 504-п'!T410,'УЦН 1.0'!R:R,0)),""),IF(IFERROR(INDEX('УЦН 1.0'!H:H,MATCH('показатель 504-п'!T410,'УЦН 1.0'!R:R,0)),"")="",""," ("&amp;IFERROR(INDEX('УЦН 1.0'!H:H,MATCH('показатель 504-п'!T410,'УЦН 1.0'!R:R,0)),"")&amp;")"))</f>
        <v/>
      </c>
      <c r="R410" s="807" t="str">
        <f>IFERROR(INDEX('УЦН 2.0'!K:K,MATCH('показатель 504-п'!T410,'УЦН 2.0'!L:L,0)),"")</f>
        <v/>
      </c>
      <c r="S410" s="801" t="str">
        <f>IFERROR(INDEX('ПРТС'!H:H,MATCH('показатель 504-п'!T410,'ПРТС'!P:P,0)),"")</f>
        <v/>
      </c>
      <c r="T410" s="808">
        <v>409</v>
      </c>
      <c r="U410" s="785"/>
      <c r="V410" s="785"/>
      <c r="W410" s="785"/>
      <c r="X410" s="785"/>
      <c r="Y410" s="785"/>
      <c r="Z410" s="785"/>
      <c r="AA410" s="785"/>
      <c r="AB410" s="785"/>
    </row>
    <row r="411" ht="14.25">
      <c r="A411" s="800" t="s">
        <v>1274</v>
      </c>
      <c r="B411" s="800" t="s">
        <v>4039</v>
      </c>
      <c r="C411" s="800" t="s">
        <v>1460</v>
      </c>
      <c r="D411" s="801">
        <v>0</v>
      </c>
      <c r="E411" s="802">
        <v>0</v>
      </c>
      <c r="F411" s="803" t="s">
        <v>4040</v>
      </c>
      <c r="G411" s="803" t="s">
        <v>4041</v>
      </c>
      <c r="H411" s="803" t="s">
        <v>4042</v>
      </c>
      <c r="I411" s="803" t="str">
        <f>IFERROR(INDEX('УУС'!F:F,MATCH('показатель 504-п'!T411,'УУС'!N:N,0)),"")</f>
        <v/>
      </c>
      <c r="J411" s="804" t="str">
        <f t="shared" si="40"/>
        <v>-</v>
      </c>
      <c r="K411" s="805" t="s">
        <v>156</v>
      </c>
      <c r="L411" s="805" t="s">
        <v>156</v>
      </c>
      <c r="M411" s="805" t="s">
        <v>156</v>
      </c>
      <c r="N411" s="805" t="s">
        <v>156</v>
      </c>
      <c r="O411" s="806" t="str">
        <f t="shared" si="41"/>
        <v>-</v>
      </c>
      <c r="P411" s="801" t="s">
        <v>156</v>
      </c>
      <c r="Q411" s="801" t="str">
        <f>CONCATENATE(IFERROR(INDEX('УЦН 1.0'!D:D,MATCH('показатель 504-п'!T411,'УЦН 1.0'!R:R,0)),""),IF(IFERROR(INDEX('УЦН 1.0'!H:H,MATCH('показатель 504-п'!T411,'УЦН 1.0'!R:R,0)),"")="",""," ("&amp;IFERROR(INDEX('УЦН 1.0'!H:H,MATCH('показатель 504-п'!T411,'УЦН 1.0'!R:R,0)),"")&amp;")"))</f>
        <v/>
      </c>
      <c r="R411" s="807" t="str">
        <f>IFERROR(INDEX('УЦН 2.0'!K:K,MATCH('показатель 504-п'!T411,'УЦН 2.0'!L:L,0)),"")</f>
        <v/>
      </c>
      <c r="S411" s="801" t="str">
        <f>IFERROR(INDEX('ПРТС'!H:H,MATCH('показатель 504-п'!T411,'ПРТС'!P:P,0)),"")</f>
        <v/>
      </c>
      <c r="T411" s="808">
        <v>410</v>
      </c>
      <c r="U411" s="785"/>
      <c r="V411" s="785"/>
      <c r="W411" s="785"/>
      <c r="X411" s="785"/>
      <c r="Y411" s="785"/>
      <c r="Z411" s="785"/>
      <c r="AA411" s="785"/>
      <c r="AB411" s="785"/>
    </row>
    <row r="412" ht="14.25">
      <c r="A412" s="809" t="s">
        <v>1274</v>
      </c>
      <c r="B412" s="800" t="s">
        <v>1364</v>
      </c>
      <c r="C412" s="809" t="s">
        <v>248</v>
      </c>
      <c r="D412" s="810">
        <v>312</v>
      </c>
      <c r="E412" s="802">
        <v>298</v>
      </c>
      <c r="F412" s="803" t="s">
        <v>4043</v>
      </c>
      <c r="G412" s="803" t="s">
        <v>4044</v>
      </c>
      <c r="H412" s="803" t="s">
        <v>4045</v>
      </c>
      <c r="I412" s="803" t="str">
        <f>IFERROR(INDEX('УУС'!F:F,MATCH('показатель 504-п'!T412,'УУС'!N:N,0)),"")</f>
        <v/>
      </c>
      <c r="J412" s="811" t="str">
        <f t="shared" si="40"/>
        <v xml:space="preserve">4G хор</v>
      </c>
      <c r="K412" s="805" t="s">
        <v>156</v>
      </c>
      <c r="L412" s="812" t="s">
        <v>2481</v>
      </c>
      <c r="M412" s="805" t="s">
        <v>156</v>
      </c>
      <c r="N412" s="812" t="s">
        <v>2483</v>
      </c>
      <c r="O412" s="806" t="str">
        <f t="shared" si="41"/>
        <v>ВОЛС</v>
      </c>
      <c r="P412" s="801" t="s">
        <v>819</v>
      </c>
      <c r="Q412" s="801" t="str">
        <f>CONCATENATE(IFERROR(INDEX('УЦН 1.0'!D:D,MATCH('показатель 504-п'!T412,'УЦН 1.0'!R:R,0)),""),IF(IFERROR(INDEX('УЦН 1.0'!H:H,MATCH('показатель 504-п'!T412,'УЦН 1.0'!R:R,0)),"")="",""," ("&amp;IFERROR(INDEX('УЦН 1.0'!H:H,MATCH('показатель 504-п'!T412,'УЦН 1.0'!R:R,0)),"")&amp;")"))</f>
        <v xml:space="preserve">2018 (ВОЛС)</v>
      </c>
      <c r="R412" s="807" t="str">
        <f>IFERROR(INDEX('УЦН 2.0'!K:K,MATCH('показатель 504-п'!T412,'УЦН 2.0'!L:L,0)),"")</f>
        <v xml:space="preserve">2021 - ВОЛС + Мегафон </v>
      </c>
      <c r="S412" s="801" t="str">
        <f>IFERROR(INDEX('ПРТС'!H:H,MATCH('показатель 504-п'!T412,'ПРТС'!P:P,0)),"")</f>
        <v/>
      </c>
      <c r="T412" s="808">
        <v>411</v>
      </c>
      <c r="U412" s="785"/>
      <c r="V412" s="785"/>
      <c r="W412" s="785"/>
      <c r="X412" s="785"/>
      <c r="Y412" s="785"/>
      <c r="Z412" s="785"/>
      <c r="AA412" s="785"/>
      <c r="AB412" s="785"/>
    </row>
    <row r="413" ht="14.25">
      <c r="A413" s="800" t="s">
        <v>1274</v>
      </c>
      <c r="B413" s="800" t="s">
        <v>4046</v>
      </c>
      <c r="C413" s="800" t="s">
        <v>4047</v>
      </c>
      <c r="D413" s="801">
        <v>2117</v>
      </c>
      <c r="E413" s="802">
        <v>1399</v>
      </c>
      <c r="F413" s="803" t="s">
        <v>4048</v>
      </c>
      <c r="G413" s="803" t="s">
        <v>4049</v>
      </c>
      <c r="H413" s="803" t="s">
        <v>4050</v>
      </c>
      <c r="I413" s="803" t="str">
        <f>IFERROR(INDEX('УУС'!F:F,MATCH('показатель 504-п'!T413,'УУС'!N:N,0)),"")</f>
        <v/>
      </c>
      <c r="J413" s="804" t="str">
        <f t="shared" si="40"/>
        <v xml:space="preserve">4G хор</v>
      </c>
      <c r="K413" s="805" t="s">
        <v>2707</v>
      </c>
      <c r="L413" s="805" t="s">
        <v>2488</v>
      </c>
      <c r="M413" s="805" t="s">
        <v>2482</v>
      </c>
      <c r="N413" s="805" t="s">
        <v>2495</v>
      </c>
      <c r="O413" s="806" t="str">
        <f t="shared" si="41"/>
        <v>ВОЛС</v>
      </c>
      <c r="P413" s="801" t="s">
        <v>819</v>
      </c>
      <c r="Q413" s="801" t="str">
        <f>CONCATENATE(IFERROR(INDEX('УЦН 1.0'!D:D,MATCH('показатель 504-п'!T413,'УЦН 1.0'!R:R,0)),""),IF(IFERROR(INDEX('УЦН 1.0'!H:H,MATCH('показатель 504-п'!T413,'УЦН 1.0'!R:R,0)),"")="",""," ("&amp;IFERROR(INDEX('УЦН 1.0'!H:H,MATCH('показатель 504-п'!T413,'УЦН 1.0'!R:R,0)),"")&amp;")"))</f>
        <v/>
      </c>
      <c r="R413" s="807" t="str">
        <f>IFERROR(INDEX('УЦН 2.0'!K:K,MATCH('показатель 504-п'!T413,'УЦН 2.0'!L:L,0)),"")</f>
        <v/>
      </c>
      <c r="S413" s="801" t="str">
        <f>IFERROR(INDEX('ПРТС'!H:H,MATCH('показатель 504-п'!T413,'ПРТС'!P:P,0)),"")</f>
        <v/>
      </c>
      <c r="T413" s="808">
        <v>412</v>
      </c>
      <c r="U413" s="785"/>
      <c r="V413" s="785"/>
      <c r="W413" s="785"/>
      <c r="X413" s="785"/>
      <c r="Y413" s="785"/>
      <c r="Z413" s="785"/>
      <c r="AA413" s="785"/>
      <c r="AB413" s="785"/>
    </row>
    <row r="414" ht="14.25">
      <c r="A414" s="800" t="s">
        <v>1274</v>
      </c>
      <c r="B414" s="800" t="s">
        <v>4051</v>
      </c>
      <c r="C414" s="800" t="s">
        <v>1512</v>
      </c>
      <c r="D414" s="801">
        <v>125</v>
      </c>
      <c r="E414" s="802">
        <v>119</v>
      </c>
      <c r="F414" s="803" t="s">
        <v>4052</v>
      </c>
      <c r="G414" s="803" t="s">
        <v>4053</v>
      </c>
      <c r="H414" s="803" t="s">
        <v>4054</v>
      </c>
      <c r="I414" s="803" t="str">
        <f>IFERROR(INDEX('УУС'!F:F,MATCH('показатель 504-п'!T414,'УУС'!N:N,0)),"")</f>
        <v/>
      </c>
      <c r="J414" s="804" t="str">
        <f t="shared" si="40"/>
        <v xml:space="preserve">3G хор</v>
      </c>
      <c r="K414" s="805" t="s">
        <v>2515</v>
      </c>
      <c r="L414" s="805" t="s">
        <v>2488</v>
      </c>
      <c r="M414" s="805" t="s">
        <v>3005</v>
      </c>
      <c r="N414" s="805" t="s">
        <v>2490</v>
      </c>
      <c r="O414" s="806" t="str">
        <f t="shared" si="41"/>
        <v>РРЛ</v>
      </c>
      <c r="P414" s="801" t="s">
        <v>2540</v>
      </c>
      <c r="Q414" s="801" t="str">
        <f>CONCATENATE(IFERROR(INDEX('УЦН 1.0'!D:D,MATCH('показатель 504-п'!T414,'УЦН 1.0'!R:R,0)),""),IF(IFERROR(INDEX('УЦН 1.0'!H:H,MATCH('показатель 504-п'!T414,'УЦН 1.0'!R:R,0)),"")="",""," ("&amp;IFERROR(INDEX('УЦН 1.0'!H:H,MATCH('показатель 504-п'!T414,'УЦН 1.0'!R:R,0)),"")&amp;")"))</f>
        <v/>
      </c>
      <c r="R414" s="807" t="str">
        <f>IFERROR(INDEX('УЦН 2.0'!K:K,MATCH('показатель 504-п'!T414,'УЦН 2.0'!L:L,0)),"")</f>
        <v/>
      </c>
      <c r="S414" s="801" t="str">
        <f>IFERROR(INDEX('ПРТС'!H:H,MATCH('показатель 504-п'!T414,'ПРТС'!P:P,0)),"")</f>
        <v/>
      </c>
      <c r="T414" s="808">
        <v>413</v>
      </c>
      <c r="U414" s="785"/>
      <c r="V414" s="785"/>
      <c r="W414" s="785"/>
      <c r="X414" s="785"/>
      <c r="Y414" s="785"/>
      <c r="Z414" s="785"/>
      <c r="AA414" s="785"/>
      <c r="AB414" s="785"/>
    </row>
    <row r="415" ht="14.25">
      <c r="A415" s="800" t="s">
        <v>1274</v>
      </c>
      <c r="B415" s="800" t="s">
        <v>2484</v>
      </c>
      <c r="C415" s="800" t="s">
        <v>4055</v>
      </c>
      <c r="D415" s="801">
        <v>4</v>
      </c>
      <c r="E415" s="802">
        <v>3</v>
      </c>
      <c r="F415" s="803" t="s">
        <v>4056</v>
      </c>
      <c r="G415" s="803" t="s">
        <v>4057</v>
      </c>
      <c r="H415" s="803" t="s">
        <v>4058</v>
      </c>
      <c r="I415" s="803" t="str">
        <f>IFERROR(INDEX('УУС'!F:F,MATCH('показатель 504-п'!T415,'УУС'!N:N,0)),"")</f>
        <v/>
      </c>
      <c r="J415" s="804" t="str">
        <f t="shared" si="40"/>
        <v xml:space="preserve">2G низ</v>
      </c>
      <c r="K415" s="805" t="s">
        <v>2515</v>
      </c>
      <c r="L415" s="805" t="s">
        <v>2500</v>
      </c>
      <c r="M415" s="805" t="s">
        <v>2489</v>
      </c>
      <c r="N415" s="805" t="s">
        <v>2490</v>
      </c>
      <c r="O415" s="806" t="str">
        <f t="shared" si="41"/>
        <v>-</v>
      </c>
      <c r="P415" s="801" t="s">
        <v>156</v>
      </c>
      <c r="Q415" s="801" t="str">
        <f>CONCATENATE(IFERROR(INDEX('УЦН 1.0'!D:D,MATCH('показатель 504-п'!T415,'УЦН 1.0'!R:R,0)),""),IF(IFERROR(INDEX('УЦН 1.0'!H:H,MATCH('показатель 504-п'!T415,'УЦН 1.0'!R:R,0)),"")="",""," ("&amp;IFERROR(INDEX('УЦН 1.0'!H:H,MATCH('показатель 504-п'!T415,'УЦН 1.0'!R:R,0)),"")&amp;")"))</f>
        <v/>
      </c>
      <c r="R415" s="807" t="str">
        <f>IFERROR(INDEX('УЦН 2.0'!K:K,MATCH('показатель 504-п'!T415,'УЦН 2.0'!L:L,0)),"")</f>
        <v/>
      </c>
      <c r="S415" s="801" t="str">
        <f>IFERROR(INDEX('ПРТС'!H:H,MATCH('показатель 504-п'!T415,'ПРТС'!P:P,0)),"")</f>
        <v/>
      </c>
      <c r="T415" s="808">
        <v>414</v>
      </c>
      <c r="U415" s="785"/>
      <c r="V415" s="785"/>
      <c r="W415" s="785"/>
      <c r="X415" s="785"/>
      <c r="Y415" s="785"/>
      <c r="Z415" s="785"/>
      <c r="AA415" s="785"/>
      <c r="AB415" s="785"/>
    </row>
    <row r="416" ht="14.25">
      <c r="A416" s="800" t="s">
        <v>1274</v>
      </c>
      <c r="B416" s="800" t="s">
        <v>4046</v>
      </c>
      <c r="C416" s="800" t="s">
        <v>249</v>
      </c>
      <c r="D416" s="801">
        <v>455</v>
      </c>
      <c r="E416" s="802">
        <v>1104</v>
      </c>
      <c r="F416" s="803" t="s">
        <v>4059</v>
      </c>
      <c r="G416" s="803" t="s">
        <v>4060</v>
      </c>
      <c r="H416" s="803" t="s">
        <v>4061</v>
      </c>
      <c r="I416" s="803" t="str">
        <f>IFERROR(INDEX('УУС'!F:F,MATCH('показатель 504-п'!T416,'УУС'!N:N,0)),"")</f>
        <v/>
      </c>
      <c r="J416" s="804" t="str">
        <f t="shared" si="40"/>
        <v xml:space="preserve">4G хор</v>
      </c>
      <c r="K416" s="805" t="s">
        <v>2557</v>
      </c>
      <c r="L416" s="805" t="s">
        <v>2488</v>
      </c>
      <c r="M416" s="805" t="s">
        <v>2482</v>
      </c>
      <c r="N416" s="805" t="s">
        <v>2495</v>
      </c>
      <c r="O416" s="806" t="str">
        <f t="shared" si="41"/>
        <v>ВОЛС</v>
      </c>
      <c r="P416" s="801" t="s">
        <v>819</v>
      </c>
      <c r="Q416" s="801" t="str">
        <f>CONCATENATE(IFERROR(INDEX('УЦН 1.0'!D:D,MATCH('показатель 504-п'!T416,'УЦН 1.0'!R:R,0)),""),IF(IFERROR(INDEX('УЦН 1.0'!H:H,MATCH('показатель 504-п'!T416,'УЦН 1.0'!R:R,0)),"")="",""," ("&amp;IFERROR(INDEX('УЦН 1.0'!H:H,MATCH('показатель 504-п'!T416,'УЦН 1.0'!R:R,0)),"")&amp;")"))</f>
        <v xml:space="preserve">2017 (ВОЛС)</v>
      </c>
      <c r="R416" s="807" t="str">
        <f>IFERROR(INDEX('УЦН 2.0'!K:K,MATCH('показатель 504-п'!T416,'УЦН 2.0'!L:L,0)),"")</f>
        <v/>
      </c>
      <c r="S416" s="801" t="str">
        <f>IFERROR(INDEX('ПРТС'!H:H,MATCH('показатель 504-п'!T416,'ПРТС'!P:P,0)),"")</f>
        <v/>
      </c>
      <c r="T416" s="808">
        <v>415</v>
      </c>
      <c r="U416" s="785"/>
      <c r="V416" s="785"/>
      <c r="W416" s="785"/>
      <c r="X416" s="785"/>
      <c r="Y416" s="785"/>
      <c r="Z416" s="785"/>
      <c r="AA416" s="785"/>
      <c r="AB416" s="785"/>
    </row>
    <row r="417" ht="14.25">
      <c r="A417" s="800" t="s">
        <v>1274</v>
      </c>
      <c r="B417" s="800" t="s">
        <v>4062</v>
      </c>
      <c r="C417" s="800" t="s">
        <v>4063</v>
      </c>
      <c r="D417" s="801">
        <v>38</v>
      </c>
      <c r="E417" s="802">
        <v>62</v>
      </c>
      <c r="F417" s="803" t="s">
        <v>4064</v>
      </c>
      <c r="G417" s="803" t="s">
        <v>4065</v>
      </c>
      <c r="H417" s="803" t="s">
        <v>4066</v>
      </c>
      <c r="I417" s="803" t="str">
        <f>IFERROR(INDEX('УУС'!F:F,MATCH('показатель 504-п'!T417,'УУС'!N:N,0)),"")</f>
        <v xml:space="preserve">ул.Бессарабская, д.50</v>
      </c>
      <c r="J417" s="804" t="str">
        <f t="shared" si="40"/>
        <v xml:space="preserve">3G хор</v>
      </c>
      <c r="K417" s="805" t="s">
        <v>2707</v>
      </c>
      <c r="L417" s="805" t="s">
        <v>2488</v>
      </c>
      <c r="M417" s="805" t="s">
        <v>156</v>
      </c>
      <c r="N417" s="805" t="s">
        <v>2490</v>
      </c>
      <c r="O417" s="806" t="str">
        <f t="shared" si="41"/>
        <v>-</v>
      </c>
      <c r="P417" s="801" t="s">
        <v>156</v>
      </c>
      <c r="Q417" s="801" t="str">
        <f>CONCATENATE(IFERROR(INDEX('УЦН 1.0'!D:D,MATCH('показатель 504-п'!T417,'УЦН 1.0'!R:R,0)),""),IF(IFERROR(INDEX('УЦН 1.0'!H:H,MATCH('показатель 504-п'!T417,'УЦН 1.0'!R:R,0)),"")="",""," ("&amp;IFERROR(INDEX('УЦН 1.0'!H:H,MATCH('показатель 504-п'!T417,'УЦН 1.0'!R:R,0)),"")&amp;")"))</f>
        <v/>
      </c>
      <c r="R417" s="807" t="str">
        <f>IFERROR(INDEX('УЦН 2.0'!K:K,MATCH('показатель 504-п'!T417,'УЦН 2.0'!L:L,0)),"")</f>
        <v/>
      </c>
      <c r="S417" s="801" t="str">
        <f>IFERROR(INDEX('ПРТС'!H:H,MATCH('показатель 504-п'!T417,'ПРТС'!P:P,0)),"")</f>
        <v/>
      </c>
      <c r="T417" s="808">
        <v>416</v>
      </c>
      <c r="U417" s="785"/>
      <c r="V417" s="785"/>
      <c r="W417" s="785"/>
      <c r="X417" s="785"/>
      <c r="Y417" s="785"/>
      <c r="Z417" s="785"/>
      <c r="AA417" s="785"/>
      <c r="AB417" s="785"/>
    </row>
    <row r="418" ht="14.25">
      <c r="A418" s="800" t="s">
        <v>1274</v>
      </c>
      <c r="B418" s="800" t="s">
        <v>4067</v>
      </c>
      <c r="C418" s="800" t="s">
        <v>4068</v>
      </c>
      <c r="D418" s="801">
        <v>0</v>
      </c>
      <c r="E418" s="802">
        <v>7</v>
      </c>
      <c r="F418" s="803" t="s">
        <v>4069</v>
      </c>
      <c r="G418" s="803" t="s">
        <v>4070</v>
      </c>
      <c r="H418" s="803" t="s">
        <v>4071</v>
      </c>
      <c r="I418" s="803" t="str">
        <f>IFERROR(INDEX('УУС'!F:F,MATCH('показатель 504-п'!T418,'УУС'!N:N,0)),"")</f>
        <v/>
      </c>
      <c r="J418" s="804" t="str">
        <f t="shared" si="40"/>
        <v>-</v>
      </c>
      <c r="K418" s="805" t="s">
        <v>156</v>
      </c>
      <c r="L418" s="805" t="s">
        <v>156</v>
      </c>
      <c r="M418" s="805" t="s">
        <v>156</v>
      </c>
      <c r="N418" s="805" t="s">
        <v>156</v>
      </c>
      <c r="O418" s="806" t="str">
        <f t="shared" si="41"/>
        <v>-</v>
      </c>
      <c r="P418" s="801" t="s">
        <v>156</v>
      </c>
      <c r="Q418" s="801" t="str">
        <f>CONCATENATE(IFERROR(INDEX('УЦН 1.0'!D:D,MATCH('показатель 504-п'!T418,'УЦН 1.0'!R:R,0)),""),IF(IFERROR(INDEX('УЦН 1.0'!H:H,MATCH('показатель 504-п'!T418,'УЦН 1.0'!R:R,0)),"")="",""," ("&amp;IFERROR(INDEX('УЦН 1.0'!H:H,MATCH('показатель 504-п'!T418,'УЦН 1.0'!R:R,0)),"")&amp;")"))</f>
        <v/>
      </c>
      <c r="R418" s="807" t="str">
        <f>IFERROR(INDEX('УЦН 2.0'!K:K,MATCH('показатель 504-п'!T418,'УЦН 2.0'!L:L,0)),"")</f>
        <v/>
      </c>
      <c r="S418" s="801" t="str">
        <f>IFERROR(INDEX('ПРТС'!H:H,MATCH('показатель 504-п'!T418,'ПРТС'!P:P,0)),"")</f>
        <v/>
      </c>
      <c r="T418" s="808">
        <v>417</v>
      </c>
      <c r="U418" s="785"/>
      <c r="V418" s="785"/>
      <c r="W418" s="785"/>
      <c r="X418" s="785"/>
      <c r="Y418" s="785"/>
      <c r="Z418" s="785"/>
      <c r="AA418" s="785"/>
      <c r="AB418" s="785"/>
    </row>
    <row r="419" ht="14.25">
      <c r="A419" s="800" t="s">
        <v>1274</v>
      </c>
      <c r="B419" s="800" t="s">
        <v>2484</v>
      </c>
      <c r="C419" s="800" t="s">
        <v>4072</v>
      </c>
      <c r="D419" s="801">
        <v>53</v>
      </c>
      <c r="E419" s="802">
        <v>63</v>
      </c>
      <c r="F419" s="803" t="s">
        <v>4073</v>
      </c>
      <c r="G419" s="803" t="s">
        <v>4074</v>
      </c>
      <c r="H419" s="803" t="s">
        <v>4075</v>
      </c>
      <c r="I419" s="803" t="str">
        <f>IFERROR(INDEX('УУС'!F:F,MATCH('показатель 504-п'!T419,'УУС'!N:N,0)),"")</f>
        <v xml:space="preserve">ул. Енисейская, д. 2а</v>
      </c>
      <c r="J419" s="804" t="str">
        <f t="shared" si="40"/>
        <v xml:space="preserve">3G хор</v>
      </c>
      <c r="K419" s="805" t="s">
        <v>156</v>
      </c>
      <c r="L419" s="805" t="s">
        <v>2488</v>
      </c>
      <c r="M419" s="805" t="s">
        <v>2508</v>
      </c>
      <c r="N419" s="805" t="s">
        <v>2490</v>
      </c>
      <c r="O419" s="806" t="str">
        <f t="shared" si="41"/>
        <v>-</v>
      </c>
      <c r="P419" s="801" t="s">
        <v>156</v>
      </c>
      <c r="Q419" s="801" t="str">
        <f>CONCATENATE(IFERROR(INDEX('УЦН 1.0'!D:D,MATCH('показатель 504-п'!T419,'УЦН 1.0'!R:R,0)),""),IF(IFERROR(INDEX('УЦН 1.0'!H:H,MATCH('показатель 504-п'!T419,'УЦН 1.0'!R:R,0)),"")="",""," ("&amp;IFERROR(INDEX('УЦН 1.0'!H:H,MATCH('показатель 504-п'!T419,'УЦН 1.0'!R:R,0)),"")&amp;")"))</f>
        <v/>
      </c>
      <c r="R419" s="807" t="str">
        <f>IFERROR(INDEX('УЦН 2.0'!K:K,MATCH('показатель 504-п'!T419,'УЦН 2.0'!L:L,0)),"")</f>
        <v/>
      </c>
      <c r="S419" s="801" t="str">
        <f>IFERROR(INDEX('ПРТС'!H:H,MATCH('показатель 504-п'!T419,'ПРТС'!P:P,0)),"")</f>
        <v/>
      </c>
      <c r="T419" s="808">
        <v>418</v>
      </c>
      <c r="U419" s="785"/>
      <c r="V419" s="785"/>
      <c r="W419" s="785"/>
      <c r="X419" s="785"/>
      <c r="Y419" s="785"/>
      <c r="Z419" s="785"/>
      <c r="AA419" s="785"/>
      <c r="AB419" s="785"/>
    </row>
    <row r="420" ht="14.25">
      <c r="A420" s="800" t="s">
        <v>1274</v>
      </c>
      <c r="B420" s="800" t="s">
        <v>4076</v>
      </c>
      <c r="C420" s="800" t="s">
        <v>4077</v>
      </c>
      <c r="D420" s="801">
        <v>0</v>
      </c>
      <c r="E420" s="802">
        <v>0</v>
      </c>
      <c r="F420" s="803" t="s">
        <v>4078</v>
      </c>
      <c r="G420" s="803" t="s">
        <v>4079</v>
      </c>
      <c r="H420" s="803" t="s">
        <v>4080</v>
      </c>
      <c r="I420" s="803" t="str">
        <f>IFERROR(INDEX('УУС'!F:F,MATCH('показатель 504-п'!T420,'УУС'!N:N,0)),"")</f>
        <v/>
      </c>
      <c r="J420" s="804" t="str">
        <f t="shared" ref="J420:J483" si="42">IF(COUNTIF(K420:N420,"*4G хорошее*")&gt;0,"4G хор",IF(COUNTIF(K420:N420,"*3G хорошее*")&gt;0,"3G хор",IF(COUNTIF(K420:N420,"*4G низкое*")&gt;0,"4G низ",IF(COUNTIF(K420:N420,"*3G низкое*")&gt;0,"3G низ",IF(COUNTIF(K420:N420,"*2G хорошее*")&gt;0,"2G хор",IF(COUNTIF(K420:N420,"*2G низкое*")&gt;0,"2G низ",IF((COUNTIF(K420:N420,"* *")=0),"-",)))))))</f>
        <v>-</v>
      </c>
      <c r="K420" s="805" t="s">
        <v>156</v>
      </c>
      <c r="L420" s="805" t="s">
        <v>156</v>
      </c>
      <c r="M420" s="805" t="s">
        <v>156</v>
      </c>
      <c r="N420" s="805" t="s">
        <v>156</v>
      </c>
      <c r="O420" s="806" t="str">
        <f t="shared" ref="O420:O483" si="43">IF(COUNTIF(P420:R420,"*ВОЛС*")&gt;0,"ВОЛС",IF(COUNTIF(P420:R420,"*БШПД*")&gt;0,"РРЛ",IF(COUNTIF(P420:R420,"*Спутник*")&gt;0,"Спутник",IF((COUNTIF(P420:R420,"* *")=0),"-",))))</f>
        <v>-</v>
      </c>
      <c r="P420" s="801" t="s">
        <v>156</v>
      </c>
      <c r="Q420" s="801" t="str">
        <f>CONCATENATE(IFERROR(INDEX('УЦН 1.0'!D:D,MATCH('показатель 504-п'!T420,'УЦН 1.0'!R:R,0)),""),IF(IFERROR(INDEX('УЦН 1.0'!H:H,MATCH('показатель 504-п'!T420,'УЦН 1.0'!R:R,0)),"")="",""," ("&amp;IFERROR(INDEX('УЦН 1.0'!H:H,MATCH('показатель 504-п'!T420,'УЦН 1.0'!R:R,0)),"")&amp;")"))</f>
        <v/>
      </c>
      <c r="R420" s="807" t="str">
        <f>IFERROR(INDEX('УЦН 2.0'!K:K,MATCH('показатель 504-п'!T420,'УЦН 2.0'!L:L,0)),"")</f>
        <v/>
      </c>
      <c r="S420" s="801" t="str">
        <f>IFERROR(INDEX('ПРТС'!H:H,MATCH('показатель 504-п'!T420,'ПРТС'!P:P,0)),"")</f>
        <v/>
      </c>
      <c r="T420" s="808">
        <v>419</v>
      </c>
      <c r="U420" s="785"/>
      <c r="V420" s="785"/>
      <c r="W420" s="785"/>
      <c r="X420" s="785"/>
      <c r="Y420" s="785"/>
      <c r="Z420" s="785"/>
      <c r="AA420" s="785"/>
      <c r="AB420" s="785"/>
    </row>
    <row r="421" ht="14.25">
      <c r="A421" s="809" t="s">
        <v>1274</v>
      </c>
      <c r="B421" s="800" t="s">
        <v>1275</v>
      </c>
      <c r="C421" s="809" t="s">
        <v>250</v>
      </c>
      <c r="D421" s="810">
        <v>488</v>
      </c>
      <c r="E421" s="802">
        <v>454</v>
      </c>
      <c r="F421" s="803" t="s">
        <v>4081</v>
      </c>
      <c r="G421" s="803" t="s">
        <v>4082</v>
      </c>
      <c r="H421" s="803" t="s">
        <v>4083</v>
      </c>
      <c r="I421" s="803" t="str">
        <f>IFERROR(INDEX('УУС'!F:F,MATCH('показатель 504-п'!T421,'УУС'!N:N,0)),"")</f>
        <v/>
      </c>
      <c r="J421" s="811" t="str">
        <f t="shared" si="42"/>
        <v xml:space="preserve">4G хор</v>
      </c>
      <c r="K421" s="805" t="s">
        <v>156</v>
      </c>
      <c r="L421" s="812" t="s">
        <v>2481</v>
      </c>
      <c r="M421" s="805" t="s">
        <v>156</v>
      </c>
      <c r="N421" s="812" t="s">
        <v>2483</v>
      </c>
      <c r="O421" s="806" t="str">
        <f t="shared" si="43"/>
        <v>ВОЛС</v>
      </c>
      <c r="P421" s="801" t="s">
        <v>819</v>
      </c>
      <c r="Q421" s="801" t="str">
        <f>CONCATENATE(IFERROR(INDEX('УЦН 1.0'!D:D,MATCH('показатель 504-п'!T421,'УЦН 1.0'!R:R,0)),""),IF(IFERROR(INDEX('УЦН 1.0'!H:H,MATCH('показатель 504-п'!T421,'УЦН 1.0'!R:R,0)),"")="",""," ("&amp;IFERROR(INDEX('УЦН 1.0'!H:H,MATCH('показатель 504-п'!T421,'УЦН 1.0'!R:R,0)),"")&amp;")"))</f>
        <v xml:space="preserve">2018 (ВОЛС)</v>
      </c>
      <c r="R421" s="807" t="str">
        <f>IFERROR(INDEX('УЦН 2.0'!K:K,MATCH('показатель 504-п'!T421,'УЦН 2.0'!L:L,0)),"")</f>
        <v xml:space="preserve">2023 (с 2022) (февраль 2023) - ВОЛС + Мегафон </v>
      </c>
      <c r="S421" s="801" t="str">
        <f>IFERROR(INDEX('ПРТС'!H:H,MATCH('показатель 504-п'!T421,'ПРТС'!P:P,0)),"")</f>
        <v/>
      </c>
      <c r="T421" s="808">
        <v>420</v>
      </c>
      <c r="U421" s="785"/>
      <c r="V421" s="785"/>
      <c r="W421" s="785"/>
      <c r="X421" s="785"/>
      <c r="Y421" s="785"/>
      <c r="Z421" s="785"/>
      <c r="AA421" s="785"/>
      <c r="AB421" s="785"/>
    </row>
    <row r="422" ht="14.25">
      <c r="A422" s="800" t="s">
        <v>1274</v>
      </c>
      <c r="B422" s="800" t="s">
        <v>2484</v>
      </c>
      <c r="C422" s="800" t="s">
        <v>4084</v>
      </c>
      <c r="D422" s="801">
        <v>17</v>
      </c>
      <c r="E422" s="802">
        <v>12</v>
      </c>
      <c r="F422" s="803" t="s">
        <v>4085</v>
      </c>
      <c r="G422" s="803" t="s">
        <v>4086</v>
      </c>
      <c r="H422" s="803" t="s">
        <v>4087</v>
      </c>
      <c r="I422" s="803">
        <f>IFERROR(INDEX('УУС'!F:F,MATCH('показатель 504-п'!T422,'УУС'!N:N,0)),"")</f>
        <v>0</v>
      </c>
      <c r="J422" s="804" t="str">
        <f t="shared" si="42"/>
        <v xml:space="preserve">3G низ</v>
      </c>
      <c r="K422" s="805" t="s">
        <v>156</v>
      </c>
      <c r="L422" s="805" t="s">
        <v>2975</v>
      </c>
      <c r="M422" s="805" t="s">
        <v>3005</v>
      </c>
      <c r="N422" s="805" t="s">
        <v>2490</v>
      </c>
      <c r="O422" s="806" t="str">
        <f t="shared" si="43"/>
        <v>-</v>
      </c>
      <c r="P422" s="801" t="s">
        <v>156</v>
      </c>
      <c r="Q422" s="801" t="str">
        <f>CONCATENATE(IFERROR(INDEX('УЦН 1.0'!D:D,MATCH('показатель 504-п'!T422,'УЦН 1.0'!R:R,0)),""),IF(IFERROR(INDEX('УЦН 1.0'!H:H,MATCH('показатель 504-п'!T422,'УЦН 1.0'!R:R,0)),"")="",""," ("&amp;IFERROR(INDEX('УЦН 1.0'!H:H,MATCH('показатель 504-п'!T422,'УЦН 1.0'!R:R,0)),"")&amp;")"))</f>
        <v/>
      </c>
      <c r="R422" s="807" t="str">
        <f>IFERROR(INDEX('УЦН 2.0'!K:K,MATCH('показатель 504-п'!T422,'УЦН 2.0'!L:L,0)),"")</f>
        <v/>
      </c>
      <c r="S422" s="801" t="str">
        <f>IFERROR(INDEX('ПРТС'!H:H,MATCH('показатель 504-п'!T422,'ПРТС'!P:P,0)),"")</f>
        <v/>
      </c>
      <c r="T422" s="808">
        <v>421</v>
      </c>
      <c r="U422" s="785"/>
      <c r="V422" s="785"/>
      <c r="W422" s="785"/>
      <c r="X422" s="785"/>
      <c r="Y422" s="785"/>
      <c r="Z422" s="785"/>
      <c r="AA422" s="785"/>
      <c r="AB422" s="785"/>
    </row>
    <row r="423" ht="14.25">
      <c r="A423" s="800" t="s">
        <v>1274</v>
      </c>
      <c r="B423" s="800" t="s">
        <v>4088</v>
      </c>
      <c r="C423" s="800" t="s">
        <v>1412</v>
      </c>
      <c r="D423" s="801">
        <v>167</v>
      </c>
      <c r="E423" s="822">
        <v>118</v>
      </c>
      <c r="F423" s="823" t="s">
        <v>4089</v>
      </c>
      <c r="G423" s="823" t="s">
        <v>4090</v>
      </c>
      <c r="H423" s="823" t="s">
        <v>4091</v>
      </c>
      <c r="I423" s="803" t="str">
        <f>IFERROR(INDEX('УУС'!F:F,MATCH('показатель 504-п'!T423,'УУС'!N:N,0)),"")</f>
        <v/>
      </c>
      <c r="J423" s="804" t="str">
        <f t="shared" si="42"/>
        <v xml:space="preserve">2G низ</v>
      </c>
      <c r="K423" s="805" t="s">
        <v>156</v>
      </c>
      <c r="L423" s="805" t="s">
        <v>156</v>
      </c>
      <c r="M423" s="805" t="s">
        <v>156</v>
      </c>
      <c r="N423" s="805" t="s">
        <v>2490</v>
      </c>
      <c r="O423" s="806" t="str">
        <f t="shared" si="43"/>
        <v>-</v>
      </c>
      <c r="P423" s="801" t="s">
        <v>156</v>
      </c>
      <c r="Q423" s="801" t="str">
        <f>CONCATENATE(IFERROR(INDEX('УЦН 1.0'!D:D,MATCH('показатель 504-п'!T423,'УЦН 1.0'!R:R,0)),""),IF(IFERROR(INDEX('УЦН 1.0'!H:H,MATCH('показатель 504-п'!T423,'УЦН 1.0'!R:R,0)),"")="",""," ("&amp;IFERROR(INDEX('УЦН 1.0'!H:H,MATCH('показатель 504-п'!T423,'УЦН 1.0'!R:R,0)),"")&amp;")"))</f>
        <v/>
      </c>
      <c r="R423" s="807" t="str">
        <f>IFERROR(INDEX('УЦН 2.0'!K:K,MATCH('показатель 504-п'!T423,'УЦН 2.0'!L:L,0)),"")</f>
        <v/>
      </c>
      <c r="S423" s="801" t="str">
        <f>IFERROR(INDEX('ПРТС'!H:H,MATCH('показатель 504-п'!T423,'ПРТС'!P:P,0)),"")</f>
        <v/>
      </c>
      <c r="T423" s="808">
        <v>422</v>
      </c>
      <c r="U423" s="785"/>
      <c r="V423" s="785"/>
      <c r="W423" s="785"/>
      <c r="X423" s="785"/>
      <c r="Y423" s="785"/>
      <c r="Z423" s="785"/>
      <c r="AA423" s="785"/>
      <c r="AB423" s="785"/>
    </row>
    <row r="424" ht="14.25">
      <c r="A424" s="800" t="s">
        <v>1274</v>
      </c>
      <c r="B424" s="800" t="s">
        <v>4092</v>
      </c>
      <c r="C424" s="800" t="s">
        <v>4093</v>
      </c>
      <c r="D424" s="801">
        <v>1334</v>
      </c>
      <c r="E424" s="802">
        <v>2210</v>
      </c>
      <c r="F424" s="803" t="s">
        <v>4094</v>
      </c>
      <c r="G424" s="803" t="s">
        <v>4095</v>
      </c>
      <c r="H424" s="803" t="s">
        <v>4096</v>
      </c>
      <c r="I424" s="803" t="str">
        <f>IFERROR(INDEX('УУС'!F:F,MATCH('показатель 504-п'!T424,'УУС'!N:N,0)),"")</f>
        <v/>
      </c>
      <c r="J424" s="804" t="str">
        <f t="shared" si="42"/>
        <v xml:space="preserve">4G хор</v>
      </c>
      <c r="K424" s="805" t="s">
        <v>2707</v>
      </c>
      <c r="L424" s="805" t="s">
        <v>2481</v>
      </c>
      <c r="M424" s="805" t="s">
        <v>2482</v>
      </c>
      <c r="N424" s="805" t="s">
        <v>2495</v>
      </c>
      <c r="O424" s="806" t="str">
        <f t="shared" si="43"/>
        <v>ВОЛС</v>
      </c>
      <c r="P424" s="801" t="s">
        <v>819</v>
      </c>
      <c r="Q424" s="801" t="str">
        <f>CONCATENATE(IFERROR(INDEX('УЦН 1.0'!D:D,MATCH('показатель 504-п'!T424,'УЦН 1.0'!R:R,0)),""),IF(IFERROR(INDEX('УЦН 1.0'!H:H,MATCH('показатель 504-п'!T424,'УЦН 1.0'!R:R,0)),"")="",""," ("&amp;IFERROR(INDEX('УЦН 1.0'!H:H,MATCH('показатель 504-п'!T424,'УЦН 1.0'!R:R,0)),"")&amp;")"))</f>
        <v/>
      </c>
      <c r="R424" s="807" t="str">
        <f>IFERROR(INDEX('УЦН 2.0'!K:K,MATCH('показатель 504-п'!T424,'УЦН 2.0'!L:L,0)),"")</f>
        <v/>
      </c>
      <c r="S424" s="801" t="str">
        <f>IFERROR(INDEX('ПРТС'!H:H,MATCH('показатель 504-п'!T424,'ПРТС'!P:P,0)),"")</f>
        <v/>
      </c>
      <c r="T424" s="808">
        <v>423</v>
      </c>
      <c r="U424" s="785"/>
      <c r="V424" s="785"/>
      <c r="W424" s="785"/>
      <c r="X424" s="785"/>
      <c r="Y424" s="785"/>
      <c r="Z424" s="785"/>
      <c r="AA424" s="785"/>
      <c r="AB424" s="785"/>
    </row>
    <row r="425" ht="14.25">
      <c r="A425" s="800" t="s">
        <v>1274</v>
      </c>
      <c r="B425" s="800" t="s">
        <v>2935</v>
      </c>
      <c r="C425" s="800" t="s">
        <v>4097</v>
      </c>
      <c r="D425" s="801">
        <v>1517</v>
      </c>
      <c r="E425" s="802">
        <v>1601</v>
      </c>
      <c r="F425" s="803" t="s">
        <v>4098</v>
      </c>
      <c r="G425" s="803" t="s">
        <v>4099</v>
      </c>
      <c r="H425" s="803" t="s">
        <v>4100</v>
      </c>
      <c r="I425" s="803" t="str">
        <f>IFERROR(INDEX('УУС'!F:F,MATCH('показатель 504-п'!T425,'УУС'!N:N,0)),"")</f>
        <v/>
      </c>
      <c r="J425" s="804" t="str">
        <f t="shared" si="42"/>
        <v xml:space="preserve">4G хор</v>
      </c>
      <c r="K425" s="805" t="s">
        <v>2557</v>
      </c>
      <c r="L425" s="805" t="s">
        <v>2481</v>
      </c>
      <c r="M425" s="805" t="s">
        <v>2482</v>
      </c>
      <c r="N425" s="805" t="s">
        <v>2495</v>
      </c>
      <c r="O425" s="806" t="str">
        <f t="shared" si="43"/>
        <v>ВОЛС</v>
      </c>
      <c r="P425" s="801" t="s">
        <v>819</v>
      </c>
      <c r="Q425" s="801" t="str">
        <f>CONCATENATE(IFERROR(INDEX('УЦН 1.0'!D:D,MATCH('показатель 504-п'!T425,'УЦН 1.0'!R:R,0)),""),IF(IFERROR(INDEX('УЦН 1.0'!H:H,MATCH('показатель 504-п'!T425,'УЦН 1.0'!R:R,0)),"")="",""," ("&amp;IFERROR(INDEX('УЦН 1.0'!H:H,MATCH('показатель 504-п'!T425,'УЦН 1.0'!R:R,0)),"")&amp;")"))</f>
        <v/>
      </c>
      <c r="R425" s="807" t="str">
        <f>IFERROR(INDEX('УЦН 2.0'!K:K,MATCH('показатель 504-п'!T425,'УЦН 2.0'!L:L,0)),"")</f>
        <v/>
      </c>
      <c r="S425" s="801" t="str">
        <f>IFERROR(INDEX('ПРТС'!H:H,MATCH('показатель 504-п'!T425,'ПРТС'!P:P,0)),"")</f>
        <v/>
      </c>
      <c r="T425" s="808">
        <v>424</v>
      </c>
      <c r="U425" s="785"/>
      <c r="V425" s="785"/>
      <c r="W425" s="785"/>
      <c r="X425" s="785"/>
      <c r="Y425" s="785"/>
      <c r="Z425" s="785"/>
      <c r="AA425" s="785"/>
      <c r="AB425" s="785"/>
    </row>
    <row r="426" ht="14.25">
      <c r="A426" s="800" t="s">
        <v>1274</v>
      </c>
      <c r="B426" s="800" t="s">
        <v>4067</v>
      </c>
      <c r="C426" s="800" t="s">
        <v>4101</v>
      </c>
      <c r="D426" s="801">
        <v>12055</v>
      </c>
      <c r="E426" s="802">
        <v>15649</v>
      </c>
      <c r="F426" s="803" t="s">
        <v>4102</v>
      </c>
      <c r="G426" s="803" t="s">
        <v>4103</v>
      </c>
      <c r="H426" s="803" t="s">
        <v>4104</v>
      </c>
      <c r="I426" s="803" t="str">
        <f>IFERROR(INDEX('УУС'!F:F,MATCH('показатель 504-п'!T426,'УУС'!N:N,0)),"")</f>
        <v/>
      </c>
      <c r="J426" s="804" t="str">
        <f t="shared" si="42"/>
        <v xml:space="preserve">4G хор</v>
      </c>
      <c r="K426" s="805" t="s">
        <v>2480</v>
      </c>
      <c r="L426" s="805" t="s">
        <v>2481</v>
      </c>
      <c r="M426" s="805" t="s">
        <v>2482</v>
      </c>
      <c r="N426" s="805" t="s">
        <v>2483</v>
      </c>
      <c r="O426" s="806" t="str">
        <f t="shared" si="43"/>
        <v>ВОЛС</v>
      </c>
      <c r="P426" s="801" t="s">
        <v>819</v>
      </c>
      <c r="Q426" s="801" t="str">
        <f>CONCATENATE(IFERROR(INDEX('УЦН 1.0'!D:D,MATCH('показатель 504-п'!T426,'УЦН 1.0'!R:R,0)),""),IF(IFERROR(INDEX('УЦН 1.0'!H:H,MATCH('показатель 504-п'!T426,'УЦН 1.0'!R:R,0)),"")="",""," ("&amp;IFERROR(INDEX('УЦН 1.0'!H:H,MATCH('показатель 504-п'!T426,'УЦН 1.0'!R:R,0)),"")&amp;")"))</f>
        <v/>
      </c>
      <c r="R426" s="807" t="str">
        <f>IFERROR(INDEX('УЦН 2.0'!K:K,MATCH('показатель 504-п'!T426,'УЦН 2.0'!L:L,0)),"")</f>
        <v/>
      </c>
      <c r="S426" s="801" t="str">
        <f>IFERROR(INDEX('ПРТС'!H:H,MATCH('показатель 504-п'!T426,'ПРТС'!P:P,0)),"")</f>
        <v/>
      </c>
      <c r="T426" s="808">
        <v>425</v>
      </c>
      <c r="U426" s="785"/>
      <c r="V426" s="785"/>
      <c r="W426" s="785"/>
      <c r="X426" s="785"/>
      <c r="Y426" s="785"/>
      <c r="Z426" s="785"/>
      <c r="AA426" s="785"/>
      <c r="AB426" s="785"/>
    </row>
    <row r="427" ht="14.25">
      <c r="A427" s="800" t="s">
        <v>1274</v>
      </c>
      <c r="B427" s="800" t="s">
        <v>1364</v>
      </c>
      <c r="C427" s="800" t="s">
        <v>251</v>
      </c>
      <c r="D427" s="801">
        <v>256</v>
      </c>
      <c r="E427" s="802">
        <v>227</v>
      </c>
      <c r="F427" s="803" t="s">
        <v>4105</v>
      </c>
      <c r="G427" s="803" t="s">
        <v>4106</v>
      </c>
      <c r="H427" s="803" t="s">
        <v>4107</v>
      </c>
      <c r="I427" s="803" t="str">
        <f>IFERROR(INDEX('УУС'!F:F,MATCH('показатель 504-п'!T427,'УУС'!N:N,0)),"")</f>
        <v/>
      </c>
      <c r="J427" s="804" t="str">
        <f t="shared" si="42"/>
        <v xml:space="preserve">4G хор</v>
      </c>
      <c r="K427" s="805" t="s">
        <v>2515</v>
      </c>
      <c r="L427" s="805" t="s">
        <v>2481</v>
      </c>
      <c r="M427" s="805" t="s">
        <v>2489</v>
      </c>
      <c r="N427" s="805" t="s">
        <v>2483</v>
      </c>
      <c r="O427" s="806" t="str">
        <f t="shared" si="43"/>
        <v>ВОЛС</v>
      </c>
      <c r="P427" s="801" t="s">
        <v>156</v>
      </c>
      <c r="Q427" s="801" t="str">
        <f>CONCATENATE(IFERROR(INDEX('УЦН 1.0'!D:D,MATCH('показатель 504-п'!T427,'УЦН 1.0'!R:R,0)),""),IF(IFERROR(INDEX('УЦН 1.0'!H:H,MATCH('показатель 504-п'!T427,'УЦН 1.0'!R:R,0)),"")="",""," ("&amp;IFERROR(INDEX('УЦН 1.0'!H:H,MATCH('показатель 504-п'!T427,'УЦН 1.0'!R:R,0)),"")&amp;")"))</f>
        <v xml:space="preserve">2017 (ВОЛС)</v>
      </c>
      <c r="R427" s="807" t="str">
        <f>IFERROR(INDEX('УЦН 2.0'!K:K,MATCH('показатель 504-п'!T427,'УЦН 2.0'!L:L,0)),"")</f>
        <v/>
      </c>
      <c r="S427" s="801" t="str">
        <f>IFERROR(INDEX('ПРТС'!H:H,MATCH('показатель 504-п'!T427,'ПРТС'!P:P,0)),"")</f>
        <v/>
      </c>
      <c r="T427" s="808">
        <v>426</v>
      </c>
      <c r="U427" s="785"/>
      <c r="V427" s="785"/>
      <c r="W427" s="785"/>
      <c r="X427" s="785"/>
      <c r="Y427" s="785"/>
      <c r="Z427" s="785"/>
      <c r="AA427" s="785"/>
      <c r="AB427" s="785"/>
    </row>
    <row r="428" ht="14.25">
      <c r="A428" s="800" t="s">
        <v>1274</v>
      </c>
      <c r="B428" s="800" t="s">
        <v>4076</v>
      </c>
      <c r="C428" s="800" t="s">
        <v>252</v>
      </c>
      <c r="D428" s="801">
        <v>452</v>
      </c>
      <c r="E428" s="802">
        <v>335</v>
      </c>
      <c r="F428" s="803" t="s">
        <v>4108</v>
      </c>
      <c r="G428" s="803" t="s">
        <v>4109</v>
      </c>
      <c r="H428" s="803" t="s">
        <v>4110</v>
      </c>
      <c r="I428" s="803" t="str">
        <f>IFERROR(INDEX('УУС'!F:F,MATCH('показатель 504-п'!T428,'УУС'!N:N,0)),"")</f>
        <v/>
      </c>
      <c r="J428" s="804" t="str">
        <f t="shared" si="42"/>
        <v xml:space="preserve">3G хор</v>
      </c>
      <c r="K428" s="805" t="s">
        <v>2515</v>
      </c>
      <c r="L428" s="805" t="s">
        <v>2975</v>
      </c>
      <c r="M428" s="805" t="s">
        <v>2508</v>
      </c>
      <c r="N428" s="805" t="s">
        <v>2586</v>
      </c>
      <c r="O428" s="806" t="str">
        <f t="shared" si="43"/>
        <v>ВОЛС</v>
      </c>
      <c r="P428" s="801" t="s">
        <v>819</v>
      </c>
      <c r="Q428" s="801" t="str">
        <f>CONCATENATE(IFERROR(INDEX('УЦН 1.0'!D:D,MATCH('показатель 504-п'!T428,'УЦН 1.0'!R:R,0)),""),IF(IFERROR(INDEX('УЦН 1.0'!H:H,MATCH('показатель 504-п'!T428,'УЦН 1.0'!R:R,0)),"")="",""," ("&amp;IFERROR(INDEX('УЦН 1.0'!H:H,MATCH('показатель 504-п'!T428,'УЦН 1.0'!R:R,0)),"")&amp;")"))</f>
        <v xml:space="preserve">2018 (ВОЛС)</v>
      </c>
      <c r="R428" s="807" t="str">
        <f>IFERROR(INDEX('УЦН 2.0'!K:K,MATCH('показатель 504-п'!T428,'УЦН 2.0'!L:L,0)),"")</f>
        <v/>
      </c>
      <c r="S428" s="801" t="str">
        <f>IFERROR(INDEX('ПРТС'!H:H,MATCH('показатель 504-п'!T428,'ПРТС'!P:P,0)),"")</f>
        <v/>
      </c>
      <c r="T428" s="808">
        <v>427</v>
      </c>
      <c r="U428" s="785"/>
      <c r="V428" s="785"/>
      <c r="W428" s="785"/>
      <c r="X428" s="785"/>
      <c r="Y428" s="785"/>
      <c r="Z428" s="785"/>
      <c r="AA428" s="785"/>
      <c r="AB428" s="785"/>
    </row>
    <row r="429" ht="14.25">
      <c r="A429" s="800" t="s">
        <v>1274</v>
      </c>
      <c r="B429" s="800" t="s">
        <v>4076</v>
      </c>
      <c r="C429" s="800" t="s">
        <v>4111</v>
      </c>
      <c r="D429" s="801">
        <v>24</v>
      </c>
      <c r="E429" s="802">
        <v>38</v>
      </c>
      <c r="F429" s="803" t="s">
        <v>4112</v>
      </c>
      <c r="G429" s="803" t="s">
        <v>4113</v>
      </c>
      <c r="H429" s="803" t="s">
        <v>4114</v>
      </c>
      <c r="I429" s="803" t="str">
        <f>IFERROR(INDEX('УУС'!F:F,MATCH('показатель 504-п'!T429,'УУС'!N:N,0)),"")</f>
        <v/>
      </c>
      <c r="J429" s="804" t="str">
        <f t="shared" si="42"/>
        <v xml:space="preserve">4G хор</v>
      </c>
      <c r="K429" s="805" t="s">
        <v>2707</v>
      </c>
      <c r="L429" s="805" t="s">
        <v>2481</v>
      </c>
      <c r="M429" s="805" t="s">
        <v>2508</v>
      </c>
      <c r="N429" s="805" t="s">
        <v>2490</v>
      </c>
      <c r="O429" s="806" t="str">
        <f t="shared" si="43"/>
        <v>-</v>
      </c>
      <c r="P429" s="801" t="s">
        <v>156</v>
      </c>
      <c r="Q429" s="801" t="str">
        <f>CONCATENATE(IFERROR(INDEX('УЦН 1.0'!D:D,MATCH('показатель 504-п'!T429,'УЦН 1.0'!R:R,0)),""),IF(IFERROR(INDEX('УЦН 1.0'!H:H,MATCH('показатель 504-п'!T429,'УЦН 1.0'!R:R,0)),"")="",""," ("&amp;IFERROR(INDEX('УЦН 1.0'!H:H,MATCH('показатель 504-п'!T429,'УЦН 1.0'!R:R,0)),"")&amp;")"))</f>
        <v/>
      </c>
      <c r="R429" s="807" t="str">
        <f>IFERROR(INDEX('УЦН 2.0'!K:K,MATCH('показатель 504-п'!T429,'УЦН 2.0'!L:L,0)),"")</f>
        <v/>
      </c>
      <c r="S429" s="801" t="str">
        <f>IFERROR(INDEX('ПРТС'!H:H,MATCH('показатель 504-п'!T429,'ПРТС'!P:P,0)),"")</f>
        <v/>
      </c>
      <c r="T429" s="808">
        <v>428</v>
      </c>
      <c r="U429" s="785"/>
      <c r="V429" s="785"/>
      <c r="W429" s="785"/>
      <c r="X429" s="785"/>
      <c r="Y429" s="785"/>
      <c r="Z429" s="785"/>
      <c r="AA429" s="785"/>
      <c r="AB429" s="785"/>
    </row>
    <row r="430" ht="14.25">
      <c r="A430" s="800" t="s">
        <v>1274</v>
      </c>
      <c r="B430" s="800" t="s">
        <v>4115</v>
      </c>
      <c r="C430" s="800" t="s">
        <v>253</v>
      </c>
      <c r="D430" s="801">
        <v>405</v>
      </c>
      <c r="E430" s="802">
        <v>339</v>
      </c>
      <c r="F430" s="803" t="s">
        <v>4116</v>
      </c>
      <c r="G430" s="803" t="s">
        <v>4117</v>
      </c>
      <c r="H430" s="803" t="s">
        <v>4118</v>
      </c>
      <c r="I430" s="803" t="str">
        <f>IFERROR(INDEX('УУС'!F:F,MATCH('показатель 504-п'!T430,'УУС'!N:N,0)),"")</f>
        <v/>
      </c>
      <c r="J430" s="804" t="str">
        <f t="shared" si="42"/>
        <v xml:space="preserve">4G хор</v>
      </c>
      <c r="K430" s="805" t="s">
        <v>4119</v>
      </c>
      <c r="L430" s="805" t="s">
        <v>2481</v>
      </c>
      <c r="M430" s="805" t="s">
        <v>2482</v>
      </c>
      <c r="N430" s="805" t="s">
        <v>2483</v>
      </c>
      <c r="O430" s="806" t="str">
        <f t="shared" si="43"/>
        <v>ВОЛС</v>
      </c>
      <c r="P430" s="801" t="s">
        <v>819</v>
      </c>
      <c r="Q430" s="801" t="str">
        <f>CONCATENATE(IFERROR(INDEX('УЦН 1.0'!D:D,MATCH('показатель 504-п'!T430,'УЦН 1.0'!R:R,0)),""),IF(IFERROR(INDEX('УЦН 1.0'!H:H,MATCH('показатель 504-п'!T430,'УЦН 1.0'!R:R,0)),"")="",""," ("&amp;IFERROR(INDEX('УЦН 1.0'!H:H,MATCH('показатель 504-п'!T430,'УЦН 1.0'!R:R,0)),"")&amp;")"))</f>
        <v xml:space="preserve">2018 (ВОЛС)</v>
      </c>
      <c r="R430" s="807" t="str">
        <f>IFERROR(INDEX('УЦН 2.0'!K:K,MATCH('показатель 504-п'!T430,'УЦН 2.0'!L:L,0)),"")</f>
        <v/>
      </c>
      <c r="S430" s="801" t="str">
        <f>IFERROR(INDEX('ПРТС'!H:H,MATCH('показатель 504-п'!T430,'ПРТС'!P:P,0)),"")</f>
        <v/>
      </c>
      <c r="T430" s="808">
        <v>429</v>
      </c>
      <c r="U430" s="785"/>
      <c r="V430" s="785"/>
      <c r="W430" s="785"/>
      <c r="X430" s="785"/>
      <c r="Y430" s="785"/>
      <c r="Z430" s="785"/>
      <c r="AA430" s="785"/>
      <c r="AB430" s="785"/>
    </row>
    <row r="431" ht="14.25">
      <c r="A431" s="800" t="s">
        <v>1274</v>
      </c>
      <c r="B431" s="800" t="s">
        <v>4076</v>
      </c>
      <c r="C431" s="800" t="s">
        <v>254</v>
      </c>
      <c r="D431" s="801">
        <v>314</v>
      </c>
      <c r="E431" s="802">
        <v>287</v>
      </c>
      <c r="F431" s="803" t="s">
        <v>4120</v>
      </c>
      <c r="G431" s="803" t="s">
        <v>4121</v>
      </c>
      <c r="H431" s="803" t="s">
        <v>4122</v>
      </c>
      <c r="I431" s="803" t="str">
        <f>IFERROR(INDEX('УУС'!F:F,MATCH('показатель 504-п'!T431,'УУС'!N:N,0)),"")</f>
        <v/>
      </c>
      <c r="J431" s="804" t="str">
        <f t="shared" si="42"/>
        <v xml:space="preserve">4G хор</v>
      </c>
      <c r="K431" s="805" t="s">
        <v>2707</v>
      </c>
      <c r="L431" s="805" t="s">
        <v>2481</v>
      </c>
      <c r="M431" s="805" t="s">
        <v>2508</v>
      </c>
      <c r="N431" s="805" t="s">
        <v>2490</v>
      </c>
      <c r="O431" s="806" t="str">
        <f t="shared" si="43"/>
        <v>ВОЛС</v>
      </c>
      <c r="P431" s="801" t="s">
        <v>819</v>
      </c>
      <c r="Q431" s="801" t="str">
        <f>CONCATENATE(IFERROR(INDEX('УЦН 1.0'!D:D,MATCH('показатель 504-п'!T431,'УЦН 1.0'!R:R,0)),""),IF(IFERROR(INDEX('УЦН 1.0'!H:H,MATCH('показатель 504-п'!T431,'УЦН 1.0'!R:R,0)),"")="",""," ("&amp;IFERROR(INDEX('УЦН 1.0'!H:H,MATCH('показатель 504-п'!T431,'УЦН 1.0'!R:R,0)),"")&amp;")"))</f>
        <v xml:space="preserve">2018 (ВОЛС)</v>
      </c>
      <c r="R431" s="807" t="str">
        <f>IFERROR(INDEX('УЦН 2.0'!K:K,MATCH('показатель 504-п'!T431,'УЦН 2.0'!L:L,0)),"")</f>
        <v/>
      </c>
      <c r="S431" s="801" t="str">
        <f>IFERROR(INDEX('ПРТС'!H:H,MATCH('показатель 504-п'!T431,'ПРТС'!P:P,0)),"")</f>
        <v/>
      </c>
      <c r="T431" s="808">
        <v>430</v>
      </c>
      <c r="U431" s="785"/>
      <c r="V431" s="785"/>
      <c r="W431" s="785"/>
      <c r="X431" s="785"/>
      <c r="Y431" s="785"/>
      <c r="Z431" s="785"/>
      <c r="AA431" s="785"/>
      <c r="AB431" s="785"/>
    </row>
    <row r="432" ht="14.25">
      <c r="A432" s="800" t="s">
        <v>1274</v>
      </c>
      <c r="B432" s="800" t="s">
        <v>4123</v>
      </c>
      <c r="C432" s="800" t="s">
        <v>4123</v>
      </c>
      <c r="D432" s="801">
        <v>4692</v>
      </c>
      <c r="E432" s="802">
        <v>3835</v>
      </c>
      <c r="F432" s="803" t="s">
        <v>4124</v>
      </c>
      <c r="G432" s="803" t="s">
        <v>4125</v>
      </c>
      <c r="H432" s="803" t="s">
        <v>4126</v>
      </c>
      <c r="I432" s="803" t="str">
        <f>IFERROR(INDEX('УУС'!F:F,MATCH('показатель 504-п'!T432,'УУС'!N:N,0)),"")</f>
        <v/>
      </c>
      <c r="J432" s="804" t="str">
        <f t="shared" si="42"/>
        <v xml:space="preserve">4G хор</v>
      </c>
      <c r="K432" s="805" t="s">
        <v>2480</v>
      </c>
      <c r="L432" s="805" t="s">
        <v>2481</v>
      </c>
      <c r="M432" s="805" t="s">
        <v>2482</v>
      </c>
      <c r="N432" s="805" t="s">
        <v>2483</v>
      </c>
      <c r="O432" s="806" t="str">
        <f t="shared" si="43"/>
        <v>ВОЛС</v>
      </c>
      <c r="P432" s="801" t="s">
        <v>819</v>
      </c>
      <c r="Q432" s="801" t="str">
        <f>CONCATENATE(IFERROR(INDEX('УЦН 1.0'!D:D,MATCH('показатель 504-п'!T432,'УЦН 1.0'!R:R,0)),""),IF(IFERROR(INDEX('УЦН 1.0'!H:H,MATCH('показатель 504-п'!T432,'УЦН 1.0'!R:R,0)),"")="",""," ("&amp;IFERROR(INDEX('УЦН 1.0'!H:H,MATCH('показатель 504-п'!T432,'УЦН 1.0'!R:R,0)),"")&amp;")"))</f>
        <v/>
      </c>
      <c r="R432" s="807" t="str">
        <f>IFERROR(INDEX('УЦН 2.0'!K:K,MATCH('показатель 504-п'!T432,'УЦН 2.0'!L:L,0)),"")</f>
        <v/>
      </c>
      <c r="S432" s="801" t="str">
        <f>IFERROR(INDEX('ПРТС'!H:H,MATCH('показатель 504-п'!T432,'ПРТС'!P:P,0)),"")</f>
        <v/>
      </c>
      <c r="T432" s="808">
        <v>824</v>
      </c>
      <c r="U432" s="785"/>
      <c r="V432" s="785"/>
      <c r="W432" s="785"/>
      <c r="X432" s="785"/>
      <c r="Y432" s="785"/>
      <c r="Z432" s="785"/>
      <c r="AA432" s="785"/>
      <c r="AB432" s="785"/>
    </row>
    <row r="433" ht="14.25">
      <c r="A433" s="800" t="s">
        <v>1274</v>
      </c>
      <c r="B433" s="800" t="s">
        <v>4062</v>
      </c>
      <c r="C433" s="800" t="s">
        <v>4127</v>
      </c>
      <c r="D433" s="801">
        <v>10</v>
      </c>
      <c r="E433" s="802">
        <v>22</v>
      </c>
      <c r="F433" s="803" t="s">
        <v>4128</v>
      </c>
      <c r="G433" s="803" t="s">
        <v>4129</v>
      </c>
      <c r="H433" s="803" t="s">
        <v>4130</v>
      </c>
      <c r="I433" s="803" t="str">
        <f>IFERROR(INDEX('УУС'!F:F,MATCH('показатель 504-п'!T433,'УУС'!N:N,0)),"")</f>
        <v/>
      </c>
      <c r="J433" s="804" t="str">
        <f t="shared" si="42"/>
        <v>-</v>
      </c>
      <c r="K433" s="805" t="s">
        <v>156</v>
      </c>
      <c r="L433" s="805" t="s">
        <v>156</v>
      </c>
      <c r="M433" s="805" t="s">
        <v>156</v>
      </c>
      <c r="N433" s="805" t="s">
        <v>156</v>
      </c>
      <c r="O433" s="806" t="str">
        <f t="shared" si="43"/>
        <v>-</v>
      </c>
      <c r="P433" s="801" t="s">
        <v>156</v>
      </c>
      <c r="Q433" s="801" t="str">
        <f>CONCATENATE(IFERROR(INDEX('УЦН 1.0'!D:D,MATCH('показатель 504-п'!T433,'УЦН 1.0'!R:R,0)),""),IF(IFERROR(INDEX('УЦН 1.0'!H:H,MATCH('показатель 504-п'!T433,'УЦН 1.0'!R:R,0)),"")="",""," ("&amp;IFERROR(INDEX('УЦН 1.0'!H:H,MATCH('показатель 504-п'!T433,'УЦН 1.0'!R:R,0)),"")&amp;")"))</f>
        <v/>
      </c>
      <c r="R433" s="807" t="str">
        <f>IFERROR(INDEX('УЦН 2.0'!K:K,MATCH('показатель 504-п'!T433,'УЦН 2.0'!L:L,0)),"")</f>
        <v/>
      </c>
      <c r="S433" s="801" t="str">
        <f>IFERROR(INDEX('ПРТС'!H:H,MATCH('показатель 504-п'!T433,'ПРТС'!P:P,0)),"")</f>
        <v/>
      </c>
      <c r="T433" s="808">
        <v>431</v>
      </c>
      <c r="U433" s="785"/>
      <c r="V433" s="785"/>
      <c r="W433" s="785"/>
      <c r="X433" s="785"/>
      <c r="Y433" s="785"/>
      <c r="Z433" s="785"/>
      <c r="AA433" s="785"/>
      <c r="AB433" s="785"/>
    </row>
    <row r="434" ht="14.25">
      <c r="A434" s="800" t="s">
        <v>1274</v>
      </c>
      <c r="B434" s="800" t="s">
        <v>1364</v>
      </c>
      <c r="C434" s="800" t="s">
        <v>255</v>
      </c>
      <c r="D434" s="801">
        <v>293</v>
      </c>
      <c r="E434" s="802">
        <v>249</v>
      </c>
      <c r="F434" s="803" t="s">
        <v>4131</v>
      </c>
      <c r="G434" s="803" t="s">
        <v>4132</v>
      </c>
      <c r="H434" s="803" t="s">
        <v>4133</v>
      </c>
      <c r="I434" s="803" t="str">
        <f>IFERROR(INDEX('УУС'!F:F,MATCH('показатель 504-п'!T434,'УУС'!N:N,0)),"")</f>
        <v/>
      </c>
      <c r="J434" s="804" t="str">
        <f t="shared" si="42"/>
        <v xml:space="preserve">4G хор</v>
      </c>
      <c r="K434" s="805" t="s">
        <v>2480</v>
      </c>
      <c r="L434" s="805" t="s">
        <v>2643</v>
      </c>
      <c r="M434" s="805" t="s">
        <v>2489</v>
      </c>
      <c r="N434" s="805" t="s">
        <v>2490</v>
      </c>
      <c r="O434" s="806" t="str">
        <f t="shared" si="43"/>
        <v>ВОЛС</v>
      </c>
      <c r="P434" s="801" t="s">
        <v>819</v>
      </c>
      <c r="Q434" s="801" t="str">
        <f>CONCATENATE(IFERROR(INDEX('УЦН 1.0'!D:D,MATCH('показатель 504-п'!T434,'УЦН 1.0'!R:R,0)),""),IF(IFERROR(INDEX('УЦН 1.0'!H:H,MATCH('показатель 504-п'!T434,'УЦН 1.0'!R:R,0)),"")="",""," ("&amp;IFERROR(INDEX('УЦН 1.0'!H:H,MATCH('показатель 504-п'!T434,'УЦН 1.0'!R:R,0)),"")&amp;")"))</f>
        <v xml:space="preserve">2018 (ВОЛС)</v>
      </c>
      <c r="R434" s="807" t="str">
        <f>IFERROR(INDEX('УЦН 2.0'!K:K,MATCH('показатель 504-п'!T434,'УЦН 2.0'!L:L,0)),"")</f>
        <v/>
      </c>
      <c r="S434" s="801" t="str">
        <f>IFERROR(INDEX('ПРТС'!H:H,MATCH('показатель 504-п'!T434,'ПРТС'!P:P,0)),"")</f>
        <v/>
      </c>
      <c r="T434" s="808">
        <v>432</v>
      </c>
      <c r="U434" s="785"/>
      <c r="V434" s="785"/>
      <c r="W434" s="785"/>
      <c r="X434" s="785"/>
      <c r="Y434" s="785"/>
      <c r="Z434" s="785"/>
      <c r="AA434" s="785"/>
      <c r="AB434" s="785"/>
    </row>
    <row r="435" ht="14.25">
      <c r="A435" s="800" t="s">
        <v>1274</v>
      </c>
      <c r="B435" s="800" t="s">
        <v>4067</v>
      </c>
      <c r="C435" s="800" t="s">
        <v>256</v>
      </c>
      <c r="D435" s="801">
        <v>387</v>
      </c>
      <c r="E435" s="802">
        <v>557</v>
      </c>
      <c r="F435" s="803" t="s">
        <v>4134</v>
      </c>
      <c r="G435" s="803" t="s">
        <v>4135</v>
      </c>
      <c r="H435" s="803" t="s">
        <v>4136</v>
      </c>
      <c r="I435" s="803" t="str">
        <f>IFERROR(INDEX('УУС'!F:F,MATCH('показатель 504-п'!T435,'УУС'!N:N,0)),"")</f>
        <v xml:space="preserve">ул. Урицкого, д. 2</v>
      </c>
      <c r="J435" s="804" t="str">
        <f t="shared" si="42"/>
        <v xml:space="preserve">4G хор</v>
      </c>
      <c r="K435" s="805" t="s">
        <v>2480</v>
      </c>
      <c r="L435" s="805" t="s">
        <v>2481</v>
      </c>
      <c r="M435" s="805" t="s">
        <v>3005</v>
      </c>
      <c r="N435" s="805" t="s">
        <v>2586</v>
      </c>
      <c r="O435" s="806" t="str">
        <f t="shared" si="43"/>
        <v>ВОЛС</v>
      </c>
      <c r="P435" s="801" t="s">
        <v>819</v>
      </c>
      <c r="Q435" s="801" t="str">
        <f>CONCATENATE(IFERROR(INDEX('УЦН 1.0'!D:D,MATCH('показатель 504-п'!T435,'УЦН 1.0'!R:R,0)),""),IF(IFERROR(INDEX('УЦН 1.0'!H:H,MATCH('показатель 504-п'!T435,'УЦН 1.0'!R:R,0)),"")="",""," ("&amp;IFERROR(INDEX('УЦН 1.0'!H:H,MATCH('показатель 504-п'!T435,'УЦН 1.0'!R:R,0)),"")&amp;")"))</f>
        <v xml:space="preserve">2017 (ВОЛС)</v>
      </c>
      <c r="R435" s="807" t="str">
        <f>IFERROR(INDEX('УЦН 2.0'!K:K,MATCH('показатель 504-п'!T435,'УЦН 2.0'!L:L,0)),"")</f>
        <v/>
      </c>
      <c r="S435" s="801" t="str">
        <f>IFERROR(INDEX('ПРТС'!H:H,MATCH('показатель 504-п'!T435,'ПРТС'!P:P,0)),"")</f>
        <v/>
      </c>
      <c r="T435" s="808">
        <v>433</v>
      </c>
      <c r="U435" s="785"/>
      <c r="V435" s="785"/>
      <c r="W435" s="785"/>
      <c r="X435" s="785"/>
      <c r="Y435" s="785"/>
      <c r="Z435" s="785"/>
      <c r="AA435" s="785"/>
      <c r="AB435" s="785"/>
    </row>
    <row r="436" ht="14.25">
      <c r="A436" s="800" t="s">
        <v>1274</v>
      </c>
      <c r="B436" s="800" t="s">
        <v>4051</v>
      </c>
      <c r="C436" s="800" t="s">
        <v>257</v>
      </c>
      <c r="D436" s="801">
        <v>303</v>
      </c>
      <c r="E436" s="802">
        <v>324</v>
      </c>
      <c r="F436" s="803" t="s">
        <v>4137</v>
      </c>
      <c r="G436" s="803" t="s">
        <v>4138</v>
      </c>
      <c r="H436" s="803" t="s">
        <v>4139</v>
      </c>
      <c r="I436" s="803" t="str">
        <f>IFERROR(INDEX('УУС'!F:F,MATCH('показатель 504-п'!T436,'УУС'!N:N,0)),"")</f>
        <v/>
      </c>
      <c r="J436" s="804" t="str">
        <f t="shared" si="42"/>
        <v xml:space="preserve">4G хор</v>
      </c>
      <c r="K436" s="805" t="s">
        <v>2707</v>
      </c>
      <c r="L436" s="805" t="s">
        <v>2481</v>
      </c>
      <c r="M436" s="805" t="s">
        <v>2508</v>
      </c>
      <c r="N436" s="805" t="s">
        <v>2495</v>
      </c>
      <c r="O436" s="806" t="str">
        <f t="shared" si="43"/>
        <v>ВОЛС</v>
      </c>
      <c r="P436" s="801" t="s">
        <v>819</v>
      </c>
      <c r="Q436" s="801" t="str">
        <f>CONCATENATE(IFERROR(INDEX('УЦН 1.0'!D:D,MATCH('показатель 504-п'!T436,'УЦН 1.0'!R:R,0)),""),IF(IFERROR(INDEX('УЦН 1.0'!H:H,MATCH('показатель 504-п'!T436,'УЦН 1.0'!R:R,0)),"")="",""," ("&amp;IFERROR(INDEX('УЦН 1.0'!H:H,MATCH('показатель 504-п'!T436,'УЦН 1.0'!R:R,0)),"")&amp;")"))</f>
        <v xml:space="preserve">2018 (ВОЛС)</v>
      </c>
      <c r="R436" s="807" t="str">
        <f>IFERROR(INDEX('УЦН 2.0'!K:K,MATCH('показатель 504-п'!T436,'УЦН 2.0'!L:L,0)),"")</f>
        <v/>
      </c>
      <c r="S436" s="801" t="str">
        <f>IFERROR(INDEX('ПРТС'!H:H,MATCH('показатель 504-п'!T436,'ПРТС'!P:P,0)),"")</f>
        <v/>
      </c>
      <c r="T436" s="808">
        <v>434</v>
      </c>
      <c r="U436" s="785"/>
      <c r="V436" s="785"/>
      <c r="W436" s="785"/>
      <c r="X436" s="785"/>
      <c r="Y436" s="785"/>
      <c r="Z436" s="785"/>
      <c r="AA436" s="785"/>
      <c r="AB436" s="785"/>
    </row>
    <row r="437" ht="14.25">
      <c r="A437" s="800" t="s">
        <v>1274</v>
      </c>
      <c r="B437" s="800" t="s">
        <v>4051</v>
      </c>
      <c r="C437" s="800" t="s">
        <v>1490</v>
      </c>
      <c r="D437" s="801">
        <v>207</v>
      </c>
      <c r="E437" s="802">
        <v>231</v>
      </c>
      <c r="F437" s="803" t="s">
        <v>4140</v>
      </c>
      <c r="G437" s="803" t="s">
        <v>4141</v>
      </c>
      <c r="H437" s="803" t="s">
        <v>4142</v>
      </c>
      <c r="I437" s="803" t="str">
        <f>IFERROR(INDEX('УУС'!F:F,MATCH('показатель 504-п'!T437,'УУС'!N:N,0)),"")</f>
        <v/>
      </c>
      <c r="J437" s="804" t="str">
        <f t="shared" si="42"/>
        <v xml:space="preserve">4G хор</v>
      </c>
      <c r="K437" s="805" t="s">
        <v>2515</v>
      </c>
      <c r="L437" s="805" t="s">
        <v>2481</v>
      </c>
      <c r="M437" s="805" t="s">
        <v>3005</v>
      </c>
      <c r="N437" s="805" t="s">
        <v>2490</v>
      </c>
      <c r="O437" s="806" t="str">
        <f t="shared" si="43"/>
        <v>-</v>
      </c>
      <c r="P437" s="801" t="s">
        <v>156</v>
      </c>
      <c r="Q437" s="801" t="str">
        <f>CONCATENATE(IFERROR(INDEX('УЦН 1.0'!D:D,MATCH('показатель 504-п'!T437,'УЦН 1.0'!R:R,0)),""),IF(IFERROR(INDEX('УЦН 1.0'!H:H,MATCH('показатель 504-п'!T437,'УЦН 1.0'!R:R,0)),"")="",""," ("&amp;IFERROR(INDEX('УЦН 1.0'!H:H,MATCH('показатель 504-п'!T437,'УЦН 1.0'!R:R,0)),"")&amp;")"))</f>
        <v/>
      </c>
      <c r="R437" s="807" t="str">
        <f>IFERROR(INDEX('УЦН 2.0'!K:K,MATCH('показатель 504-п'!T437,'УЦН 2.0'!L:L,0)),"")</f>
        <v/>
      </c>
      <c r="S437" s="801" t="str">
        <f>IFERROR(INDEX('ПРТС'!H:H,MATCH('показатель 504-п'!T437,'ПРТС'!P:P,0)),"")</f>
        <v/>
      </c>
      <c r="T437" s="808">
        <v>435</v>
      </c>
      <c r="U437" s="785"/>
      <c r="V437" s="785"/>
      <c r="W437" s="785"/>
      <c r="X437" s="785"/>
      <c r="Y437" s="785"/>
      <c r="Z437" s="785"/>
      <c r="AA437" s="785"/>
      <c r="AB437" s="785"/>
    </row>
    <row r="438" ht="14.25">
      <c r="A438" s="800" t="s">
        <v>1274</v>
      </c>
      <c r="B438" s="800" t="s">
        <v>4067</v>
      </c>
      <c r="C438" s="800" t="s">
        <v>4143</v>
      </c>
      <c r="D438" s="801">
        <v>523</v>
      </c>
      <c r="E438" s="802">
        <v>768</v>
      </c>
      <c r="F438" s="803" t="s">
        <v>4144</v>
      </c>
      <c r="G438" s="803" t="s">
        <v>4145</v>
      </c>
      <c r="H438" s="803" t="s">
        <v>4146</v>
      </c>
      <c r="I438" s="803" t="str">
        <f>IFERROR(INDEX('УУС'!F:F,MATCH('показатель 504-п'!T438,'УУС'!N:N,0)),"")</f>
        <v xml:space="preserve">ул. Центральная, д. 1</v>
      </c>
      <c r="J438" s="804" t="str">
        <f t="shared" si="42"/>
        <v xml:space="preserve">4G хор</v>
      </c>
      <c r="K438" s="805" t="s">
        <v>2480</v>
      </c>
      <c r="L438" s="805" t="s">
        <v>2481</v>
      </c>
      <c r="M438" s="805" t="s">
        <v>2482</v>
      </c>
      <c r="N438" s="805" t="s">
        <v>2483</v>
      </c>
      <c r="O438" s="806" t="str">
        <f t="shared" si="43"/>
        <v>ВОЛС</v>
      </c>
      <c r="P438" s="801" t="s">
        <v>819</v>
      </c>
      <c r="Q438" s="801" t="str">
        <f>CONCATENATE(IFERROR(INDEX('УЦН 1.0'!D:D,MATCH('показатель 504-п'!T438,'УЦН 1.0'!R:R,0)),""),IF(IFERROR(INDEX('УЦН 1.0'!H:H,MATCH('показатель 504-п'!T438,'УЦН 1.0'!R:R,0)),"")="",""," ("&amp;IFERROR(INDEX('УЦН 1.0'!H:H,MATCH('показатель 504-п'!T438,'УЦН 1.0'!R:R,0)),"")&amp;")"))</f>
        <v/>
      </c>
      <c r="R438" s="807" t="str">
        <f>IFERROR(INDEX('УЦН 2.0'!K:K,MATCH('показатель 504-п'!T438,'УЦН 2.0'!L:L,0)),"")</f>
        <v/>
      </c>
      <c r="S438" s="801" t="str">
        <f>IFERROR(INDEX('ПРТС'!H:H,MATCH('показатель 504-п'!T438,'ПРТС'!P:P,0)),"")</f>
        <v/>
      </c>
      <c r="T438" s="808">
        <v>436</v>
      </c>
      <c r="U438" s="785"/>
      <c r="V438" s="785"/>
      <c r="W438" s="785"/>
      <c r="X438" s="785"/>
      <c r="Y438" s="785"/>
      <c r="Z438" s="785"/>
      <c r="AA438" s="785"/>
      <c r="AB438" s="785"/>
    </row>
    <row r="439" ht="14.25">
      <c r="A439" s="800" t="s">
        <v>1274</v>
      </c>
      <c r="B439" s="800" t="s">
        <v>2935</v>
      </c>
      <c r="C439" s="800" t="s">
        <v>4147</v>
      </c>
      <c r="D439" s="801">
        <v>5</v>
      </c>
      <c r="E439" s="802">
        <v>5</v>
      </c>
      <c r="F439" s="803" t="s">
        <v>4148</v>
      </c>
      <c r="G439" s="803" t="s">
        <v>4149</v>
      </c>
      <c r="H439" s="803" t="s">
        <v>4150</v>
      </c>
      <c r="I439" s="803" t="str">
        <f>IFERROR(INDEX('УУС'!F:F,MATCH('показатель 504-п'!T439,'УУС'!N:N,0)),"")</f>
        <v/>
      </c>
      <c r="J439" s="804" t="str">
        <f t="shared" si="42"/>
        <v xml:space="preserve">4G хор</v>
      </c>
      <c r="K439" s="805" t="s">
        <v>2480</v>
      </c>
      <c r="L439" s="805" t="s">
        <v>2481</v>
      </c>
      <c r="M439" s="805" t="s">
        <v>2482</v>
      </c>
      <c r="N439" s="805" t="s">
        <v>2483</v>
      </c>
      <c r="O439" s="806" t="str">
        <f t="shared" si="43"/>
        <v>-</v>
      </c>
      <c r="P439" s="801" t="s">
        <v>156</v>
      </c>
      <c r="Q439" s="801" t="str">
        <f>CONCATENATE(IFERROR(INDEX('УЦН 1.0'!D:D,MATCH('показатель 504-п'!T439,'УЦН 1.0'!R:R,0)),""),IF(IFERROR(INDEX('УЦН 1.0'!H:H,MATCH('показатель 504-п'!T439,'УЦН 1.0'!R:R,0)),"")="",""," ("&amp;IFERROR(INDEX('УЦН 1.0'!H:H,MATCH('показатель 504-п'!T439,'УЦН 1.0'!R:R,0)),"")&amp;")"))</f>
        <v/>
      </c>
      <c r="R439" s="807" t="str">
        <f>IFERROR(INDEX('УЦН 2.0'!K:K,MATCH('показатель 504-п'!T439,'УЦН 2.0'!L:L,0)),"")</f>
        <v/>
      </c>
      <c r="S439" s="801" t="str">
        <f>IFERROR(INDEX('ПРТС'!H:H,MATCH('показатель 504-п'!T439,'ПРТС'!P:P,0)),"")</f>
        <v/>
      </c>
      <c r="T439" s="808">
        <v>437</v>
      </c>
      <c r="U439" s="785"/>
      <c r="V439" s="785"/>
      <c r="W439" s="785"/>
      <c r="X439" s="785"/>
      <c r="Y439" s="785"/>
      <c r="Z439" s="785"/>
      <c r="AA439" s="785"/>
      <c r="AB439" s="785"/>
    </row>
    <row r="440" ht="14.25">
      <c r="A440" s="800" t="s">
        <v>1274</v>
      </c>
      <c r="B440" s="800" t="s">
        <v>4039</v>
      </c>
      <c r="C440" s="800" t="s">
        <v>4151</v>
      </c>
      <c r="D440" s="801">
        <v>96</v>
      </c>
      <c r="E440" s="802">
        <v>70</v>
      </c>
      <c r="F440" s="803" t="s">
        <v>4152</v>
      </c>
      <c r="G440" s="803" t="s">
        <v>4153</v>
      </c>
      <c r="H440" s="803" t="s">
        <v>4154</v>
      </c>
      <c r="I440" s="803" t="str">
        <f>IFERROR(INDEX('УУС'!F:F,MATCH('показатель 504-п'!T440,'УУС'!N:N,0)),"")</f>
        <v xml:space="preserve">ул. Московская, д. 38</v>
      </c>
      <c r="J440" s="804" t="str">
        <f t="shared" si="42"/>
        <v xml:space="preserve">3G низ</v>
      </c>
      <c r="K440" s="805" t="s">
        <v>156</v>
      </c>
      <c r="L440" s="805" t="s">
        <v>2975</v>
      </c>
      <c r="M440" s="805" t="s">
        <v>156</v>
      </c>
      <c r="N440" s="805" t="s">
        <v>156</v>
      </c>
      <c r="O440" s="806" t="str">
        <f t="shared" si="43"/>
        <v>-</v>
      </c>
      <c r="P440" s="801" t="s">
        <v>156</v>
      </c>
      <c r="Q440" s="801" t="str">
        <f>CONCATENATE(IFERROR(INDEX('УЦН 1.0'!D:D,MATCH('показатель 504-п'!T440,'УЦН 1.0'!R:R,0)),""),IF(IFERROR(INDEX('УЦН 1.0'!H:H,MATCH('показатель 504-п'!T440,'УЦН 1.0'!R:R,0)),"")="",""," ("&amp;IFERROR(INDEX('УЦН 1.0'!H:H,MATCH('показатель 504-п'!T440,'УЦН 1.0'!R:R,0)),"")&amp;")"))</f>
        <v/>
      </c>
      <c r="R440" s="807" t="str">
        <f>IFERROR(INDEX('УЦН 2.0'!K:K,MATCH('показатель 504-п'!T440,'УЦН 2.0'!L:L,0)),"")</f>
        <v/>
      </c>
      <c r="S440" s="801" t="str">
        <f>IFERROR(INDEX('ПРТС'!H:H,MATCH('показатель 504-п'!T440,'ПРТС'!P:P,0)),"")</f>
        <v/>
      </c>
      <c r="T440" s="808">
        <v>438</v>
      </c>
      <c r="U440" s="785"/>
      <c r="V440" s="785"/>
      <c r="W440" s="785"/>
      <c r="X440" s="785"/>
      <c r="Y440" s="785"/>
      <c r="Z440" s="785"/>
      <c r="AA440" s="785"/>
      <c r="AB440" s="785"/>
    </row>
    <row r="441" ht="14.25">
      <c r="A441" s="800" t="s">
        <v>1274</v>
      </c>
      <c r="B441" s="800" t="s">
        <v>4062</v>
      </c>
      <c r="C441" s="800" t="s">
        <v>4155</v>
      </c>
      <c r="D441" s="801">
        <v>57</v>
      </c>
      <c r="E441" s="802">
        <v>38</v>
      </c>
      <c r="F441" s="803" t="s">
        <v>4156</v>
      </c>
      <c r="G441" s="803" t="s">
        <v>4157</v>
      </c>
      <c r="H441" s="803" t="s">
        <v>4158</v>
      </c>
      <c r="I441" s="803" t="str">
        <f>IFERROR(INDEX('УУС'!F:F,MATCH('показатель 504-п'!T441,'УУС'!N:N,0)),"")</f>
        <v xml:space="preserve">ул. Центральная, д.22</v>
      </c>
      <c r="J441" s="804" t="str">
        <f t="shared" si="42"/>
        <v>-</v>
      </c>
      <c r="K441" s="805" t="s">
        <v>156</v>
      </c>
      <c r="L441" s="805" t="s">
        <v>156</v>
      </c>
      <c r="M441" s="805" t="s">
        <v>156</v>
      </c>
      <c r="N441" s="805" t="s">
        <v>156</v>
      </c>
      <c r="O441" s="806" t="str">
        <f t="shared" si="43"/>
        <v>-</v>
      </c>
      <c r="P441" s="801" t="s">
        <v>156</v>
      </c>
      <c r="Q441" s="801" t="str">
        <f>CONCATENATE(IFERROR(INDEX('УЦН 1.0'!D:D,MATCH('показатель 504-п'!T441,'УЦН 1.0'!R:R,0)),""),IF(IFERROR(INDEX('УЦН 1.0'!H:H,MATCH('показатель 504-п'!T441,'УЦН 1.0'!R:R,0)),"")="",""," ("&amp;IFERROR(INDEX('УЦН 1.0'!H:H,MATCH('показатель 504-п'!T441,'УЦН 1.0'!R:R,0)),"")&amp;")"))</f>
        <v/>
      </c>
      <c r="R441" s="807" t="str">
        <f>IFERROR(INDEX('УЦН 2.0'!K:K,MATCH('показатель 504-п'!T441,'УЦН 2.0'!L:L,0)),"")</f>
        <v/>
      </c>
      <c r="S441" s="801" t="str">
        <f>IFERROR(INDEX('ПРТС'!H:H,MATCH('показатель 504-п'!T441,'ПРТС'!P:P,0)),"")</f>
        <v/>
      </c>
      <c r="T441" s="808">
        <v>439</v>
      </c>
      <c r="U441" s="785"/>
      <c r="V441" s="785"/>
      <c r="W441" s="785"/>
      <c r="X441" s="785"/>
      <c r="Y441" s="785"/>
      <c r="Z441" s="785"/>
      <c r="AA441" s="785"/>
      <c r="AB441" s="785"/>
    </row>
    <row r="442" ht="14.25">
      <c r="A442" s="800" t="s">
        <v>1274</v>
      </c>
      <c r="B442" s="800" t="s">
        <v>1364</v>
      </c>
      <c r="C442" s="800" t="s">
        <v>1504</v>
      </c>
      <c r="D442" s="801">
        <v>178</v>
      </c>
      <c r="E442" s="822">
        <v>146</v>
      </c>
      <c r="F442" s="823" t="s">
        <v>4159</v>
      </c>
      <c r="G442" s="823" t="s">
        <v>4160</v>
      </c>
      <c r="H442" s="823" t="s">
        <v>4161</v>
      </c>
      <c r="I442" s="803" t="str">
        <f>IFERROR(INDEX('УУС'!F:F,MATCH('показатель 504-п'!T442,'УУС'!N:N,0)),"")</f>
        <v/>
      </c>
      <c r="J442" s="804" t="str">
        <f t="shared" si="42"/>
        <v xml:space="preserve">2G низ</v>
      </c>
      <c r="K442" s="805" t="s">
        <v>2515</v>
      </c>
      <c r="L442" s="805" t="s">
        <v>2500</v>
      </c>
      <c r="M442" s="805" t="s">
        <v>2489</v>
      </c>
      <c r="N442" s="805" t="s">
        <v>2490</v>
      </c>
      <c r="O442" s="806" t="str">
        <f t="shared" si="43"/>
        <v>-</v>
      </c>
      <c r="P442" s="801" t="s">
        <v>156</v>
      </c>
      <c r="Q442" s="801" t="str">
        <f>CONCATENATE(IFERROR(INDEX('УЦН 1.0'!D:D,MATCH('показатель 504-п'!T442,'УЦН 1.0'!R:R,0)),""),IF(IFERROR(INDEX('УЦН 1.0'!H:H,MATCH('показатель 504-п'!T442,'УЦН 1.0'!R:R,0)),"")="",""," ("&amp;IFERROR(INDEX('УЦН 1.0'!H:H,MATCH('показатель 504-п'!T442,'УЦН 1.0'!R:R,0)),"")&amp;")"))</f>
        <v/>
      </c>
      <c r="R442" s="807" t="str">
        <f>IFERROR(INDEX('УЦН 2.0'!K:K,MATCH('показатель 504-п'!T442,'УЦН 2.0'!L:L,0)),"")</f>
        <v/>
      </c>
      <c r="S442" s="801" t="str">
        <f>IFERROR(INDEX('ПРТС'!H:H,MATCH('показатель 504-п'!T442,'ПРТС'!P:P,0)),"")</f>
        <v/>
      </c>
      <c r="T442" s="808">
        <v>440</v>
      </c>
      <c r="U442" s="785"/>
      <c r="V442" s="785"/>
      <c r="W442" s="785"/>
      <c r="X442" s="785"/>
      <c r="Y442" s="785"/>
      <c r="Z442" s="785"/>
      <c r="AA442" s="785"/>
      <c r="AB442" s="785"/>
    </row>
    <row r="443" ht="14.25">
      <c r="A443" s="800" t="s">
        <v>1274</v>
      </c>
      <c r="B443" s="800" t="s">
        <v>4046</v>
      </c>
      <c r="C443" s="800" t="s">
        <v>4162</v>
      </c>
      <c r="D443" s="801">
        <v>1067</v>
      </c>
      <c r="E443" s="802">
        <v>1448</v>
      </c>
      <c r="F443" s="803" t="s">
        <v>4163</v>
      </c>
      <c r="G443" s="803" t="s">
        <v>4164</v>
      </c>
      <c r="H443" s="803" t="s">
        <v>4165</v>
      </c>
      <c r="I443" s="803" t="str">
        <f>IFERROR(INDEX('УУС'!F:F,MATCH('показатель 504-п'!T443,'УУС'!N:N,0)),"")</f>
        <v/>
      </c>
      <c r="J443" s="804" t="str">
        <f t="shared" si="42"/>
        <v xml:space="preserve">4G хор</v>
      </c>
      <c r="K443" s="805" t="s">
        <v>2707</v>
      </c>
      <c r="L443" s="805" t="s">
        <v>2481</v>
      </c>
      <c r="M443" s="805" t="s">
        <v>2482</v>
      </c>
      <c r="N443" s="805" t="s">
        <v>2495</v>
      </c>
      <c r="O443" s="806" t="str">
        <f t="shared" si="43"/>
        <v>ВОЛС</v>
      </c>
      <c r="P443" s="801" t="s">
        <v>819</v>
      </c>
      <c r="Q443" s="801" t="str">
        <f>CONCATENATE(IFERROR(INDEX('УЦН 1.0'!D:D,MATCH('показатель 504-п'!T443,'УЦН 1.0'!R:R,0)),""),IF(IFERROR(INDEX('УЦН 1.0'!H:H,MATCH('показатель 504-п'!T443,'УЦН 1.0'!R:R,0)),"")="",""," ("&amp;IFERROR(INDEX('УЦН 1.0'!H:H,MATCH('показатель 504-п'!T443,'УЦН 1.0'!R:R,0)),"")&amp;")"))</f>
        <v/>
      </c>
      <c r="R443" s="807" t="str">
        <f>IFERROR(INDEX('УЦН 2.0'!K:K,MATCH('показатель 504-п'!T443,'УЦН 2.0'!L:L,0)),"")</f>
        <v/>
      </c>
      <c r="S443" s="801" t="str">
        <f>IFERROR(INDEX('ПРТС'!H:H,MATCH('показатель 504-п'!T443,'ПРТС'!P:P,0)),"")</f>
        <v/>
      </c>
      <c r="T443" s="808">
        <v>441</v>
      </c>
      <c r="U443" s="785"/>
      <c r="V443" s="785"/>
      <c r="W443" s="785"/>
      <c r="X443" s="785"/>
      <c r="Y443" s="785"/>
      <c r="Z443" s="785"/>
      <c r="AA443" s="785"/>
      <c r="AB443" s="785"/>
    </row>
    <row r="444" ht="14.25">
      <c r="A444" s="800" t="s">
        <v>1274</v>
      </c>
      <c r="B444" s="800" t="s">
        <v>4115</v>
      </c>
      <c r="C444" s="800" t="s">
        <v>4166</v>
      </c>
      <c r="D444" s="801">
        <v>1975</v>
      </c>
      <c r="E444" s="802">
        <v>3126</v>
      </c>
      <c r="F444" s="803" t="s">
        <v>4167</v>
      </c>
      <c r="G444" s="803" t="s">
        <v>4168</v>
      </c>
      <c r="H444" s="803" t="s">
        <v>4169</v>
      </c>
      <c r="I444" s="803" t="str">
        <f>IFERROR(INDEX('УУС'!F:F,MATCH('показатель 504-п'!T444,'УУС'!N:N,0)),"")</f>
        <v/>
      </c>
      <c r="J444" s="804" t="str">
        <f t="shared" si="42"/>
        <v xml:space="preserve">4G хор</v>
      </c>
      <c r="K444" s="805" t="s">
        <v>2707</v>
      </c>
      <c r="L444" s="805" t="s">
        <v>2481</v>
      </c>
      <c r="M444" s="805" t="s">
        <v>2482</v>
      </c>
      <c r="N444" s="805" t="s">
        <v>2495</v>
      </c>
      <c r="O444" s="806" t="str">
        <f t="shared" si="43"/>
        <v>ВОЛС</v>
      </c>
      <c r="P444" s="801" t="s">
        <v>819</v>
      </c>
      <c r="Q444" s="801" t="str">
        <f>CONCATENATE(IFERROR(INDEX('УЦН 1.0'!D:D,MATCH('показатель 504-п'!T444,'УЦН 1.0'!R:R,0)),""),IF(IFERROR(INDEX('УЦН 1.0'!H:H,MATCH('показатель 504-п'!T444,'УЦН 1.0'!R:R,0)),"")="",""," ("&amp;IFERROR(INDEX('УЦН 1.0'!H:H,MATCH('показатель 504-п'!T444,'УЦН 1.0'!R:R,0)),"")&amp;")"))</f>
        <v/>
      </c>
      <c r="R444" s="807" t="str">
        <f>IFERROR(INDEX('УЦН 2.0'!K:K,MATCH('показатель 504-п'!T444,'УЦН 2.0'!L:L,0)),"")</f>
        <v/>
      </c>
      <c r="S444" s="801" t="str">
        <f>IFERROR(INDEX('ПРТС'!H:H,MATCH('показатель 504-п'!T444,'ПРТС'!P:P,0)),"")</f>
        <v/>
      </c>
      <c r="T444" s="808">
        <v>442</v>
      </c>
      <c r="U444" s="785"/>
      <c r="V444" s="785"/>
      <c r="W444" s="785"/>
      <c r="X444" s="785"/>
      <c r="Y444" s="785"/>
      <c r="Z444" s="785"/>
      <c r="AA444" s="785"/>
      <c r="AB444" s="785"/>
    </row>
    <row r="445" ht="14.25">
      <c r="A445" s="800" t="s">
        <v>1274</v>
      </c>
      <c r="B445" s="800" t="s">
        <v>4039</v>
      </c>
      <c r="C445" s="800" t="s">
        <v>654</v>
      </c>
      <c r="D445" s="801">
        <v>17</v>
      </c>
      <c r="E445" s="802">
        <v>7</v>
      </c>
      <c r="F445" s="803" t="s">
        <v>4170</v>
      </c>
      <c r="G445" s="803" t="s">
        <v>4171</v>
      </c>
      <c r="H445" s="803" t="s">
        <v>4172</v>
      </c>
      <c r="I445" s="803" t="str">
        <f>IFERROR(INDEX('УУС'!F:F,MATCH('показатель 504-п'!T445,'УУС'!N:N,0)),"")</f>
        <v/>
      </c>
      <c r="J445" s="804" t="str">
        <f t="shared" si="42"/>
        <v>-</v>
      </c>
      <c r="K445" s="805" t="s">
        <v>156</v>
      </c>
      <c r="L445" s="805" t="s">
        <v>156</v>
      </c>
      <c r="M445" s="805" t="s">
        <v>156</v>
      </c>
      <c r="N445" s="805" t="s">
        <v>156</v>
      </c>
      <c r="O445" s="806" t="str">
        <f t="shared" si="43"/>
        <v>-</v>
      </c>
      <c r="P445" s="801" t="s">
        <v>156</v>
      </c>
      <c r="Q445" s="801" t="str">
        <f>CONCATENATE(IFERROR(INDEX('УЦН 1.0'!D:D,MATCH('показатель 504-п'!T445,'УЦН 1.0'!R:R,0)),""),IF(IFERROR(INDEX('УЦН 1.0'!H:H,MATCH('показатель 504-п'!T445,'УЦН 1.0'!R:R,0)),"")="",""," ("&amp;IFERROR(INDEX('УЦН 1.0'!H:H,MATCH('показатель 504-п'!T445,'УЦН 1.0'!R:R,0)),"")&amp;")"))</f>
        <v/>
      </c>
      <c r="R445" s="807" t="str">
        <f>IFERROR(INDEX('УЦН 2.0'!K:K,MATCH('показатель 504-п'!T445,'УЦН 2.0'!L:L,0)),"")</f>
        <v/>
      </c>
      <c r="S445" s="801" t="str">
        <f>IFERROR(INDEX('ПРТС'!H:H,MATCH('показатель 504-п'!T445,'ПРТС'!P:P,0)),"")</f>
        <v/>
      </c>
      <c r="T445" s="808">
        <v>443</v>
      </c>
      <c r="U445" s="785"/>
      <c r="V445" s="785"/>
      <c r="W445" s="785"/>
      <c r="X445" s="785"/>
      <c r="Y445" s="785"/>
      <c r="Z445" s="785"/>
      <c r="AA445" s="785"/>
      <c r="AB445" s="785"/>
    </row>
    <row r="446" ht="14.25">
      <c r="A446" s="800" t="s">
        <v>1274</v>
      </c>
      <c r="B446" s="800" t="s">
        <v>4067</v>
      </c>
      <c r="C446" s="800" t="s">
        <v>1449</v>
      </c>
      <c r="D446" s="801">
        <v>214</v>
      </c>
      <c r="E446" s="802">
        <v>201</v>
      </c>
      <c r="F446" s="803" t="s">
        <v>4173</v>
      </c>
      <c r="G446" s="803" t="s">
        <v>4174</v>
      </c>
      <c r="H446" s="803" t="s">
        <v>4175</v>
      </c>
      <c r="I446" s="803" t="str">
        <f>IFERROR(INDEX('УУС'!F:F,MATCH('показатель 504-п'!T446,'УУС'!N:N,0)),"")</f>
        <v/>
      </c>
      <c r="J446" s="804" t="str">
        <f t="shared" si="42"/>
        <v xml:space="preserve">4G хор</v>
      </c>
      <c r="K446" s="805" t="s">
        <v>2707</v>
      </c>
      <c r="L446" s="805" t="s">
        <v>2643</v>
      </c>
      <c r="M446" s="805" t="s">
        <v>3005</v>
      </c>
      <c r="N446" s="805" t="s">
        <v>2483</v>
      </c>
      <c r="O446" s="806" t="str">
        <f t="shared" si="43"/>
        <v>ВОЛС</v>
      </c>
      <c r="P446" s="801" t="s">
        <v>819</v>
      </c>
      <c r="Q446" s="801" t="str">
        <f>CONCATENATE(IFERROR(INDEX('УЦН 1.0'!D:D,MATCH('показатель 504-п'!T446,'УЦН 1.0'!R:R,0)),""),IF(IFERROR(INDEX('УЦН 1.0'!H:H,MATCH('показатель 504-п'!T446,'УЦН 1.0'!R:R,0)),"")="",""," ("&amp;IFERROR(INDEX('УЦН 1.0'!H:H,MATCH('показатель 504-п'!T446,'УЦН 1.0'!R:R,0)),"")&amp;")"))</f>
        <v/>
      </c>
      <c r="R446" s="807" t="str">
        <f>IFERROR(INDEX('УЦН 2.0'!K:K,MATCH('показатель 504-п'!T446,'УЦН 2.0'!L:L,0)),"")</f>
        <v/>
      </c>
      <c r="S446" s="801" t="str">
        <f>IFERROR(INDEX('ПРТС'!H:H,MATCH('показатель 504-п'!T446,'ПРТС'!P:P,0)),"")</f>
        <v/>
      </c>
      <c r="T446" s="808">
        <v>444</v>
      </c>
      <c r="U446" s="785"/>
      <c r="V446" s="785"/>
      <c r="W446" s="785"/>
      <c r="X446" s="785"/>
      <c r="Y446" s="785"/>
      <c r="Z446" s="785"/>
      <c r="AA446" s="785"/>
      <c r="AB446" s="785"/>
    </row>
    <row r="447" ht="14.25">
      <c r="A447" s="800" t="s">
        <v>1274</v>
      </c>
      <c r="B447" s="800" t="s">
        <v>2484</v>
      </c>
      <c r="C447" s="800" t="s">
        <v>1407</v>
      </c>
      <c r="D447" s="801">
        <v>1061</v>
      </c>
      <c r="E447" s="802">
        <v>917</v>
      </c>
      <c r="F447" s="803" t="s">
        <v>4176</v>
      </c>
      <c r="G447" s="803" t="s">
        <v>4177</v>
      </c>
      <c r="H447" s="803" t="s">
        <v>4178</v>
      </c>
      <c r="I447" s="803" t="str">
        <f>IFERROR(INDEX('УУС'!F:F,MATCH('показатель 504-п'!T447,'УУС'!N:N,0)),"")</f>
        <v/>
      </c>
      <c r="J447" s="804" t="str">
        <f t="shared" si="42"/>
        <v xml:space="preserve">4G хор</v>
      </c>
      <c r="K447" s="805"/>
      <c r="L447" s="805" t="s">
        <v>2488</v>
      </c>
      <c r="M447" s="805" t="s">
        <v>2482</v>
      </c>
      <c r="N447" s="805" t="s">
        <v>2495</v>
      </c>
      <c r="O447" s="806" t="str">
        <f t="shared" si="43"/>
        <v>ВОЛС</v>
      </c>
      <c r="P447" s="801" t="s">
        <v>819</v>
      </c>
      <c r="Q447" s="801" t="str">
        <f>CONCATENATE(IFERROR(INDEX('УЦН 1.0'!D:D,MATCH('показатель 504-п'!T447,'УЦН 1.0'!R:R,0)),""),IF(IFERROR(INDEX('УЦН 1.0'!H:H,MATCH('показатель 504-п'!T447,'УЦН 1.0'!R:R,0)),"")="",""," ("&amp;IFERROR(INDEX('УЦН 1.0'!H:H,MATCH('показатель 504-п'!T447,'УЦН 1.0'!R:R,0)),"")&amp;")"))</f>
        <v/>
      </c>
      <c r="R447" s="807" t="str">
        <f>IFERROR(INDEX('УЦН 2.0'!K:K,MATCH('показатель 504-п'!T447,'УЦН 2.0'!L:L,0)),"")</f>
        <v/>
      </c>
      <c r="S447" s="801" t="str">
        <f>IFERROR(INDEX('ПРТС'!H:H,MATCH('показатель 504-п'!T447,'ПРТС'!P:P,0)),"")</f>
        <v/>
      </c>
      <c r="T447" s="808">
        <v>445</v>
      </c>
      <c r="U447" s="785"/>
      <c r="V447" s="785"/>
      <c r="W447" s="785"/>
      <c r="X447" s="785"/>
      <c r="Y447" s="785"/>
      <c r="Z447" s="785"/>
      <c r="AA447" s="785"/>
      <c r="AB447" s="785"/>
    </row>
    <row r="448" ht="14.25">
      <c r="A448" s="800" t="s">
        <v>1274</v>
      </c>
      <c r="B448" s="800" t="s">
        <v>4088</v>
      </c>
      <c r="C448" s="800" t="s">
        <v>4179</v>
      </c>
      <c r="D448" s="801">
        <v>11</v>
      </c>
      <c r="E448" s="802">
        <v>7</v>
      </c>
      <c r="F448" s="803" t="s">
        <v>4180</v>
      </c>
      <c r="G448" s="803" t="s">
        <v>4181</v>
      </c>
      <c r="H448" s="803" t="s">
        <v>4182</v>
      </c>
      <c r="I448" s="803" t="str">
        <f>IFERROR(INDEX('УУС'!F:F,MATCH('показатель 504-п'!T448,'УУС'!N:N,0)),"")</f>
        <v/>
      </c>
      <c r="J448" s="804" t="str">
        <f t="shared" si="42"/>
        <v xml:space="preserve">3G хор</v>
      </c>
      <c r="K448" s="805" t="s">
        <v>156</v>
      </c>
      <c r="L448" s="805" t="s">
        <v>156</v>
      </c>
      <c r="M448" s="805" t="s">
        <v>156</v>
      </c>
      <c r="N448" s="805" t="s">
        <v>2495</v>
      </c>
      <c r="O448" s="806" t="str">
        <f t="shared" si="43"/>
        <v>-</v>
      </c>
      <c r="P448" s="801" t="s">
        <v>156</v>
      </c>
      <c r="Q448" s="801" t="str">
        <f>CONCATENATE(IFERROR(INDEX('УЦН 1.0'!D:D,MATCH('показатель 504-п'!T448,'УЦН 1.0'!R:R,0)),""),IF(IFERROR(INDEX('УЦН 1.0'!H:H,MATCH('показатель 504-п'!T448,'УЦН 1.0'!R:R,0)),"")="",""," ("&amp;IFERROR(INDEX('УЦН 1.0'!H:H,MATCH('показатель 504-п'!T448,'УЦН 1.0'!R:R,0)),"")&amp;")"))</f>
        <v/>
      </c>
      <c r="R448" s="807" t="str">
        <f>IFERROR(INDEX('УЦН 2.0'!K:K,MATCH('показатель 504-п'!T448,'УЦН 2.0'!L:L,0)),"")</f>
        <v/>
      </c>
      <c r="S448" s="801" t="str">
        <f>IFERROR(INDEX('ПРТС'!H:H,MATCH('показатель 504-п'!T448,'ПРТС'!P:P,0)),"")</f>
        <v/>
      </c>
      <c r="T448" s="808">
        <v>446</v>
      </c>
      <c r="U448" s="785"/>
      <c r="V448" s="785"/>
      <c r="W448" s="785"/>
      <c r="X448" s="785"/>
      <c r="Y448" s="785"/>
      <c r="Z448" s="785"/>
      <c r="AA448" s="785"/>
      <c r="AB448" s="785"/>
    </row>
    <row r="449" ht="14.25">
      <c r="A449" s="800" t="s">
        <v>1274</v>
      </c>
      <c r="B449" s="800" t="s">
        <v>4039</v>
      </c>
      <c r="C449" s="800" t="s">
        <v>4183</v>
      </c>
      <c r="D449" s="801">
        <v>2968</v>
      </c>
      <c r="E449" s="802">
        <v>2639</v>
      </c>
      <c r="F449" s="803" t="s">
        <v>4184</v>
      </c>
      <c r="G449" s="803" t="s">
        <v>4185</v>
      </c>
      <c r="H449" s="803" t="s">
        <v>4186</v>
      </c>
      <c r="I449" s="803" t="str">
        <f>IFERROR(INDEX('УУС'!F:F,MATCH('показатель 504-п'!T449,'УУС'!N:N,0)),"")</f>
        <v/>
      </c>
      <c r="J449" s="804" t="str">
        <f t="shared" si="42"/>
        <v xml:space="preserve">4G хор</v>
      </c>
      <c r="K449" s="805" t="s">
        <v>2480</v>
      </c>
      <c r="L449" s="805" t="s">
        <v>2488</v>
      </c>
      <c r="M449" s="805" t="s">
        <v>2508</v>
      </c>
      <c r="N449" s="805" t="s">
        <v>2495</v>
      </c>
      <c r="O449" s="806" t="str">
        <f t="shared" si="43"/>
        <v>ВОЛС</v>
      </c>
      <c r="P449" s="801" t="s">
        <v>819</v>
      </c>
      <c r="Q449" s="801" t="str">
        <f>CONCATENATE(IFERROR(INDEX('УЦН 1.0'!D:D,MATCH('показатель 504-п'!T449,'УЦН 1.0'!R:R,0)),""),IF(IFERROR(INDEX('УЦН 1.0'!H:H,MATCH('показатель 504-п'!T449,'УЦН 1.0'!R:R,0)),"")="",""," ("&amp;IFERROR(INDEX('УЦН 1.0'!H:H,MATCH('показатель 504-п'!T449,'УЦН 1.0'!R:R,0)),"")&amp;")"))</f>
        <v/>
      </c>
      <c r="R449" s="807" t="str">
        <f>IFERROR(INDEX('УЦН 2.0'!K:K,MATCH('показатель 504-п'!T449,'УЦН 2.0'!L:L,0)),"")</f>
        <v/>
      </c>
      <c r="S449" s="801" t="str">
        <f>IFERROR(INDEX('ПРТС'!H:H,MATCH('показатель 504-п'!T449,'ПРТС'!P:P,0)),"")</f>
        <v/>
      </c>
      <c r="T449" s="808">
        <v>447</v>
      </c>
      <c r="U449" s="785"/>
      <c r="V449" s="785"/>
      <c r="W449" s="785"/>
      <c r="X449" s="785"/>
      <c r="Y449" s="785"/>
      <c r="Z449" s="785"/>
      <c r="AA449" s="785"/>
      <c r="AB449" s="785"/>
    </row>
    <row r="450" ht="14.25">
      <c r="A450" s="809" t="s">
        <v>1274</v>
      </c>
      <c r="B450" s="800" t="s">
        <v>1275</v>
      </c>
      <c r="C450" s="809" t="s">
        <v>258</v>
      </c>
      <c r="D450" s="810">
        <v>299</v>
      </c>
      <c r="E450" s="802">
        <v>377</v>
      </c>
      <c r="F450" s="803" t="s">
        <v>4187</v>
      </c>
      <c r="G450" s="803" t="s">
        <v>4188</v>
      </c>
      <c r="H450" s="803" t="s">
        <v>4189</v>
      </c>
      <c r="I450" s="803" t="str">
        <f>IFERROR(INDEX('УУС'!F:F,MATCH('показатель 504-п'!T450,'УУС'!N:N,0)),"")</f>
        <v/>
      </c>
      <c r="J450" s="811" t="str">
        <f t="shared" si="42"/>
        <v xml:space="preserve">4G хор</v>
      </c>
      <c r="K450" s="805" t="s">
        <v>156</v>
      </c>
      <c r="L450" s="812" t="s">
        <v>2481</v>
      </c>
      <c r="M450" s="805" t="s">
        <v>156</v>
      </c>
      <c r="N450" s="812" t="s">
        <v>2483</v>
      </c>
      <c r="O450" s="806" t="str">
        <f t="shared" si="43"/>
        <v>ВОЛС</v>
      </c>
      <c r="P450" s="801" t="s">
        <v>819</v>
      </c>
      <c r="Q450" s="801" t="str">
        <f>CONCATENATE(IFERROR(INDEX('УЦН 1.0'!D:D,MATCH('показатель 504-п'!T450,'УЦН 1.0'!R:R,0)),""),IF(IFERROR(INDEX('УЦН 1.0'!H:H,MATCH('показатель 504-п'!T450,'УЦН 1.0'!R:R,0)),"")="",""," ("&amp;IFERROR(INDEX('УЦН 1.0'!H:H,MATCH('показатель 504-п'!T450,'УЦН 1.0'!R:R,0)),"")&amp;")"))</f>
        <v xml:space="preserve">2018 (ВОЛС)</v>
      </c>
      <c r="R450" s="807" t="str">
        <f>IFERROR(INDEX('УЦН 2.0'!K:K,MATCH('показатель 504-п'!T450,'УЦН 2.0'!L:L,0)),"")</f>
        <v xml:space="preserve">2021 - ВОЛС + Мегафон </v>
      </c>
      <c r="S450" s="801" t="str">
        <f>IFERROR(INDEX('ПРТС'!H:H,MATCH('показатель 504-п'!T450,'ПРТС'!P:P,0)),"")</f>
        <v/>
      </c>
      <c r="T450" s="808">
        <v>448</v>
      </c>
      <c r="U450" s="785"/>
      <c r="V450" s="785"/>
      <c r="W450" s="785"/>
      <c r="X450" s="785"/>
      <c r="Y450" s="785"/>
      <c r="Z450" s="785"/>
      <c r="AA450" s="785"/>
      <c r="AB450" s="785"/>
    </row>
    <row r="451" ht="14.25">
      <c r="A451" s="800" t="s">
        <v>1274</v>
      </c>
      <c r="B451" s="800" t="s">
        <v>4039</v>
      </c>
      <c r="C451" s="800" t="s">
        <v>4190</v>
      </c>
      <c r="D451" s="801">
        <v>2</v>
      </c>
      <c r="E451" s="802">
        <v>2</v>
      </c>
      <c r="F451" s="803" t="s">
        <v>4191</v>
      </c>
      <c r="G451" s="803" t="s">
        <v>4192</v>
      </c>
      <c r="H451" s="803" t="s">
        <v>4193</v>
      </c>
      <c r="I451" s="803" t="str">
        <f>IFERROR(INDEX('УУС'!F:F,MATCH('показатель 504-п'!T451,'УУС'!N:N,0)),"")</f>
        <v/>
      </c>
      <c r="J451" s="804" t="str">
        <f t="shared" si="42"/>
        <v>-</v>
      </c>
      <c r="K451" s="805" t="s">
        <v>156</v>
      </c>
      <c r="L451" s="805" t="s">
        <v>156</v>
      </c>
      <c r="M451" s="805" t="s">
        <v>156</v>
      </c>
      <c r="N451" s="805" t="s">
        <v>156</v>
      </c>
      <c r="O451" s="806" t="str">
        <f t="shared" si="43"/>
        <v>-</v>
      </c>
      <c r="P451" s="801" t="s">
        <v>156</v>
      </c>
      <c r="Q451" s="801" t="str">
        <f>CONCATENATE(IFERROR(INDEX('УЦН 1.0'!D:D,MATCH('показатель 504-п'!T451,'УЦН 1.0'!R:R,0)),""),IF(IFERROR(INDEX('УЦН 1.0'!H:H,MATCH('показатель 504-п'!T451,'УЦН 1.0'!R:R,0)),"")="",""," ("&amp;IFERROR(INDEX('УЦН 1.0'!H:H,MATCH('показатель 504-п'!T451,'УЦН 1.0'!R:R,0)),"")&amp;")"))</f>
        <v/>
      </c>
      <c r="R451" s="807" t="str">
        <f>IFERROR(INDEX('УЦН 2.0'!K:K,MATCH('показатель 504-п'!T451,'УЦН 2.0'!L:L,0)),"")</f>
        <v/>
      </c>
      <c r="S451" s="801" t="str">
        <f>IFERROR(INDEX('ПРТС'!H:H,MATCH('показатель 504-п'!T451,'ПРТС'!P:P,0)),"")</f>
        <v/>
      </c>
      <c r="T451" s="808">
        <v>449</v>
      </c>
      <c r="U451" s="785"/>
      <c r="V451" s="785"/>
      <c r="W451" s="785"/>
      <c r="X451" s="785"/>
      <c r="Y451" s="785"/>
      <c r="Z451" s="785"/>
      <c r="AA451" s="785"/>
      <c r="AB451" s="785"/>
    </row>
    <row r="452" ht="14.25">
      <c r="A452" s="800" t="s">
        <v>1274</v>
      </c>
      <c r="B452" s="800" t="s">
        <v>4088</v>
      </c>
      <c r="C452" s="800" t="s">
        <v>1411</v>
      </c>
      <c r="D452" s="801">
        <v>151</v>
      </c>
      <c r="E452" s="802">
        <v>147</v>
      </c>
      <c r="F452" s="803" t="s">
        <v>4194</v>
      </c>
      <c r="G452" s="803" t="s">
        <v>4195</v>
      </c>
      <c r="H452" s="803" t="s">
        <v>4196</v>
      </c>
      <c r="I452" s="803" t="str">
        <f>IFERROR(INDEX('УУС'!F:F,MATCH('показатель 504-п'!T452,'УУС'!N:N,0)),"")</f>
        <v/>
      </c>
      <c r="J452" s="804" t="str">
        <f t="shared" si="42"/>
        <v xml:space="preserve">3G хор</v>
      </c>
      <c r="K452" s="805" t="s">
        <v>156</v>
      </c>
      <c r="L452" s="805" t="s">
        <v>156</v>
      </c>
      <c r="M452" s="805" t="s">
        <v>156</v>
      </c>
      <c r="N452" s="805" t="s">
        <v>2495</v>
      </c>
      <c r="O452" s="806" t="str">
        <f t="shared" si="43"/>
        <v>ВОЛС</v>
      </c>
      <c r="P452" s="801" t="s">
        <v>819</v>
      </c>
      <c r="Q452" s="801" t="str">
        <f>CONCATENATE(IFERROR(INDEX('УЦН 1.0'!D:D,MATCH('показатель 504-п'!T452,'УЦН 1.0'!R:R,0)),""),IF(IFERROR(INDEX('УЦН 1.0'!H:H,MATCH('показатель 504-п'!T452,'УЦН 1.0'!R:R,0)),"")="",""," ("&amp;IFERROR(INDEX('УЦН 1.0'!H:H,MATCH('показатель 504-п'!T452,'УЦН 1.0'!R:R,0)),"")&amp;")"))</f>
        <v/>
      </c>
      <c r="R452" s="807" t="str">
        <f>IFERROR(INDEX('УЦН 2.0'!K:K,MATCH('показатель 504-п'!T452,'УЦН 2.0'!L:L,0)),"")</f>
        <v/>
      </c>
      <c r="S452" s="801" t="str">
        <f>IFERROR(INDEX('ПРТС'!H:H,MATCH('показатель 504-п'!T452,'ПРТС'!P:P,0)),"")</f>
        <v/>
      </c>
      <c r="T452" s="808">
        <v>450</v>
      </c>
      <c r="U452" s="785"/>
      <c r="V452" s="785"/>
      <c r="W452" s="785"/>
      <c r="X452" s="785"/>
      <c r="Y452" s="785"/>
      <c r="Z452" s="785"/>
      <c r="AA452" s="785"/>
      <c r="AB452" s="785"/>
    </row>
    <row r="453" ht="14.25">
      <c r="A453" s="800" t="s">
        <v>1274</v>
      </c>
      <c r="B453" s="800" t="s">
        <v>4088</v>
      </c>
      <c r="C453" s="800" t="s">
        <v>1420</v>
      </c>
      <c r="D453" s="801">
        <v>183</v>
      </c>
      <c r="E453" s="802">
        <v>192</v>
      </c>
      <c r="F453" s="803" t="s">
        <v>4197</v>
      </c>
      <c r="G453" s="803" t="s">
        <v>4198</v>
      </c>
      <c r="H453" s="803" t="s">
        <v>4199</v>
      </c>
      <c r="I453" s="803" t="str">
        <f>IFERROR(INDEX('УУС'!F:F,MATCH('показатель 504-п'!T453,'УУС'!N:N,0)),"")</f>
        <v/>
      </c>
      <c r="J453" s="804" t="str">
        <f t="shared" si="42"/>
        <v xml:space="preserve">4G хор</v>
      </c>
      <c r="K453" s="805" t="s">
        <v>2515</v>
      </c>
      <c r="L453" s="805" t="s">
        <v>156</v>
      </c>
      <c r="M453" s="805" t="s">
        <v>2508</v>
      </c>
      <c r="N453" s="805" t="s">
        <v>2483</v>
      </c>
      <c r="O453" s="806" t="str">
        <f t="shared" si="43"/>
        <v>ВОЛС</v>
      </c>
      <c r="P453" s="801" t="s">
        <v>819</v>
      </c>
      <c r="Q453" s="801" t="str">
        <f>CONCATENATE(IFERROR(INDEX('УЦН 1.0'!D:D,MATCH('показатель 504-п'!T453,'УЦН 1.0'!R:R,0)),""),IF(IFERROR(INDEX('УЦН 1.0'!H:H,MATCH('показатель 504-п'!T453,'УЦН 1.0'!R:R,0)),"")="",""," ("&amp;IFERROR(INDEX('УЦН 1.0'!H:H,MATCH('показатель 504-п'!T453,'УЦН 1.0'!R:R,0)),"")&amp;")"))</f>
        <v/>
      </c>
      <c r="R453" s="807" t="str">
        <f>IFERROR(INDEX('УЦН 2.0'!K:K,MATCH('показатель 504-п'!T453,'УЦН 2.0'!L:L,0)),"")</f>
        <v/>
      </c>
      <c r="S453" s="801" t="str">
        <f>IFERROR(INDEX('ПРТС'!H:H,MATCH('показатель 504-п'!T453,'ПРТС'!P:P,0)),"")</f>
        <v/>
      </c>
      <c r="T453" s="808">
        <v>451</v>
      </c>
      <c r="U453" s="785"/>
      <c r="V453" s="785"/>
      <c r="W453" s="785"/>
      <c r="X453" s="785"/>
      <c r="Y453" s="785"/>
      <c r="Z453" s="785"/>
      <c r="AA453" s="785"/>
      <c r="AB453" s="785"/>
    </row>
    <row r="454" ht="14.25">
      <c r="A454" s="800" t="s">
        <v>1274</v>
      </c>
      <c r="B454" s="800" t="s">
        <v>2484</v>
      </c>
      <c r="C454" s="800" t="s">
        <v>4200</v>
      </c>
      <c r="D454" s="801">
        <v>78</v>
      </c>
      <c r="E454" s="802">
        <v>56</v>
      </c>
      <c r="F454" s="803" t="s">
        <v>4201</v>
      </c>
      <c r="G454" s="803" t="s">
        <v>4202</v>
      </c>
      <c r="H454" s="803" t="s">
        <v>4203</v>
      </c>
      <c r="I454" s="803" t="str">
        <f>IFERROR(INDEX('УУС'!F:F,MATCH('показатель 504-п'!T454,'УУС'!N:N,0)),"")</f>
        <v xml:space="preserve">ул. Центральная, д. 1</v>
      </c>
      <c r="J454" s="804" t="str">
        <f t="shared" si="42"/>
        <v xml:space="preserve">3G хор</v>
      </c>
      <c r="K454" s="805" t="s">
        <v>2515</v>
      </c>
      <c r="L454" s="805" t="s">
        <v>2488</v>
      </c>
      <c r="M454" s="805" t="s">
        <v>2508</v>
      </c>
      <c r="N454" s="805" t="s">
        <v>2495</v>
      </c>
      <c r="O454" s="806" t="str">
        <f t="shared" si="43"/>
        <v>-</v>
      </c>
      <c r="P454" s="801" t="s">
        <v>156</v>
      </c>
      <c r="Q454" s="801" t="str">
        <f>CONCATENATE(IFERROR(INDEX('УЦН 1.0'!D:D,MATCH('показатель 504-п'!T454,'УЦН 1.0'!R:R,0)),""),IF(IFERROR(INDEX('УЦН 1.0'!H:H,MATCH('показатель 504-п'!T454,'УЦН 1.0'!R:R,0)),"")="",""," ("&amp;IFERROR(INDEX('УЦН 1.0'!H:H,MATCH('показатель 504-п'!T454,'УЦН 1.0'!R:R,0)),"")&amp;")"))</f>
        <v/>
      </c>
      <c r="R454" s="807" t="str">
        <f>IFERROR(INDEX('УЦН 2.0'!K:K,MATCH('показатель 504-п'!T454,'УЦН 2.0'!L:L,0)),"")</f>
        <v/>
      </c>
      <c r="S454" s="801" t="str">
        <f>IFERROR(INDEX('ПРТС'!H:H,MATCH('показатель 504-п'!T454,'ПРТС'!P:P,0)),"")</f>
        <v/>
      </c>
      <c r="T454" s="808">
        <v>452</v>
      </c>
      <c r="U454" s="785"/>
      <c r="V454" s="785"/>
      <c r="W454" s="785"/>
      <c r="X454" s="785"/>
      <c r="Y454" s="785"/>
      <c r="Z454" s="785"/>
      <c r="AA454" s="785"/>
      <c r="AB454" s="785"/>
    </row>
    <row r="455" ht="14.25">
      <c r="A455" s="800" t="s">
        <v>1274</v>
      </c>
      <c r="B455" s="800" t="s">
        <v>4062</v>
      </c>
      <c r="C455" s="800" t="s">
        <v>1165</v>
      </c>
      <c r="D455" s="801">
        <v>8</v>
      </c>
      <c r="E455" s="802">
        <v>23</v>
      </c>
      <c r="F455" s="803" t="s">
        <v>4204</v>
      </c>
      <c r="G455" s="803" t="s">
        <v>4205</v>
      </c>
      <c r="H455" s="803" t="s">
        <v>4206</v>
      </c>
      <c r="I455" s="803" t="str">
        <f>IFERROR(INDEX('УУС'!F:F,MATCH('показатель 504-п'!T455,'УУС'!N:N,0)),"")</f>
        <v/>
      </c>
      <c r="J455" s="804" t="str">
        <f t="shared" si="42"/>
        <v>-</v>
      </c>
      <c r="K455" s="805" t="s">
        <v>156</v>
      </c>
      <c r="L455" s="805" t="s">
        <v>156</v>
      </c>
      <c r="M455" s="805" t="s">
        <v>156</v>
      </c>
      <c r="N455" s="805" t="s">
        <v>156</v>
      </c>
      <c r="O455" s="806" t="str">
        <f t="shared" si="43"/>
        <v>-</v>
      </c>
      <c r="P455" s="801" t="s">
        <v>156</v>
      </c>
      <c r="Q455" s="801" t="str">
        <f>CONCATENATE(IFERROR(INDEX('УЦН 1.0'!D:D,MATCH('показатель 504-п'!T455,'УЦН 1.0'!R:R,0)),""),IF(IFERROR(INDEX('УЦН 1.0'!H:H,MATCH('показатель 504-п'!T455,'УЦН 1.0'!R:R,0)),"")="",""," ("&amp;IFERROR(INDEX('УЦН 1.0'!H:H,MATCH('показатель 504-п'!T455,'УЦН 1.0'!R:R,0)),"")&amp;")"))</f>
        <v/>
      </c>
      <c r="R455" s="807" t="str">
        <f>IFERROR(INDEX('УЦН 2.0'!K:K,MATCH('показатель 504-п'!T455,'УЦН 2.0'!L:L,0)),"")</f>
        <v/>
      </c>
      <c r="S455" s="801" t="str">
        <f>IFERROR(INDEX('ПРТС'!H:H,MATCH('показатель 504-п'!T455,'ПРТС'!P:P,0)),"")</f>
        <v/>
      </c>
      <c r="T455" s="808">
        <v>453</v>
      </c>
      <c r="U455" s="785"/>
      <c r="V455" s="785"/>
      <c r="W455" s="785"/>
      <c r="X455" s="785"/>
      <c r="Y455" s="785"/>
      <c r="Z455" s="785"/>
      <c r="AA455" s="785"/>
      <c r="AB455" s="785"/>
    </row>
    <row r="456" ht="14.25">
      <c r="A456" s="800" t="s">
        <v>1274</v>
      </c>
      <c r="B456" s="800" t="s">
        <v>1364</v>
      </c>
      <c r="C456" s="800" t="s">
        <v>1431</v>
      </c>
      <c r="D456" s="801">
        <v>148</v>
      </c>
      <c r="E456" s="802">
        <v>160</v>
      </c>
      <c r="F456" s="803" t="s">
        <v>4207</v>
      </c>
      <c r="G456" s="803" t="s">
        <v>4208</v>
      </c>
      <c r="H456" s="803" t="s">
        <v>4209</v>
      </c>
      <c r="I456" s="803" t="str">
        <f>IFERROR(INDEX('УУС'!F:F,MATCH('показатель 504-п'!T456,'УУС'!N:N,0)),"")</f>
        <v/>
      </c>
      <c r="J456" s="804" t="str">
        <f t="shared" si="42"/>
        <v xml:space="preserve">4G хор</v>
      </c>
      <c r="K456" s="805" t="s">
        <v>2480</v>
      </c>
      <c r="L456" s="805" t="s">
        <v>2481</v>
      </c>
      <c r="M456" s="805" t="s">
        <v>2489</v>
      </c>
      <c r="N456" s="805" t="s">
        <v>2490</v>
      </c>
      <c r="O456" s="806" t="str">
        <f t="shared" si="43"/>
        <v>-</v>
      </c>
      <c r="P456" s="801" t="s">
        <v>156</v>
      </c>
      <c r="Q456" s="801" t="str">
        <f>CONCATENATE(IFERROR(INDEX('УЦН 1.0'!D:D,MATCH('показатель 504-п'!T456,'УЦН 1.0'!R:R,0)),""),IF(IFERROR(INDEX('УЦН 1.0'!H:H,MATCH('показатель 504-п'!T456,'УЦН 1.0'!R:R,0)),"")="",""," ("&amp;IFERROR(INDEX('УЦН 1.0'!H:H,MATCH('показатель 504-п'!T456,'УЦН 1.0'!R:R,0)),"")&amp;")"))</f>
        <v/>
      </c>
      <c r="R456" s="807" t="str">
        <f>IFERROR(INDEX('УЦН 2.0'!K:K,MATCH('показатель 504-п'!T456,'УЦН 2.0'!L:L,0)),"")</f>
        <v/>
      </c>
      <c r="S456" s="801" t="str">
        <f>IFERROR(INDEX('ПРТС'!H:H,MATCH('показатель 504-п'!T456,'ПРТС'!P:P,0)),"")</f>
        <v/>
      </c>
      <c r="T456" s="808">
        <v>454</v>
      </c>
      <c r="U456" s="785"/>
      <c r="V456" s="785"/>
      <c r="W456" s="785"/>
      <c r="X456" s="785"/>
      <c r="Y456" s="785"/>
      <c r="Z456" s="785"/>
      <c r="AA456" s="785"/>
      <c r="AB456" s="785"/>
    </row>
    <row r="457" ht="14.25">
      <c r="A457" s="800" t="s">
        <v>1274</v>
      </c>
      <c r="B457" s="800" t="s">
        <v>2484</v>
      </c>
      <c r="C457" s="800" t="s">
        <v>1443</v>
      </c>
      <c r="D457" s="801">
        <v>111</v>
      </c>
      <c r="E457" s="802">
        <v>152</v>
      </c>
      <c r="F457" s="803" t="s">
        <v>4210</v>
      </c>
      <c r="G457" s="803" t="s">
        <v>4211</v>
      </c>
      <c r="H457" s="803" t="s">
        <v>4212</v>
      </c>
      <c r="I457" s="803" t="str">
        <f>IFERROR(INDEX('УУС'!F:F,MATCH('показатель 504-п'!T457,'УУС'!N:N,0)),"")</f>
        <v xml:space="preserve">ул. Лесная, 1</v>
      </c>
      <c r="J457" s="804" t="str">
        <f t="shared" si="42"/>
        <v xml:space="preserve">3G хор</v>
      </c>
      <c r="K457" s="805" t="s">
        <v>2515</v>
      </c>
      <c r="L457" s="805" t="s">
        <v>2488</v>
      </c>
      <c r="M457" s="805" t="s">
        <v>2508</v>
      </c>
      <c r="N457" s="805" t="s">
        <v>2490</v>
      </c>
      <c r="O457" s="806" t="str">
        <f t="shared" si="43"/>
        <v>РРЛ</v>
      </c>
      <c r="P457" s="801" t="s">
        <v>2540</v>
      </c>
      <c r="Q457" s="801" t="str">
        <f>CONCATENATE(IFERROR(INDEX('УЦН 1.0'!D:D,MATCH('показатель 504-п'!T457,'УЦН 1.0'!R:R,0)),""),IF(IFERROR(INDEX('УЦН 1.0'!H:H,MATCH('показатель 504-п'!T457,'УЦН 1.0'!R:R,0)),"")="",""," ("&amp;IFERROR(INDEX('УЦН 1.0'!H:H,MATCH('показатель 504-п'!T457,'УЦН 1.0'!R:R,0)),"")&amp;")"))</f>
        <v/>
      </c>
      <c r="R457" s="807" t="str">
        <f>IFERROR(INDEX('УЦН 2.0'!K:K,MATCH('показатель 504-п'!T457,'УЦН 2.0'!L:L,0)),"")</f>
        <v/>
      </c>
      <c r="S457" s="801" t="str">
        <f>IFERROR(INDEX('ПРТС'!H:H,MATCH('показатель 504-п'!T457,'ПРТС'!P:P,0)),"")</f>
        <v/>
      </c>
      <c r="T457" s="808">
        <v>455</v>
      </c>
      <c r="U457" s="785"/>
      <c r="V457" s="785"/>
      <c r="W457" s="785"/>
      <c r="X457" s="785"/>
      <c r="Y457" s="785"/>
      <c r="Z457" s="785"/>
      <c r="AA457" s="785"/>
      <c r="AB457" s="785"/>
    </row>
    <row r="458" ht="14.25">
      <c r="A458" s="800" t="s">
        <v>1274</v>
      </c>
      <c r="B458" s="800" t="s">
        <v>4051</v>
      </c>
      <c r="C458" s="800" t="s">
        <v>4213</v>
      </c>
      <c r="D458" s="801">
        <v>176</v>
      </c>
      <c r="E458" s="802">
        <v>69</v>
      </c>
      <c r="F458" s="803" t="s">
        <v>4214</v>
      </c>
      <c r="G458" s="803" t="s">
        <v>4215</v>
      </c>
      <c r="H458" s="803" t="s">
        <v>4216</v>
      </c>
      <c r="I458" s="803" t="str">
        <f>IFERROR(INDEX('УУС'!F:F,MATCH('показатель 504-п'!T458,'УУС'!N:N,0)),"")</f>
        <v/>
      </c>
      <c r="J458" s="804" t="str">
        <f t="shared" si="42"/>
        <v xml:space="preserve">4G хор</v>
      </c>
      <c r="K458" s="805" t="s">
        <v>2515</v>
      </c>
      <c r="L458" s="805" t="s">
        <v>2481</v>
      </c>
      <c r="M458" s="805" t="s">
        <v>3005</v>
      </c>
      <c r="N458" s="805" t="s">
        <v>2490</v>
      </c>
      <c r="O458" s="806" t="str">
        <f t="shared" si="43"/>
        <v>-</v>
      </c>
      <c r="P458" s="801" t="s">
        <v>156</v>
      </c>
      <c r="Q458" s="801" t="str">
        <f>CONCATENATE(IFERROR(INDEX('УЦН 1.0'!D:D,MATCH('показатель 504-п'!T458,'УЦН 1.0'!R:R,0)),""),IF(IFERROR(INDEX('УЦН 1.0'!H:H,MATCH('показатель 504-п'!T458,'УЦН 1.0'!R:R,0)),"")="",""," ("&amp;IFERROR(INDEX('УЦН 1.0'!H:H,MATCH('показатель 504-п'!T458,'УЦН 1.0'!R:R,0)),"")&amp;")"))</f>
        <v/>
      </c>
      <c r="R458" s="807" t="str">
        <f>IFERROR(INDEX('УЦН 2.0'!K:K,MATCH('показатель 504-п'!T458,'УЦН 2.0'!L:L,0)),"")</f>
        <v/>
      </c>
      <c r="S458" s="801" t="str">
        <f>IFERROR(INDEX('ПРТС'!H:H,MATCH('показатель 504-п'!T458,'ПРТС'!P:P,0)),"")</f>
        <v/>
      </c>
      <c r="T458" s="808">
        <v>456</v>
      </c>
      <c r="U458" s="785"/>
      <c r="V458" s="785"/>
      <c r="W458" s="785"/>
      <c r="X458" s="785"/>
      <c r="Y458" s="785"/>
      <c r="Z458" s="785"/>
      <c r="AA458" s="785"/>
      <c r="AB458" s="785"/>
    </row>
    <row r="459" ht="14.25">
      <c r="A459" s="800" t="s">
        <v>1274</v>
      </c>
      <c r="B459" s="800" t="s">
        <v>4115</v>
      </c>
      <c r="C459" s="800" t="s">
        <v>1416</v>
      </c>
      <c r="D459" s="801">
        <v>146</v>
      </c>
      <c r="E459" s="802">
        <v>144</v>
      </c>
      <c r="F459" s="803" t="s">
        <v>4217</v>
      </c>
      <c r="G459" s="803" t="s">
        <v>4218</v>
      </c>
      <c r="H459" s="803" t="s">
        <v>4219</v>
      </c>
      <c r="I459" s="803" t="str">
        <f>IFERROR(INDEX('УУС'!F:F,MATCH('показатель 504-п'!T459,'УУС'!N:N,0)),"")</f>
        <v/>
      </c>
      <c r="J459" s="804" t="str">
        <f t="shared" si="42"/>
        <v xml:space="preserve">4G хор</v>
      </c>
      <c r="K459" s="805" t="s">
        <v>4119</v>
      </c>
      <c r="L459" s="805" t="s">
        <v>2481</v>
      </c>
      <c r="M459" s="805" t="s">
        <v>4220</v>
      </c>
      <c r="N459" s="805" t="s">
        <v>2483</v>
      </c>
      <c r="O459" s="806" t="str">
        <f t="shared" si="43"/>
        <v>-</v>
      </c>
      <c r="P459" s="801" t="s">
        <v>156</v>
      </c>
      <c r="Q459" s="801" t="str">
        <f>CONCATENATE(IFERROR(INDEX('УЦН 1.0'!D:D,MATCH('показатель 504-п'!T459,'УЦН 1.0'!R:R,0)),""),IF(IFERROR(INDEX('УЦН 1.0'!H:H,MATCH('показатель 504-п'!T459,'УЦН 1.0'!R:R,0)),"")="",""," ("&amp;IFERROR(INDEX('УЦН 1.0'!H:H,MATCH('показатель 504-п'!T459,'УЦН 1.0'!R:R,0)),"")&amp;")"))</f>
        <v/>
      </c>
      <c r="R459" s="807" t="str">
        <f>IFERROR(INDEX('УЦН 2.0'!K:K,MATCH('показатель 504-п'!T459,'УЦН 2.0'!L:L,0)),"")</f>
        <v/>
      </c>
      <c r="S459" s="801" t="str">
        <f>IFERROR(INDEX('ПРТС'!H:H,MATCH('показатель 504-п'!T459,'ПРТС'!P:P,0)),"")</f>
        <v/>
      </c>
      <c r="T459" s="808">
        <v>457</v>
      </c>
      <c r="U459" s="785"/>
      <c r="V459" s="785"/>
      <c r="W459" s="785"/>
      <c r="X459" s="785"/>
      <c r="Y459" s="785"/>
      <c r="Z459" s="785"/>
      <c r="AA459" s="785"/>
      <c r="AB459" s="785"/>
    </row>
    <row r="460" ht="14.25">
      <c r="A460" s="800" t="s">
        <v>1274</v>
      </c>
      <c r="B460" s="800" t="s">
        <v>1364</v>
      </c>
      <c r="C460" s="800" t="s">
        <v>259</v>
      </c>
      <c r="D460" s="801">
        <v>480</v>
      </c>
      <c r="E460" s="802">
        <v>361</v>
      </c>
      <c r="F460" s="803" t="s">
        <v>4221</v>
      </c>
      <c r="G460" s="803" t="s">
        <v>4222</v>
      </c>
      <c r="H460" s="803" t="s">
        <v>4223</v>
      </c>
      <c r="I460" s="803" t="str">
        <f>IFERROR(INDEX('УУС'!F:F,MATCH('показатель 504-п'!T460,'УУС'!N:N,0)),"")</f>
        <v/>
      </c>
      <c r="J460" s="804" t="str">
        <f t="shared" si="42"/>
        <v xml:space="preserve">4G хор</v>
      </c>
      <c r="K460" s="805" t="s">
        <v>2707</v>
      </c>
      <c r="L460" s="805" t="s">
        <v>2488</v>
      </c>
      <c r="M460" s="805" t="s">
        <v>2508</v>
      </c>
      <c r="N460" s="805" t="s">
        <v>2483</v>
      </c>
      <c r="O460" s="806" t="str">
        <f t="shared" si="43"/>
        <v>ВОЛС</v>
      </c>
      <c r="P460" s="801" t="s">
        <v>819</v>
      </c>
      <c r="Q460" s="801" t="str">
        <f>CONCATENATE(IFERROR(INDEX('УЦН 1.0'!D:D,MATCH('показатель 504-п'!T460,'УЦН 1.0'!R:R,0)),""),IF(IFERROR(INDEX('УЦН 1.0'!H:H,MATCH('показатель 504-п'!T460,'УЦН 1.0'!R:R,0)),"")="",""," ("&amp;IFERROR(INDEX('УЦН 1.0'!H:H,MATCH('показатель 504-п'!T460,'УЦН 1.0'!R:R,0)),"")&amp;")"))</f>
        <v xml:space="preserve">2018 (ВОЛС)</v>
      </c>
      <c r="R460" s="807" t="str">
        <f>IFERROR(INDEX('УЦН 2.0'!K:K,MATCH('показатель 504-п'!T460,'УЦН 2.0'!L:L,0)),"")</f>
        <v/>
      </c>
      <c r="S460" s="801" t="str">
        <f>IFERROR(INDEX('ПРТС'!H:H,MATCH('показатель 504-п'!T460,'ПРТС'!P:P,0)),"")</f>
        <v/>
      </c>
      <c r="T460" s="808">
        <v>458</v>
      </c>
      <c r="U460" s="785"/>
      <c r="V460" s="785"/>
      <c r="W460" s="785"/>
      <c r="X460" s="785"/>
      <c r="Y460" s="785"/>
      <c r="Z460" s="785"/>
      <c r="AA460" s="785"/>
      <c r="AB460" s="785"/>
    </row>
    <row r="461" ht="14.25">
      <c r="A461" s="800" t="s">
        <v>1274</v>
      </c>
      <c r="B461" s="800" t="s">
        <v>4092</v>
      </c>
      <c r="C461" s="800" t="s">
        <v>4224</v>
      </c>
      <c r="D461" s="801">
        <v>3786</v>
      </c>
      <c r="E461" s="802">
        <v>6712</v>
      </c>
      <c r="F461" s="803" t="s">
        <v>4225</v>
      </c>
      <c r="G461" s="803" t="s">
        <v>4226</v>
      </c>
      <c r="H461" s="803" t="s">
        <v>4227</v>
      </c>
      <c r="I461" s="803" t="str">
        <f>IFERROR(INDEX('УУС'!F:F,MATCH('показатель 504-п'!T461,'УУС'!N:N,0)),"")</f>
        <v/>
      </c>
      <c r="J461" s="804" t="str">
        <f t="shared" si="42"/>
        <v xml:space="preserve">4G хор</v>
      </c>
      <c r="K461" s="805" t="s">
        <v>2480</v>
      </c>
      <c r="L461" s="805" t="s">
        <v>2481</v>
      </c>
      <c r="M461" s="805" t="s">
        <v>2482</v>
      </c>
      <c r="N461" s="805" t="s">
        <v>2483</v>
      </c>
      <c r="O461" s="806" t="str">
        <f t="shared" si="43"/>
        <v>ВОЛС</v>
      </c>
      <c r="P461" s="801" t="s">
        <v>819</v>
      </c>
      <c r="Q461" s="801" t="str">
        <f>CONCATENATE(IFERROR(INDEX('УЦН 1.0'!D:D,MATCH('показатель 504-п'!T461,'УЦН 1.0'!R:R,0)),""),IF(IFERROR(INDEX('УЦН 1.0'!H:H,MATCH('показатель 504-п'!T461,'УЦН 1.0'!R:R,0)),"")="",""," ("&amp;IFERROR(INDEX('УЦН 1.0'!H:H,MATCH('показатель 504-п'!T461,'УЦН 1.0'!R:R,0)),"")&amp;")"))</f>
        <v/>
      </c>
      <c r="R461" s="807" t="str">
        <f>IFERROR(INDEX('УЦН 2.0'!K:K,MATCH('показатель 504-п'!T461,'УЦН 2.0'!L:L,0)),"")</f>
        <v/>
      </c>
      <c r="S461" s="801" t="str">
        <f>IFERROR(INDEX('ПРТС'!H:H,MATCH('показатель 504-п'!T461,'ПРТС'!P:P,0)),"")</f>
        <v/>
      </c>
      <c r="T461" s="808">
        <v>459</v>
      </c>
      <c r="U461" s="785"/>
      <c r="V461" s="785"/>
      <c r="W461" s="785"/>
      <c r="X461" s="785"/>
      <c r="Y461" s="785"/>
      <c r="Z461" s="785"/>
      <c r="AA461" s="785"/>
      <c r="AB461" s="785"/>
    </row>
    <row r="462" ht="14.25">
      <c r="A462" s="800" t="s">
        <v>1274</v>
      </c>
      <c r="B462" s="800" t="s">
        <v>1364</v>
      </c>
      <c r="C462" s="800" t="s">
        <v>4228</v>
      </c>
      <c r="D462" s="801">
        <v>3424</v>
      </c>
      <c r="E462" s="802">
        <v>1784</v>
      </c>
      <c r="F462" s="803" t="s">
        <v>4229</v>
      </c>
      <c r="G462" s="803" t="s">
        <v>4230</v>
      </c>
      <c r="H462" s="803" t="s">
        <v>4231</v>
      </c>
      <c r="I462" s="803" t="str">
        <f>IFERROR(INDEX('УУС'!F:F,MATCH('показатель 504-п'!T462,'УУС'!N:N,0)),"")</f>
        <v/>
      </c>
      <c r="J462" s="804" t="str">
        <f t="shared" si="42"/>
        <v xml:space="preserve">4G хор</v>
      </c>
      <c r="K462" s="805" t="s">
        <v>2480</v>
      </c>
      <c r="L462" s="805" t="s">
        <v>2481</v>
      </c>
      <c r="M462" s="805" t="s">
        <v>2482</v>
      </c>
      <c r="N462" s="805" t="s">
        <v>2495</v>
      </c>
      <c r="O462" s="806" t="str">
        <f t="shared" si="43"/>
        <v>-</v>
      </c>
      <c r="P462" s="801" t="s">
        <v>156</v>
      </c>
      <c r="Q462" s="801" t="str">
        <f>CONCATENATE(IFERROR(INDEX('УЦН 1.0'!D:D,MATCH('показатель 504-п'!T462,'УЦН 1.0'!R:R,0)),""),IF(IFERROR(INDEX('УЦН 1.0'!H:H,MATCH('показатель 504-п'!T462,'УЦН 1.0'!R:R,0)),"")="",""," ("&amp;IFERROR(INDEX('УЦН 1.0'!H:H,MATCH('показатель 504-п'!T462,'УЦН 1.0'!R:R,0)),"")&amp;")"))</f>
        <v/>
      </c>
      <c r="R462" s="807" t="str">
        <f>IFERROR(INDEX('УЦН 2.0'!K:K,MATCH('показатель 504-п'!T462,'УЦН 2.0'!L:L,0)),"")</f>
        <v/>
      </c>
      <c r="S462" s="801" t="str">
        <f>IFERROR(INDEX('ПРТС'!H:H,MATCH('показатель 504-п'!T462,'ПРТС'!P:P,0)),"")</f>
        <v/>
      </c>
      <c r="T462" s="808">
        <v>460</v>
      </c>
      <c r="U462" s="785"/>
      <c r="V462" s="785"/>
      <c r="W462" s="785"/>
      <c r="X462" s="785"/>
      <c r="Y462" s="785"/>
      <c r="Z462" s="785"/>
      <c r="AA462" s="785"/>
      <c r="AB462" s="785"/>
    </row>
    <row r="463" ht="14.25">
      <c r="A463" s="800" t="s">
        <v>1274</v>
      </c>
      <c r="B463" s="800" t="s">
        <v>4088</v>
      </c>
      <c r="C463" s="800" t="s">
        <v>4232</v>
      </c>
      <c r="D463" s="801">
        <v>11</v>
      </c>
      <c r="E463" s="802">
        <v>29</v>
      </c>
      <c r="F463" s="803" t="s">
        <v>4233</v>
      </c>
      <c r="G463" s="803" t="s">
        <v>4234</v>
      </c>
      <c r="H463" s="803" t="s">
        <v>4235</v>
      </c>
      <c r="I463" s="803" t="str">
        <f>IFERROR(INDEX('УУС'!F:F,MATCH('показатель 504-п'!T463,'УУС'!N:N,0)),"")</f>
        <v/>
      </c>
      <c r="J463" s="804" t="str">
        <f t="shared" si="42"/>
        <v xml:space="preserve">4G хор</v>
      </c>
      <c r="K463" s="805" t="s">
        <v>156</v>
      </c>
      <c r="L463" s="805" t="s">
        <v>156</v>
      </c>
      <c r="M463" s="805" t="s">
        <v>2489</v>
      </c>
      <c r="N463" s="805" t="s">
        <v>2483</v>
      </c>
      <c r="O463" s="806" t="str">
        <f t="shared" si="43"/>
        <v>-</v>
      </c>
      <c r="P463" s="801" t="s">
        <v>156</v>
      </c>
      <c r="Q463" s="801" t="str">
        <f>CONCATENATE(IFERROR(INDEX('УЦН 1.0'!D:D,MATCH('показатель 504-п'!T463,'УЦН 1.0'!R:R,0)),""),IF(IFERROR(INDEX('УЦН 1.0'!H:H,MATCH('показатель 504-п'!T463,'УЦН 1.0'!R:R,0)),"")="",""," ("&amp;IFERROR(INDEX('УЦН 1.0'!H:H,MATCH('показатель 504-п'!T463,'УЦН 1.0'!R:R,0)),"")&amp;")"))</f>
        <v/>
      </c>
      <c r="R463" s="807" t="str">
        <f>IFERROR(INDEX('УЦН 2.0'!K:K,MATCH('показатель 504-п'!T463,'УЦН 2.0'!L:L,0)),"")</f>
        <v/>
      </c>
      <c r="S463" s="801" t="str">
        <f>IFERROR(INDEX('ПРТС'!H:H,MATCH('показатель 504-п'!T463,'ПРТС'!P:P,0)),"")</f>
        <v/>
      </c>
      <c r="T463" s="808">
        <v>461</v>
      </c>
      <c r="U463" s="785"/>
      <c r="V463" s="785"/>
      <c r="W463" s="785"/>
      <c r="X463" s="785"/>
      <c r="Y463" s="785"/>
      <c r="Z463" s="785"/>
      <c r="AA463" s="785"/>
      <c r="AB463" s="785"/>
    </row>
    <row r="464" ht="14.25">
      <c r="A464" s="800" t="s">
        <v>1274</v>
      </c>
      <c r="B464" s="800" t="s">
        <v>1364</v>
      </c>
      <c r="C464" s="800" t="s">
        <v>260</v>
      </c>
      <c r="D464" s="801">
        <v>287</v>
      </c>
      <c r="E464" s="802">
        <v>556</v>
      </c>
      <c r="F464" s="803" t="s">
        <v>4236</v>
      </c>
      <c r="G464" s="803" t="s">
        <v>4237</v>
      </c>
      <c r="H464" s="803" t="s">
        <v>4238</v>
      </c>
      <c r="I464" s="803" t="str">
        <f>IFERROR(INDEX('УУС'!F:F,MATCH('показатель 504-п'!T464,'УУС'!N:N,0)),"")</f>
        <v/>
      </c>
      <c r="J464" s="804" t="str">
        <f t="shared" si="42"/>
        <v xml:space="preserve">4G хор</v>
      </c>
      <c r="K464" s="805" t="s">
        <v>4119</v>
      </c>
      <c r="L464" s="805" t="s">
        <v>2481</v>
      </c>
      <c r="M464" s="805" t="s">
        <v>2482</v>
      </c>
      <c r="N464" s="805" t="s">
        <v>2483</v>
      </c>
      <c r="O464" s="806" t="str">
        <f t="shared" si="43"/>
        <v>ВОЛС</v>
      </c>
      <c r="P464" s="801" t="s">
        <v>156</v>
      </c>
      <c r="Q464" s="801" t="str">
        <f>CONCATENATE(IFERROR(INDEX('УЦН 1.0'!D:D,MATCH('показатель 504-п'!T464,'УЦН 1.0'!R:R,0)),""),IF(IFERROR(INDEX('УЦН 1.0'!H:H,MATCH('показатель 504-п'!T464,'УЦН 1.0'!R:R,0)),"")="",""," ("&amp;IFERROR(INDEX('УЦН 1.0'!H:H,MATCH('показатель 504-п'!T464,'УЦН 1.0'!R:R,0)),"")&amp;")"))</f>
        <v xml:space="preserve">2018 (ВОЛС)</v>
      </c>
      <c r="R464" s="807" t="str">
        <f>IFERROR(INDEX('УЦН 2.0'!K:K,MATCH('показатель 504-п'!T464,'УЦН 2.0'!L:L,0)),"")</f>
        <v/>
      </c>
      <c r="S464" s="801" t="str">
        <f>IFERROR(INDEX('ПРТС'!H:H,MATCH('показатель 504-п'!T464,'ПРТС'!P:P,0)),"")</f>
        <v/>
      </c>
      <c r="T464" s="808">
        <v>463</v>
      </c>
      <c r="U464" s="785"/>
      <c r="V464" s="785"/>
      <c r="W464" s="785"/>
      <c r="X464" s="785"/>
      <c r="Y464" s="785"/>
      <c r="Z464" s="785"/>
      <c r="AA464" s="785"/>
      <c r="AB464" s="785"/>
    </row>
    <row r="465" ht="14.25">
      <c r="A465" s="800" t="s">
        <v>1274</v>
      </c>
      <c r="B465" s="800" t="s">
        <v>4067</v>
      </c>
      <c r="C465" s="800" t="s">
        <v>1410</v>
      </c>
      <c r="D465" s="801">
        <v>104</v>
      </c>
      <c r="E465" s="802">
        <v>155</v>
      </c>
      <c r="F465" s="803" t="s">
        <v>4239</v>
      </c>
      <c r="G465" s="803" t="s">
        <v>4240</v>
      </c>
      <c r="H465" s="803" t="s">
        <v>4241</v>
      </c>
      <c r="I465" s="803" t="str">
        <f>IFERROR(INDEX('УУС'!F:F,MATCH('показатель 504-п'!T465,'УУС'!N:N,0)),"")</f>
        <v/>
      </c>
      <c r="J465" s="804" t="str">
        <f t="shared" si="42"/>
        <v xml:space="preserve">4G хор</v>
      </c>
      <c r="K465" s="805" t="s">
        <v>2480</v>
      </c>
      <c r="L465" s="805" t="s">
        <v>2481</v>
      </c>
      <c r="M465" s="805" t="s">
        <v>3005</v>
      </c>
      <c r="N465" s="805" t="s">
        <v>2483</v>
      </c>
      <c r="O465" s="806" t="str">
        <f t="shared" si="43"/>
        <v>-</v>
      </c>
      <c r="P465" s="801" t="s">
        <v>156</v>
      </c>
      <c r="Q465" s="801" t="str">
        <f>CONCATENATE(IFERROR(INDEX('УЦН 1.0'!D:D,MATCH('показатель 504-п'!T465,'УЦН 1.0'!R:R,0)),""),IF(IFERROR(INDEX('УЦН 1.0'!H:H,MATCH('показатель 504-п'!T465,'УЦН 1.0'!R:R,0)),"")="",""," ("&amp;IFERROR(INDEX('УЦН 1.0'!H:H,MATCH('показатель 504-п'!T465,'УЦН 1.0'!R:R,0)),"")&amp;")"))</f>
        <v/>
      </c>
      <c r="R465" s="807" t="str">
        <f>IFERROR(INDEX('УЦН 2.0'!K:K,MATCH('показатель 504-п'!T465,'УЦН 2.0'!L:L,0)),"")</f>
        <v/>
      </c>
      <c r="S465" s="801" t="str">
        <f>IFERROR(INDEX('ПРТС'!H:H,MATCH('показатель 504-п'!T465,'ПРТС'!P:P,0)),"")</f>
        <v/>
      </c>
      <c r="T465" s="808">
        <v>462</v>
      </c>
      <c r="U465" s="785"/>
      <c r="V465" s="785"/>
      <c r="W465" s="785"/>
      <c r="X465" s="785"/>
      <c r="Y465" s="785"/>
      <c r="Z465" s="785"/>
      <c r="AA465" s="785"/>
      <c r="AB465" s="785"/>
    </row>
    <row r="466" ht="14.25">
      <c r="A466" s="800" t="s">
        <v>1274</v>
      </c>
      <c r="B466" s="800" t="s">
        <v>4062</v>
      </c>
      <c r="C466" s="800" t="s">
        <v>524</v>
      </c>
      <c r="D466" s="801">
        <v>772</v>
      </c>
      <c r="E466" s="802">
        <v>685</v>
      </c>
      <c r="F466" s="803" t="s">
        <v>4242</v>
      </c>
      <c r="G466" s="803" t="s">
        <v>4243</v>
      </c>
      <c r="H466" s="803" t="s">
        <v>4244</v>
      </c>
      <c r="I466" s="803" t="str">
        <f>IFERROR(INDEX('УУС'!F:F,MATCH('показатель 504-п'!T466,'УУС'!N:N,0)),"")</f>
        <v/>
      </c>
      <c r="J466" s="804" t="str">
        <f t="shared" si="42"/>
        <v xml:space="preserve">3G хор</v>
      </c>
      <c r="K466" s="805" t="s">
        <v>156</v>
      </c>
      <c r="L466" s="805" t="s">
        <v>2488</v>
      </c>
      <c r="M466" s="805" t="s">
        <v>156</v>
      </c>
      <c r="N466" s="805" t="s">
        <v>2495</v>
      </c>
      <c r="O466" s="806" t="str">
        <f t="shared" si="43"/>
        <v>ВОЛС</v>
      </c>
      <c r="P466" s="801" t="s">
        <v>819</v>
      </c>
      <c r="Q466" s="801" t="str">
        <f>CONCATENATE(IFERROR(INDEX('УЦН 1.0'!D:D,MATCH('показатель 504-п'!T466,'УЦН 1.0'!R:R,0)),""),IF(IFERROR(INDEX('УЦН 1.0'!H:H,MATCH('показатель 504-п'!T466,'УЦН 1.0'!R:R,0)),"")="",""," ("&amp;IFERROR(INDEX('УЦН 1.0'!H:H,MATCH('показатель 504-п'!T466,'УЦН 1.0'!R:R,0)),"")&amp;")"))</f>
        <v/>
      </c>
      <c r="R466" s="807" t="str">
        <f>IFERROR(INDEX('УЦН 2.0'!K:K,MATCH('показатель 504-п'!T466,'УЦН 2.0'!L:L,0)),"")</f>
        <v/>
      </c>
      <c r="S466" s="801" t="str">
        <f>IFERROR(INDEX('ПРТС'!H:H,MATCH('показатель 504-п'!T466,'ПРТС'!P:P,0)),"")</f>
        <v/>
      </c>
      <c r="T466" s="808">
        <v>464</v>
      </c>
      <c r="U466" s="785"/>
      <c r="V466" s="785"/>
      <c r="W466" s="785"/>
      <c r="X466" s="785"/>
      <c r="Y466" s="785"/>
      <c r="Z466" s="785"/>
      <c r="AA466" s="785"/>
      <c r="AB466" s="785"/>
    </row>
    <row r="467" ht="14.25">
      <c r="A467" s="800" t="s">
        <v>1274</v>
      </c>
      <c r="B467" s="800" t="s">
        <v>4088</v>
      </c>
      <c r="C467" s="800" t="s">
        <v>4245</v>
      </c>
      <c r="D467" s="801">
        <v>908</v>
      </c>
      <c r="E467" s="802">
        <v>605</v>
      </c>
      <c r="F467" s="803" t="s">
        <v>4246</v>
      </c>
      <c r="G467" s="803" t="s">
        <v>4247</v>
      </c>
      <c r="H467" s="803" t="s">
        <v>4248</v>
      </c>
      <c r="I467" s="803" t="str">
        <f>IFERROR(INDEX('УУС'!F:F,MATCH('показатель 504-п'!T467,'УУС'!N:N,0)),"")</f>
        <v/>
      </c>
      <c r="J467" s="804" t="str">
        <f t="shared" si="42"/>
        <v xml:space="preserve">4G хор</v>
      </c>
      <c r="K467" s="805" t="s">
        <v>156</v>
      </c>
      <c r="L467" s="805" t="s">
        <v>2488</v>
      </c>
      <c r="M467" s="805" t="s">
        <v>2508</v>
      </c>
      <c r="N467" s="805" t="s">
        <v>2483</v>
      </c>
      <c r="O467" s="806" t="str">
        <f t="shared" si="43"/>
        <v>ВОЛС</v>
      </c>
      <c r="P467" s="801" t="s">
        <v>819</v>
      </c>
      <c r="Q467" s="801" t="str">
        <f>CONCATENATE(IFERROR(INDEX('УЦН 1.0'!D:D,MATCH('показатель 504-п'!T467,'УЦН 1.0'!R:R,0)),""),IF(IFERROR(INDEX('УЦН 1.0'!H:H,MATCH('показатель 504-п'!T467,'УЦН 1.0'!R:R,0)),"")="",""," ("&amp;IFERROR(INDEX('УЦН 1.0'!H:H,MATCH('показатель 504-п'!T467,'УЦН 1.0'!R:R,0)),"")&amp;")"))</f>
        <v/>
      </c>
      <c r="R467" s="807" t="str">
        <f>IFERROR(INDEX('УЦН 2.0'!K:K,MATCH('показатель 504-п'!T467,'УЦН 2.0'!L:L,0)),"")</f>
        <v/>
      </c>
      <c r="S467" s="801" t="str">
        <f>IFERROR(INDEX('ПРТС'!H:H,MATCH('показатель 504-п'!T467,'ПРТС'!P:P,0)),"")</f>
        <v/>
      </c>
      <c r="T467" s="808">
        <v>465</v>
      </c>
      <c r="U467" s="785"/>
      <c r="V467" s="785"/>
      <c r="W467" s="785"/>
      <c r="X467" s="785"/>
      <c r="Y467" s="785"/>
      <c r="Z467" s="785"/>
      <c r="AA467" s="785"/>
      <c r="AB467" s="785"/>
    </row>
    <row r="468" ht="14.25">
      <c r="A468" s="800" t="s">
        <v>1274</v>
      </c>
      <c r="B468" s="800" t="s">
        <v>4067</v>
      </c>
      <c r="C468" s="800" t="s">
        <v>4249</v>
      </c>
      <c r="D468" s="801">
        <v>542</v>
      </c>
      <c r="E468" s="802">
        <v>607</v>
      </c>
      <c r="F468" s="803" t="s">
        <v>4250</v>
      </c>
      <c r="G468" s="803" t="s">
        <v>4251</v>
      </c>
      <c r="H468" s="803" t="s">
        <v>4252</v>
      </c>
      <c r="I468" s="803" t="str">
        <f>IFERROR(INDEX('УУС'!F:F,MATCH('показатель 504-п'!T468,'УУС'!N:N,0)),"")</f>
        <v/>
      </c>
      <c r="J468" s="804" t="str">
        <f t="shared" si="42"/>
        <v xml:space="preserve">4G хор</v>
      </c>
      <c r="K468" s="805" t="s">
        <v>2480</v>
      </c>
      <c r="L468" s="805" t="s">
        <v>2481</v>
      </c>
      <c r="M468" s="805" t="s">
        <v>2482</v>
      </c>
      <c r="N468" s="805" t="s">
        <v>2483</v>
      </c>
      <c r="O468" s="806" t="str">
        <f t="shared" si="43"/>
        <v>ВОЛС</v>
      </c>
      <c r="P468" s="801" t="s">
        <v>819</v>
      </c>
      <c r="Q468" s="801" t="str">
        <f>CONCATENATE(IFERROR(INDEX('УЦН 1.0'!D:D,MATCH('показатель 504-п'!T468,'УЦН 1.0'!R:R,0)),""),IF(IFERROR(INDEX('УЦН 1.0'!H:H,MATCH('показатель 504-п'!T468,'УЦН 1.0'!R:R,0)),"")="",""," ("&amp;IFERROR(INDEX('УЦН 1.0'!H:H,MATCH('показатель 504-п'!T468,'УЦН 1.0'!R:R,0)),"")&amp;")"))</f>
        <v/>
      </c>
      <c r="R468" s="807" t="str">
        <f>IFERROR(INDEX('УЦН 2.0'!K:K,MATCH('показатель 504-п'!T468,'УЦН 2.0'!L:L,0)),"")</f>
        <v/>
      </c>
      <c r="S468" s="801" t="str">
        <f>IFERROR(INDEX('ПРТС'!H:H,MATCH('показатель 504-п'!T468,'ПРТС'!P:P,0)),"")</f>
        <v/>
      </c>
      <c r="T468" s="808">
        <v>466</v>
      </c>
      <c r="U468" s="785"/>
      <c r="V468" s="785"/>
      <c r="W468" s="785"/>
      <c r="X468" s="785"/>
      <c r="Y468" s="785"/>
      <c r="Z468" s="785"/>
      <c r="AA468" s="785"/>
      <c r="AB468" s="785"/>
    </row>
    <row r="469" ht="14.25">
      <c r="A469" s="800" t="s">
        <v>1274</v>
      </c>
      <c r="B469" s="800" t="s">
        <v>2484</v>
      </c>
      <c r="C469" s="800" t="s">
        <v>4253</v>
      </c>
      <c r="D469" s="801">
        <v>10</v>
      </c>
      <c r="E469" s="802">
        <v>12</v>
      </c>
      <c r="F469" s="803" t="s">
        <v>4254</v>
      </c>
      <c r="G469" s="803" t="s">
        <v>4255</v>
      </c>
      <c r="H469" s="803" t="s">
        <v>4256</v>
      </c>
      <c r="I469" s="803" t="str">
        <f>IFERROR(INDEX('УУС'!F:F,MATCH('показатель 504-п'!T469,'УУС'!N:N,0)),"")</f>
        <v/>
      </c>
      <c r="J469" s="804" t="str">
        <f t="shared" si="42"/>
        <v xml:space="preserve">2G низ</v>
      </c>
      <c r="K469" s="805" t="s">
        <v>156</v>
      </c>
      <c r="L469" s="805" t="s">
        <v>2500</v>
      </c>
      <c r="M469" s="805" t="s">
        <v>2489</v>
      </c>
      <c r="N469" s="805" t="s">
        <v>156</v>
      </c>
      <c r="O469" s="806" t="str">
        <f t="shared" si="43"/>
        <v>-</v>
      </c>
      <c r="P469" s="801" t="s">
        <v>156</v>
      </c>
      <c r="Q469" s="801" t="str">
        <f>CONCATENATE(IFERROR(INDEX('УЦН 1.0'!D:D,MATCH('показатель 504-п'!T469,'УЦН 1.0'!R:R,0)),""),IF(IFERROR(INDEX('УЦН 1.0'!H:H,MATCH('показатель 504-п'!T469,'УЦН 1.0'!R:R,0)),"")="",""," ("&amp;IFERROR(INDEX('УЦН 1.0'!H:H,MATCH('показатель 504-п'!T469,'УЦН 1.0'!R:R,0)),"")&amp;")"))</f>
        <v/>
      </c>
      <c r="R469" s="807" t="str">
        <f>IFERROR(INDEX('УЦН 2.0'!K:K,MATCH('показатель 504-п'!T469,'УЦН 2.0'!L:L,0)),"")</f>
        <v/>
      </c>
      <c r="S469" s="801" t="str">
        <f>IFERROR(INDEX('ПРТС'!H:H,MATCH('показатель 504-п'!T469,'ПРТС'!P:P,0)),"")</f>
        <v/>
      </c>
      <c r="T469" s="808">
        <v>467</v>
      </c>
      <c r="U469" s="785"/>
      <c r="V469" s="785"/>
      <c r="W469" s="785"/>
      <c r="X469" s="785"/>
      <c r="Y469" s="785"/>
      <c r="Z469" s="785"/>
      <c r="AA469" s="785"/>
      <c r="AB469" s="785"/>
    </row>
    <row r="470" ht="14.25">
      <c r="A470" s="800" t="s">
        <v>1274</v>
      </c>
      <c r="B470" s="800" t="s">
        <v>4088</v>
      </c>
      <c r="C470" s="800" t="s">
        <v>4257</v>
      </c>
      <c r="D470" s="801">
        <v>1022</v>
      </c>
      <c r="E470" s="802">
        <v>807</v>
      </c>
      <c r="F470" s="803" t="s">
        <v>4258</v>
      </c>
      <c r="G470" s="803" t="s">
        <v>4259</v>
      </c>
      <c r="H470" s="803" t="s">
        <v>4260</v>
      </c>
      <c r="I470" s="803" t="str">
        <f>IFERROR(INDEX('УУС'!F:F,MATCH('показатель 504-п'!T470,'УУС'!N:N,0)),"")</f>
        <v/>
      </c>
      <c r="J470" s="804" t="str">
        <f t="shared" si="42"/>
        <v xml:space="preserve">4G хор</v>
      </c>
      <c r="K470" s="805" t="s">
        <v>2515</v>
      </c>
      <c r="L470" s="805" t="s">
        <v>2488</v>
      </c>
      <c r="M470" s="805" t="s">
        <v>2508</v>
      </c>
      <c r="N470" s="805" t="s">
        <v>2483</v>
      </c>
      <c r="O470" s="806" t="str">
        <f t="shared" si="43"/>
        <v>ВОЛС</v>
      </c>
      <c r="P470" s="801" t="s">
        <v>819</v>
      </c>
      <c r="Q470" s="801" t="str">
        <f>CONCATENATE(IFERROR(INDEX('УЦН 1.0'!D:D,MATCH('показатель 504-п'!T470,'УЦН 1.0'!R:R,0)),""),IF(IFERROR(INDEX('УЦН 1.0'!H:H,MATCH('показатель 504-п'!T470,'УЦН 1.0'!R:R,0)),"")="",""," ("&amp;IFERROR(INDEX('УЦН 1.0'!H:H,MATCH('показатель 504-п'!T470,'УЦН 1.0'!R:R,0)),"")&amp;")"))</f>
        <v/>
      </c>
      <c r="R470" s="807" t="str">
        <f>IFERROR(INDEX('УЦН 2.0'!K:K,MATCH('показатель 504-п'!T470,'УЦН 2.0'!L:L,0)),"")</f>
        <v/>
      </c>
      <c r="S470" s="801" t="str">
        <f>IFERROR(INDEX('ПРТС'!H:H,MATCH('показатель 504-п'!T470,'ПРТС'!P:P,0)),"")</f>
        <v/>
      </c>
      <c r="T470" s="808">
        <v>468</v>
      </c>
      <c r="U470" s="785"/>
      <c r="V470" s="785"/>
      <c r="W470" s="785"/>
      <c r="X470" s="785"/>
      <c r="Y470" s="785"/>
      <c r="Z470" s="785"/>
      <c r="AA470" s="785"/>
      <c r="AB470" s="785"/>
    </row>
    <row r="471" ht="14.25">
      <c r="A471" s="800" t="s">
        <v>1274</v>
      </c>
      <c r="B471" s="800" t="s">
        <v>4051</v>
      </c>
      <c r="C471" s="800" t="s">
        <v>4261</v>
      </c>
      <c r="D471" s="801">
        <v>13</v>
      </c>
      <c r="E471" s="802">
        <v>23</v>
      </c>
      <c r="F471" s="803" t="s">
        <v>4262</v>
      </c>
      <c r="G471" s="803" t="s">
        <v>4263</v>
      </c>
      <c r="H471" s="803" t="s">
        <v>4264</v>
      </c>
      <c r="I471" s="803" t="str">
        <f>IFERROR(INDEX('УУС'!F:F,MATCH('показатель 504-п'!T471,'УУС'!N:N,0)),"")</f>
        <v/>
      </c>
      <c r="J471" s="804" t="str">
        <f t="shared" si="42"/>
        <v xml:space="preserve">4G хор</v>
      </c>
      <c r="K471" s="805" t="s">
        <v>2515</v>
      </c>
      <c r="L471" s="805" t="s">
        <v>2481</v>
      </c>
      <c r="M471" s="805" t="s">
        <v>2508</v>
      </c>
      <c r="N471" s="805" t="s">
        <v>2490</v>
      </c>
      <c r="O471" s="806" t="str">
        <f t="shared" si="43"/>
        <v>-</v>
      </c>
      <c r="P471" s="801" t="s">
        <v>156</v>
      </c>
      <c r="Q471" s="801" t="str">
        <f>CONCATENATE(IFERROR(INDEX('УЦН 1.0'!D:D,MATCH('показатель 504-п'!T471,'УЦН 1.0'!R:R,0)),""),IF(IFERROR(INDEX('УЦН 1.0'!H:H,MATCH('показатель 504-п'!T471,'УЦН 1.0'!R:R,0)),"")="",""," ("&amp;IFERROR(INDEX('УЦН 1.0'!H:H,MATCH('показатель 504-п'!T471,'УЦН 1.0'!R:R,0)),"")&amp;")"))</f>
        <v/>
      </c>
      <c r="R471" s="807" t="str">
        <f>IFERROR(INDEX('УЦН 2.0'!K:K,MATCH('показатель 504-п'!T471,'УЦН 2.0'!L:L,0)),"")</f>
        <v/>
      </c>
      <c r="S471" s="801" t="str">
        <f>IFERROR(INDEX('ПРТС'!H:H,MATCH('показатель 504-п'!T471,'ПРТС'!P:P,0)),"")</f>
        <v/>
      </c>
      <c r="T471" s="808">
        <v>469</v>
      </c>
      <c r="U471" s="785"/>
      <c r="V471" s="785"/>
      <c r="W471" s="785"/>
      <c r="X471" s="785"/>
      <c r="Y471" s="785"/>
      <c r="Z471" s="785"/>
      <c r="AA471" s="785"/>
      <c r="AB471" s="785"/>
    </row>
    <row r="472" ht="14.25">
      <c r="A472" s="800" t="s">
        <v>1274</v>
      </c>
      <c r="B472" s="800" t="s">
        <v>4051</v>
      </c>
      <c r="C472" s="800" t="s">
        <v>4265</v>
      </c>
      <c r="D472" s="801">
        <v>1283</v>
      </c>
      <c r="E472" s="802">
        <v>1265</v>
      </c>
      <c r="F472" s="803" t="s">
        <v>4266</v>
      </c>
      <c r="G472" s="803" t="s">
        <v>4267</v>
      </c>
      <c r="H472" s="803" t="s">
        <v>4268</v>
      </c>
      <c r="I472" s="803" t="str">
        <f>IFERROR(INDEX('УУС'!F:F,MATCH('показатель 504-п'!T472,'УУС'!N:N,0)),"")</f>
        <v/>
      </c>
      <c r="J472" s="804" t="str">
        <f t="shared" si="42"/>
        <v xml:space="preserve">4G хор</v>
      </c>
      <c r="K472" s="805" t="s">
        <v>2557</v>
      </c>
      <c r="L472" s="805" t="s">
        <v>2481</v>
      </c>
      <c r="M472" s="805" t="s">
        <v>2482</v>
      </c>
      <c r="N472" s="805" t="s">
        <v>2695</v>
      </c>
      <c r="O472" s="806" t="str">
        <f t="shared" si="43"/>
        <v>ВОЛС</v>
      </c>
      <c r="P472" s="801" t="s">
        <v>819</v>
      </c>
      <c r="Q472" s="801" t="str">
        <f>CONCATENATE(IFERROR(INDEX('УЦН 1.0'!D:D,MATCH('показатель 504-п'!T472,'УЦН 1.0'!R:R,0)),""),IF(IFERROR(INDEX('УЦН 1.0'!H:H,MATCH('показатель 504-п'!T472,'УЦН 1.0'!R:R,0)),"")="",""," ("&amp;IFERROR(INDEX('УЦН 1.0'!H:H,MATCH('показатель 504-п'!T472,'УЦН 1.0'!R:R,0)),"")&amp;")"))</f>
        <v/>
      </c>
      <c r="R472" s="807" t="str">
        <f>IFERROR(INDEX('УЦН 2.0'!K:K,MATCH('показатель 504-п'!T472,'УЦН 2.0'!L:L,0)),"")</f>
        <v/>
      </c>
      <c r="S472" s="801" t="str">
        <f>IFERROR(INDEX('ПРТС'!H:H,MATCH('показатель 504-п'!T472,'ПРТС'!P:P,0)),"")</f>
        <v/>
      </c>
      <c r="T472" s="808">
        <v>470</v>
      </c>
      <c r="U472" s="785"/>
      <c r="V472" s="785"/>
      <c r="W472" s="785"/>
      <c r="X472" s="785"/>
      <c r="Y472" s="785"/>
      <c r="Z472" s="785"/>
      <c r="AA472" s="785"/>
      <c r="AB472" s="785"/>
    </row>
    <row r="473" ht="14.25">
      <c r="A473" s="800" t="s">
        <v>1274</v>
      </c>
      <c r="B473" s="800" t="s">
        <v>1364</v>
      </c>
      <c r="C473" s="800" t="s">
        <v>4269</v>
      </c>
      <c r="D473" s="801">
        <v>1101</v>
      </c>
      <c r="E473" s="802">
        <v>1139</v>
      </c>
      <c r="F473" s="803" t="s">
        <v>4270</v>
      </c>
      <c r="G473" s="803" t="s">
        <v>4271</v>
      </c>
      <c r="H473" s="803" t="s">
        <v>4272</v>
      </c>
      <c r="I473" s="803" t="str">
        <f>IFERROR(INDEX('УУС'!F:F,MATCH('показатель 504-п'!T473,'УУС'!N:N,0)),"")</f>
        <v/>
      </c>
      <c r="J473" s="804" t="str">
        <f t="shared" si="42"/>
        <v xml:space="preserve">4G хор</v>
      </c>
      <c r="K473" s="805" t="s">
        <v>2707</v>
      </c>
      <c r="L473" s="805" t="s">
        <v>2481</v>
      </c>
      <c r="M473" s="805" t="s">
        <v>2482</v>
      </c>
      <c r="N473" s="805" t="s">
        <v>2695</v>
      </c>
      <c r="O473" s="806" t="str">
        <f t="shared" si="43"/>
        <v>ВОЛС</v>
      </c>
      <c r="P473" s="801" t="s">
        <v>819</v>
      </c>
      <c r="Q473" s="801" t="str">
        <f>CONCATENATE(IFERROR(INDEX('УЦН 1.0'!D:D,MATCH('показатель 504-п'!T473,'УЦН 1.0'!R:R,0)),""),IF(IFERROR(INDEX('УЦН 1.0'!H:H,MATCH('показатель 504-п'!T473,'УЦН 1.0'!R:R,0)),"")="",""," ("&amp;IFERROR(INDEX('УЦН 1.0'!H:H,MATCH('показатель 504-п'!T473,'УЦН 1.0'!R:R,0)),"")&amp;")"))</f>
        <v/>
      </c>
      <c r="R473" s="807" t="str">
        <f>IFERROR(INDEX('УЦН 2.0'!K:K,MATCH('показатель 504-п'!T473,'УЦН 2.0'!L:L,0)),"")</f>
        <v/>
      </c>
      <c r="S473" s="801" t="str">
        <f>IFERROR(INDEX('ПРТС'!H:H,MATCH('показатель 504-п'!T473,'ПРТС'!P:P,0)),"")</f>
        <v/>
      </c>
      <c r="T473" s="808">
        <v>471</v>
      </c>
      <c r="U473" s="785"/>
      <c r="V473" s="785"/>
      <c r="W473" s="785"/>
      <c r="X473" s="785"/>
      <c r="Y473" s="785"/>
      <c r="Z473" s="785"/>
      <c r="AA473" s="785"/>
      <c r="AB473" s="785"/>
    </row>
    <row r="474" ht="14.25">
      <c r="A474" s="800" t="s">
        <v>1274</v>
      </c>
      <c r="B474" s="800" t="s">
        <v>4046</v>
      </c>
      <c r="C474" s="800" t="s">
        <v>4273</v>
      </c>
      <c r="D474" s="801">
        <v>1746</v>
      </c>
      <c r="E474" s="802">
        <v>2599</v>
      </c>
      <c r="F474" s="803" t="s">
        <v>4274</v>
      </c>
      <c r="G474" s="803" t="s">
        <v>4275</v>
      </c>
      <c r="H474" s="803" t="s">
        <v>4276</v>
      </c>
      <c r="I474" s="803" t="str">
        <f>IFERROR(INDEX('УУС'!F:F,MATCH('показатель 504-п'!T474,'УУС'!N:N,0)),"")</f>
        <v/>
      </c>
      <c r="J474" s="804" t="str">
        <f t="shared" si="42"/>
        <v xml:space="preserve">4G хор</v>
      </c>
      <c r="K474" s="805" t="s">
        <v>2557</v>
      </c>
      <c r="L474" s="805" t="s">
        <v>2481</v>
      </c>
      <c r="M474" s="805" t="s">
        <v>2482</v>
      </c>
      <c r="N474" s="805" t="s">
        <v>2495</v>
      </c>
      <c r="O474" s="806" t="str">
        <f t="shared" si="43"/>
        <v>-</v>
      </c>
      <c r="P474" s="801" t="s">
        <v>156</v>
      </c>
      <c r="Q474" s="801" t="str">
        <f>CONCATENATE(IFERROR(INDEX('УЦН 1.0'!D:D,MATCH('показатель 504-п'!T474,'УЦН 1.0'!R:R,0)),""),IF(IFERROR(INDEX('УЦН 1.0'!H:H,MATCH('показатель 504-п'!T474,'УЦН 1.0'!R:R,0)),"")="",""," ("&amp;IFERROR(INDEX('УЦН 1.0'!H:H,MATCH('показатель 504-п'!T474,'УЦН 1.0'!R:R,0)),"")&amp;")"))</f>
        <v/>
      </c>
      <c r="R474" s="807" t="str">
        <f>IFERROR(INDEX('УЦН 2.0'!K:K,MATCH('показатель 504-п'!T474,'УЦН 2.0'!L:L,0)),"")</f>
        <v/>
      </c>
      <c r="S474" s="801" t="str">
        <f>IFERROR(INDEX('ПРТС'!H:H,MATCH('показатель 504-п'!T474,'ПРТС'!P:P,0)),"")</f>
        <v/>
      </c>
      <c r="T474" s="808">
        <v>472</v>
      </c>
      <c r="U474" s="785"/>
      <c r="V474" s="785"/>
      <c r="W474" s="785"/>
      <c r="X474" s="785"/>
      <c r="Y474" s="785"/>
      <c r="Z474" s="785"/>
      <c r="AA474" s="785"/>
      <c r="AB474" s="785"/>
    </row>
    <row r="475" ht="14.25">
      <c r="A475" s="800" t="s">
        <v>1274</v>
      </c>
      <c r="B475" s="800" t="s">
        <v>2484</v>
      </c>
      <c r="C475" s="800" t="s">
        <v>4277</v>
      </c>
      <c r="D475" s="801">
        <v>10</v>
      </c>
      <c r="E475" s="802">
        <v>10</v>
      </c>
      <c r="F475" s="803" t="s">
        <v>4278</v>
      </c>
      <c r="G475" s="803" t="s">
        <v>4279</v>
      </c>
      <c r="H475" s="803" t="s">
        <v>4280</v>
      </c>
      <c r="I475" s="803" t="str">
        <f>IFERROR(INDEX('УУС'!F:F,MATCH('показатель 504-п'!T475,'УУС'!N:N,0)),"")</f>
        <v/>
      </c>
      <c r="J475" s="804" t="str">
        <f t="shared" si="42"/>
        <v xml:space="preserve">2G низ</v>
      </c>
      <c r="K475" s="805" t="s">
        <v>2515</v>
      </c>
      <c r="L475" s="805" t="s">
        <v>2500</v>
      </c>
      <c r="M475" s="805" t="s">
        <v>2489</v>
      </c>
      <c r="N475" s="805" t="s">
        <v>2490</v>
      </c>
      <c r="O475" s="806" t="str">
        <f t="shared" si="43"/>
        <v>-</v>
      </c>
      <c r="P475" s="801" t="s">
        <v>156</v>
      </c>
      <c r="Q475" s="801" t="str">
        <f>CONCATENATE(IFERROR(INDEX('УЦН 1.0'!D:D,MATCH('показатель 504-п'!T475,'УЦН 1.0'!R:R,0)),""),IF(IFERROR(INDEX('УЦН 1.0'!H:H,MATCH('показатель 504-п'!T475,'УЦН 1.0'!R:R,0)),"")="",""," ("&amp;IFERROR(INDEX('УЦН 1.0'!H:H,MATCH('показатель 504-п'!T475,'УЦН 1.0'!R:R,0)),"")&amp;")"))</f>
        <v/>
      </c>
      <c r="R475" s="807" t="str">
        <f>IFERROR(INDEX('УЦН 2.0'!K:K,MATCH('показатель 504-п'!T475,'УЦН 2.0'!L:L,0)),"")</f>
        <v/>
      </c>
      <c r="S475" s="801" t="str">
        <f>IFERROR(INDEX('ПРТС'!H:H,MATCH('показатель 504-п'!T475,'ПРТС'!P:P,0)),"")</f>
        <v/>
      </c>
      <c r="T475" s="808">
        <v>473</v>
      </c>
      <c r="U475" s="785"/>
      <c r="V475" s="785"/>
      <c r="W475" s="785"/>
      <c r="X475" s="785"/>
      <c r="Y475" s="785"/>
      <c r="Z475" s="785"/>
      <c r="AA475" s="785"/>
      <c r="AB475" s="785"/>
    </row>
    <row r="476" ht="14.25">
      <c r="A476" s="800" t="s">
        <v>4281</v>
      </c>
      <c r="B476" s="800"/>
      <c r="C476" s="800" t="s">
        <v>4282</v>
      </c>
      <c r="D476" s="801">
        <v>18766</v>
      </c>
      <c r="E476" s="802">
        <v>17537</v>
      </c>
      <c r="F476" s="803" t="s">
        <v>4283</v>
      </c>
      <c r="G476" s="803" t="s">
        <v>4284</v>
      </c>
      <c r="H476" s="803" t="s">
        <v>4285</v>
      </c>
      <c r="I476" s="803" t="str">
        <f>IFERROR(INDEX('УУС'!F:F,MATCH('показатель 504-п'!T476,'УУС'!N:N,0)),"")</f>
        <v/>
      </c>
      <c r="J476" s="804" t="str">
        <f t="shared" si="42"/>
        <v xml:space="preserve">4G хор</v>
      </c>
      <c r="K476" s="805" t="s">
        <v>2480</v>
      </c>
      <c r="L476" s="805" t="s">
        <v>2481</v>
      </c>
      <c r="M476" s="805" t="s">
        <v>2482</v>
      </c>
      <c r="N476" s="805" t="s">
        <v>2483</v>
      </c>
      <c r="O476" s="806" t="str">
        <f t="shared" si="43"/>
        <v>ВОЛС</v>
      </c>
      <c r="P476" s="801" t="s">
        <v>819</v>
      </c>
      <c r="Q476" s="801" t="str">
        <f>CONCATENATE(IFERROR(INDEX('УЦН 1.0'!D:D,MATCH('показатель 504-п'!T476,'УЦН 1.0'!R:R,0)),""),IF(IFERROR(INDEX('УЦН 1.0'!H:H,MATCH('показатель 504-п'!T476,'УЦН 1.0'!R:R,0)),"")="",""," ("&amp;IFERROR(INDEX('УЦН 1.0'!H:H,MATCH('показатель 504-п'!T476,'УЦН 1.0'!R:R,0)),"")&amp;")"))</f>
        <v/>
      </c>
      <c r="R476" s="807" t="str">
        <f>IFERROR(INDEX('УЦН 2.0'!K:K,MATCH('показатель 504-п'!T476,'УЦН 2.0'!L:L,0)),"")</f>
        <v/>
      </c>
      <c r="S476" s="801" t="str">
        <f>IFERROR(INDEX('ПРТС'!H:H,MATCH('показатель 504-п'!T476,'ПРТС'!P:P,0)),"")</f>
        <v/>
      </c>
      <c r="T476" s="808">
        <v>474</v>
      </c>
      <c r="U476" s="785"/>
      <c r="V476" s="785"/>
      <c r="W476" s="785"/>
      <c r="X476" s="785"/>
      <c r="Y476" s="785"/>
      <c r="Z476" s="785"/>
      <c r="AA476" s="785"/>
      <c r="AB476" s="785"/>
    </row>
    <row r="477" ht="14.25">
      <c r="A477" s="800" t="s">
        <v>677</v>
      </c>
      <c r="B477" s="800" t="s">
        <v>4286</v>
      </c>
      <c r="C477" s="800" t="s">
        <v>4287</v>
      </c>
      <c r="D477" s="801">
        <v>773</v>
      </c>
      <c r="E477" s="802">
        <v>667</v>
      </c>
      <c r="F477" s="803" t="s">
        <v>4288</v>
      </c>
      <c r="G477" s="803" t="s">
        <v>4289</v>
      </c>
      <c r="H477" s="803" t="s">
        <v>4290</v>
      </c>
      <c r="I477" s="803" t="str">
        <f>IFERROR(INDEX('УУС'!F:F,MATCH('показатель 504-п'!T477,'УУС'!N:N,0)),"")</f>
        <v/>
      </c>
      <c r="J477" s="804" t="str">
        <f t="shared" si="42"/>
        <v xml:space="preserve">4G хор</v>
      </c>
      <c r="K477" s="805" t="s">
        <v>156</v>
      </c>
      <c r="L477" s="805" t="s">
        <v>2481</v>
      </c>
      <c r="M477" s="805" t="s">
        <v>3005</v>
      </c>
      <c r="N477" s="805" t="s">
        <v>2483</v>
      </c>
      <c r="O477" s="806" t="str">
        <f t="shared" si="43"/>
        <v>ВОЛС</v>
      </c>
      <c r="P477" s="801" t="s">
        <v>819</v>
      </c>
      <c r="Q477" s="801" t="str">
        <f>CONCATENATE(IFERROR(INDEX('УЦН 1.0'!D:D,MATCH('показатель 504-п'!T477,'УЦН 1.0'!R:R,0)),""),IF(IFERROR(INDEX('УЦН 1.0'!H:H,MATCH('показатель 504-п'!T477,'УЦН 1.0'!R:R,0)),"")="",""," ("&amp;IFERROR(INDEX('УЦН 1.0'!H:H,MATCH('показатель 504-п'!T477,'УЦН 1.0'!R:R,0)),"")&amp;")"))</f>
        <v/>
      </c>
      <c r="R477" s="807" t="str">
        <f>IFERROR(INDEX('УЦН 2.0'!K:K,MATCH('показатель 504-п'!T477,'УЦН 2.0'!L:L,0)),"")</f>
        <v/>
      </c>
      <c r="S477" s="801" t="str">
        <f>IFERROR(INDEX('ПРТС'!H:H,MATCH('показатель 504-п'!T477,'ПРТС'!P:P,0)),"")</f>
        <v/>
      </c>
      <c r="T477" s="808">
        <v>475</v>
      </c>
      <c r="U477" s="785"/>
      <c r="V477" s="785"/>
      <c r="W477" s="785"/>
      <c r="X477" s="785"/>
      <c r="Y477" s="785"/>
      <c r="Z477" s="785"/>
      <c r="AA477" s="785"/>
      <c r="AB477" s="785"/>
    </row>
    <row r="478" ht="14.25">
      <c r="A478" s="800" t="s">
        <v>677</v>
      </c>
      <c r="B478" s="800" t="s">
        <v>4291</v>
      </c>
      <c r="C478" s="800" t="s">
        <v>4292</v>
      </c>
      <c r="D478" s="801">
        <v>1451</v>
      </c>
      <c r="E478" s="802">
        <v>1151</v>
      </c>
      <c r="F478" s="803" t="s">
        <v>4293</v>
      </c>
      <c r="G478" s="803" t="s">
        <v>4294</v>
      </c>
      <c r="H478" s="803" t="s">
        <v>4295</v>
      </c>
      <c r="I478" s="803" t="str">
        <f>IFERROR(INDEX('УУС'!F:F,MATCH('показатель 504-п'!T478,'УУС'!N:N,0)),"")</f>
        <v/>
      </c>
      <c r="J478" s="804" t="str">
        <f t="shared" si="42"/>
        <v xml:space="preserve">3G хор</v>
      </c>
      <c r="K478" s="805" t="s">
        <v>2707</v>
      </c>
      <c r="L478" s="805" t="s">
        <v>2488</v>
      </c>
      <c r="M478" s="805" t="s">
        <v>2508</v>
      </c>
      <c r="N478" s="805" t="s">
        <v>2495</v>
      </c>
      <c r="O478" s="806" t="str">
        <f t="shared" si="43"/>
        <v>ВОЛС</v>
      </c>
      <c r="P478" s="801" t="s">
        <v>819</v>
      </c>
      <c r="Q478" s="801" t="str">
        <f>CONCATENATE(IFERROR(INDEX('УЦН 1.0'!D:D,MATCH('показатель 504-п'!T478,'УЦН 1.0'!R:R,0)),""),IF(IFERROR(INDEX('УЦН 1.0'!H:H,MATCH('показатель 504-п'!T478,'УЦН 1.0'!R:R,0)),"")="",""," ("&amp;IFERROR(INDEX('УЦН 1.0'!H:H,MATCH('показатель 504-п'!T478,'УЦН 1.0'!R:R,0)),"")&amp;")"))</f>
        <v/>
      </c>
      <c r="R478" s="807" t="str">
        <f>IFERROR(INDEX('УЦН 2.0'!K:K,MATCH('показатель 504-п'!T478,'УЦН 2.0'!L:L,0)),"")</f>
        <v/>
      </c>
      <c r="S478" s="801" t="str">
        <f>IFERROR(INDEX('ПРТС'!H:H,MATCH('показатель 504-п'!T478,'ПРТС'!P:P,0)),"")</f>
        <v/>
      </c>
      <c r="T478" s="808">
        <v>476</v>
      </c>
      <c r="U478" s="785"/>
      <c r="V478" s="785"/>
      <c r="W478" s="785"/>
      <c r="X478" s="785"/>
      <c r="Y478" s="785"/>
      <c r="Z478" s="785"/>
      <c r="AA478" s="785"/>
      <c r="AB478" s="785"/>
    </row>
    <row r="479" ht="14.25">
      <c r="A479" s="800" t="s">
        <v>677</v>
      </c>
      <c r="B479" s="800" t="s">
        <v>4296</v>
      </c>
      <c r="C479" s="800" t="s">
        <v>29</v>
      </c>
      <c r="D479" s="801">
        <v>171</v>
      </c>
      <c r="E479" s="822">
        <v>112</v>
      </c>
      <c r="F479" s="823" t="s">
        <v>4297</v>
      </c>
      <c r="G479" s="823" t="s">
        <v>4298</v>
      </c>
      <c r="H479" s="823" t="s">
        <v>4299</v>
      </c>
      <c r="I479" s="803" t="str">
        <f>IFERROR(INDEX('УУС'!F:F,MATCH('показатель 504-п'!T479,'УУС'!N:N,0)),"")</f>
        <v xml:space="preserve">ул. Центральная, д. 24</v>
      </c>
      <c r="J479" s="804" t="str">
        <f t="shared" si="42"/>
        <v>-</v>
      </c>
      <c r="K479" s="805" t="s">
        <v>156</v>
      </c>
      <c r="L479" s="805" t="s">
        <v>156</v>
      </c>
      <c r="M479" s="805" t="s">
        <v>156</v>
      </c>
      <c r="N479" s="805" t="s">
        <v>156</v>
      </c>
      <c r="O479" s="806" t="str">
        <f t="shared" si="43"/>
        <v>Спутник</v>
      </c>
      <c r="P479" s="801" t="s">
        <v>882</v>
      </c>
      <c r="Q479" s="801" t="str">
        <f>CONCATENATE(IFERROR(INDEX('УЦН 1.0'!D:D,MATCH('показатель 504-п'!T479,'УЦН 1.0'!R:R,0)),""),IF(IFERROR(INDEX('УЦН 1.0'!H:H,MATCH('показатель 504-п'!T479,'УЦН 1.0'!R:R,0)),"")="",""," ("&amp;IFERROR(INDEX('УЦН 1.0'!H:H,MATCH('показатель 504-п'!T479,'УЦН 1.0'!R:R,0)),"")&amp;")"))</f>
        <v/>
      </c>
      <c r="R479" s="807" t="str">
        <f>IFERROR(INDEX('УЦН 2.0'!K:K,MATCH('показатель 504-п'!T479,'УЦН 2.0'!L:L,0)),"")</f>
        <v/>
      </c>
      <c r="S479" s="801" t="str">
        <f>IFERROR(INDEX('ПРТС'!H:H,MATCH('показатель 504-п'!T479,'ПРТС'!P:P,0)),"")</f>
        <v/>
      </c>
      <c r="T479" s="808">
        <v>477</v>
      </c>
      <c r="U479" s="785"/>
      <c r="V479" s="785"/>
      <c r="W479" s="785"/>
      <c r="X479" s="785"/>
      <c r="Y479" s="785"/>
      <c r="Z479" s="785"/>
      <c r="AA479" s="785"/>
      <c r="AB479" s="785"/>
    </row>
    <row r="480" ht="14.25">
      <c r="A480" s="800" t="s">
        <v>677</v>
      </c>
      <c r="B480" s="800" t="s">
        <v>4300</v>
      </c>
      <c r="C480" s="800" t="s">
        <v>30</v>
      </c>
      <c r="D480" s="801">
        <v>135</v>
      </c>
      <c r="E480" s="822">
        <v>131</v>
      </c>
      <c r="F480" s="823" t="s">
        <v>4301</v>
      </c>
      <c r="G480" s="823" t="s">
        <v>4302</v>
      </c>
      <c r="H480" s="823" t="s">
        <v>4303</v>
      </c>
      <c r="I480" s="803" t="str">
        <f>IFERROR(INDEX('УУС'!F:F,MATCH('показатель 504-п'!T480,'УУС'!N:N,0)),"")</f>
        <v xml:space="preserve">ул. Лесная, д. 1</v>
      </c>
      <c r="J480" s="804" t="str">
        <f t="shared" si="42"/>
        <v>-</v>
      </c>
      <c r="K480" s="805" t="s">
        <v>156</v>
      </c>
      <c r="L480" s="805" t="s">
        <v>156</v>
      </c>
      <c r="M480" s="805" t="s">
        <v>156</v>
      </c>
      <c r="N480" s="805" t="s">
        <v>156</v>
      </c>
      <c r="O480" s="806" t="str">
        <f t="shared" si="43"/>
        <v>Спутник</v>
      </c>
      <c r="P480" s="801" t="s">
        <v>882</v>
      </c>
      <c r="Q480" s="801" t="str">
        <f>CONCATENATE(IFERROR(INDEX('УЦН 1.0'!D:D,MATCH('показатель 504-п'!T480,'УЦН 1.0'!R:R,0)),""),IF(IFERROR(INDEX('УЦН 1.0'!H:H,MATCH('показатель 504-п'!T480,'УЦН 1.0'!R:R,0)),"")="",""," ("&amp;IFERROR(INDEX('УЦН 1.0'!H:H,MATCH('показатель 504-п'!T480,'УЦН 1.0'!R:R,0)),"")&amp;")"))</f>
        <v/>
      </c>
      <c r="R480" s="807" t="str">
        <f>IFERROR(INDEX('УЦН 2.0'!K:K,MATCH('показатель 504-п'!T480,'УЦН 2.0'!L:L,0)),"")</f>
        <v/>
      </c>
      <c r="S480" s="801" t="str">
        <f>IFERROR(INDEX('ПРТС'!H:H,MATCH('показатель 504-п'!T480,'ПРТС'!P:P,0)),"")</f>
        <v/>
      </c>
      <c r="T480" s="808">
        <v>478</v>
      </c>
      <c r="U480" s="785"/>
      <c r="V480" s="785"/>
      <c r="W480" s="785"/>
      <c r="X480" s="785"/>
      <c r="Y480" s="785"/>
      <c r="Z480" s="785"/>
      <c r="AA480" s="785"/>
      <c r="AB480" s="785"/>
    </row>
    <row r="481" ht="14.25">
      <c r="A481" s="809" t="s">
        <v>677</v>
      </c>
      <c r="B481" s="800" t="s">
        <v>1277</v>
      </c>
      <c r="C481" s="809" t="s">
        <v>4304</v>
      </c>
      <c r="D481" s="810">
        <v>208</v>
      </c>
      <c r="E481" s="802">
        <v>140</v>
      </c>
      <c r="F481" s="803" t="s">
        <v>4305</v>
      </c>
      <c r="G481" s="803" t="s">
        <v>4306</v>
      </c>
      <c r="H481" s="803" t="s">
        <v>4307</v>
      </c>
      <c r="I481" s="803" t="str">
        <f>IFERROR(INDEX('УУС'!F:F,MATCH('показатель 504-п'!T481,'УУС'!N:N,0)),"")</f>
        <v/>
      </c>
      <c r="J481" s="811" t="str">
        <f t="shared" si="42"/>
        <v xml:space="preserve">4G хор</v>
      </c>
      <c r="K481" s="805"/>
      <c r="L481" s="812" t="s">
        <v>2481</v>
      </c>
      <c r="M481" s="805"/>
      <c r="N481" s="812" t="s">
        <v>2483</v>
      </c>
      <c r="O481" s="806" t="str">
        <f t="shared" si="43"/>
        <v>ВОЛС</v>
      </c>
      <c r="P481" s="801" t="s">
        <v>819</v>
      </c>
      <c r="Q481" s="801" t="str">
        <f>CONCATENATE(IFERROR(INDEX('УЦН 1.0'!D:D,MATCH('показатель 504-п'!T481,'УЦН 1.0'!R:R,0)),""),IF(IFERROR(INDEX('УЦН 1.0'!H:H,MATCH('показатель 504-п'!T481,'УЦН 1.0'!R:R,0)),"")="",""," ("&amp;IFERROR(INDEX('УЦН 1.0'!H:H,MATCH('показатель 504-п'!T481,'УЦН 1.0'!R:R,0)),"")&amp;")"))</f>
        <v/>
      </c>
      <c r="R481" s="807" t="str">
        <f>IFERROR(INDEX('УЦН 2.0'!K:K,MATCH('показатель 504-п'!T481,'УЦН 2.0'!L:L,0)),"")</f>
        <v xml:space="preserve">2023 (с 2022) (август 2023) - ВОЛС + Мегафон </v>
      </c>
      <c r="S481" s="801" t="str">
        <f>IFERROR(INDEX('ПРТС'!H:H,MATCH('показатель 504-п'!T481,'ПРТС'!P:P,0)),"")</f>
        <v/>
      </c>
      <c r="T481" s="808">
        <v>479</v>
      </c>
      <c r="U481" s="785"/>
      <c r="V481" s="785"/>
      <c r="W481" s="785"/>
      <c r="X481" s="785"/>
      <c r="Y481" s="785"/>
      <c r="Z481" s="785"/>
      <c r="AA481" s="785"/>
      <c r="AB481" s="785"/>
    </row>
    <row r="482" ht="14.25">
      <c r="A482" s="800" t="s">
        <v>677</v>
      </c>
      <c r="B482" s="800" t="s">
        <v>4308</v>
      </c>
      <c r="C482" s="800" t="s">
        <v>1444</v>
      </c>
      <c r="D482" s="801">
        <v>175</v>
      </c>
      <c r="E482" s="822">
        <v>135</v>
      </c>
      <c r="F482" s="823" t="s">
        <v>4309</v>
      </c>
      <c r="G482" s="823" t="s">
        <v>4310</v>
      </c>
      <c r="H482" s="823" t="s">
        <v>4311</v>
      </c>
      <c r="I482" s="803" t="str">
        <f>IFERROR(INDEX('УУС'!F:F,MATCH('показатель 504-п'!T482,'УУС'!N:N,0)),"")</f>
        <v/>
      </c>
      <c r="J482" s="804" t="str">
        <f t="shared" si="42"/>
        <v xml:space="preserve">2G низ</v>
      </c>
      <c r="K482" s="805" t="s">
        <v>156</v>
      </c>
      <c r="L482" s="805" t="s">
        <v>156</v>
      </c>
      <c r="M482" s="805" t="s">
        <v>156</v>
      </c>
      <c r="N482" s="805" t="s">
        <v>2490</v>
      </c>
      <c r="O482" s="806" t="str">
        <f t="shared" si="43"/>
        <v>РРЛ</v>
      </c>
      <c r="P482" s="801" t="s">
        <v>2540</v>
      </c>
      <c r="Q482" s="801" t="str">
        <f>CONCATENATE(IFERROR(INDEX('УЦН 1.0'!D:D,MATCH('показатель 504-п'!T482,'УЦН 1.0'!R:R,0)),""),IF(IFERROR(INDEX('УЦН 1.0'!H:H,MATCH('показатель 504-п'!T482,'УЦН 1.0'!R:R,0)),"")="",""," ("&amp;IFERROR(INDEX('УЦН 1.0'!H:H,MATCH('показатель 504-п'!T482,'УЦН 1.0'!R:R,0)),"")&amp;")"))</f>
        <v/>
      </c>
      <c r="R482" s="807" t="str">
        <f>IFERROR(INDEX('УЦН 2.0'!K:K,MATCH('показатель 504-п'!T482,'УЦН 2.0'!L:L,0)),"")</f>
        <v/>
      </c>
      <c r="S482" s="801" t="str">
        <f>IFERROR(INDEX('ПРТС'!H:H,MATCH('показатель 504-п'!T482,'ПРТС'!P:P,0)),"")</f>
        <v/>
      </c>
      <c r="T482" s="808">
        <v>480</v>
      </c>
      <c r="U482" s="785"/>
      <c r="V482" s="785"/>
      <c r="W482" s="785"/>
      <c r="X482" s="785"/>
      <c r="Y482" s="785"/>
      <c r="Z482" s="785"/>
      <c r="AA482" s="785"/>
      <c r="AB482" s="785"/>
    </row>
    <row r="483" ht="14.25">
      <c r="A483" s="800" t="s">
        <v>677</v>
      </c>
      <c r="B483" s="800" t="s">
        <v>4300</v>
      </c>
      <c r="C483" s="800" t="s">
        <v>31</v>
      </c>
      <c r="D483" s="801">
        <v>316</v>
      </c>
      <c r="E483" s="822">
        <v>489</v>
      </c>
      <c r="F483" s="823" t="s">
        <v>4312</v>
      </c>
      <c r="G483" s="823" t="s">
        <v>4313</v>
      </c>
      <c r="H483" s="823" t="s">
        <v>4314</v>
      </c>
      <c r="I483" s="803" t="str">
        <f>IFERROR(INDEX('УУС'!F:F,MATCH('показатель 504-п'!T483,'УУС'!N:N,0)),"")</f>
        <v xml:space="preserve">ул. Советская, д. 1</v>
      </c>
      <c r="J483" s="804" t="str">
        <f t="shared" si="42"/>
        <v>-</v>
      </c>
      <c r="K483" s="805" t="s">
        <v>156</v>
      </c>
      <c r="L483" s="805" t="s">
        <v>156</v>
      </c>
      <c r="M483" s="805" t="s">
        <v>156</v>
      </c>
      <c r="N483" s="805" t="s">
        <v>156</v>
      </c>
      <c r="O483" s="806" t="str">
        <f t="shared" si="43"/>
        <v>Спутник</v>
      </c>
      <c r="P483" s="801" t="s">
        <v>882</v>
      </c>
      <c r="Q483" s="801" t="str">
        <f>CONCATENATE(IFERROR(INDEX('УЦН 1.0'!D:D,MATCH('показатель 504-п'!T483,'УЦН 1.0'!R:R,0)),""),IF(IFERROR(INDEX('УЦН 1.0'!H:H,MATCH('показатель 504-п'!T483,'УЦН 1.0'!R:R,0)),"")="",""," ("&amp;IFERROR(INDEX('УЦН 1.0'!H:H,MATCH('показатель 504-п'!T483,'УЦН 1.0'!R:R,0)),"")&amp;")"))</f>
        <v/>
      </c>
      <c r="R483" s="807" t="str">
        <f>IFERROR(INDEX('УЦН 2.0'!K:K,MATCH('показатель 504-п'!T483,'УЦН 2.0'!L:L,0)),"")</f>
        <v/>
      </c>
      <c r="S483" s="801" t="str">
        <f>IFERROR(INDEX('ПРТС'!H:H,MATCH('показатель 504-п'!T483,'ПРТС'!P:P,0)),"")</f>
        <v/>
      </c>
      <c r="T483" s="808">
        <v>481</v>
      </c>
      <c r="U483" s="785"/>
      <c r="V483" s="785"/>
      <c r="W483" s="785"/>
      <c r="X483" s="785"/>
      <c r="Y483" s="785"/>
      <c r="Z483" s="785"/>
      <c r="AA483" s="785"/>
      <c r="AB483" s="785"/>
    </row>
    <row r="484" ht="14.25">
      <c r="A484" s="800" t="s">
        <v>677</v>
      </c>
      <c r="B484" s="800" t="s">
        <v>4315</v>
      </c>
      <c r="C484" s="800" t="s">
        <v>2517</v>
      </c>
      <c r="D484" s="801">
        <v>7</v>
      </c>
      <c r="E484" s="802">
        <v>6</v>
      </c>
      <c r="F484" s="803" t="s">
        <v>4316</v>
      </c>
      <c r="G484" s="803" t="s">
        <v>4317</v>
      </c>
      <c r="H484" s="803" t="s">
        <v>4318</v>
      </c>
      <c r="I484" s="803" t="str">
        <f>IFERROR(INDEX('УУС'!F:F,MATCH('показатель 504-п'!T484,'УУС'!N:N,0)),"")</f>
        <v/>
      </c>
      <c r="J484" s="804" t="str">
        <f t="shared" ref="J484:J547" si="44">IF(COUNTIF(K484:N484,"*4G хорошее*")&gt;0,"4G хор",IF(COUNTIF(K484:N484,"*3G хорошее*")&gt;0,"3G хор",IF(COUNTIF(K484:N484,"*4G низкое*")&gt;0,"4G низ",IF(COUNTIF(K484:N484,"*3G низкое*")&gt;0,"3G низ",IF(COUNTIF(K484:N484,"*2G хорошее*")&gt;0,"2G хор",IF(COUNTIF(K484:N484,"*2G низкое*")&gt;0,"2G низ",IF((COUNTIF(K484:N484,"* *")=0),"-",)))))))</f>
        <v xml:space="preserve">3G хор</v>
      </c>
      <c r="K484" s="805" t="s">
        <v>2515</v>
      </c>
      <c r="L484" s="805" t="s">
        <v>2488</v>
      </c>
      <c r="M484" s="805" t="s">
        <v>2489</v>
      </c>
      <c r="N484" s="805" t="s">
        <v>2495</v>
      </c>
      <c r="O484" s="806" t="str">
        <f t="shared" ref="O484:O547" si="45">IF(COUNTIF(P484:R484,"*ВОЛС*")&gt;0,"ВОЛС",IF(COUNTIF(P484:R484,"*БШПД*")&gt;0,"РРЛ",IF(COUNTIF(P484:R484,"*Спутник*")&gt;0,"Спутник",IF((COUNTIF(P484:R484,"* *")=0),"-",))))</f>
        <v>-</v>
      </c>
      <c r="P484" s="801" t="s">
        <v>156</v>
      </c>
      <c r="Q484" s="801" t="str">
        <f>CONCATENATE(IFERROR(INDEX('УЦН 1.0'!D:D,MATCH('показатель 504-п'!T484,'УЦН 1.0'!R:R,0)),""),IF(IFERROR(INDEX('УЦН 1.0'!H:H,MATCH('показатель 504-п'!T484,'УЦН 1.0'!R:R,0)),"")="",""," ("&amp;IFERROR(INDEX('УЦН 1.0'!H:H,MATCH('показатель 504-п'!T484,'УЦН 1.0'!R:R,0)),"")&amp;")"))</f>
        <v/>
      </c>
      <c r="R484" s="807" t="str">
        <f>IFERROR(INDEX('УЦН 2.0'!K:K,MATCH('показатель 504-п'!T484,'УЦН 2.0'!L:L,0)),"")</f>
        <v/>
      </c>
      <c r="S484" s="801" t="str">
        <f>IFERROR(INDEX('ПРТС'!H:H,MATCH('показатель 504-п'!T484,'ПРТС'!P:P,0)),"")</f>
        <v/>
      </c>
      <c r="T484" s="808">
        <v>482</v>
      </c>
      <c r="U484" s="785"/>
      <c r="V484" s="785"/>
      <c r="W484" s="785"/>
      <c r="X484" s="785"/>
      <c r="Y484" s="785"/>
      <c r="Z484" s="785"/>
      <c r="AA484" s="785"/>
      <c r="AB484" s="785"/>
    </row>
    <row r="485" ht="14.25">
      <c r="A485" s="800" t="s">
        <v>677</v>
      </c>
      <c r="B485" s="800" t="s">
        <v>4308</v>
      </c>
      <c r="C485" s="800" t="s">
        <v>4319</v>
      </c>
      <c r="D485" s="801">
        <v>2870</v>
      </c>
      <c r="E485" s="802">
        <v>2791</v>
      </c>
      <c r="F485" s="803" t="s">
        <v>4320</v>
      </c>
      <c r="G485" s="803" t="s">
        <v>4321</v>
      </c>
      <c r="H485" s="803" t="s">
        <v>4322</v>
      </c>
      <c r="I485" s="803" t="str">
        <f>IFERROR(INDEX('УУС'!F:F,MATCH('показатель 504-п'!T485,'УУС'!N:N,0)),"")</f>
        <v/>
      </c>
      <c r="J485" s="804" t="str">
        <f t="shared" si="44"/>
        <v xml:space="preserve">4G хор</v>
      </c>
      <c r="K485" s="805" t="s">
        <v>2480</v>
      </c>
      <c r="L485" s="805" t="s">
        <v>2481</v>
      </c>
      <c r="M485" s="805" t="s">
        <v>2482</v>
      </c>
      <c r="N485" s="805" t="s">
        <v>2483</v>
      </c>
      <c r="O485" s="806" t="str">
        <f t="shared" si="45"/>
        <v>ВОЛС</v>
      </c>
      <c r="P485" s="801" t="s">
        <v>819</v>
      </c>
      <c r="Q485" s="801" t="str">
        <f>CONCATENATE(IFERROR(INDEX('УЦН 1.0'!D:D,MATCH('показатель 504-п'!T485,'УЦН 1.0'!R:R,0)),""),IF(IFERROR(INDEX('УЦН 1.0'!H:H,MATCH('показатель 504-п'!T485,'УЦН 1.0'!R:R,0)),"")="",""," ("&amp;IFERROR(INDEX('УЦН 1.0'!H:H,MATCH('показатель 504-п'!T485,'УЦН 1.0'!R:R,0)),"")&amp;")"))</f>
        <v/>
      </c>
      <c r="R485" s="807" t="str">
        <f>IFERROR(INDEX('УЦН 2.0'!K:K,MATCH('показатель 504-п'!T485,'УЦН 2.0'!L:L,0)),"")</f>
        <v/>
      </c>
      <c r="S485" s="801" t="str">
        <f>IFERROR(INDEX('ПРТС'!H:H,MATCH('показатель 504-п'!T485,'ПРТС'!P:P,0)),"")</f>
        <v/>
      </c>
      <c r="T485" s="808">
        <v>483</v>
      </c>
      <c r="U485" s="785"/>
      <c r="V485" s="785"/>
      <c r="W485" s="785"/>
      <c r="X485" s="785"/>
      <c r="Y485" s="785"/>
      <c r="Z485" s="785"/>
      <c r="AA485" s="785"/>
      <c r="AB485" s="785"/>
    </row>
    <row r="486" ht="14.25">
      <c r="A486" s="800" t="s">
        <v>677</v>
      </c>
      <c r="B486" s="800" t="s">
        <v>4296</v>
      </c>
      <c r="C486" s="800" t="s">
        <v>4323</v>
      </c>
      <c r="D486" s="801">
        <v>4</v>
      </c>
      <c r="E486" s="802">
        <v>0</v>
      </c>
      <c r="F486" s="803" t="s">
        <v>4324</v>
      </c>
      <c r="G486" s="803" t="s">
        <v>4325</v>
      </c>
      <c r="H486" s="803" t="s">
        <v>4326</v>
      </c>
      <c r="I486" s="803" t="str">
        <f>IFERROR(INDEX('УУС'!F:F,MATCH('показатель 504-п'!T486,'УУС'!N:N,0)),"")</f>
        <v/>
      </c>
      <c r="J486" s="804" t="str">
        <f t="shared" si="44"/>
        <v>-</v>
      </c>
      <c r="K486" s="805" t="s">
        <v>156</v>
      </c>
      <c r="L486" s="805" t="s">
        <v>156</v>
      </c>
      <c r="M486" s="805" t="s">
        <v>156</v>
      </c>
      <c r="N486" s="805" t="s">
        <v>156</v>
      </c>
      <c r="O486" s="806" t="str">
        <f t="shared" si="45"/>
        <v>-</v>
      </c>
      <c r="P486" s="801" t="s">
        <v>156</v>
      </c>
      <c r="Q486" s="801" t="str">
        <f>CONCATENATE(IFERROR(INDEX('УЦН 1.0'!D:D,MATCH('показатель 504-п'!T486,'УЦН 1.0'!R:R,0)),""),IF(IFERROR(INDEX('УЦН 1.0'!H:H,MATCH('показатель 504-п'!T486,'УЦН 1.0'!R:R,0)),"")="",""," ("&amp;IFERROR(INDEX('УЦН 1.0'!H:H,MATCH('показатель 504-п'!T486,'УЦН 1.0'!R:R,0)),"")&amp;")"))</f>
        <v/>
      </c>
      <c r="R486" s="807" t="str">
        <f>IFERROR(INDEX('УЦН 2.0'!K:K,MATCH('показатель 504-п'!T486,'УЦН 2.0'!L:L,0)),"")</f>
        <v/>
      </c>
      <c r="S486" s="801" t="str">
        <f>IFERROR(INDEX('ПРТС'!H:H,MATCH('показатель 504-п'!T486,'ПРТС'!P:P,0)),"")</f>
        <v/>
      </c>
      <c r="T486" s="808">
        <v>484</v>
      </c>
      <c r="U486" s="785"/>
      <c r="V486" s="785"/>
      <c r="W486" s="785"/>
      <c r="X486" s="785"/>
      <c r="Y486" s="785"/>
      <c r="Z486" s="785"/>
      <c r="AA486" s="785"/>
      <c r="AB486" s="785"/>
    </row>
    <row r="487" ht="14.25">
      <c r="A487" s="800" t="s">
        <v>677</v>
      </c>
      <c r="B487" s="800" t="s">
        <v>4327</v>
      </c>
      <c r="C487" s="800" t="s">
        <v>4328</v>
      </c>
      <c r="D487" s="801">
        <v>1086</v>
      </c>
      <c r="E487" s="802">
        <v>1023</v>
      </c>
      <c r="F487" s="803" t="s">
        <v>4329</v>
      </c>
      <c r="G487" s="803" t="s">
        <v>4330</v>
      </c>
      <c r="H487" s="803" t="s">
        <v>4331</v>
      </c>
      <c r="I487" s="803" t="str">
        <f>IFERROR(INDEX('УУС'!F:F,MATCH('показатель 504-п'!T487,'УУС'!N:N,0)),"")</f>
        <v/>
      </c>
      <c r="J487" s="804" t="str">
        <f t="shared" si="44"/>
        <v xml:space="preserve">3G хор</v>
      </c>
      <c r="K487" s="805" t="s">
        <v>2707</v>
      </c>
      <c r="L487" s="805" t="s">
        <v>2488</v>
      </c>
      <c r="M487" s="805" t="s">
        <v>2508</v>
      </c>
      <c r="N487" s="805" t="s">
        <v>2495</v>
      </c>
      <c r="O487" s="806" t="str">
        <f t="shared" si="45"/>
        <v>ВОЛС</v>
      </c>
      <c r="P487" s="801" t="s">
        <v>819</v>
      </c>
      <c r="Q487" s="801" t="str">
        <f>CONCATENATE(IFERROR(INDEX('УЦН 1.0'!D:D,MATCH('показатель 504-п'!T487,'УЦН 1.0'!R:R,0)),""),IF(IFERROR(INDEX('УЦН 1.0'!H:H,MATCH('показатель 504-п'!T487,'УЦН 1.0'!R:R,0)),"")="",""," ("&amp;IFERROR(INDEX('УЦН 1.0'!H:H,MATCH('показатель 504-п'!T487,'УЦН 1.0'!R:R,0)),"")&amp;")"))</f>
        <v/>
      </c>
      <c r="R487" s="807" t="str">
        <f>IFERROR(INDEX('УЦН 2.0'!K:K,MATCH('показатель 504-п'!T487,'УЦН 2.0'!L:L,0)),"")</f>
        <v/>
      </c>
      <c r="S487" s="801" t="str">
        <f>IFERROR(INDEX('ПРТС'!H:H,MATCH('показатель 504-п'!T487,'ПРТС'!P:P,0)),"")</f>
        <v/>
      </c>
      <c r="T487" s="808">
        <v>485</v>
      </c>
      <c r="U487" s="785"/>
      <c r="V487" s="785"/>
      <c r="W487" s="785"/>
      <c r="X487" s="785"/>
      <c r="Y487" s="785"/>
      <c r="Z487" s="785"/>
      <c r="AA487" s="785"/>
      <c r="AB487" s="785"/>
    </row>
    <row r="488" ht="14.25">
      <c r="A488" s="800" t="s">
        <v>677</v>
      </c>
      <c r="B488" s="800" t="s">
        <v>4332</v>
      </c>
      <c r="C488" s="800" t="s">
        <v>261</v>
      </c>
      <c r="D488" s="801">
        <v>263</v>
      </c>
      <c r="E488" s="802">
        <v>230</v>
      </c>
      <c r="F488" s="803" t="s">
        <v>4333</v>
      </c>
      <c r="G488" s="803" t="s">
        <v>4334</v>
      </c>
      <c r="H488" s="803" t="s">
        <v>4335</v>
      </c>
      <c r="I488" s="803" t="str">
        <f>IFERROR(INDEX('УУС'!F:F,MATCH('показатель 504-п'!T488,'УУС'!N:N,0)),"")</f>
        <v/>
      </c>
      <c r="J488" s="804" t="str">
        <f t="shared" si="44"/>
        <v xml:space="preserve">3G хор</v>
      </c>
      <c r="K488" s="805" t="s">
        <v>2562</v>
      </c>
      <c r="L488" s="805" t="s">
        <v>2975</v>
      </c>
      <c r="M488" s="805" t="s">
        <v>3005</v>
      </c>
      <c r="N488" s="805" t="s">
        <v>2495</v>
      </c>
      <c r="O488" s="806" t="str">
        <f t="shared" si="45"/>
        <v>ВОЛС</v>
      </c>
      <c r="P488" s="801" t="s">
        <v>2540</v>
      </c>
      <c r="Q488" s="801" t="str">
        <f>CONCATENATE(IFERROR(INDEX('УЦН 1.0'!D:D,MATCH('показатель 504-п'!T488,'УЦН 1.0'!R:R,0)),""),IF(IFERROR(INDEX('УЦН 1.0'!H:H,MATCH('показатель 504-п'!T488,'УЦН 1.0'!R:R,0)),"")="",""," ("&amp;IFERROR(INDEX('УЦН 1.0'!H:H,MATCH('показатель 504-п'!T488,'УЦН 1.0'!R:R,0)),"")&amp;")"))</f>
        <v xml:space="preserve">2021 (ВОЛС)</v>
      </c>
      <c r="R488" s="807" t="str">
        <f>IFERROR(INDEX('УЦН 2.0'!K:K,MATCH('показатель 504-п'!T488,'УЦН 2.0'!L:L,0)),"")</f>
        <v/>
      </c>
      <c r="S488" s="801" t="str">
        <f>IFERROR(INDEX('ПРТС'!H:H,MATCH('показатель 504-п'!T488,'ПРТС'!P:P,0)),"")</f>
        <v/>
      </c>
      <c r="T488" s="808">
        <v>486</v>
      </c>
      <c r="U488" s="785"/>
      <c r="V488" s="785"/>
      <c r="W488" s="785"/>
      <c r="X488" s="785"/>
      <c r="Y488" s="785"/>
      <c r="Z488" s="785"/>
      <c r="AA488" s="785"/>
      <c r="AB488" s="785"/>
    </row>
    <row r="489" ht="14.25">
      <c r="A489" s="800" t="s">
        <v>677</v>
      </c>
      <c r="B489" s="800" t="s">
        <v>4308</v>
      </c>
      <c r="C489" s="800" t="s">
        <v>1569</v>
      </c>
      <c r="D489" s="801">
        <v>117</v>
      </c>
      <c r="E489" s="802">
        <v>125</v>
      </c>
      <c r="F489" s="803" t="s">
        <v>4336</v>
      </c>
      <c r="G489" s="803" t="s">
        <v>4337</v>
      </c>
      <c r="H489" s="803" t="s">
        <v>4338</v>
      </c>
      <c r="I489" s="803" t="str">
        <f>IFERROR(INDEX('УУС'!F:F,MATCH('показатель 504-п'!T489,'УУС'!N:N,0)),"")</f>
        <v/>
      </c>
      <c r="J489" s="804" t="str">
        <f t="shared" si="44"/>
        <v xml:space="preserve">3G хор</v>
      </c>
      <c r="K489" s="805" t="s">
        <v>2707</v>
      </c>
      <c r="L489" s="805" t="s">
        <v>2488</v>
      </c>
      <c r="M489" s="805" t="s">
        <v>2508</v>
      </c>
      <c r="N489" s="805" t="s">
        <v>2495</v>
      </c>
      <c r="O489" s="806" t="str">
        <f t="shared" si="45"/>
        <v>ВОЛС</v>
      </c>
      <c r="P489" s="801" t="s">
        <v>819</v>
      </c>
      <c r="Q489" s="801" t="str">
        <f>CONCATENATE(IFERROR(INDEX('УЦН 1.0'!D:D,MATCH('показатель 504-п'!T489,'УЦН 1.0'!R:R,0)),""),IF(IFERROR(INDEX('УЦН 1.0'!H:H,MATCH('показатель 504-п'!T489,'УЦН 1.0'!R:R,0)),"")="",""," ("&amp;IFERROR(INDEX('УЦН 1.0'!H:H,MATCH('показатель 504-п'!T489,'УЦН 1.0'!R:R,0)),"")&amp;")"))</f>
        <v/>
      </c>
      <c r="R489" s="807" t="str">
        <f>IFERROR(INDEX('УЦН 2.0'!K:K,MATCH('показатель 504-п'!T489,'УЦН 2.0'!L:L,0)),"")</f>
        <v/>
      </c>
      <c r="S489" s="801" t="str">
        <f>IFERROR(INDEX('ПРТС'!H:H,MATCH('показатель 504-п'!T489,'ПРТС'!P:P,0)),"")</f>
        <v/>
      </c>
      <c r="T489" s="808">
        <v>487</v>
      </c>
      <c r="U489" s="785"/>
      <c r="V489" s="785"/>
      <c r="W489" s="785"/>
      <c r="X489" s="785"/>
      <c r="Y489" s="785"/>
      <c r="Z489" s="785"/>
      <c r="AA489" s="785"/>
      <c r="AB489" s="785"/>
    </row>
    <row r="490" ht="14.25">
      <c r="A490" s="800" t="s">
        <v>677</v>
      </c>
      <c r="B490" s="800" t="s">
        <v>4339</v>
      </c>
      <c r="C490" s="800" t="s">
        <v>1524</v>
      </c>
      <c r="D490" s="801">
        <v>920</v>
      </c>
      <c r="E490" s="802">
        <v>377</v>
      </c>
      <c r="F490" s="803" t="s">
        <v>4340</v>
      </c>
      <c r="G490" s="803" t="s">
        <v>4341</v>
      </c>
      <c r="H490" s="803" t="s">
        <v>4342</v>
      </c>
      <c r="I490" s="803" t="str">
        <f>IFERROR(INDEX('УУС'!F:F,MATCH('показатель 504-п'!T490,'УУС'!N:N,0)),"")</f>
        <v/>
      </c>
      <c r="J490" s="804" t="str">
        <f t="shared" si="44"/>
        <v xml:space="preserve">4G хор</v>
      </c>
      <c r="K490" s="805" t="s">
        <v>2707</v>
      </c>
      <c r="L490" s="805" t="s">
        <v>2536</v>
      </c>
      <c r="M490" s="805" t="s">
        <v>2508</v>
      </c>
      <c r="N490" s="805" t="s">
        <v>2483</v>
      </c>
      <c r="O490" s="806" t="str">
        <f t="shared" si="45"/>
        <v>ВОЛС</v>
      </c>
      <c r="P490" s="801" t="s">
        <v>819</v>
      </c>
      <c r="Q490" s="801" t="str">
        <f>CONCATENATE(IFERROR(INDEX('УЦН 1.0'!D:D,MATCH('показатель 504-п'!T490,'УЦН 1.0'!R:R,0)),""),IF(IFERROR(INDEX('УЦН 1.0'!H:H,MATCH('показатель 504-п'!T490,'УЦН 1.0'!R:R,0)),"")="",""," ("&amp;IFERROR(INDEX('УЦН 1.0'!H:H,MATCH('показатель 504-п'!T490,'УЦН 1.0'!R:R,0)),"")&amp;")"))</f>
        <v/>
      </c>
      <c r="R490" s="807" t="str">
        <f>IFERROR(INDEX('УЦН 2.0'!K:K,MATCH('показатель 504-п'!T490,'УЦН 2.0'!L:L,0)),"")</f>
        <v/>
      </c>
      <c r="S490" s="801" t="str">
        <f>IFERROR(INDEX('ПРТС'!H:H,MATCH('показатель 504-п'!T490,'ПРТС'!P:P,0)),"")</f>
        <v/>
      </c>
      <c r="T490" s="808">
        <v>488</v>
      </c>
      <c r="U490" s="785"/>
      <c r="V490" s="785"/>
      <c r="W490" s="785"/>
      <c r="X490" s="785"/>
      <c r="Y490" s="785"/>
      <c r="Z490" s="785"/>
      <c r="AA490" s="785"/>
      <c r="AB490" s="785"/>
    </row>
    <row r="491" ht="14.25">
      <c r="A491" s="800" t="s">
        <v>677</v>
      </c>
      <c r="B491" s="800" t="s">
        <v>4339</v>
      </c>
      <c r="C491" s="800" t="s">
        <v>4343</v>
      </c>
      <c r="D491" s="801">
        <v>53</v>
      </c>
      <c r="E491" s="802">
        <v>45</v>
      </c>
      <c r="F491" s="803" t="s">
        <v>4344</v>
      </c>
      <c r="G491" s="803" t="s">
        <v>4345</v>
      </c>
      <c r="H491" s="803" t="s">
        <v>4346</v>
      </c>
      <c r="I491" s="803" t="str">
        <f>IFERROR(INDEX('УУС'!F:F,MATCH('показатель 504-п'!T491,'УУС'!N:N,0)),"")</f>
        <v/>
      </c>
      <c r="J491" s="804" t="str">
        <f t="shared" si="44"/>
        <v xml:space="preserve">3G хор</v>
      </c>
      <c r="K491" s="805" t="s">
        <v>2707</v>
      </c>
      <c r="L491" s="805" t="s">
        <v>2488</v>
      </c>
      <c r="M491" s="805" t="s">
        <v>2508</v>
      </c>
      <c r="N491" s="805" t="s">
        <v>2495</v>
      </c>
      <c r="O491" s="806" t="str">
        <f t="shared" si="45"/>
        <v>-</v>
      </c>
      <c r="P491" s="801" t="s">
        <v>156</v>
      </c>
      <c r="Q491" s="801" t="str">
        <f>CONCATENATE(IFERROR(INDEX('УЦН 1.0'!D:D,MATCH('показатель 504-п'!T491,'УЦН 1.0'!R:R,0)),""),IF(IFERROR(INDEX('УЦН 1.0'!H:H,MATCH('показатель 504-п'!T491,'УЦН 1.0'!R:R,0)),"")="",""," ("&amp;IFERROR(INDEX('УЦН 1.0'!H:H,MATCH('показатель 504-п'!T491,'УЦН 1.0'!R:R,0)),"")&amp;")"))</f>
        <v/>
      </c>
      <c r="R491" s="807" t="str">
        <f>IFERROR(INDEX('УЦН 2.0'!K:K,MATCH('показатель 504-п'!T491,'УЦН 2.0'!L:L,0)),"")</f>
        <v/>
      </c>
      <c r="S491" s="801" t="str">
        <f>IFERROR(INDEX('ПРТС'!H:H,MATCH('показатель 504-п'!T491,'ПРТС'!P:P,0)),"")</f>
        <v/>
      </c>
      <c r="T491" s="808">
        <v>489</v>
      </c>
      <c r="U491" s="785"/>
      <c r="V491" s="785"/>
      <c r="W491" s="785"/>
      <c r="X491" s="785"/>
      <c r="Y491" s="785"/>
      <c r="Z491" s="785"/>
      <c r="AA491" s="785"/>
      <c r="AB491" s="785"/>
    </row>
    <row r="492" ht="14.25">
      <c r="A492" s="800" t="s">
        <v>677</v>
      </c>
      <c r="B492" s="800" t="s">
        <v>4332</v>
      </c>
      <c r="C492" s="800" t="s">
        <v>4347</v>
      </c>
      <c r="D492" s="801">
        <v>39</v>
      </c>
      <c r="E492" s="802">
        <v>22</v>
      </c>
      <c r="F492" s="803" t="s">
        <v>4348</v>
      </c>
      <c r="G492" s="803" t="s">
        <v>4349</v>
      </c>
      <c r="H492" s="803" t="s">
        <v>4350</v>
      </c>
      <c r="I492" s="803" t="str">
        <f>IFERROR(INDEX('УУС'!F:F,MATCH('показатель 504-п'!T492,'УУС'!N:N,0)),"")</f>
        <v/>
      </c>
      <c r="J492" s="804" t="str">
        <f t="shared" si="44"/>
        <v xml:space="preserve">3G хор</v>
      </c>
      <c r="K492" s="805" t="s">
        <v>2515</v>
      </c>
      <c r="L492" s="805" t="s">
        <v>2975</v>
      </c>
      <c r="M492" s="805" t="s">
        <v>3005</v>
      </c>
      <c r="N492" s="805" t="s">
        <v>2495</v>
      </c>
      <c r="O492" s="806" t="str">
        <f t="shared" si="45"/>
        <v>-</v>
      </c>
      <c r="P492" s="801" t="s">
        <v>156</v>
      </c>
      <c r="Q492" s="801" t="str">
        <f>CONCATENATE(IFERROR(INDEX('УЦН 1.0'!D:D,MATCH('показатель 504-п'!T492,'УЦН 1.0'!R:R,0)),""),IF(IFERROR(INDEX('УЦН 1.0'!H:H,MATCH('показатель 504-п'!T492,'УЦН 1.0'!R:R,0)),"")="",""," ("&amp;IFERROR(INDEX('УЦН 1.0'!H:H,MATCH('показатель 504-п'!T492,'УЦН 1.0'!R:R,0)),"")&amp;")"))</f>
        <v/>
      </c>
      <c r="R492" s="807" t="str">
        <f>IFERROR(INDEX('УЦН 2.0'!K:K,MATCH('показатель 504-п'!T492,'УЦН 2.0'!L:L,0)),"")</f>
        <v/>
      </c>
      <c r="S492" s="801" t="str">
        <f>IFERROR(INDEX('ПРТС'!H:H,MATCH('показатель 504-п'!T492,'ПРТС'!P:P,0)),"")</f>
        <v/>
      </c>
      <c r="T492" s="808">
        <v>490</v>
      </c>
      <c r="U492" s="785"/>
      <c r="V492" s="785"/>
      <c r="W492" s="785"/>
      <c r="X492" s="785"/>
      <c r="Y492" s="785"/>
      <c r="Z492" s="785"/>
      <c r="AA492" s="785"/>
      <c r="AB492" s="785"/>
    </row>
    <row r="493" ht="14.25">
      <c r="A493" s="800" t="s">
        <v>677</v>
      </c>
      <c r="B493" s="800" t="s">
        <v>4351</v>
      </c>
      <c r="C493" s="800" t="s">
        <v>1547</v>
      </c>
      <c r="D493" s="801">
        <v>155</v>
      </c>
      <c r="E493" s="802">
        <v>114</v>
      </c>
      <c r="F493" s="803" t="s">
        <v>4352</v>
      </c>
      <c r="G493" s="803" t="s">
        <v>4353</v>
      </c>
      <c r="H493" s="803" t="s">
        <v>4354</v>
      </c>
      <c r="I493" s="803" t="str">
        <f>IFERROR(INDEX('УУС'!F:F,MATCH('показатель 504-п'!T493,'УУС'!N:N,0)),"")</f>
        <v/>
      </c>
      <c r="J493" s="804" t="str">
        <f t="shared" si="44"/>
        <v xml:space="preserve">4G хор</v>
      </c>
      <c r="K493" s="805" t="s">
        <v>156</v>
      </c>
      <c r="L493" s="805" t="s">
        <v>2481</v>
      </c>
      <c r="M493" s="805" t="s">
        <v>2516</v>
      </c>
      <c r="N493" s="805" t="s">
        <v>2483</v>
      </c>
      <c r="O493" s="806" t="str">
        <f t="shared" si="45"/>
        <v>Спутник</v>
      </c>
      <c r="P493" s="801" t="s">
        <v>882</v>
      </c>
      <c r="Q493" s="801" t="str">
        <f>CONCATENATE(IFERROR(INDEX('УЦН 1.0'!D:D,MATCH('показатель 504-п'!T493,'УЦН 1.0'!R:R,0)),""),IF(IFERROR(INDEX('УЦН 1.0'!H:H,MATCH('показатель 504-п'!T493,'УЦН 1.0'!R:R,0)),"")="",""," ("&amp;IFERROR(INDEX('УЦН 1.0'!H:H,MATCH('показатель 504-п'!T493,'УЦН 1.0'!R:R,0)),"")&amp;")"))</f>
        <v/>
      </c>
      <c r="R493" s="807" t="str">
        <f>IFERROR(INDEX('УЦН 2.0'!K:K,MATCH('показатель 504-п'!T493,'УЦН 2.0'!L:L,0)),"")</f>
        <v/>
      </c>
      <c r="S493" s="801" t="str">
        <f>IFERROR(INDEX('ПРТС'!H:H,MATCH('показатель 504-п'!T493,'ПРТС'!P:P,0)),"")</f>
        <v/>
      </c>
      <c r="T493" s="808">
        <v>491</v>
      </c>
      <c r="U493" s="785"/>
      <c r="V493" s="785"/>
      <c r="W493" s="785"/>
      <c r="X493" s="785"/>
      <c r="Y493" s="785"/>
      <c r="Z493" s="785"/>
      <c r="AA493" s="785"/>
      <c r="AB493" s="785"/>
    </row>
    <row r="494" ht="14.25">
      <c r="A494" s="800" t="s">
        <v>677</v>
      </c>
      <c r="B494" s="800" t="s">
        <v>1279</v>
      </c>
      <c r="C494" s="800" t="s">
        <v>4355</v>
      </c>
      <c r="D494" s="801">
        <v>1</v>
      </c>
      <c r="E494" s="802">
        <v>0</v>
      </c>
      <c r="F494" s="803" t="s">
        <v>4356</v>
      </c>
      <c r="G494" s="803" t="s">
        <v>4357</v>
      </c>
      <c r="H494" s="803" t="s">
        <v>4358</v>
      </c>
      <c r="I494" s="803" t="str">
        <f>IFERROR(INDEX('УУС'!F:F,MATCH('показатель 504-п'!T494,'УУС'!N:N,0)),"")</f>
        <v/>
      </c>
      <c r="J494" s="804" t="str">
        <f t="shared" si="44"/>
        <v>-</v>
      </c>
      <c r="K494" s="805" t="s">
        <v>156</v>
      </c>
      <c r="L494" s="805" t="s">
        <v>156</v>
      </c>
      <c r="M494" s="805" t="s">
        <v>156</v>
      </c>
      <c r="N494" s="805" t="s">
        <v>156</v>
      </c>
      <c r="O494" s="806" t="str">
        <f t="shared" si="45"/>
        <v>-</v>
      </c>
      <c r="P494" s="801" t="s">
        <v>156</v>
      </c>
      <c r="Q494" s="801" t="str">
        <f>CONCATENATE(IFERROR(INDEX('УЦН 1.0'!D:D,MATCH('показатель 504-п'!T494,'УЦН 1.0'!R:R,0)),""),IF(IFERROR(INDEX('УЦН 1.0'!H:H,MATCH('показатель 504-п'!T494,'УЦН 1.0'!R:R,0)),"")="",""," ("&amp;IFERROR(INDEX('УЦН 1.0'!H:H,MATCH('показатель 504-п'!T494,'УЦН 1.0'!R:R,0)),"")&amp;")"))</f>
        <v/>
      </c>
      <c r="R494" s="807" t="str">
        <f>IFERROR(INDEX('УЦН 2.0'!K:K,MATCH('показатель 504-п'!T494,'УЦН 2.0'!L:L,0)),"")</f>
        <v/>
      </c>
      <c r="S494" s="801" t="str">
        <f>IFERROR(INDEX('ПРТС'!H:H,MATCH('показатель 504-п'!T494,'ПРТС'!P:P,0)),"")</f>
        <v/>
      </c>
      <c r="T494" s="808">
        <v>492</v>
      </c>
      <c r="U494" s="785"/>
      <c r="V494" s="785"/>
      <c r="W494" s="785"/>
      <c r="X494" s="785"/>
      <c r="Y494" s="785"/>
      <c r="Z494" s="785"/>
      <c r="AA494" s="785"/>
      <c r="AB494" s="785"/>
    </row>
    <row r="495" ht="14.25">
      <c r="A495" s="800" t="s">
        <v>677</v>
      </c>
      <c r="B495" s="800" t="s">
        <v>4359</v>
      </c>
      <c r="C495" s="800" t="s">
        <v>4360</v>
      </c>
      <c r="D495" s="801">
        <v>86</v>
      </c>
      <c r="E495" s="802">
        <v>84</v>
      </c>
      <c r="F495" s="803" t="s">
        <v>4361</v>
      </c>
      <c r="G495" s="803" t="s">
        <v>4362</v>
      </c>
      <c r="H495" s="803" t="s">
        <v>4363</v>
      </c>
      <c r="I495" s="803" t="str">
        <f>IFERROR(INDEX('УУС'!F:F,MATCH('показатель 504-п'!T495,'УУС'!N:N,0)),"")</f>
        <v/>
      </c>
      <c r="J495" s="804" t="str">
        <f t="shared" si="44"/>
        <v>-</v>
      </c>
      <c r="K495" s="805" t="s">
        <v>156</v>
      </c>
      <c r="L495" s="805" t="s">
        <v>156</v>
      </c>
      <c r="M495" s="805" t="s">
        <v>156</v>
      </c>
      <c r="N495" s="805" t="s">
        <v>156</v>
      </c>
      <c r="O495" s="806" t="str">
        <f t="shared" si="45"/>
        <v>ВОЛС</v>
      </c>
      <c r="P495" s="801" t="s">
        <v>819</v>
      </c>
      <c r="Q495" s="801" t="str">
        <f>CONCATENATE(IFERROR(INDEX('УЦН 1.0'!D:D,MATCH('показатель 504-п'!T495,'УЦН 1.0'!R:R,0)),""),IF(IFERROR(INDEX('УЦН 1.0'!H:H,MATCH('показатель 504-п'!T495,'УЦН 1.0'!R:R,0)),"")="",""," ("&amp;IFERROR(INDEX('УЦН 1.0'!H:H,MATCH('показатель 504-п'!T495,'УЦН 1.0'!R:R,0)),"")&amp;")"))</f>
        <v/>
      </c>
      <c r="R495" s="807" t="str">
        <f>IFERROR(INDEX('УЦН 2.0'!K:K,MATCH('показатель 504-п'!T495,'УЦН 2.0'!L:L,0)),"")</f>
        <v/>
      </c>
      <c r="S495" s="801" t="str">
        <f>IFERROR(INDEX('ПРТС'!H:H,MATCH('показатель 504-п'!T495,'ПРТС'!P:P,0)),"")</f>
        <v/>
      </c>
      <c r="T495" s="808">
        <v>493</v>
      </c>
      <c r="U495" s="785"/>
      <c r="V495" s="785"/>
      <c r="W495" s="785"/>
      <c r="X495" s="785"/>
      <c r="Y495" s="785"/>
      <c r="Z495" s="785"/>
      <c r="AA495" s="785"/>
      <c r="AB495" s="785"/>
    </row>
    <row r="496" ht="14.25">
      <c r="A496" s="800" t="s">
        <v>677</v>
      </c>
      <c r="B496" s="800" t="s">
        <v>4364</v>
      </c>
      <c r="C496" s="800" t="s">
        <v>4365</v>
      </c>
      <c r="D496" s="801">
        <v>773</v>
      </c>
      <c r="E496" s="802">
        <v>504</v>
      </c>
      <c r="F496" s="803" t="s">
        <v>4366</v>
      </c>
      <c r="G496" s="803" t="s">
        <v>4367</v>
      </c>
      <c r="H496" s="803" t="s">
        <v>4368</v>
      </c>
      <c r="I496" s="803" t="str">
        <f>IFERROR(INDEX('УУС'!F:F,MATCH('показатель 504-п'!T496,'УУС'!N:N,0)),"")</f>
        <v/>
      </c>
      <c r="J496" s="804" t="str">
        <f t="shared" si="44"/>
        <v xml:space="preserve">2G низ</v>
      </c>
      <c r="K496" s="805" t="s">
        <v>156</v>
      </c>
      <c r="L496" s="805" t="s">
        <v>156</v>
      </c>
      <c r="M496" s="805" t="s">
        <v>156</v>
      </c>
      <c r="N496" s="805" t="s">
        <v>2490</v>
      </c>
      <c r="O496" s="806" t="str">
        <f t="shared" si="45"/>
        <v>Спутник</v>
      </c>
      <c r="P496" s="801" t="s">
        <v>882</v>
      </c>
      <c r="Q496" s="801" t="str">
        <f>CONCATENATE(IFERROR(INDEX('УЦН 1.0'!D:D,MATCH('показатель 504-п'!T496,'УЦН 1.0'!R:R,0)),""),IF(IFERROR(INDEX('УЦН 1.0'!H:H,MATCH('показатель 504-п'!T496,'УЦН 1.0'!R:R,0)),"")="",""," ("&amp;IFERROR(INDEX('УЦН 1.0'!H:H,MATCH('показатель 504-п'!T496,'УЦН 1.0'!R:R,0)),"")&amp;")"))</f>
        <v/>
      </c>
      <c r="R496" s="807" t="str">
        <f>IFERROR(INDEX('УЦН 2.0'!K:K,MATCH('показатель 504-п'!T496,'УЦН 2.0'!L:L,0)),"")</f>
        <v/>
      </c>
      <c r="S496" s="801" t="str">
        <f>IFERROR(INDEX('ПРТС'!H:H,MATCH('показатель 504-п'!T496,'ПРТС'!P:P,0)),"")</f>
        <v/>
      </c>
      <c r="T496" s="808">
        <v>494</v>
      </c>
      <c r="U496" s="785"/>
      <c r="V496" s="785"/>
      <c r="W496" s="785"/>
      <c r="X496" s="785"/>
      <c r="Y496" s="785"/>
      <c r="Z496" s="785"/>
      <c r="AA496" s="785"/>
      <c r="AB496" s="785"/>
    </row>
    <row r="497" ht="14.25">
      <c r="A497" s="800" t="s">
        <v>677</v>
      </c>
      <c r="B497" s="800" t="s">
        <v>4351</v>
      </c>
      <c r="C497" s="800" t="s">
        <v>4369</v>
      </c>
      <c r="D497" s="801">
        <v>20</v>
      </c>
      <c r="E497" s="802">
        <v>17</v>
      </c>
      <c r="F497" s="803" t="s">
        <v>4370</v>
      </c>
      <c r="G497" s="803" t="s">
        <v>4371</v>
      </c>
      <c r="H497" s="803" t="s">
        <v>4372</v>
      </c>
      <c r="I497" s="803" t="str">
        <f>IFERROR(INDEX('УУС'!F:F,MATCH('показатель 504-п'!T497,'УУС'!N:N,0)),"")</f>
        <v/>
      </c>
      <c r="J497" s="804" t="str">
        <f t="shared" si="44"/>
        <v xml:space="preserve">4G хор</v>
      </c>
      <c r="K497" s="805" t="s">
        <v>156</v>
      </c>
      <c r="L497" s="805" t="s">
        <v>2481</v>
      </c>
      <c r="M497" s="805" t="s">
        <v>2516</v>
      </c>
      <c r="N497" s="805" t="s">
        <v>2483</v>
      </c>
      <c r="O497" s="806" t="str">
        <f t="shared" si="45"/>
        <v>-</v>
      </c>
      <c r="P497" s="801" t="s">
        <v>156</v>
      </c>
      <c r="Q497" s="801" t="str">
        <f>CONCATENATE(IFERROR(INDEX('УЦН 1.0'!D:D,MATCH('показатель 504-п'!T497,'УЦН 1.0'!R:R,0)),""),IF(IFERROR(INDEX('УЦН 1.0'!H:H,MATCH('показатель 504-п'!T497,'УЦН 1.0'!R:R,0)),"")="",""," ("&amp;IFERROR(INDEX('УЦН 1.0'!H:H,MATCH('показатель 504-п'!T497,'УЦН 1.0'!R:R,0)),"")&amp;")"))</f>
        <v/>
      </c>
      <c r="R497" s="807" t="str">
        <f>IFERROR(INDEX('УЦН 2.0'!K:K,MATCH('показатель 504-п'!T497,'УЦН 2.0'!L:L,0)),"")</f>
        <v/>
      </c>
      <c r="S497" s="801" t="str">
        <f>IFERROR(INDEX('ПРТС'!H:H,MATCH('показатель 504-п'!T497,'ПРТС'!P:P,0)),"")</f>
        <v/>
      </c>
      <c r="T497" s="808">
        <v>495</v>
      </c>
      <c r="U497" s="785"/>
      <c r="V497" s="785"/>
      <c r="W497" s="785"/>
      <c r="X497" s="785"/>
      <c r="Y497" s="785"/>
      <c r="Z497" s="785"/>
      <c r="AA497" s="785"/>
      <c r="AB497" s="785"/>
    </row>
    <row r="498" ht="14.25">
      <c r="A498" s="800" t="s">
        <v>677</v>
      </c>
      <c r="B498" s="800" t="s">
        <v>4296</v>
      </c>
      <c r="C498" s="800" t="s">
        <v>4373</v>
      </c>
      <c r="D498" s="801">
        <v>25</v>
      </c>
      <c r="E498" s="802">
        <v>18</v>
      </c>
      <c r="F498" s="803" t="s">
        <v>4374</v>
      </c>
      <c r="G498" s="803" t="s">
        <v>4375</v>
      </c>
      <c r="H498" s="803" t="s">
        <v>4376</v>
      </c>
      <c r="I498" s="803" t="str">
        <f>IFERROR(INDEX('УУС'!F:F,MATCH('показатель 504-п'!T498,'УУС'!N:N,0)),"")</f>
        <v xml:space="preserve">ул. Центральная, д. 5</v>
      </c>
      <c r="J498" s="804" t="str">
        <f t="shared" si="44"/>
        <v>-</v>
      </c>
      <c r="K498" s="805" t="s">
        <v>156</v>
      </c>
      <c r="L498" s="805" t="s">
        <v>156</v>
      </c>
      <c r="M498" s="805" t="s">
        <v>156</v>
      </c>
      <c r="N498" s="805" t="s">
        <v>156</v>
      </c>
      <c r="O498" s="806" t="str">
        <f t="shared" si="45"/>
        <v>-</v>
      </c>
      <c r="P498" s="801" t="s">
        <v>156</v>
      </c>
      <c r="Q498" s="801" t="str">
        <f>CONCATENATE(IFERROR(INDEX('УЦН 1.0'!D:D,MATCH('показатель 504-п'!T498,'УЦН 1.0'!R:R,0)),""),IF(IFERROR(INDEX('УЦН 1.0'!H:H,MATCH('показатель 504-п'!T498,'УЦН 1.0'!R:R,0)),"")="",""," ("&amp;IFERROR(INDEX('УЦН 1.0'!H:H,MATCH('показатель 504-п'!T498,'УЦН 1.0'!R:R,0)),"")&amp;")"))</f>
        <v/>
      </c>
      <c r="R498" s="807" t="str">
        <f>IFERROR(INDEX('УЦН 2.0'!K:K,MATCH('показатель 504-п'!T498,'УЦН 2.0'!L:L,0)),"")</f>
        <v/>
      </c>
      <c r="S498" s="801" t="str">
        <f>IFERROR(INDEX('ПРТС'!H:H,MATCH('показатель 504-п'!T498,'ПРТС'!P:P,0)),"")</f>
        <v/>
      </c>
      <c r="T498" s="808">
        <v>496</v>
      </c>
      <c r="U498" s="785"/>
      <c r="V498" s="785"/>
      <c r="W498" s="785"/>
      <c r="X498" s="785"/>
      <c r="Y498" s="785"/>
      <c r="Z498" s="785"/>
      <c r="AA498" s="785"/>
      <c r="AB498" s="785"/>
    </row>
    <row r="499" ht="14.25">
      <c r="A499" s="800" t="s">
        <v>677</v>
      </c>
      <c r="B499" s="800" t="s">
        <v>4300</v>
      </c>
      <c r="C499" s="800" t="s">
        <v>4377</v>
      </c>
      <c r="D499" s="801">
        <v>133</v>
      </c>
      <c r="E499" s="802">
        <v>27</v>
      </c>
      <c r="F499" s="803" t="s">
        <v>4378</v>
      </c>
      <c r="G499" s="803" t="s">
        <v>4379</v>
      </c>
      <c r="H499" s="803" t="s">
        <v>4380</v>
      </c>
      <c r="I499" s="803" t="str">
        <f>IFERROR(INDEX('УУС'!F:F,MATCH('показатель 504-п'!T499,'УУС'!N:N,0)),"")</f>
        <v xml:space="preserve">ул. Полевая, д. 1</v>
      </c>
      <c r="J499" s="804" t="str">
        <f t="shared" si="44"/>
        <v>-</v>
      </c>
      <c r="K499" s="805" t="s">
        <v>156</v>
      </c>
      <c r="L499" s="805" t="s">
        <v>156</v>
      </c>
      <c r="M499" s="805" t="s">
        <v>156</v>
      </c>
      <c r="N499" s="805" t="s">
        <v>156</v>
      </c>
      <c r="O499" s="806" t="str">
        <f t="shared" si="45"/>
        <v>-</v>
      </c>
      <c r="P499" s="801" t="s">
        <v>156</v>
      </c>
      <c r="Q499" s="801" t="str">
        <f>CONCATENATE(IFERROR(INDEX('УЦН 1.0'!D:D,MATCH('показатель 504-п'!T499,'УЦН 1.0'!R:R,0)),""),IF(IFERROR(INDEX('УЦН 1.0'!H:H,MATCH('показатель 504-п'!T499,'УЦН 1.0'!R:R,0)),"")="",""," ("&amp;IFERROR(INDEX('УЦН 1.0'!H:H,MATCH('показатель 504-п'!T499,'УЦН 1.0'!R:R,0)),"")&amp;")"))</f>
        <v/>
      </c>
      <c r="R499" s="807" t="str">
        <f>IFERROR(INDEX('УЦН 2.0'!K:K,MATCH('показатель 504-п'!T499,'УЦН 2.0'!L:L,0)),"")</f>
        <v/>
      </c>
      <c r="S499" s="801" t="str">
        <f>IFERROR(INDEX('ПРТС'!H:H,MATCH('показатель 504-п'!T499,'ПРТС'!P:P,0)),"")</f>
        <v/>
      </c>
      <c r="T499" s="808">
        <v>497</v>
      </c>
      <c r="U499" s="785"/>
      <c r="V499" s="785"/>
      <c r="W499" s="785"/>
      <c r="X499" s="785"/>
      <c r="Y499" s="785"/>
      <c r="Z499" s="785"/>
      <c r="AA499" s="785"/>
      <c r="AB499" s="785"/>
    </row>
    <row r="500" ht="14.25">
      <c r="A500" s="800" t="s">
        <v>677</v>
      </c>
      <c r="B500" s="800" t="s">
        <v>4381</v>
      </c>
      <c r="C500" s="800" t="s">
        <v>1417</v>
      </c>
      <c r="D500" s="801">
        <v>565</v>
      </c>
      <c r="E500" s="822">
        <v>451</v>
      </c>
      <c r="F500" s="823" t="s">
        <v>4382</v>
      </c>
      <c r="G500" s="823" t="s">
        <v>4383</v>
      </c>
      <c r="H500" s="823" t="s">
        <v>4384</v>
      </c>
      <c r="I500" s="803" t="str">
        <f>IFERROR(INDEX('УУС'!F:F,MATCH('показатель 504-п'!T500,'УУС'!N:N,0)),"")</f>
        <v/>
      </c>
      <c r="J500" s="804" t="str">
        <f t="shared" si="44"/>
        <v xml:space="preserve">2G низ</v>
      </c>
      <c r="K500" s="805" t="s">
        <v>156</v>
      </c>
      <c r="L500" s="805" t="s">
        <v>156</v>
      </c>
      <c r="M500" s="805" t="s">
        <v>156</v>
      </c>
      <c r="N500" s="805" t="s">
        <v>2490</v>
      </c>
      <c r="O500" s="806" t="str">
        <f t="shared" si="45"/>
        <v>Спутник</v>
      </c>
      <c r="P500" s="801" t="s">
        <v>882</v>
      </c>
      <c r="Q500" s="801" t="str">
        <f>CONCATENATE(IFERROR(INDEX('УЦН 1.0'!D:D,MATCH('показатель 504-п'!T500,'УЦН 1.0'!R:R,0)),""),IF(IFERROR(INDEX('УЦН 1.0'!H:H,MATCH('показатель 504-п'!T500,'УЦН 1.0'!R:R,0)),"")="",""," ("&amp;IFERROR(INDEX('УЦН 1.0'!H:H,MATCH('показатель 504-п'!T500,'УЦН 1.0'!R:R,0)),"")&amp;")"))</f>
        <v/>
      </c>
      <c r="R500" s="807" t="str">
        <f>IFERROR(INDEX('УЦН 2.0'!K:K,MATCH('показатель 504-п'!T500,'УЦН 2.0'!L:L,0)),"")</f>
        <v/>
      </c>
      <c r="S500" s="801" t="str">
        <f>IFERROR(INDEX('ПРТС'!H:H,MATCH('показатель 504-п'!T500,'ПРТС'!P:P,0)),"")</f>
        <v/>
      </c>
      <c r="T500" s="808">
        <v>498</v>
      </c>
      <c r="U500" s="785"/>
      <c r="V500" s="785"/>
      <c r="W500" s="785"/>
      <c r="X500" s="785"/>
      <c r="Y500" s="785"/>
      <c r="Z500" s="785"/>
      <c r="AA500" s="785"/>
      <c r="AB500" s="785"/>
    </row>
    <row r="501" ht="14.25">
      <c r="A501" s="800" t="s">
        <v>677</v>
      </c>
      <c r="B501" s="800" t="s">
        <v>4296</v>
      </c>
      <c r="C501" s="800" t="s">
        <v>33</v>
      </c>
      <c r="D501" s="801">
        <v>103</v>
      </c>
      <c r="E501" s="802">
        <v>31</v>
      </c>
      <c r="F501" s="803" t="s">
        <v>4385</v>
      </c>
      <c r="G501" s="803" t="s">
        <v>4386</v>
      </c>
      <c r="H501" s="803" t="s">
        <v>4387</v>
      </c>
      <c r="I501" s="803" t="str">
        <f>IFERROR(INDEX('УУС'!F:F,MATCH('показатель 504-п'!T501,'УУС'!N:N,0)),"")</f>
        <v xml:space="preserve">ул. Пролетарская, стр. 31</v>
      </c>
      <c r="J501" s="804" t="str">
        <f t="shared" si="44"/>
        <v>-</v>
      </c>
      <c r="K501" s="805" t="s">
        <v>156</v>
      </c>
      <c r="L501" s="805" t="s">
        <v>156</v>
      </c>
      <c r="M501" s="805" t="s">
        <v>156</v>
      </c>
      <c r="N501" s="805" t="s">
        <v>156</v>
      </c>
      <c r="O501" s="806" t="str">
        <f t="shared" si="45"/>
        <v>Спутник</v>
      </c>
      <c r="P501" s="801" t="s">
        <v>882</v>
      </c>
      <c r="Q501" s="801" t="str">
        <f>CONCATENATE(IFERROR(INDEX('УЦН 1.0'!D:D,MATCH('показатель 504-п'!T501,'УЦН 1.0'!R:R,0)),""),IF(IFERROR(INDEX('УЦН 1.0'!H:H,MATCH('показатель 504-п'!T501,'УЦН 1.0'!R:R,0)),"")="",""," ("&amp;IFERROR(INDEX('УЦН 1.0'!H:H,MATCH('показатель 504-п'!T501,'УЦН 1.0'!R:R,0)),"")&amp;")"))</f>
        <v/>
      </c>
      <c r="R501" s="807" t="str">
        <f>IFERROR(INDEX('УЦН 2.0'!K:K,MATCH('показатель 504-п'!T501,'УЦН 2.0'!L:L,0)),"")</f>
        <v/>
      </c>
      <c r="S501" s="801" t="str">
        <f>IFERROR(INDEX('ПРТС'!H:H,MATCH('показатель 504-п'!T501,'ПРТС'!P:P,0)),"")</f>
        <v/>
      </c>
      <c r="T501" s="808">
        <v>499</v>
      </c>
      <c r="U501" s="785"/>
      <c r="V501" s="785"/>
      <c r="W501" s="785"/>
      <c r="X501" s="785"/>
      <c r="Y501" s="785"/>
      <c r="Z501" s="785"/>
      <c r="AA501" s="785"/>
      <c r="AB501" s="785"/>
    </row>
    <row r="502" ht="14.25">
      <c r="A502" s="800" t="s">
        <v>677</v>
      </c>
      <c r="B502" s="800" t="s">
        <v>4388</v>
      </c>
      <c r="C502" s="800" t="s">
        <v>1570</v>
      </c>
      <c r="D502" s="801">
        <v>174</v>
      </c>
      <c r="E502" s="822">
        <v>114</v>
      </c>
      <c r="F502" s="823" t="s">
        <v>4389</v>
      </c>
      <c r="G502" s="823" t="s">
        <v>4390</v>
      </c>
      <c r="H502" s="823" t="s">
        <v>4391</v>
      </c>
      <c r="I502" s="803" t="str">
        <f>IFERROR(INDEX('УУС'!F:F,MATCH('показатель 504-п'!T502,'УУС'!N:N,0)),"")</f>
        <v xml:space="preserve">ул. 70 Лет Октября, д. 28</v>
      </c>
      <c r="J502" s="804" t="str">
        <f t="shared" si="44"/>
        <v xml:space="preserve">2G низ</v>
      </c>
      <c r="K502" s="805" t="s">
        <v>156</v>
      </c>
      <c r="L502" s="805" t="s">
        <v>156</v>
      </c>
      <c r="M502" s="805" t="s">
        <v>156</v>
      </c>
      <c r="N502" s="805" t="s">
        <v>2490</v>
      </c>
      <c r="O502" s="806" t="str">
        <f t="shared" si="45"/>
        <v>ВОЛС</v>
      </c>
      <c r="P502" s="801" t="s">
        <v>819</v>
      </c>
      <c r="Q502" s="801" t="str">
        <f>CONCATENATE(IFERROR(INDEX('УЦН 1.0'!D:D,MATCH('показатель 504-п'!T502,'УЦН 1.0'!R:R,0)),""),IF(IFERROR(INDEX('УЦН 1.0'!H:H,MATCH('показатель 504-п'!T502,'УЦН 1.0'!R:R,0)),"")="",""," ("&amp;IFERROR(INDEX('УЦН 1.0'!H:H,MATCH('показатель 504-п'!T502,'УЦН 1.0'!R:R,0)),"")&amp;")"))</f>
        <v/>
      </c>
      <c r="R502" s="807" t="str">
        <f>IFERROR(INDEX('УЦН 2.0'!K:K,MATCH('показатель 504-п'!T502,'УЦН 2.0'!L:L,0)),"")</f>
        <v/>
      </c>
      <c r="S502" s="801" t="str">
        <f>IFERROR(INDEX('ПРТС'!H:H,MATCH('показатель 504-п'!T502,'ПРТС'!P:P,0)),"")</f>
        <v/>
      </c>
      <c r="T502" s="808">
        <v>500</v>
      </c>
      <c r="U502" s="785"/>
      <c r="V502" s="785"/>
      <c r="W502" s="785"/>
      <c r="X502" s="785"/>
      <c r="Y502" s="785"/>
      <c r="Z502" s="785"/>
      <c r="AA502" s="785"/>
      <c r="AB502" s="785"/>
    </row>
    <row r="503" ht="14.25">
      <c r="A503" s="800" t="s">
        <v>677</v>
      </c>
      <c r="B503" s="800" t="s">
        <v>4388</v>
      </c>
      <c r="C503" s="800" t="s">
        <v>4392</v>
      </c>
      <c r="D503" s="801">
        <v>4</v>
      </c>
      <c r="E503" s="802">
        <v>2</v>
      </c>
      <c r="F503" s="803" t="s">
        <v>4393</v>
      </c>
      <c r="G503" s="803" t="s">
        <v>4394</v>
      </c>
      <c r="H503" s="803" t="s">
        <v>4395</v>
      </c>
      <c r="I503" s="803" t="str">
        <f>IFERROR(INDEX('УУС'!F:F,MATCH('показатель 504-п'!T503,'УУС'!N:N,0)),"")</f>
        <v/>
      </c>
      <c r="J503" s="804" t="str">
        <f t="shared" si="44"/>
        <v>-</v>
      </c>
      <c r="K503" s="805" t="s">
        <v>156</v>
      </c>
      <c r="L503" s="805" t="s">
        <v>156</v>
      </c>
      <c r="M503" s="805" t="s">
        <v>156</v>
      </c>
      <c r="N503" s="805" t="s">
        <v>156</v>
      </c>
      <c r="O503" s="806" t="str">
        <f t="shared" si="45"/>
        <v>-</v>
      </c>
      <c r="P503" s="801" t="s">
        <v>156</v>
      </c>
      <c r="Q503" s="801" t="str">
        <f>CONCATENATE(IFERROR(INDEX('УЦН 1.0'!D:D,MATCH('показатель 504-п'!T503,'УЦН 1.0'!R:R,0)),""),IF(IFERROR(INDEX('УЦН 1.0'!H:H,MATCH('показатель 504-п'!T503,'УЦН 1.0'!R:R,0)),"")="",""," ("&amp;IFERROR(INDEX('УЦН 1.0'!H:H,MATCH('показатель 504-п'!T503,'УЦН 1.0'!R:R,0)),"")&amp;")"))</f>
        <v/>
      </c>
      <c r="R503" s="807" t="str">
        <f>IFERROR(INDEX('УЦН 2.0'!K:K,MATCH('показатель 504-п'!T503,'УЦН 2.0'!L:L,0)),"")</f>
        <v/>
      </c>
      <c r="S503" s="801" t="str">
        <f>IFERROR(INDEX('ПРТС'!H:H,MATCH('показатель 504-п'!T503,'ПРТС'!P:P,0)),"")</f>
        <v/>
      </c>
      <c r="T503" s="808">
        <v>501</v>
      </c>
      <c r="U503" s="785"/>
      <c r="V503" s="785"/>
      <c r="W503" s="785"/>
      <c r="X503" s="785"/>
      <c r="Y503" s="785"/>
      <c r="Z503" s="785"/>
      <c r="AA503" s="785"/>
      <c r="AB503" s="785"/>
    </row>
    <row r="504" ht="14.25">
      <c r="A504" s="800" t="s">
        <v>677</v>
      </c>
      <c r="B504" s="800" t="s">
        <v>4396</v>
      </c>
      <c r="C504" s="800" t="s">
        <v>4397</v>
      </c>
      <c r="D504" s="801">
        <v>1</v>
      </c>
      <c r="E504" s="802">
        <v>1</v>
      </c>
      <c r="F504" s="803" t="s">
        <v>4398</v>
      </c>
      <c r="G504" s="803" t="s">
        <v>4399</v>
      </c>
      <c r="H504" s="803" t="s">
        <v>4400</v>
      </c>
      <c r="I504" s="803" t="str">
        <f>IFERROR(INDEX('УУС'!F:F,MATCH('показатель 504-п'!T504,'УУС'!N:N,0)),"")</f>
        <v/>
      </c>
      <c r="J504" s="804" t="str">
        <f t="shared" si="44"/>
        <v>-</v>
      </c>
      <c r="K504" s="805" t="s">
        <v>156</v>
      </c>
      <c r="L504" s="805" t="s">
        <v>156</v>
      </c>
      <c r="M504" s="805" t="s">
        <v>156</v>
      </c>
      <c r="N504" s="805" t="s">
        <v>156</v>
      </c>
      <c r="O504" s="806" t="str">
        <f t="shared" si="45"/>
        <v>-</v>
      </c>
      <c r="P504" s="801" t="s">
        <v>156</v>
      </c>
      <c r="Q504" s="801" t="str">
        <f>CONCATENATE(IFERROR(INDEX('УЦН 1.0'!D:D,MATCH('показатель 504-п'!T504,'УЦН 1.0'!R:R,0)),""),IF(IFERROR(INDEX('УЦН 1.0'!H:H,MATCH('показатель 504-п'!T504,'УЦН 1.0'!R:R,0)),"")="",""," ("&amp;IFERROR(INDEX('УЦН 1.0'!H:H,MATCH('показатель 504-п'!T504,'УЦН 1.0'!R:R,0)),"")&amp;")"))</f>
        <v/>
      </c>
      <c r="R504" s="807" t="str">
        <f>IFERROR(INDEX('УЦН 2.0'!K:K,MATCH('показатель 504-п'!T504,'УЦН 2.0'!L:L,0)),"")</f>
        <v/>
      </c>
      <c r="S504" s="801" t="str">
        <f>IFERROR(INDEX('ПРТС'!H:H,MATCH('показатель 504-п'!T504,'ПРТС'!P:P,0)),"")</f>
        <v/>
      </c>
      <c r="T504" s="808">
        <v>502</v>
      </c>
      <c r="U504" s="785"/>
      <c r="V504" s="785"/>
      <c r="W504" s="785"/>
      <c r="X504" s="785"/>
      <c r="Y504" s="785"/>
      <c r="Z504" s="785"/>
      <c r="AA504" s="785"/>
      <c r="AB504" s="785"/>
    </row>
    <row r="505" ht="14.25">
      <c r="A505" s="818" t="s">
        <v>677</v>
      </c>
      <c r="B505" s="800" t="s">
        <v>4359</v>
      </c>
      <c r="C505" s="818" t="s">
        <v>1133</v>
      </c>
      <c r="D505" s="801">
        <v>243</v>
      </c>
      <c r="E505" s="822">
        <v>154</v>
      </c>
      <c r="F505" s="823" t="s">
        <v>4401</v>
      </c>
      <c r="G505" s="823" t="s">
        <v>4402</v>
      </c>
      <c r="H505" s="823" t="s">
        <v>4403</v>
      </c>
      <c r="I505" s="803" t="str">
        <f>IFERROR(INDEX('УУС'!F:F,MATCH('показатель 504-п'!T505,'УУС'!N:N,0)),"")</f>
        <v/>
      </c>
      <c r="J505" s="819" t="str">
        <f t="shared" si="44"/>
        <v xml:space="preserve">2G низ</v>
      </c>
      <c r="K505" s="805" t="s">
        <v>156</v>
      </c>
      <c r="L505" s="805" t="s">
        <v>156</v>
      </c>
      <c r="M505" s="805" t="s">
        <v>156</v>
      </c>
      <c r="N505" s="820" t="s">
        <v>2490</v>
      </c>
      <c r="O505" s="806" t="str">
        <f t="shared" si="45"/>
        <v>ВОЛС</v>
      </c>
      <c r="P505" s="801" t="s">
        <v>819</v>
      </c>
      <c r="Q505" s="801" t="str">
        <f>CONCATENATE(IFERROR(INDEX('УЦН 1.0'!D:D,MATCH('показатель 504-п'!T505,'УЦН 1.0'!R:R,0)),""),IF(IFERROR(INDEX('УЦН 1.0'!H:H,MATCH('показатель 504-п'!T505,'УЦН 1.0'!R:R,0)),"")="",""," ("&amp;IFERROR(INDEX('УЦН 1.0'!H:H,MATCH('показатель 504-п'!T505,'УЦН 1.0'!R:R,0)),"")&amp;")"))</f>
        <v/>
      </c>
      <c r="R505" s="807">
        <f>IFERROR(INDEX('УЦН 2.0'!K:K,MATCH('показатель 504-п'!T505,'УЦН 2.0'!L:L,0)),"")</f>
        <v>0</v>
      </c>
      <c r="S505" s="801" t="str">
        <f>IFERROR(INDEX('ПРТС'!H:H,MATCH('показатель 504-п'!T505,'ПРТС'!P:P,0)),"")</f>
        <v/>
      </c>
      <c r="T505" s="808">
        <v>503</v>
      </c>
      <c r="U505" s="785"/>
      <c r="V505" s="785"/>
      <c r="W505" s="785"/>
      <c r="X505" s="785"/>
      <c r="Y505" s="785"/>
      <c r="Z505" s="785"/>
      <c r="AA505" s="785"/>
      <c r="AB505" s="785"/>
    </row>
    <row r="506" ht="14.25">
      <c r="A506" s="800" t="s">
        <v>677</v>
      </c>
      <c r="B506" s="800" t="s">
        <v>4404</v>
      </c>
      <c r="C506" s="800" t="s">
        <v>4405</v>
      </c>
      <c r="D506" s="801">
        <v>3</v>
      </c>
      <c r="E506" s="802">
        <v>2</v>
      </c>
      <c r="F506" s="803" t="s">
        <v>4406</v>
      </c>
      <c r="G506" s="803" t="s">
        <v>4407</v>
      </c>
      <c r="H506" s="803" t="s">
        <v>4408</v>
      </c>
      <c r="I506" s="803" t="str">
        <f>IFERROR(INDEX('УУС'!F:F,MATCH('показатель 504-п'!T506,'УУС'!N:N,0)),"")</f>
        <v/>
      </c>
      <c r="J506" s="804" t="str">
        <f t="shared" si="44"/>
        <v>-</v>
      </c>
      <c r="K506" s="805" t="s">
        <v>156</v>
      </c>
      <c r="L506" s="805" t="s">
        <v>156</v>
      </c>
      <c r="M506" s="805" t="s">
        <v>156</v>
      </c>
      <c r="N506" s="805" t="s">
        <v>156</v>
      </c>
      <c r="O506" s="806" t="str">
        <f t="shared" si="45"/>
        <v>-</v>
      </c>
      <c r="P506" s="801" t="s">
        <v>156</v>
      </c>
      <c r="Q506" s="801" t="str">
        <f>CONCATENATE(IFERROR(INDEX('УЦН 1.0'!D:D,MATCH('показатель 504-п'!T506,'УЦН 1.0'!R:R,0)),""),IF(IFERROR(INDEX('УЦН 1.0'!H:H,MATCH('показатель 504-п'!T506,'УЦН 1.0'!R:R,0)),"")="",""," ("&amp;IFERROR(INDEX('УЦН 1.0'!H:H,MATCH('показатель 504-п'!T506,'УЦН 1.0'!R:R,0)),"")&amp;")"))</f>
        <v/>
      </c>
      <c r="R506" s="807" t="str">
        <f>IFERROR(INDEX('УЦН 2.0'!K:K,MATCH('показатель 504-п'!T506,'УЦН 2.0'!L:L,0)),"")</f>
        <v/>
      </c>
      <c r="S506" s="801" t="str">
        <f>IFERROR(INDEX('ПРТС'!H:H,MATCH('показатель 504-п'!T506,'ПРТС'!P:P,0)),"")</f>
        <v/>
      </c>
      <c r="T506" s="808">
        <v>504</v>
      </c>
      <c r="U506" s="785"/>
      <c r="V506" s="785"/>
      <c r="W506" s="785"/>
      <c r="X506" s="785"/>
      <c r="Y506" s="785"/>
      <c r="Z506" s="785"/>
      <c r="AA506" s="785"/>
      <c r="AB506" s="785"/>
    </row>
    <row r="507" ht="14.25">
      <c r="A507" s="800" t="s">
        <v>677</v>
      </c>
      <c r="B507" s="800" t="s">
        <v>4404</v>
      </c>
      <c r="C507" s="800" t="s">
        <v>34</v>
      </c>
      <c r="D507" s="801">
        <v>60</v>
      </c>
      <c r="E507" s="802">
        <v>54</v>
      </c>
      <c r="F507" s="803" t="s">
        <v>4409</v>
      </c>
      <c r="G507" s="803" t="s">
        <v>4410</v>
      </c>
      <c r="H507" s="803" t="s">
        <v>4411</v>
      </c>
      <c r="I507" s="803" t="str">
        <f>IFERROR(INDEX('УУС'!F:F,MATCH('показатель 504-п'!T507,'УУС'!N:N,0)),"")</f>
        <v xml:space="preserve">ул. Центральная, д. 15</v>
      </c>
      <c r="J507" s="804" t="str">
        <f t="shared" si="44"/>
        <v>-</v>
      </c>
      <c r="K507" s="805" t="s">
        <v>156</v>
      </c>
      <c r="L507" s="805" t="s">
        <v>156</v>
      </c>
      <c r="M507" s="805" t="s">
        <v>156</v>
      </c>
      <c r="N507" s="805" t="s">
        <v>156</v>
      </c>
      <c r="O507" s="806" t="str">
        <f t="shared" si="45"/>
        <v>-</v>
      </c>
      <c r="P507" s="801" t="s">
        <v>156</v>
      </c>
      <c r="Q507" s="801" t="str">
        <f>CONCATENATE(IFERROR(INDEX('УЦН 1.0'!D:D,MATCH('показатель 504-п'!T507,'УЦН 1.0'!R:R,0)),""),IF(IFERROR(INDEX('УЦН 1.0'!H:H,MATCH('показатель 504-п'!T507,'УЦН 1.0'!R:R,0)),"")="",""," ("&amp;IFERROR(INDEX('УЦН 1.0'!H:H,MATCH('показатель 504-п'!T507,'УЦН 1.0'!R:R,0)),"")&amp;")"))</f>
        <v/>
      </c>
      <c r="R507" s="807" t="str">
        <f>IFERROR(INDEX('УЦН 2.0'!K:K,MATCH('показатель 504-п'!T507,'УЦН 2.0'!L:L,0)),"")</f>
        <v/>
      </c>
      <c r="S507" s="801" t="str">
        <f>IFERROR(INDEX('ПРТС'!H:H,MATCH('показатель 504-п'!T507,'ПРТС'!P:P,0)),"")</f>
        <v/>
      </c>
      <c r="T507" s="808">
        <v>505</v>
      </c>
      <c r="U507" s="785"/>
      <c r="V507" s="785"/>
      <c r="W507" s="785"/>
      <c r="X507" s="785"/>
      <c r="Y507" s="785"/>
      <c r="Z507" s="785"/>
      <c r="AA507" s="785"/>
      <c r="AB507" s="785"/>
    </row>
    <row r="508" ht="14.25">
      <c r="A508" s="818" t="s">
        <v>677</v>
      </c>
      <c r="B508" s="800" t="s">
        <v>4364</v>
      </c>
      <c r="C508" s="818" t="s">
        <v>1120</v>
      </c>
      <c r="D508" s="801">
        <v>226</v>
      </c>
      <c r="E508" s="822">
        <v>219</v>
      </c>
      <c r="F508" s="823" t="s">
        <v>4412</v>
      </c>
      <c r="G508" s="823" t="s">
        <v>4413</v>
      </c>
      <c r="H508" s="823" t="s">
        <v>4414</v>
      </c>
      <c r="I508" s="803" t="str">
        <f>IFERROR(INDEX('УУС'!F:F,MATCH('показатель 504-п'!T508,'УУС'!N:N,0)),"")</f>
        <v/>
      </c>
      <c r="J508" s="819" t="str">
        <f t="shared" si="44"/>
        <v>-</v>
      </c>
      <c r="K508" s="805" t="s">
        <v>156</v>
      </c>
      <c r="L508" s="805" t="s">
        <v>156</v>
      </c>
      <c r="M508" s="805" t="s">
        <v>156</v>
      </c>
      <c r="N508" s="820" t="s">
        <v>156</v>
      </c>
      <c r="O508" s="806" t="str">
        <f t="shared" si="45"/>
        <v>Спутник</v>
      </c>
      <c r="P508" s="801" t="s">
        <v>882</v>
      </c>
      <c r="Q508" s="801" t="str">
        <f>CONCATENATE(IFERROR(INDEX('УЦН 1.0'!D:D,MATCH('показатель 504-п'!T508,'УЦН 1.0'!R:R,0)),""),IF(IFERROR(INDEX('УЦН 1.0'!H:H,MATCH('показатель 504-п'!T508,'УЦН 1.0'!R:R,0)),"")="",""," ("&amp;IFERROR(INDEX('УЦН 1.0'!H:H,MATCH('показатель 504-п'!T508,'УЦН 1.0'!R:R,0)),"")&amp;")"))</f>
        <v/>
      </c>
      <c r="R508" s="807">
        <f>IFERROR(INDEX('УЦН 2.0'!K:K,MATCH('показатель 504-п'!T508,'УЦН 2.0'!L:L,0)),"")</f>
        <v>0</v>
      </c>
      <c r="S508" s="801" t="str">
        <f>IFERROR(INDEX('ПРТС'!H:H,MATCH('показатель 504-п'!T508,'ПРТС'!P:P,0)),"")</f>
        <v/>
      </c>
      <c r="T508" s="808">
        <v>506</v>
      </c>
      <c r="U508" s="785"/>
      <c r="V508" s="785"/>
      <c r="W508" s="785"/>
      <c r="X508" s="785"/>
      <c r="Y508" s="785"/>
      <c r="Z508" s="785"/>
      <c r="AA508" s="785"/>
      <c r="AB508" s="785"/>
    </row>
    <row r="509" ht="14.25">
      <c r="A509" s="800" t="s">
        <v>677</v>
      </c>
      <c r="B509" s="800" t="s">
        <v>4351</v>
      </c>
      <c r="C509" s="800" t="s">
        <v>4415</v>
      </c>
      <c r="D509" s="801">
        <v>963</v>
      </c>
      <c r="E509" s="802">
        <v>886</v>
      </c>
      <c r="F509" s="803" t="s">
        <v>4416</v>
      </c>
      <c r="G509" s="803" t="s">
        <v>4417</v>
      </c>
      <c r="H509" s="803" t="s">
        <v>4418</v>
      </c>
      <c r="I509" s="803" t="str">
        <f>IFERROR(INDEX('УУС'!F:F,MATCH('показатель 504-п'!T509,'УУС'!N:N,0)),"")</f>
        <v xml:space="preserve">ул. Центральная, д. 2</v>
      </c>
      <c r="J509" s="804" t="str">
        <f t="shared" si="44"/>
        <v xml:space="preserve">4G хор</v>
      </c>
      <c r="K509" s="805" t="s">
        <v>156</v>
      </c>
      <c r="L509" s="805" t="s">
        <v>2481</v>
      </c>
      <c r="M509" s="805" t="s">
        <v>2482</v>
      </c>
      <c r="N509" s="805" t="s">
        <v>2483</v>
      </c>
      <c r="O509" s="806" t="str">
        <f t="shared" si="45"/>
        <v>-</v>
      </c>
      <c r="P509" s="801" t="s">
        <v>156</v>
      </c>
      <c r="Q509" s="801" t="str">
        <f>CONCATENATE(IFERROR(INDEX('УЦН 1.0'!D:D,MATCH('показатель 504-п'!T509,'УЦН 1.0'!R:R,0)),""),IF(IFERROR(INDEX('УЦН 1.0'!H:H,MATCH('показатель 504-п'!T509,'УЦН 1.0'!R:R,0)),"")="",""," ("&amp;IFERROR(INDEX('УЦН 1.0'!H:H,MATCH('показатель 504-п'!T509,'УЦН 1.0'!R:R,0)),"")&amp;")"))</f>
        <v/>
      </c>
      <c r="R509" s="807" t="str">
        <f>IFERROR(INDEX('УЦН 2.0'!K:K,MATCH('показатель 504-п'!T509,'УЦН 2.0'!L:L,0)),"")</f>
        <v/>
      </c>
      <c r="S509" s="801" t="str">
        <f>IFERROR(INDEX('ПРТС'!H:H,MATCH('показатель 504-п'!T509,'ПРТС'!P:P,0)),"")</f>
        <v/>
      </c>
      <c r="T509" s="808">
        <v>507</v>
      </c>
      <c r="U509" s="785"/>
      <c r="V509" s="785"/>
      <c r="W509" s="785"/>
      <c r="X509" s="785"/>
      <c r="Y509" s="785"/>
      <c r="Z509" s="785"/>
      <c r="AA509" s="785"/>
      <c r="AB509" s="785"/>
    </row>
    <row r="510" ht="14.25">
      <c r="A510" s="800" t="s">
        <v>677</v>
      </c>
      <c r="B510" s="800" t="s">
        <v>4359</v>
      </c>
      <c r="C510" s="800" t="s">
        <v>4419</v>
      </c>
      <c r="D510" s="801">
        <v>1054</v>
      </c>
      <c r="E510" s="802">
        <v>595</v>
      </c>
      <c r="F510" s="803" t="s">
        <v>4420</v>
      </c>
      <c r="G510" s="803" t="s">
        <v>4421</v>
      </c>
      <c r="H510" s="803" t="s">
        <v>4422</v>
      </c>
      <c r="I510" s="803" t="str">
        <f>IFERROR(INDEX('УУС'!F:F,MATCH('показатель 504-п'!T510,'УУС'!N:N,0)),"")</f>
        <v/>
      </c>
      <c r="J510" s="804" t="str">
        <f t="shared" si="44"/>
        <v xml:space="preserve">2G низ</v>
      </c>
      <c r="K510" s="805" t="s">
        <v>156</v>
      </c>
      <c r="L510" s="805" t="s">
        <v>156</v>
      </c>
      <c r="M510" s="805" t="s">
        <v>156</v>
      </c>
      <c r="N510" s="805" t="s">
        <v>2490</v>
      </c>
      <c r="O510" s="806" t="str">
        <f t="shared" si="45"/>
        <v>ВОЛС</v>
      </c>
      <c r="P510" s="801" t="s">
        <v>819</v>
      </c>
      <c r="Q510" s="801" t="str">
        <f>CONCATENATE(IFERROR(INDEX('УЦН 1.0'!D:D,MATCH('показатель 504-п'!T510,'УЦН 1.0'!R:R,0)),""),IF(IFERROR(INDEX('УЦН 1.0'!H:H,MATCH('показатель 504-п'!T510,'УЦН 1.0'!R:R,0)),"")="",""," ("&amp;IFERROR(INDEX('УЦН 1.0'!H:H,MATCH('показатель 504-п'!T510,'УЦН 1.0'!R:R,0)),"")&amp;")"))</f>
        <v/>
      </c>
      <c r="R510" s="807" t="str">
        <f>IFERROR(INDEX('УЦН 2.0'!K:K,MATCH('показатель 504-п'!T510,'УЦН 2.0'!L:L,0)),"")</f>
        <v/>
      </c>
      <c r="S510" s="801" t="str">
        <f>IFERROR(INDEX('ПРТС'!H:H,MATCH('показатель 504-п'!T510,'ПРТС'!P:P,0)),"")</f>
        <v/>
      </c>
      <c r="T510" s="808">
        <v>508</v>
      </c>
      <c r="U510" s="785"/>
      <c r="V510" s="785"/>
      <c r="W510" s="785"/>
      <c r="X510" s="785"/>
      <c r="Y510" s="785"/>
      <c r="Z510" s="785"/>
      <c r="AA510" s="785"/>
      <c r="AB510" s="785"/>
    </row>
    <row r="511" ht="14.25">
      <c r="A511" s="809" t="s">
        <v>677</v>
      </c>
      <c r="B511" s="800" t="s">
        <v>1279</v>
      </c>
      <c r="C511" s="809" t="s">
        <v>108</v>
      </c>
      <c r="D511" s="810">
        <v>332</v>
      </c>
      <c r="E511" s="802">
        <v>266</v>
      </c>
      <c r="F511" s="803" t="s">
        <v>4423</v>
      </c>
      <c r="G511" s="803" t="s">
        <v>4424</v>
      </c>
      <c r="H511" s="803" t="s">
        <v>4425</v>
      </c>
      <c r="I511" s="803" t="str">
        <f>IFERROR(INDEX('УУС'!F:F,MATCH('показатель 504-п'!T511,'УУС'!N:N,0)),"")</f>
        <v/>
      </c>
      <c r="J511" s="811" t="str">
        <f t="shared" si="44"/>
        <v xml:space="preserve">4G хор</v>
      </c>
      <c r="K511" s="805"/>
      <c r="L511" s="805"/>
      <c r="M511" s="805"/>
      <c r="N511" s="812" t="s">
        <v>2483</v>
      </c>
      <c r="O511" s="806" t="str">
        <f t="shared" si="45"/>
        <v>Спутник</v>
      </c>
      <c r="P511" s="801" t="s">
        <v>882</v>
      </c>
      <c r="Q511" s="801" t="str">
        <f>CONCATENATE(IFERROR(INDEX('УЦН 1.0'!D:D,MATCH('показатель 504-п'!T511,'УЦН 1.0'!R:R,0)),""),IF(IFERROR(INDEX('УЦН 1.0'!H:H,MATCH('показатель 504-п'!T511,'УЦН 1.0'!R:R,0)),"")="",""," ("&amp;IFERROR(INDEX('УЦН 1.0'!H:H,MATCH('показатель 504-п'!T511,'УЦН 1.0'!R:R,0)),"")&amp;")"))</f>
        <v xml:space="preserve">2020 (Спутник)</v>
      </c>
      <c r="R511" s="807" t="str">
        <f>IFERROR(INDEX('УЦН 2.0'!K:K,MATCH('показатель 504-п'!T511,'УЦН 2.0'!L:L,0)),"")</f>
        <v xml:space="preserve">2023 (с 2022) (июль 2023) - спутник  </v>
      </c>
      <c r="S511" s="801" t="str">
        <f>IFERROR(INDEX('ПРТС'!H:H,MATCH('показатель 504-п'!T511,'ПРТС'!P:P,0)),"")</f>
        <v/>
      </c>
      <c r="T511" s="808">
        <v>509</v>
      </c>
      <c r="U511" s="785"/>
      <c r="V511" s="785"/>
      <c r="W511" s="785"/>
      <c r="X511" s="785"/>
      <c r="Y511" s="785"/>
      <c r="Z511" s="785"/>
      <c r="AA511" s="785"/>
      <c r="AB511" s="785"/>
    </row>
    <row r="512" ht="14.25">
      <c r="A512" s="800" t="s">
        <v>677</v>
      </c>
      <c r="B512" s="800" t="s">
        <v>4315</v>
      </c>
      <c r="C512" s="800" t="s">
        <v>4426</v>
      </c>
      <c r="D512" s="801">
        <v>1746</v>
      </c>
      <c r="E512" s="802">
        <v>1691</v>
      </c>
      <c r="F512" s="803" t="s">
        <v>4427</v>
      </c>
      <c r="G512" s="803" t="s">
        <v>4428</v>
      </c>
      <c r="H512" s="803" t="s">
        <v>4429</v>
      </c>
      <c r="I512" s="803" t="str">
        <f>IFERROR(INDEX('УУС'!F:F,MATCH('показатель 504-п'!T512,'УУС'!N:N,0)),"")</f>
        <v/>
      </c>
      <c r="J512" s="804" t="str">
        <f t="shared" si="44"/>
        <v xml:space="preserve">4G хор</v>
      </c>
      <c r="K512" s="805" t="s">
        <v>2707</v>
      </c>
      <c r="L512" s="805" t="s">
        <v>2481</v>
      </c>
      <c r="M512" s="805" t="s">
        <v>2508</v>
      </c>
      <c r="N512" s="805" t="s">
        <v>2483</v>
      </c>
      <c r="O512" s="806" t="str">
        <f t="shared" si="45"/>
        <v>ВОЛС</v>
      </c>
      <c r="P512" s="801" t="s">
        <v>819</v>
      </c>
      <c r="Q512" s="801" t="str">
        <f>CONCATENATE(IFERROR(INDEX('УЦН 1.0'!D:D,MATCH('показатель 504-п'!T512,'УЦН 1.0'!R:R,0)),""),IF(IFERROR(INDEX('УЦН 1.0'!H:H,MATCH('показатель 504-п'!T512,'УЦН 1.0'!R:R,0)),"")="",""," ("&amp;IFERROR(INDEX('УЦН 1.0'!H:H,MATCH('показатель 504-п'!T512,'УЦН 1.0'!R:R,0)),"")&amp;")"))</f>
        <v/>
      </c>
      <c r="R512" s="807" t="str">
        <f>IFERROR(INDEX('УЦН 2.0'!K:K,MATCH('показатель 504-п'!T512,'УЦН 2.0'!L:L,0)),"")</f>
        <v/>
      </c>
      <c r="S512" s="801" t="str">
        <f>IFERROR(INDEX('ПРТС'!H:H,MATCH('показатель 504-п'!T512,'ПРТС'!P:P,0)),"")</f>
        <v/>
      </c>
      <c r="T512" s="808">
        <v>510</v>
      </c>
      <c r="U512" s="785"/>
      <c r="V512" s="785"/>
      <c r="W512" s="785"/>
      <c r="X512" s="785"/>
      <c r="Y512" s="785"/>
      <c r="Z512" s="785"/>
      <c r="AA512" s="785"/>
      <c r="AB512" s="785"/>
    </row>
    <row r="513" ht="14.25">
      <c r="A513" s="800" t="s">
        <v>677</v>
      </c>
      <c r="B513" s="800" t="s">
        <v>1277</v>
      </c>
      <c r="C513" s="800" t="s">
        <v>4430</v>
      </c>
      <c r="D513" s="801">
        <v>117</v>
      </c>
      <c r="E513" s="802">
        <v>104</v>
      </c>
      <c r="F513" s="803" t="s">
        <v>4431</v>
      </c>
      <c r="G513" s="803" t="s">
        <v>4432</v>
      </c>
      <c r="H513" s="803" t="s">
        <v>4433</v>
      </c>
      <c r="I513" s="803" t="str">
        <f>IFERROR(INDEX('УУС'!F:F,MATCH('показатель 504-п'!T513,'УУС'!N:N,0)),"")</f>
        <v/>
      </c>
      <c r="J513" s="804" t="str">
        <f t="shared" si="44"/>
        <v xml:space="preserve">4G хор</v>
      </c>
      <c r="K513" s="805" t="s">
        <v>156</v>
      </c>
      <c r="L513" s="805" t="s">
        <v>156</v>
      </c>
      <c r="M513" s="805" t="s">
        <v>156</v>
      </c>
      <c r="N513" s="805" t="s">
        <v>2483</v>
      </c>
      <c r="O513" s="806" t="str">
        <f t="shared" si="45"/>
        <v>-</v>
      </c>
      <c r="P513" s="801" t="s">
        <v>156</v>
      </c>
      <c r="Q513" s="801" t="str">
        <f>CONCATENATE(IFERROR(INDEX('УЦН 1.0'!D:D,MATCH('показатель 504-п'!T513,'УЦН 1.0'!R:R,0)),""),IF(IFERROR(INDEX('УЦН 1.0'!H:H,MATCH('показатель 504-п'!T513,'УЦН 1.0'!R:R,0)),"")="",""," ("&amp;IFERROR(INDEX('УЦН 1.0'!H:H,MATCH('показатель 504-п'!T513,'УЦН 1.0'!R:R,0)),"")&amp;")"))</f>
        <v/>
      </c>
      <c r="R513" s="807" t="str">
        <f>IFERROR(INDEX('УЦН 2.0'!K:K,MATCH('показатель 504-п'!T513,'УЦН 2.0'!L:L,0)),"")</f>
        <v/>
      </c>
      <c r="S513" s="801" t="str">
        <f>IFERROR(INDEX('ПРТС'!H:H,MATCH('показатель 504-п'!T513,'ПРТС'!P:P,0)),"")</f>
        <v/>
      </c>
      <c r="T513" s="808">
        <v>511</v>
      </c>
      <c r="U513" s="785"/>
      <c r="V513" s="785"/>
      <c r="W513" s="785"/>
      <c r="X513" s="785"/>
      <c r="Y513" s="785"/>
      <c r="Z513" s="785"/>
      <c r="AA513" s="785"/>
      <c r="AB513" s="785"/>
    </row>
    <row r="514" ht="14.25">
      <c r="A514" s="814" t="s">
        <v>677</v>
      </c>
      <c r="B514" s="800" t="s">
        <v>4434</v>
      </c>
      <c r="C514" s="814" t="s">
        <v>262</v>
      </c>
      <c r="D514" s="813">
        <v>346</v>
      </c>
      <c r="E514" s="802">
        <v>334</v>
      </c>
      <c r="F514" s="803" t="s">
        <v>4435</v>
      </c>
      <c r="G514" s="803" t="s">
        <v>4436</v>
      </c>
      <c r="H514" s="803" t="s">
        <v>4437</v>
      </c>
      <c r="I514" s="803" t="str">
        <f>IFERROR(INDEX('УУС'!F:F,MATCH('показатель 504-п'!T514,'УУС'!N:N,0)),"")</f>
        <v/>
      </c>
      <c r="J514" s="816" t="str">
        <f t="shared" si="44"/>
        <v xml:space="preserve">4G хор</v>
      </c>
      <c r="K514" s="805"/>
      <c r="L514" s="817" t="s">
        <v>2481</v>
      </c>
      <c r="M514" s="805"/>
      <c r="N514" s="805"/>
      <c r="O514" s="806" t="str">
        <f t="shared" si="45"/>
        <v>ВОЛС</v>
      </c>
      <c r="P514" s="801" t="s">
        <v>819</v>
      </c>
      <c r="Q514" s="801" t="str">
        <f>CONCATENATE(IFERROR(INDEX('УЦН 1.0'!D:D,MATCH('показатель 504-п'!T514,'УЦН 1.0'!R:R,0)),""),IF(IFERROR(INDEX('УЦН 1.0'!H:H,MATCH('показатель 504-п'!T514,'УЦН 1.0'!R:R,0)),"")="",""," ("&amp;IFERROR(INDEX('УЦН 1.0'!H:H,MATCH('показатель 504-п'!T514,'УЦН 1.0'!R:R,0)),"")&amp;")"))</f>
        <v xml:space="preserve">2020 (ВОЛС)</v>
      </c>
      <c r="R514" s="807" t="str">
        <f>IFERROR(INDEX('УЦН 2.0'!K:K,MATCH('показатель 504-п'!T514,'УЦН 2.0'!L:L,0)),"")</f>
        <v/>
      </c>
      <c r="S514" s="801">
        <f>IFERROR(INDEX('ПРТС'!H:H,MATCH('показатель 504-п'!T514,'ПРТС'!P:P,0)),"")</f>
        <v>2023</v>
      </c>
      <c r="T514" s="808">
        <v>512</v>
      </c>
      <c r="U514" s="785"/>
      <c r="V514" s="785"/>
      <c r="W514" s="785"/>
      <c r="X514" s="785"/>
      <c r="Y514" s="785"/>
      <c r="Z514" s="785"/>
      <c r="AA514" s="785"/>
      <c r="AB514" s="785"/>
    </row>
    <row r="515" ht="14.25">
      <c r="A515" s="809" t="s">
        <v>677</v>
      </c>
      <c r="B515" s="800" t="s">
        <v>1277</v>
      </c>
      <c r="C515" s="809" t="s">
        <v>263</v>
      </c>
      <c r="D515" s="810">
        <v>284</v>
      </c>
      <c r="E515" s="802">
        <v>272</v>
      </c>
      <c r="F515" s="803" t="s">
        <v>4438</v>
      </c>
      <c r="G515" s="803" t="s">
        <v>4439</v>
      </c>
      <c r="H515" s="803" t="s">
        <v>4440</v>
      </c>
      <c r="I515" s="803" t="str">
        <f>IFERROR(INDEX('УУС'!F:F,MATCH('показатель 504-п'!T515,'УУС'!N:N,0)),"")</f>
        <v/>
      </c>
      <c r="J515" s="811" t="str">
        <f t="shared" si="44"/>
        <v xml:space="preserve">4G хор</v>
      </c>
      <c r="K515" s="805" t="s">
        <v>156</v>
      </c>
      <c r="L515" s="812" t="s">
        <v>2481</v>
      </c>
      <c r="M515" s="805" t="s">
        <v>156</v>
      </c>
      <c r="N515" s="812" t="s">
        <v>2483</v>
      </c>
      <c r="O515" s="806" t="str">
        <f t="shared" si="45"/>
        <v>ВОЛС</v>
      </c>
      <c r="P515" s="801" t="s">
        <v>819</v>
      </c>
      <c r="Q515" s="801" t="str">
        <f>CONCATENATE(IFERROR(INDEX('УЦН 1.0'!D:D,MATCH('показатель 504-п'!T515,'УЦН 1.0'!R:R,0)),""),IF(IFERROR(INDEX('УЦН 1.0'!H:H,MATCH('показатель 504-п'!T515,'УЦН 1.0'!R:R,0)),"")="",""," ("&amp;IFERROR(INDEX('УЦН 1.0'!H:H,MATCH('показатель 504-п'!T515,'УЦН 1.0'!R:R,0)),"")&amp;")"))</f>
        <v xml:space="preserve">2020 (ВОЛС)</v>
      </c>
      <c r="R515" s="807" t="str">
        <f>IFERROR(INDEX('УЦН 2.0'!K:K,MATCH('показатель 504-п'!T515,'УЦН 2.0'!L:L,0)),"")</f>
        <v xml:space="preserve">2021 - ВОЛС + Мегафон </v>
      </c>
      <c r="S515" s="801" t="str">
        <f>IFERROR(INDEX('ПРТС'!H:H,MATCH('показатель 504-п'!T515,'ПРТС'!P:P,0)),"")</f>
        <v/>
      </c>
      <c r="T515" s="808">
        <v>513</v>
      </c>
      <c r="U515" s="785"/>
      <c r="V515" s="785"/>
      <c r="W515" s="785"/>
      <c r="X515" s="785"/>
      <c r="Y515" s="785"/>
      <c r="Z515" s="785"/>
      <c r="AA515" s="785"/>
      <c r="AB515" s="785"/>
    </row>
    <row r="516" ht="14.25">
      <c r="A516" s="800" t="s">
        <v>677</v>
      </c>
      <c r="B516" s="800" t="s">
        <v>4396</v>
      </c>
      <c r="C516" s="800" t="s">
        <v>264</v>
      </c>
      <c r="D516" s="801">
        <v>252</v>
      </c>
      <c r="E516" s="822">
        <v>197</v>
      </c>
      <c r="F516" s="823" t="s">
        <v>4441</v>
      </c>
      <c r="G516" s="823" t="s">
        <v>4442</v>
      </c>
      <c r="H516" s="823" t="s">
        <v>4443</v>
      </c>
      <c r="I516" s="803" t="str">
        <f>IFERROR(INDEX('УУС'!F:F,MATCH('показатель 504-п'!T516,'УУС'!N:N,0)),"")</f>
        <v/>
      </c>
      <c r="J516" s="804" t="str">
        <f t="shared" si="44"/>
        <v xml:space="preserve">2G низ</v>
      </c>
      <c r="K516" s="805" t="s">
        <v>156</v>
      </c>
      <c r="L516" s="805" t="s">
        <v>156</v>
      </c>
      <c r="M516" s="805" t="s">
        <v>156</v>
      </c>
      <c r="N516" s="805" t="s">
        <v>2490</v>
      </c>
      <c r="O516" s="806" t="str">
        <f t="shared" si="45"/>
        <v>ВОЛС</v>
      </c>
      <c r="P516" s="801" t="s">
        <v>819</v>
      </c>
      <c r="Q516" s="801" t="str">
        <f>CONCATENATE(IFERROR(INDEX('УЦН 1.0'!D:D,MATCH('показатель 504-п'!T516,'УЦН 1.0'!R:R,0)),""),IF(IFERROR(INDEX('УЦН 1.0'!H:H,MATCH('показатель 504-п'!T516,'УЦН 1.0'!R:R,0)),"")="",""," ("&amp;IFERROR(INDEX('УЦН 1.0'!H:H,MATCH('показатель 504-п'!T516,'УЦН 1.0'!R:R,0)),"")&amp;")"))</f>
        <v xml:space="preserve">2018 (Спутник)</v>
      </c>
      <c r="R516" s="807" t="str">
        <f>IFERROR(INDEX('УЦН 2.0'!K:K,MATCH('показатель 504-п'!T516,'УЦН 2.0'!L:L,0)),"")</f>
        <v/>
      </c>
      <c r="S516" s="801" t="str">
        <f>IFERROR(INDEX('ПРТС'!H:H,MATCH('показатель 504-п'!T516,'ПРТС'!P:P,0)),"")</f>
        <v/>
      </c>
      <c r="T516" s="808">
        <v>514</v>
      </c>
      <c r="U516" s="785"/>
      <c r="V516" s="785"/>
      <c r="W516" s="785"/>
      <c r="X516" s="785"/>
      <c r="Y516" s="785"/>
      <c r="Z516" s="785"/>
      <c r="AA516" s="785"/>
      <c r="AB516" s="785"/>
    </row>
    <row r="517" ht="14.25">
      <c r="A517" s="800" t="s">
        <v>677</v>
      </c>
      <c r="B517" s="800" t="s">
        <v>4444</v>
      </c>
      <c r="C517" s="800" t="s">
        <v>4445</v>
      </c>
      <c r="D517" s="801">
        <v>4718</v>
      </c>
      <c r="E517" s="802">
        <v>3668</v>
      </c>
      <c r="F517" s="803" t="s">
        <v>4446</v>
      </c>
      <c r="G517" s="803" t="s">
        <v>4447</v>
      </c>
      <c r="H517" s="803" t="s">
        <v>4448</v>
      </c>
      <c r="I517" s="803" t="str">
        <f>IFERROR(INDEX('УУС'!F:F,MATCH('показатель 504-п'!T517,'УУС'!N:N,0)),"")</f>
        <v/>
      </c>
      <c r="J517" s="804" t="str">
        <f t="shared" si="44"/>
        <v xml:space="preserve">4G хор</v>
      </c>
      <c r="K517" s="805" t="s">
        <v>2480</v>
      </c>
      <c r="L517" s="805" t="s">
        <v>2481</v>
      </c>
      <c r="M517" s="805" t="s">
        <v>2482</v>
      </c>
      <c r="N517" s="805" t="s">
        <v>2483</v>
      </c>
      <c r="O517" s="806" t="str">
        <f t="shared" si="45"/>
        <v>ВОЛС</v>
      </c>
      <c r="P517" s="801" t="s">
        <v>819</v>
      </c>
      <c r="Q517" s="801" t="str">
        <f>CONCATENATE(IFERROR(INDEX('УЦН 1.0'!D:D,MATCH('показатель 504-п'!T517,'УЦН 1.0'!R:R,0)),""),IF(IFERROR(INDEX('УЦН 1.0'!H:H,MATCH('показатель 504-п'!T517,'УЦН 1.0'!R:R,0)),"")="",""," ("&amp;IFERROR(INDEX('УЦН 1.0'!H:H,MATCH('показатель 504-п'!T517,'УЦН 1.0'!R:R,0)),"")&amp;")"))</f>
        <v/>
      </c>
      <c r="R517" s="807" t="str">
        <f>IFERROR(INDEX('УЦН 2.0'!K:K,MATCH('показатель 504-п'!T517,'УЦН 2.0'!L:L,0)),"")</f>
        <v/>
      </c>
      <c r="S517" s="801" t="str">
        <f>IFERROR(INDEX('ПРТС'!H:H,MATCH('показатель 504-п'!T517,'ПРТС'!P:P,0)),"")</f>
        <v/>
      </c>
      <c r="T517" s="808">
        <v>515</v>
      </c>
      <c r="U517" s="785"/>
      <c r="V517" s="785"/>
      <c r="W517" s="785"/>
      <c r="X517" s="785"/>
      <c r="Y517" s="785"/>
      <c r="Z517" s="785"/>
      <c r="AA517" s="785"/>
      <c r="AB517" s="785"/>
    </row>
    <row r="518" ht="14.25">
      <c r="A518" s="800" t="s">
        <v>677</v>
      </c>
      <c r="B518" s="800" t="s">
        <v>4449</v>
      </c>
      <c r="C518" s="800" t="s">
        <v>1548</v>
      </c>
      <c r="D518" s="801">
        <v>702</v>
      </c>
      <c r="E518" s="802">
        <v>449</v>
      </c>
      <c r="F518" s="803" t="s">
        <v>4450</v>
      </c>
      <c r="G518" s="803" t="s">
        <v>4451</v>
      </c>
      <c r="H518" s="803" t="s">
        <v>4452</v>
      </c>
      <c r="I518" s="803" t="str">
        <f>IFERROR(INDEX('УУС'!F:F,MATCH('показатель 504-п'!T518,'УУС'!N:N,0)),"")</f>
        <v/>
      </c>
      <c r="J518" s="804" t="str">
        <f t="shared" si="44"/>
        <v xml:space="preserve">4G хор</v>
      </c>
      <c r="K518" s="805" t="s">
        <v>2707</v>
      </c>
      <c r="L518" s="805" t="s">
        <v>2488</v>
      </c>
      <c r="M518" s="805" t="s">
        <v>2508</v>
      </c>
      <c r="N518" s="805" t="s">
        <v>2483</v>
      </c>
      <c r="O518" s="806" t="str">
        <f t="shared" si="45"/>
        <v>ВОЛС</v>
      </c>
      <c r="P518" s="801" t="s">
        <v>819</v>
      </c>
      <c r="Q518" s="801" t="str">
        <f>CONCATENATE(IFERROR(INDEX('УЦН 1.0'!D:D,MATCH('показатель 504-п'!T518,'УЦН 1.0'!R:R,0)),""),IF(IFERROR(INDEX('УЦН 1.0'!H:H,MATCH('показатель 504-п'!T518,'УЦН 1.0'!R:R,0)),"")="",""," ("&amp;IFERROR(INDEX('УЦН 1.0'!H:H,MATCH('показатель 504-п'!T518,'УЦН 1.0'!R:R,0)),"")&amp;")"))</f>
        <v/>
      </c>
      <c r="R518" s="807" t="str">
        <f>IFERROR(INDEX('УЦН 2.0'!K:K,MATCH('показатель 504-п'!T518,'УЦН 2.0'!L:L,0)),"")</f>
        <v/>
      </c>
      <c r="S518" s="801" t="str">
        <f>IFERROR(INDEX('ПРТС'!H:H,MATCH('показатель 504-п'!T518,'ПРТС'!P:P,0)),"")</f>
        <v/>
      </c>
      <c r="T518" s="808">
        <v>516</v>
      </c>
      <c r="U518" s="785"/>
      <c r="V518" s="785"/>
      <c r="W518" s="785"/>
      <c r="X518" s="785"/>
      <c r="Y518" s="785"/>
      <c r="Z518" s="785"/>
      <c r="AA518" s="785"/>
      <c r="AB518" s="785"/>
    </row>
    <row r="519" ht="14.25">
      <c r="A519" s="800" t="s">
        <v>677</v>
      </c>
      <c r="B519" s="800" t="s">
        <v>4308</v>
      </c>
      <c r="C519" s="800" t="s">
        <v>4453</v>
      </c>
      <c r="D519" s="801">
        <v>99</v>
      </c>
      <c r="E519" s="802">
        <v>96</v>
      </c>
      <c r="F519" s="803" t="s">
        <v>4454</v>
      </c>
      <c r="G519" s="803" t="s">
        <v>4455</v>
      </c>
      <c r="H519" s="803" t="s">
        <v>4456</v>
      </c>
      <c r="I519" s="803" t="str">
        <f>IFERROR(INDEX('УУС'!F:F,MATCH('показатель 504-п'!T519,'УУС'!N:N,0)),"")</f>
        <v/>
      </c>
      <c r="J519" s="804" t="str">
        <f t="shared" si="44"/>
        <v xml:space="preserve">3G хор</v>
      </c>
      <c r="K519" s="805" t="s">
        <v>2707</v>
      </c>
      <c r="L519" s="805" t="s">
        <v>2488</v>
      </c>
      <c r="M519" s="805" t="s">
        <v>2508</v>
      </c>
      <c r="N519" s="805" t="s">
        <v>2495</v>
      </c>
      <c r="O519" s="806" t="str">
        <f t="shared" si="45"/>
        <v>-</v>
      </c>
      <c r="P519" s="801" t="s">
        <v>156</v>
      </c>
      <c r="Q519" s="801" t="str">
        <f>CONCATENATE(IFERROR(INDEX('УЦН 1.0'!D:D,MATCH('показатель 504-п'!T519,'УЦН 1.0'!R:R,0)),""),IF(IFERROR(INDEX('УЦН 1.0'!H:H,MATCH('показатель 504-п'!T519,'УЦН 1.0'!R:R,0)),"")="",""," ("&amp;IFERROR(INDEX('УЦН 1.0'!H:H,MATCH('показатель 504-п'!T519,'УЦН 1.0'!R:R,0)),"")&amp;")"))</f>
        <v/>
      </c>
      <c r="R519" s="807" t="str">
        <f>IFERROR(INDEX('УЦН 2.0'!K:K,MATCH('показатель 504-п'!T519,'УЦН 2.0'!L:L,0)),"")</f>
        <v/>
      </c>
      <c r="S519" s="801" t="str">
        <f>IFERROR(INDEX('ПРТС'!H:H,MATCH('показатель 504-п'!T519,'ПРТС'!P:P,0)),"")</f>
        <v/>
      </c>
      <c r="T519" s="808">
        <v>517</v>
      </c>
      <c r="U519" s="785"/>
      <c r="V519" s="785"/>
      <c r="W519" s="785"/>
      <c r="X519" s="785"/>
      <c r="Y519" s="785"/>
      <c r="Z519" s="785"/>
      <c r="AA519" s="785"/>
      <c r="AB519" s="785"/>
    </row>
    <row r="520" ht="14.25">
      <c r="A520" s="800" t="s">
        <v>677</v>
      </c>
      <c r="B520" s="800" t="s">
        <v>4332</v>
      </c>
      <c r="C520" s="800" t="s">
        <v>4457</v>
      </c>
      <c r="D520" s="801">
        <v>49</v>
      </c>
      <c r="E520" s="802">
        <v>31</v>
      </c>
      <c r="F520" s="803" t="s">
        <v>4458</v>
      </c>
      <c r="G520" s="803" t="s">
        <v>4459</v>
      </c>
      <c r="H520" s="803" t="s">
        <v>4460</v>
      </c>
      <c r="I520" s="803" t="str">
        <f>IFERROR(INDEX('УУС'!F:F,MATCH('показатель 504-п'!T520,'УУС'!N:N,0)),"")</f>
        <v/>
      </c>
      <c r="J520" s="804" t="str">
        <f t="shared" si="44"/>
        <v xml:space="preserve">3G хор</v>
      </c>
      <c r="K520" s="805" t="s">
        <v>2515</v>
      </c>
      <c r="L520" s="805" t="s">
        <v>2975</v>
      </c>
      <c r="M520" s="805" t="s">
        <v>3005</v>
      </c>
      <c r="N520" s="805" t="s">
        <v>2495</v>
      </c>
      <c r="O520" s="806" t="str">
        <f t="shared" si="45"/>
        <v>-</v>
      </c>
      <c r="P520" s="801" t="s">
        <v>156</v>
      </c>
      <c r="Q520" s="801" t="str">
        <f>CONCATENATE(IFERROR(INDEX('УЦН 1.0'!D:D,MATCH('показатель 504-п'!T520,'УЦН 1.0'!R:R,0)),""),IF(IFERROR(INDEX('УЦН 1.0'!H:H,MATCH('показатель 504-п'!T520,'УЦН 1.0'!R:R,0)),"")="",""," ("&amp;IFERROR(INDEX('УЦН 1.0'!H:H,MATCH('показатель 504-п'!T520,'УЦН 1.0'!R:R,0)),"")&amp;")"))</f>
        <v/>
      </c>
      <c r="R520" s="807" t="str">
        <f>IFERROR(INDEX('УЦН 2.0'!K:K,MATCH('показатель 504-п'!T520,'УЦН 2.0'!L:L,0)),"")</f>
        <v/>
      </c>
      <c r="S520" s="801" t="str">
        <f>IFERROR(INDEX('ПРТС'!H:H,MATCH('показатель 504-п'!T520,'ПРТС'!P:P,0)),"")</f>
        <v/>
      </c>
      <c r="T520" s="808">
        <v>518</v>
      </c>
      <c r="U520" s="785"/>
      <c r="V520" s="785"/>
      <c r="W520" s="785"/>
      <c r="X520" s="785"/>
      <c r="Y520" s="785"/>
      <c r="Z520" s="785"/>
      <c r="AA520" s="785"/>
      <c r="AB520" s="785"/>
    </row>
    <row r="521" ht="14.25">
      <c r="A521" s="800" t="s">
        <v>677</v>
      </c>
      <c r="B521" s="800" t="s">
        <v>4351</v>
      </c>
      <c r="C521" s="800" t="s">
        <v>4461</v>
      </c>
      <c r="D521" s="801">
        <v>25</v>
      </c>
      <c r="E521" s="802">
        <v>18</v>
      </c>
      <c r="F521" s="803" t="s">
        <v>4462</v>
      </c>
      <c r="G521" s="803" t="s">
        <v>4463</v>
      </c>
      <c r="H521" s="803" t="s">
        <v>4464</v>
      </c>
      <c r="I521" s="803" t="str">
        <f>IFERROR(INDEX('УУС'!F:F,MATCH('показатель 504-п'!T521,'УУС'!N:N,0)),"")</f>
        <v/>
      </c>
      <c r="J521" s="804" t="str">
        <f t="shared" si="44"/>
        <v xml:space="preserve">4G хор</v>
      </c>
      <c r="K521" s="805" t="s">
        <v>156</v>
      </c>
      <c r="L521" s="805" t="s">
        <v>2481</v>
      </c>
      <c r="M521" s="805" t="s">
        <v>2516</v>
      </c>
      <c r="N521" s="805" t="s">
        <v>2483</v>
      </c>
      <c r="O521" s="806" t="str">
        <f t="shared" si="45"/>
        <v>Спутник</v>
      </c>
      <c r="P521" s="801" t="s">
        <v>882</v>
      </c>
      <c r="Q521" s="801" t="str">
        <f>CONCATENATE(IFERROR(INDEX('УЦН 1.0'!D:D,MATCH('показатель 504-п'!T521,'УЦН 1.0'!R:R,0)),""),IF(IFERROR(INDEX('УЦН 1.0'!H:H,MATCH('показатель 504-п'!T521,'УЦН 1.0'!R:R,0)),"")="",""," ("&amp;IFERROR(INDEX('УЦН 1.0'!H:H,MATCH('показатель 504-п'!T521,'УЦН 1.0'!R:R,0)),"")&amp;")"))</f>
        <v/>
      </c>
      <c r="R521" s="807" t="str">
        <f>IFERROR(INDEX('УЦН 2.0'!K:K,MATCH('показатель 504-п'!T521,'УЦН 2.0'!L:L,0)),"")</f>
        <v/>
      </c>
      <c r="S521" s="801" t="str">
        <f>IFERROR(INDEX('ПРТС'!H:H,MATCH('показатель 504-п'!T521,'ПРТС'!P:P,0)),"")</f>
        <v/>
      </c>
      <c r="T521" s="808">
        <v>519</v>
      </c>
      <c r="U521" s="785"/>
      <c r="V521" s="785"/>
      <c r="W521" s="785"/>
      <c r="X521" s="785"/>
      <c r="Y521" s="785"/>
      <c r="Z521" s="785"/>
      <c r="AA521" s="785"/>
      <c r="AB521" s="785"/>
    </row>
    <row r="522" ht="14.25">
      <c r="A522" s="800" t="s">
        <v>677</v>
      </c>
      <c r="B522" s="800" t="s">
        <v>4359</v>
      </c>
      <c r="C522" s="800" t="s">
        <v>35</v>
      </c>
      <c r="D522" s="801">
        <v>46</v>
      </c>
      <c r="E522" s="802">
        <v>44</v>
      </c>
      <c r="F522" s="803" t="s">
        <v>4465</v>
      </c>
      <c r="G522" s="803" t="s">
        <v>4466</v>
      </c>
      <c r="H522" s="803" t="s">
        <v>4467</v>
      </c>
      <c r="I522" s="803" t="str">
        <f>IFERROR(INDEX('УУС'!F:F,MATCH('показатель 504-п'!T522,'УУС'!N:N,0)),"")</f>
        <v/>
      </c>
      <c r="J522" s="804" t="str">
        <f t="shared" si="44"/>
        <v xml:space="preserve">2G низ</v>
      </c>
      <c r="K522" s="805" t="s">
        <v>156</v>
      </c>
      <c r="L522" s="805" t="s">
        <v>156</v>
      </c>
      <c r="M522" s="805" t="s">
        <v>156</v>
      </c>
      <c r="N522" s="805" t="s">
        <v>2490</v>
      </c>
      <c r="O522" s="806" t="str">
        <f t="shared" si="45"/>
        <v>Спутник</v>
      </c>
      <c r="P522" s="801" t="s">
        <v>882</v>
      </c>
      <c r="Q522" s="801" t="str">
        <f>CONCATENATE(IFERROR(INDEX('УЦН 1.0'!D:D,MATCH('показатель 504-п'!T522,'УЦН 1.0'!R:R,0)),""),IF(IFERROR(INDEX('УЦН 1.0'!H:H,MATCH('показатель 504-п'!T522,'УЦН 1.0'!R:R,0)),"")="",""," ("&amp;IFERROR(INDEX('УЦН 1.0'!H:H,MATCH('показатель 504-п'!T522,'УЦН 1.0'!R:R,0)),"")&amp;")"))</f>
        <v/>
      </c>
      <c r="R522" s="807" t="str">
        <f>IFERROR(INDEX('УЦН 2.0'!K:K,MATCH('показатель 504-п'!T522,'УЦН 2.0'!L:L,0)),"")</f>
        <v/>
      </c>
      <c r="S522" s="801" t="str">
        <f>IFERROR(INDEX('ПРТС'!H:H,MATCH('показатель 504-п'!T522,'ПРТС'!P:P,0)),"")</f>
        <v/>
      </c>
      <c r="T522" s="808">
        <v>520</v>
      </c>
      <c r="U522" s="785"/>
      <c r="V522" s="785"/>
      <c r="W522" s="785"/>
      <c r="X522" s="785"/>
      <c r="Y522" s="785"/>
      <c r="Z522" s="785"/>
      <c r="AA522" s="785"/>
      <c r="AB522" s="785"/>
    </row>
    <row r="523" ht="14.25">
      <c r="A523" s="800" t="s">
        <v>677</v>
      </c>
      <c r="B523" s="800" t="s">
        <v>4291</v>
      </c>
      <c r="C523" s="800" t="s">
        <v>4468</v>
      </c>
      <c r="D523" s="801">
        <v>10</v>
      </c>
      <c r="E523" s="802">
        <v>9</v>
      </c>
      <c r="F523" s="803" t="s">
        <v>4469</v>
      </c>
      <c r="G523" s="803" t="s">
        <v>4470</v>
      </c>
      <c r="H523" s="803" t="s">
        <v>4471</v>
      </c>
      <c r="I523" s="803" t="str">
        <f>IFERROR(INDEX('УУС'!F:F,MATCH('показатель 504-п'!T523,'УУС'!N:N,0)),"")</f>
        <v/>
      </c>
      <c r="J523" s="804" t="str">
        <f t="shared" si="44"/>
        <v xml:space="preserve">4G низ</v>
      </c>
      <c r="K523" s="805" t="s">
        <v>156</v>
      </c>
      <c r="L523" s="805" t="s">
        <v>2643</v>
      </c>
      <c r="M523" s="805" t="s">
        <v>3005</v>
      </c>
      <c r="N523" s="805" t="s">
        <v>2586</v>
      </c>
      <c r="O523" s="806" t="str">
        <f t="shared" si="45"/>
        <v>-</v>
      </c>
      <c r="P523" s="801" t="s">
        <v>156</v>
      </c>
      <c r="Q523" s="801" t="str">
        <f>CONCATENATE(IFERROR(INDEX('УЦН 1.0'!D:D,MATCH('показатель 504-п'!T523,'УЦН 1.0'!R:R,0)),""),IF(IFERROR(INDEX('УЦН 1.0'!H:H,MATCH('показатель 504-п'!T523,'УЦН 1.0'!R:R,0)),"")="",""," ("&amp;IFERROR(INDEX('УЦН 1.0'!H:H,MATCH('показатель 504-п'!T523,'УЦН 1.0'!R:R,0)),"")&amp;")"))</f>
        <v/>
      </c>
      <c r="R523" s="807" t="str">
        <f>IFERROR(INDEX('УЦН 2.0'!K:K,MATCH('показатель 504-п'!T523,'УЦН 2.0'!L:L,0)),"")</f>
        <v/>
      </c>
      <c r="S523" s="801" t="str">
        <f>IFERROR(INDEX('ПРТС'!H:H,MATCH('показатель 504-п'!T523,'ПРТС'!P:P,0)),"")</f>
        <v/>
      </c>
      <c r="T523" s="808">
        <v>521</v>
      </c>
      <c r="U523" s="785"/>
      <c r="V523" s="785"/>
      <c r="W523" s="785"/>
      <c r="X523" s="785"/>
      <c r="Y523" s="785"/>
      <c r="Z523" s="785"/>
      <c r="AA523" s="785"/>
      <c r="AB523" s="785"/>
    </row>
    <row r="524" ht="14.25">
      <c r="A524" s="800" t="s">
        <v>677</v>
      </c>
      <c r="B524" s="800" t="s">
        <v>4291</v>
      </c>
      <c r="C524" s="800" t="s">
        <v>4472</v>
      </c>
      <c r="D524" s="801">
        <v>0</v>
      </c>
      <c r="E524" s="802">
        <v>0</v>
      </c>
      <c r="F524" s="803" t="s">
        <v>4473</v>
      </c>
      <c r="G524" s="803" t="s">
        <v>4474</v>
      </c>
      <c r="H524" s="803" t="s">
        <v>4475</v>
      </c>
      <c r="I524" s="803" t="str">
        <f>IFERROR(INDEX('УУС'!F:F,MATCH('показатель 504-п'!T524,'УУС'!N:N,0)),"")</f>
        <v/>
      </c>
      <c r="J524" s="804" t="str">
        <f t="shared" si="44"/>
        <v>-</v>
      </c>
      <c r="K524" s="805" t="s">
        <v>156</v>
      </c>
      <c r="L524" s="805" t="s">
        <v>156</v>
      </c>
      <c r="M524" s="805" t="s">
        <v>156</v>
      </c>
      <c r="N524" s="805" t="s">
        <v>156</v>
      </c>
      <c r="O524" s="806" t="str">
        <f t="shared" si="45"/>
        <v>-</v>
      </c>
      <c r="P524" s="801" t="s">
        <v>156</v>
      </c>
      <c r="Q524" s="801" t="str">
        <f>CONCATENATE(IFERROR(INDEX('УЦН 1.0'!D:D,MATCH('показатель 504-п'!T524,'УЦН 1.0'!R:R,0)),""),IF(IFERROR(INDEX('УЦН 1.0'!H:H,MATCH('показатель 504-п'!T524,'УЦН 1.0'!R:R,0)),"")="",""," ("&amp;IFERROR(INDEX('УЦН 1.0'!H:H,MATCH('показатель 504-п'!T524,'УЦН 1.0'!R:R,0)),"")&amp;")"))</f>
        <v/>
      </c>
      <c r="R524" s="807" t="str">
        <f>IFERROR(INDEX('УЦН 2.0'!K:K,MATCH('показатель 504-п'!T524,'УЦН 2.0'!L:L,0)),"")</f>
        <v/>
      </c>
      <c r="S524" s="801" t="str">
        <f>IFERROR(INDEX('ПРТС'!H:H,MATCH('показатель 504-п'!T524,'ПРТС'!P:P,0)),"")</f>
        <v/>
      </c>
      <c r="T524" s="808">
        <v>522</v>
      </c>
      <c r="U524" s="785"/>
      <c r="V524" s="785"/>
      <c r="W524" s="785"/>
      <c r="X524" s="785"/>
      <c r="Y524" s="785"/>
      <c r="Z524" s="785"/>
      <c r="AA524" s="785"/>
      <c r="AB524" s="785"/>
    </row>
    <row r="525" ht="14.25">
      <c r="A525" s="800" t="s">
        <v>677</v>
      </c>
      <c r="B525" s="800" t="s">
        <v>4296</v>
      </c>
      <c r="C525" s="800" t="s">
        <v>4232</v>
      </c>
      <c r="D525" s="801">
        <v>5</v>
      </c>
      <c r="E525" s="802">
        <v>0</v>
      </c>
      <c r="F525" s="803" t="s">
        <v>4476</v>
      </c>
      <c r="G525" s="803" t="s">
        <v>4477</v>
      </c>
      <c r="H525" s="803" t="s">
        <v>4478</v>
      </c>
      <c r="I525" s="803" t="str">
        <f>IFERROR(INDEX('УУС'!F:F,MATCH('показатель 504-п'!T525,'УУС'!N:N,0)),"")</f>
        <v/>
      </c>
      <c r="J525" s="804" t="str">
        <f t="shared" si="44"/>
        <v>-</v>
      </c>
      <c r="K525" s="805" t="s">
        <v>156</v>
      </c>
      <c r="L525" s="805" t="s">
        <v>156</v>
      </c>
      <c r="M525" s="805" t="s">
        <v>156</v>
      </c>
      <c r="N525" s="805" t="s">
        <v>156</v>
      </c>
      <c r="O525" s="806" t="str">
        <f t="shared" si="45"/>
        <v>-</v>
      </c>
      <c r="P525" s="801" t="s">
        <v>156</v>
      </c>
      <c r="Q525" s="801" t="str">
        <f>CONCATENATE(IFERROR(INDEX('УЦН 1.0'!D:D,MATCH('показатель 504-п'!T525,'УЦН 1.0'!R:R,0)),""),IF(IFERROR(INDEX('УЦН 1.0'!H:H,MATCH('показатель 504-п'!T525,'УЦН 1.0'!R:R,0)),"")="",""," ("&amp;IFERROR(INDEX('УЦН 1.0'!H:H,MATCH('показатель 504-п'!T525,'УЦН 1.0'!R:R,0)),"")&amp;")"))</f>
        <v/>
      </c>
      <c r="R525" s="807" t="str">
        <f>IFERROR(INDEX('УЦН 2.0'!K:K,MATCH('показатель 504-п'!T525,'УЦН 2.0'!L:L,0)),"")</f>
        <v/>
      </c>
      <c r="S525" s="801" t="str">
        <f>IFERROR(INDEX('ПРТС'!H:H,MATCH('показатель 504-п'!T525,'ПРТС'!P:P,0)),"")</f>
        <v/>
      </c>
      <c r="T525" s="808">
        <v>523</v>
      </c>
      <c r="U525" s="785"/>
      <c r="V525" s="785"/>
      <c r="W525" s="785"/>
      <c r="X525" s="785"/>
      <c r="Y525" s="785"/>
      <c r="Z525" s="785"/>
      <c r="AA525" s="785"/>
      <c r="AB525" s="785"/>
    </row>
    <row r="526" ht="14.25">
      <c r="A526" s="818" t="s">
        <v>677</v>
      </c>
      <c r="B526" s="800" t="s">
        <v>4479</v>
      </c>
      <c r="C526" s="818" t="s">
        <v>109</v>
      </c>
      <c r="D526" s="801">
        <v>179</v>
      </c>
      <c r="E526" s="822">
        <v>311</v>
      </c>
      <c r="F526" s="823" t="s">
        <v>4480</v>
      </c>
      <c r="G526" s="823" t="s">
        <v>4481</v>
      </c>
      <c r="H526" s="823" t="s">
        <v>4482</v>
      </c>
      <c r="I526" s="803" t="str">
        <f>IFERROR(INDEX('УУС'!F:F,MATCH('показатель 504-п'!T526,'УУС'!N:N,0)),"")</f>
        <v xml:space="preserve">ул. Центральная, д. 15</v>
      </c>
      <c r="J526" s="819" t="str">
        <f t="shared" si="44"/>
        <v>-</v>
      </c>
      <c r="K526" s="805" t="s">
        <v>156</v>
      </c>
      <c r="L526" s="805" t="s">
        <v>156</v>
      </c>
      <c r="M526" s="805" t="s">
        <v>156</v>
      </c>
      <c r="N526" s="820" t="s">
        <v>156</v>
      </c>
      <c r="O526" s="806" t="str">
        <f t="shared" si="45"/>
        <v>Спутник</v>
      </c>
      <c r="P526" s="801" t="s">
        <v>882</v>
      </c>
      <c r="Q526" s="801" t="str">
        <f>CONCATENATE(IFERROR(INDEX('УЦН 1.0'!D:D,MATCH('показатель 504-п'!T526,'УЦН 1.0'!R:R,0)),""),IF(IFERROR(INDEX('УЦН 1.0'!H:H,MATCH('показатель 504-п'!T526,'УЦН 1.0'!R:R,0)),"")="",""," ("&amp;IFERROR(INDEX('УЦН 1.0'!H:H,MATCH('показатель 504-п'!T526,'УЦН 1.0'!R:R,0)),"")&amp;")"))</f>
        <v/>
      </c>
      <c r="R526" s="807">
        <f>IFERROR(INDEX('УЦН 2.0'!K:K,MATCH('показатель 504-п'!T526,'УЦН 2.0'!L:L,0)),"")</f>
        <v>0</v>
      </c>
      <c r="S526" s="801" t="str">
        <f>IFERROR(INDEX('ПРТС'!H:H,MATCH('показатель 504-п'!T526,'ПРТС'!P:P,0)),"")</f>
        <v/>
      </c>
      <c r="T526" s="808">
        <v>524</v>
      </c>
      <c r="U526" s="785"/>
      <c r="V526" s="785"/>
      <c r="W526" s="785"/>
      <c r="X526" s="785"/>
      <c r="Y526" s="785"/>
      <c r="Z526" s="785"/>
      <c r="AA526" s="785"/>
      <c r="AB526" s="785"/>
    </row>
    <row r="527" ht="14.25">
      <c r="A527" s="800" t="s">
        <v>677</v>
      </c>
      <c r="B527" s="800" t="s">
        <v>4483</v>
      </c>
      <c r="C527" s="800" t="s">
        <v>4484</v>
      </c>
      <c r="D527" s="801">
        <v>0</v>
      </c>
      <c r="E527" s="802">
        <v>0</v>
      </c>
      <c r="F527" s="803" t="s">
        <v>4485</v>
      </c>
      <c r="G527" s="803" t="s">
        <v>4486</v>
      </c>
      <c r="H527" s="803" t="s">
        <v>4487</v>
      </c>
      <c r="I527" s="803" t="str">
        <f>IFERROR(INDEX('УУС'!F:F,MATCH('показатель 504-п'!T527,'УУС'!N:N,0)),"")</f>
        <v/>
      </c>
      <c r="J527" s="804" t="str">
        <f t="shared" si="44"/>
        <v>-</v>
      </c>
      <c r="K527" s="805" t="s">
        <v>156</v>
      </c>
      <c r="L527" s="805" t="s">
        <v>156</v>
      </c>
      <c r="M527" s="805" t="s">
        <v>156</v>
      </c>
      <c r="N527" s="805" t="s">
        <v>156</v>
      </c>
      <c r="O527" s="806" t="str">
        <f t="shared" si="45"/>
        <v>-</v>
      </c>
      <c r="P527" s="801" t="s">
        <v>156</v>
      </c>
      <c r="Q527" s="801" t="str">
        <f>CONCATENATE(IFERROR(INDEX('УЦН 1.0'!D:D,MATCH('показатель 504-п'!T527,'УЦН 1.0'!R:R,0)),""),IF(IFERROR(INDEX('УЦН 1.0'!H:H,MATCH('показатель 504-п'!T527,'УЦН 1.0'!R:R,0)),"")="",""," ("&amp;IFERROR(INDEX('УЦН 1.0'!H:H,MATCH('показатель 504-п'!T527,'УЦН 1.0'!R:R,0)),"")&amp;")"))</f>
        <v/>
      </c>
      <c r="R527" s="807" t="str">
        <f>IFERROR(INDEX('УЦН 2.0'!K:K,MATCH('показатель 504-п'!T527,'УЦН 2.0'!L:L,0)),"")</f>
        <v/>
      </c>
      <c r="S527" s="801" t="str">
        <f>IFERROR(INDEX('ПРТС'!H:H,MATCH('показатель 504-п'!T527,'ПРТС'!P:P,0)),"")</f>
        <v/>
      </c>
      <c r="T527" s="808">
        <v>525</v>
      </c>
      <c r="U527" s="785"/>
      <c r="V527" s="785"/>
      <c r="W527" s="785"/>
      <c r="X527" s="785"/>
      <c r="Y527" s="785"/>
      <c r="Z527" s="785"/>
      <c r="AA527" s="785"/>
      <c r="AB527" s="785"/>
    </row>
    <row r="528" ht="14.25">
      <c r="A528" s="800" t="s">
        <v>677</v>
      </c>
      <c r="B528" s="800" t="s">
        <v>4488</v>
      </c>
      <c r="C528" s="800" t="s">
        <v>4489</v>
      </c>
      <c r="D528" s="801">
        <v>1160</v>
      </c>
      <c r="E528" s="802">
        <v>1089</v>
      </c>
      <c r="F528" s="803" t="s">
        <v>4490</v>
      </c>
      <c r="G528" s="803" t="s">
        <v>4491</v>
      </c>
      <c r="H528" s="803" t="s">
        <v>4492</v>
      </c>
      <c r="I528" s="803" t="str">
        <f>IFERROR(INDEX('УУС'!F:F,MATCH('показатель 504-п'!T528,'УУС'!N:N,0)),"")</f>
        <v/>
      </c>
      <c r="J528" s="804" t="str">
        <f t="shared" si="44"/>
        <v xml:space="preserve">4G хор</v>
      </c>
      <c r="K528" s="805" t="s">
        <v>2557</v>
      </c>
      <c r="L528" s="805" t="s">
        <v>2536</v>
      </c>
      <c r="M528" s="805" t="s">
        <v>2482</v>
      </c>
      <c r="N528" s="805" t="s">
        <v>2483</v>
      </c>
      <c r="O528" s="806" t="str">
        <f t="shared" si="45"/>
        <v>ВОЛС</v>
      </c>
      <c r="P528" s="801" t="s">
        <v>819</v>
      </c>
      <c r="Q528" s="801" t="str">
        <f>CONCATENATE(IFERROR(INDEX('УЦН 1.0'!D:D,MATCH('показатель 504-п'!T528,'УЦН 1.0'!R:R,0)),""),IF(IFERROR(INDEX('УЦН 1.0'!H:H,MATCH('показатель 504-п'!T528,'УЦН 1.0'!R:R,0)),"")="",""," ("&amp;IFERROR(INDEX('УЦН 1.0'!H:H,MATCH('показатель 504-п'!T528,'УЦН 1.0'!R:R,0)),"")&amp;")"))</f>
        <v/>
      </c>
      <c r="R528" s="807" t="str">
        <f>IFERROR(INDEX('УЦН 2.0'!K:K,MATCH('показатель 504-п'!T528,'УЦН 2.0'!L:L,0)),"")</f>
        <v/>
      </c>
      <c r="S528" s="801" t="str">
        <f>IFERROR(INDEX('ПРТС'!H:H,MATCH('показатель 504-п'!T528,'ПРТС'!P:P,0)),"")</f>
        <v/>
      </c>
      <c r="T528" s="808">
        <v>526</v>
      </c>
      <c r="U528" s="785"/>
      <c r="V528" s="785"/>
      <c r="W528" s="785"/>
      <c r="X528" s="785"/>
      <c r="Y528" s="785"/>
      <c r="Z528" s="785"/>
      <c r="AA528" s="785"/>
      <c r="AB528" s="785"/>
    </row>
    <row r="529" ht="14.25">
      <c r="A529" s="800" t="s">
        <v>677</v>
      </c>
      <c r="B529" s="800" t="s">
        <v>4493</v>
      </c>
      <c r="C529" s="800" t="s">
        <v>265</v>
      </c>
      <c r="D529" s="801">
        <v>330</v>
      </c>
      <c r="E529" s="822">
        <v>241</v>
      </c>
      <c r="F529" s="823" t="s">
        <v>4494</v>
      </c>
      <c r="G529" s="823" t="s">
        <v>4495</v>
      </c>
      <c r="H529" s="823" t="s">
        <v>4496</v>
      </c>
      <c r="I529" s="803" t="str">
        <f>IFERROR(INDEX('УУС'!F:F,MATCH('показатель 504-п'!T529,'УУС'!N:N,0)),"")</f>
        <v/>
      </c>
      <c r="J529" s="804" t="str">
        <f t="shared" si="44"/>
        <v xml:space="preserve">2G низ</v>
      </c>
      <c r="K529" s="805" t="s">
        <v>156</v>
      </c>
      <c r="L529" s="805" t="s">
        <v>156</v>
      </c>
      <c r="M529" s="805" t="s">
        <v>156</v>
      </c>
      <c r="N529" s="805" t="s">
        <v>2490</v>
      </c>
      <c r="O529" s="806" t="str">
        <f t="shared" si="45"/>
        <v>ВОЛС</v>
      </c>
      <c r="P529" s="801" t="s">
        <v>819</v>
      </c>
      <c r="Q529" s="801" t="str">
        <f>CONCATENATE(IFERROR(INDEX('УЦН 1.0'!D:D,MATCH('показатель 504-п'!T529,'УЦН 1.0'!R:R,0)),""),IF(IFERROR(INDEX('УЦН 1.0'!H:H,MATCH('показатель 504-п'!T529,'УЦН 1.0'!R:R,0)),"")="",""," ("&amp;IFERROR(INDEX('УЦН 1.0'!H:H,MATCH('показатель 504-п'!T529,'УЦН 1.0'!R:R,0)),"")&amp;")"))</f>
        <v xml:space="preserve">2019 (Спутник)</v>
      </c>
      <c r="R529" s="807" t="str">
        <f>IFERROR(INDEX('УЦН 2.0'!K:K,MATCH('показатель 504-п'!T529,'УЦН 2.0'!L:L,0)),"")</f>
        <v/>
      </c>
      <c r="S529" s="801" t="str">
        <f>IFERROR(INDEX('ПРТС'!H:H,MATCH('показатель 504-п'!T529,'ПРТС'!P:P,0)),"")</f>
        <v/>
      </c>
      <c r="T529" s="808">
        <v>527</v>
      </c>
      <c r="U529" s="785"/>
      <c r="V529" s="785"/>
      <c r="W529" s="785"/>
      <c r="X529" s="785"/>
      <c r="Y529" s="785"/>
      <c r="Z529" s="785"/>
      <c r="AA529" s="785"/>
      <c r="AB529" s="785"/>
    </row>
    <row r="530" ht="14.25">
      <c r="A530" s="800" t="s">
        <v>677</v>
      </c>
      <c r="B530" s="800" t="s">
        <v>4291</v>
      </c>
      <c r="C530" s="800" t="s">
        <v>266</v>
      </c>
      <c r="D530" s="801">
        <v>267</v>
      </c>
      <c r="E530" s="822">
        <v>161</v>
      </c>
      <c r="F530" s="823" t="s">
        <v>4497</v>
      </c>
      <c r="G530" s="823" t="s">
        <v>4498</v>
      </c>
      <c r="H530" s="823" t="s">
        <v>4499</v>
      </c>
      <c r="I530" s="803" t="str">
        <f>IFERROR(INDEX('УУС'!F:F,MATCH('показатель 504-п'!T530,'УУС'!N:N,0)),"")</f>
        <v xml:space="preserve">ул. Береговая, д. 5</v>
      </c>
      <c r="J530" s="804" t="str">
        <f t="shared" si="44"/>
        <v xml:space="preserve">4G низ</v>
      </c>
      <c r="K530" s="805" t="s">
        <v>156</v>
      </c>
      <c r="L530" s="805" t="s">
        <v>2643</v>
      </c>
      <c r="M530" s="805" t="s">
        <v>3005</v>
      </c>
      <c r="N530" s="805" t="s">
        <v>2586</v>
      </c>
      <c r="O530" s="806" t="str">
        <f t="shared" si="45"/>
        <v>ВОЛС</v>
      </c>
      <c r="P530" s="801" t="s">
        <v>819</v>
      </c>
      <c r="Q530" s="801" t="str">
        <f>CONCATENATE(IFERROR(INDEX('УЦН 1.0'!D:D,MATCH('показатель 504-п'!T530,'УЦН 1.0'!R:R,0)),""),IF(IFERROR(INDEX('УЦН 1.0'!H:H,MATCH('показатель 504-п'!T530,'УЦН 1.0'!R:R,0)),"")="",""," ("&amp;IFERROR(INDEX('УЦН 1.0'!H:H,MATCH('показатель 504-п'!T530,'УЦН 1.0'!R:R,0)),"")&amp;")"))</f>
        <v xml:space="preserve">2020 (ВОЛС)</v>
      </c>
      <c r="R530" s="807" t="str">
        <f>IFERROR(INDEX('УЦН 2.0'!K:K,MATCH('показатель 504-п'!T530,'УЦН 2.0'!L:L,0)),"")</f>
        <v/>
      </c>
      <c r="S530" s="801" t="str">
        <f>IFERROR(INDEX('ПРТС'!H:H,MATCH('показатель 504-п'!T530,'ПРТС'!P:P,0)),"")</f>
        <v/>
      </c>
      <c r="T530" s="808">
        <v>528</v>
      </c>
      <c r="U530" s="785"/>
      <c r="V530" s="785"/>
      <c r="W530" s="785"/>
      <c r="X530" s="785"/>
      <c r="Y530" s="785"/>
      <c r="Z530" s="785"/>
      <c r="AA530" s="785"/>
      <c r="AB530" s="785"/>
    </row>
    <row r="531" ht="14.25">
      <c r="A531" s="800" t="s">
        <v>677</v>
      </c>
      <c r="B531" s="800" t="s">
        <v>4404</v>
      </c>
      <c r="C531" s="800" t="s">
        <v>36</v>
      </c>
      <c r="D531" s="801">
        <v>97</v>
      </c>
      <c r="E531" s="822">
        <v>100</v>
      </c>
      <c r="F531" s="823" t="s">
        <v>4500</v>
      </c>
      <c r="G531" s="823" t="s">
        <v>4501</v>
      </c>
      <c r="H531" s="823" t="s">
        <v>4502</v>
      </c>
      <c r="I531" s="803" t="str">
        <f>IFERROR(INDEX('УУС'!F:F,MATCH('показатель 504-п'!T531,'УУС'!N:N,0)),"")</f>
        <v/>
      </c>
      <c r="J531" s="804" t="str">
        <f t="shared" si="44"/>
        <v>-</v>
      </c>
      <c r="K531" s="805" t="s">
        <v>156</v>
      </c>
      <c r="L531" s="805" t="s">
        <v>156</v>
      </c>
      <c r="M531" s="805" t="s">
        <v>156</v>
      </c>
      <c r="N531" s="805"/>
      <c r="O531" s="806" t="str">
        <f t="shared" si="45"/>
        <v>-</v>
      </c>
      <c r="P531" s="801" t="s">
        <v>156</v>
      </c>
      <c r="Q531" s="801" t="str">
        <f>CONCATENATE(IFERROR(INDEX('УЦН 1.0'!D:D,MATCH('показатель 504-п'!T531,'УЦН 1.0'!R:R,0)),""),IF(IFERROR(INDEX('УЦН 1.0'!H:H,MATCH('показатель 504-п'!T531,'УЦН 1.0'!R:R,0)),"")="",""," ("&amp;IFERROR(INDEX('УЦН 1.0'!H:H,MATCH('показатель 504-п'!T531,'УЦН 1.0'!R:R,0)),"")&amp;")"))</f>
        <v/>
      </c>
      <c r="R531" s="807" t="str">
        <f>IFERROR(INDEX('УЦН 2.0'!K:K,MATCH('показатель 504-п'!T531,'УЦН 2.0'!L:L,0)),"")</f>
        <v/>
      </c>
      <c r="S531" s="801" t="str">
        <f>IFERROR(INDEX('ПРТС'!H:H,MATCH('показатель 504-п'!T531,'ПРТС'!P:P,0)),"")</f>
        <v/>
      </c>
      <c r="T531" s="808">
        <v>529</v>
      </c>
      <c r="U531" s="785"/>
      <c r="V531" s="785"/>
      <c r="W531" s="785"/>
      <c r="X531" s="785"/>
      <c r="Y531" s="785"/>
      <c r="Z531" s="785"/>
      <c r="AA531" s="785"/>
      <c r="AB531" s="785"/>
    </row>
    <row r="532" ht="14.25">
      <c r="A532" s="818" t="s">
        <v>677</v>
      </c>
      <c r="B532" s="800" t="s">
        <v>4483</v>
      </c>
      <c r="C532" s="818" t="s">
        <v>267</v>
      </c>
      <c r="D532" s="801">
        <v>348</v>
      </c>
      <c r="E532" s="822">
        <v>201</v>
      </c>
      <c r="F532" s="823" t="s">
        <v>4503</v>
      </c>
      <c r="G532" s="823" t="s">
        <v>4504</v>
      </c>
      <c r="H532" s="823" t="s">
        <v>4505</v>
      </c>
      <c r="I532" s="803" t="str">
        <f>IFERROR(INDEX('УУС'!F:F,MATCH('показатель 504-п'!T532,'УУС'!N:N,0)),"")</f>
        <v/>
      </c>
      <c r="J532" s="819" t="str">
        <f t="shared" si="44"/>
        <v xml:space="preserve">2G низ</v>
      </c>
      <c r="K532" s="805" t="s">
        <v>156</v>
      </c>
      <c r="L532" s="805" t="s">
        <v>156</v>
      </c>
      <c r="M532" s="805" t="s">
        <v>156</v>
      </c>
      <c r="N532" s="820" t="s">
        <v>2490</v>
      </c>
      <c r="O532" s="806" t="str">
        <f t="shared" si="45"/>
        <v>ВОЛС</v>
      </c>
      <c r="P532" s="801" t="s">
        <v>819</v>
      </c>
      <c r="Q532" s="801" t="str">
        <f>CONCATENATE(IFERROR(INDEX('УЦН 1.0'!D:D,MATCH('показатель 504-п'!T532,'УЦН 1.0'!R:R,0)),""),IF(IFERROR(INDEX('УЦН 1.0'!H:H,MATCH('показатель 504-п'!T532,'УЦН 1.0'!R:R,0)),"")="",""," ("&amp;IFERROR(INDEX('УЦН 1.0'!H:H,MATCH('показатель 504-п'!T532,'УЦН 1.0'!R:R,0)),"")&amp;")"))</f>
        <v xml:space="preserve">2018 (Спутник)</v>
      </c>
      <c r="R532" s="807">
        <f>IFERROR(INDEX('УЦН 2.0'!K:K,MATCH('показатель 504-п'!T532,'УЦН 2.0'!L:L,0)),"")</f>
        <v>0</v>
      </c>
      <c r="S532" s="801" t="str">
        <f>IFERROR(INDEX('ПРТС'!H:H,MATCH('показатель 504-п'!T532,'ПРТС'!P:P,0)),"")</f>
        <v/>
      </c>
      <c r="T532" s="808">
        <v>530</v>
      </c>
      <c r="U532" s="785"/>
      <c r="V532" s="785"/>
      <c r="W532" s="785"/>
      <c r="X532" s="785"/>
      <c r="Y532" s="785"/>
      <c r="Z532" s="785"/>
      <c r="AA532" s="785"/>
      <c r="AB532" s="785"/>
    </row>
    <row r="533" ht="14.25">
      <c r="A533" s="800" t="s">
        <v>677</v>
      </c>
      <c r="B533" s="800" t="s">
        <v>4488</v>
      </c>
      <c r="C533" s="800" t="s">
        <v>4506</v>
      </c>
      <c r="D533" s="801">
        <v>36</v>
      </c>
      <c r="E533" s="802">
        <v>18</v>
      </c>
      <c r="F533" s="803" t="s">
        <v>4507</v>
      </c>
      <c r="G533" s="803" t="s">
        <v>4508</v>
      </c>
      <c r="H533" s="803" t="s">
        <v>4509</v>
      </c>
      <c r="I533" s="803" t="str">
        <f>IFERROR(INDEX('УУС'!F:F,MATCH('показатель 504-п'!T533,'УУС'!N:N,0)),"")</f>
        <v/>
      </c>
      <c r="J533" s="804" t="str">
        <f t="shared" si="44"/>
        <v xml:space="preserve">4G хор</v>
      </c>
      <c r="K533" s="805" t="s">
        <v>156</v>
      </c>
      <c r="L533" s="805" t="s">
        <v>156</v>
      </c>
      <c r="M533" s="805" t="s">
        <v>2482</v>
      </c>
      <c r="N533" s="805" t="s">
        <v>2483</v>
      </c>
      <c r="O533" s="806" t="str">
        <f t="shared" si="45"/>
        <v>-</v>
      </c>
      <c r="P533" s="801" t="s">
        <v>156</v>
      </c>
      <c r="Q533" s="801" t="str">
        <f>CONCATENATE(IFERROR(INDEX('УЦН 1.0'!D:D,MATCH('показатель 504-п'!T533,'УЦН 1.0'!R:R,0)),""),IF(IFERROR(INDEX('УЦН 1.0'!H:H,MATCH('показатель 504-п'!T533,'УЦН 1.0'!R:R,0)),"")="",""," ("&amp;IFERROR(INDEX('УЦН 1.0'!H:H,MATCH('показатель 504-п'!T533,'УЦН 1.0'!R:R,0)),"")&amp;")"))</f>
        <v/>
      </c>
      <c r="R533" s="807" t="str">
        <f>IFERROR(INDEX('УЦН 2.0'!K:K,MATCH('показатель 504-п'!T533,'УЦН 2.0'!L:L,0)),"")</f>
        <v/>
      </c>
      <c r="S533" s="801" t="str">
        <f>IFERROR(INDEX('ПРТС'!H:H,MATCH('показатель 504-п'!T533,'ПРТС'!P:P,0)),"")</f>
        <v/>
      </c>
      <c r="T533" s="808">
        <v>531</v>
      </c>
      <c r="U533" s="785"/>
      <c r="V533" s="785"/>
      <c r="W533" s="785"/>
      <c r="X533" s="785"/>
      <c r="Y533" s="785"/>
      <c r="Z533" s="785"/>
      <c r="AA533" s="785"/>
      <c r="AB533" s="785"/>
    </row>
    <row r="534" ht="14.25">
      <c r="A534" s="800" t="s">
        <v>677</v>
      </c>
      <c r="B534" s="800" t="s">
        <v>4510</v>
      </c>
      <c r="C534" s="800" t="s">
        <v>4511</v>
      </c>
      <c r="D534" s="801">
        <v>840</v>
      </c>
      <c r="E534" s="802">
        <v>683</v>
      </c>
      <c r="F534" s="803" t="s">
        <v>4512</v>
      </c>
      <c r="G534" s="803" t="s">
        <v>4513</v>
      </c>
      <c r="H534" s="803" t="s">
        <v>4514</v>
      </c>
      <c r="I534" s="803" t="str">
        <f>IFERROR(INDEX('УУС'!F:F,MATCH('показатель 504-п'!T534,'УУС'!N:N,0)),"")</f>
        <v/>
      </c>
      <c r="J534" s="804" t="str">
        <f t="shared" si="44"/>
        <v xml:space="preserve">4G хор</v>
      </c>
      <c r="K534" s="805" t="s">
        <v>2562</v>
      </c>
      <c r="L534" s="805" t="s">
        <v>2481</v>
      </c>
      <c r="M534" s="805" t="s">
        <v>2516</v>
      </c>
      <c r="N534" s="805" t="s">
        <v>2483</v>
      </c>
      <c r="O534" s="806" t="str">
        <f t="shared" si="45"/>
        <v>ВОЛС</v>
      </c>
      <c r="P534" s="801" t="s">
        <v>819</v>
      </c>
      <c r="Q534" s="801" t="str">
        <f>CONCATENATE(IFERROR(INDEX('УЦН 1.0'!D:D,MATCH('показатель 504-п'!T534,'УЦН 1.0'!R:R,0)),""),IF(IFERROR(INDEX('УЦН 1.0'!H:H,MATCH('показатель 504-п'!T534,'УЦН 1.0'!R:R,0)),"")="",""," ("&amp;IFERROR(INDEX('УЦН 1.0'!H:H,MATCH('показатель 504-п'!T534,'УЦН 1.0'!R:R,0)),"")&amp;")"))</f>
        <v/>
      </c>
      <c r="R534" s="807" t="str">
        <f>IFERROR(INDEX('УЦН 2.0'!K:K,MATCH('показатель 504-п'!T534,'УЦН 2.0'!L:L,0)),"")</f>
        <v/>
      </c>
      <c r="S534" s="801" t="str">
        <f>IFERROR(INDEX('ПРТС'!H:H,MATCH('показатель 504-п'!T534,'ПРТС'!P:P,0)),"")</f>
        <v/>
      </c>
      <c r="T534" s="808">
        <v>532</v>
      </c>
      <c r="U534" s="785"/>
      <c r="V534" s="785"/>
      <c r="W534" s="785"/>
      <c r="X534" s="785"/>
      <c r="Y534" s="785"/>
      <c r="Z534" s="785"/>
      <c r="AA534" s="785"/>
      <c r="AB534" s="785"/>
    </row>
    <row r="535" ht="14.25">
      <c r="A535" s="800" t="s">
        <v>677</v>
      </c>
      <c r="B535" s="800" t="s">
        <v>4351</v>
      </c>
      <c r="C535" s="800" t="s">
        <v>4515</v>
      </c>
      <c r="D535" s="801">
        <v>37</v>
      </c>
      <c r="E535" s="802">
        <v>26</v>
      </c>
      <c r="F535" s="803" t="s">
        <v>4516</v>
      </c>
      <c r="G535" s="803" t="s">
        <v>4517</v>
      </c>
      <c r="H535" s="803" t="s">
        <v>4518</v>
      </c>
      <c r="I535" s="803" t="str">
        <f>IFERROR(INDEX('УУС'!F:F,MATCH('показатель 504-п'!T535,'УУС'!N:N,0)),"")</f>
        <v/>
      </c>
      <c r="J535" s="804" t="str">
        <f t="shared" si="44"/>
        <v xml:space="preserve">4G хор</v>
      </c>
      <c r="K535" s="805" t="s">
        <v>156</v>
      </c>
      <c r="L535" s="805" t="s">
        <v>2481</v>
      </c>
      <c r="M535" s="805" t="s">
        <v>2516</v>
      </c>
      <c r="N535" s="805" t="s">
        <v>2483</v>
      </c>
      <c r="O535" s="806" t="str">
        <f t="shared" si="45"/>
        <v>-</v>
      </c>
      <c r="P535" s="801" t="s">
        <v>156</v>
      </c>
      <c r="Q535" s="801" t="str">
        <f>CONCATENATE(IFERROR(INDEX('УЦН 1.0'!D:D,MATCH('показатель 504-п'!T535,'УЦН 1.0'!R:R,0)),""),IF(IFERROR(INDEX('УЦН 1.0'!H:H,MATCH('показатель 504-п'!T535,'УЦН 1.0'!R:R,0)),"")="",""," ("&amp;IFERROR(INDEX('УЦН 1.0'!H:H,MATCH('показатель 504-п'!T535,'УЦН 1.0'!R:R,0)),"")&amp;")"))</f>
        <v/>
      </c>
      <c r="R535" s="807" t="str">
        <f>IFERROR(INDEX('УЦН 2.0'!K:K,MATCH('показатель 504-п'!T535,'УЦН 2.0'!L:L,0)),"")</f>
        <v/>
      </c>
      <c r="S535" s="801" t="str">
        <f>IFERROR(INDEX('ПРТС'!H:H,MATCH('показатель 504-п'!T535,'ПРТС'!P:P,0)),"")</f>
        <v/>
      </c>
      <c r="T535" s="808">
        <v>533</v>
      </c>
      <c r="U535" s="785"/>
      <c r="V535" s="785"/>
      <c r="W535" s="785"/>
      <c r="X535" s="785"/>
      <c r="Y535" s="785"/>
      <c r="Z535" s="785"/>
      <c r="AA535" s="785"/>
      <c r="AB535" s="785"/>
    </row>
    <row r="536" ht="14.25">
      <c r="A536" s="800" t="s">
        <v>677</v>
      </c>
      <c r="B536" s="800" t="s">
        <v>4493</v>
      </c>
      <c r="C536" s="800" t="s">
        <v>4519</v>
      </c>
      <c r="D536" s="801">
        <v>340</v>
      </c>
      <c r="E536" s="802">
        <v>18</v>
      </c>
      <c r="F536" s="803" t="s">
        <v>4520</v>
      </c>
      <c r="G536" s="803" t="s">
        <v>4521</v>
      </c>
      <c r="H536" s="803" t="s">
        <v>4522</v>
      </c>
      <c r="I536" s="803" t="str">
        <f>IFERROR(INDEX('УУС'!F:F,MATCH('показатель 504-п'!T536,'УУС'!N:N,0)),"")</f>
        <v/>
      </c>
      <c r="J536" s="804" t="str">
        <f t="shared" si="44"/>
        <v xml:space="preserve">2G низ</v>
      </c>
      <c r="K536" s="805" t="s">
        <v>156</v>
      </c>
      <c r="L536" s="805" t="s">
        <v>156</v>
      </c>
      <c r="M536" s="805" t="s">
        <v>156</v>
      </c>
      <c r="N536" s="805" t="s">
        <v>2490</v>
      </c>
      <c r="O536" s="806" t="str">
        <f t="shared" si="45"/>
        <v>-</v>
      </c>
      <c r="P536" s="801" t="s">
        <v>156</v>
      </c>
      <c r="Q536" s="801" t="str">
        <f>CONCATENATE(IFERROR(INDEX('УЦН 1.0'!D:D,MATCH('показатель 504-п'!T536,'УЦН 1.0'!R:R,0)),""),IF(IFERROR(INDEX('УЦН 1.0'!H:H,MATCH('показатель 504-п'!T536,'УЦН 1.0'!R:R,0)),"")="",""," ("&amp;IFERROR(INDEX('УЦН 1.0'!H:H,MATCH('показатель 504-п'!T536,'УЦН 1.0'!R:R,0)),"")&amp;")"))</f>
        <v/>
      </c>
      <c r="R536" s="807" t="str">
        <f>IFERROR(INDEX('УЦН 2.0'!K:K,MATCH('показатель 504-п'!T536,'УЦН 2.0'!L:L,0)),"")</f>
        <v/>
      </c>
      <c r="S536" s="801" t="str">
        <f>IFERROR(INDEX('ПРТС'!H:H,MATCH('показатель 504-п'!T536,'ПРТС'!P:P,0)),"")</f>
        <v/>
      </c>
      <c r="T536" s="808">
        <v>534</v>
      </c>
      <c r="U536" s="785"/>
      <c r="V536" s="785"/>
      <c r="W536" s="785"/>
      <c r="X536" s="785"/>
      <c r="Y536" s="785"/>
      <c r="Z536" s="785"/>
      <c r="AA536" s="785"/>
      <c r="AB536" s="785"/>
    </row>
    <row r="537" ht="14.25">
      <c r="A537" s="800" t="s">
        <v>677</v>
      </c>
      <c r="B537" s="800" t="s">
        <v>4308</v>
      </c>
      <c r="C537" s="800" t="s">
        <v>4523</v>
      </c>
      <c r="D537" s="801">
        <v>31</v>
      </c>
      <c r="E537" s="802">
        <v>44</v>
      </c>
      <c r="F537" s="803" t="s">
        <v>4524</v>
      </c>
      <c r="G537" s="803" t="s">
        <v>4525</v>
      </c>
      <c r="H537" s="803" t="s">
        <v>4526</v>
      </c>
      <c r="I537" s="803" t="str">
        <f>IFERROR(INDEX('УУС'!F:F,MATCH('показатель 504-п'!T537,'УУС'!N:N,0)),"")</f>
        <v/>
      </c>
      <c r="J537" s="804" t="str">
        <f t="shared" si="44"/>
        <v xml:space="preserve">2G низ</v>
      </c>
      <c r="K537" s="805" t="s">
        <v>156</v>
      </c>
      <c r="L537" s="805" t="s">
        <v>156</v>
      </c>
      <c r="M537" s="805" t="s">
        <v>156</v>
      </c>
      <c r="N537" s="805" t="s">
        <v>2490</v>
      </c>
      <c r="O537" s="806" t="str">
        <f t="shared" si="45"/>
        <v>-</v>
      </c>
      <c r="P537" s="801" t="s">
        <v>156</v>
      </c>
      <c r="Q537" s="801" t="str">
        <f>CONCATENATE(IFERROR(INDEX('УЦН 1.0'!D:D,MATCH('показатель 504-п'!T537,'УЦН 1.0'!R:R,0)),""),IF(IFERROR(INDEX('УЦН 1.0'!H:H,MATCH('показатель 504-п'!T537,'УЦН 1.0'!R:R,0)),"")="",""," ("&amp;IFERROR(INDEX('УЦН 1.0'!H:H,MATCH('показатель 504-п'!T537,'УЦН 1.0'!R:R,0)),"")&amp;")"))</f>
        <v/>
      </c>
      <c r="R537" s="807" t="str">
        <f>IFERROR(INDEX('УЦН 2.0'!K:K,MATCH('показатель 504-п'!T537,'УЦН 2.0'!L:L,0)),"")</f>
        <v/>
      </c>
      <c r="S537" s="801" t="str">
        <f>IFERROR(INDEX('ПРТС'!H:H,MATCH('показатель 504-п'!T537,'ПРТС'!P:P,0)),"")</f>
        <v/>
      </c>
      <c r="T537" s="808">
        <v>535</v>
      </c>
      <c r="U537" s="785"/>
      <c r="V537" s="785"/>
      <c r="W537" s="785"/>
      <c r="X537" s="785"/>
      <c r="Y537" s="785"/>
      <c r="Z537" s="785"/>
      <c r="AA537" s="785"/>
      <c r="AB537" s="785"/>
    </row>
    <row r="538" ht="14.25">
      <c r="A538" s="800" t="s">
        <v>677</v>
      </c>
      <c r="B538" s="800" t="s">
        <v>4434</v>
      </c>
      <c r="C538" s="800" t="s">
        <v>4527</v>
      </c>
      <c r="D538" s="801">
        <v>40</v>
      </c>
      <c r="E538" s="802">
        <v>34</v>
      </c>
      <c r="F538" s="803" t="s">
        <v>4528</v>
      </c>
      <c r="G538" s="803" t="s">
        <v>4529</v>
      </c>
      <c r="H538" s="803" t="s">
        <v>4530</v>
      </c>
      <c r="I538" s="803" t="str">
        <f>IFERROR(INDEX('УУС'!F:F,MATCH('показатель 504-п'!T538,'УУС'!N:N,0)),"")</f>
        <v/>
      </c>
      <c r="J538" s="804" t="str">
        <f t="shared" si="44"/>
        <v xml:space="preserve">3G хор</v>
      </c>
      <c r="K538" s="805" t="s">
        <v>156</v>
      </c>
      <c r="L538" s="805" t="s">
        <v>156</v>
      </c>
      <c r="M538" s="805" t="s">
        <v>156</v>
      </c>
      <c r="N538" s="805" t="s">
        <v>2495</v>
      </c>
      <c r="O538" s="806" t="str">
        <f t="shared" si="45"/>
        <v>-</v>
      </c>
      <c r="P538" s="801" t="s">
        <v>156</v>
      </c>
      <c r="Q538" s="801" t="str">
        <f>CONCATENATE(IFERROR(INDEX('УЦН 1.0'!D:D,MATCH('показатель 504-п'!T538,'УЦН 1.0'!R:R,0)),""),IF(IFERROR(INDEX('УЦН 1.0'!H:H,MATCH('показатель 504-п'!T538,'УЦН 1.0'!R:R,0)),"")="",""," ("&amp;IFERROR(INDEX('УЦН 1.0'!H:H,MATCH('показатель 504-п'!T538,'УЦН 1.0'!R:R,0)),"")&amp;")"))</f>
        <v/>
      </c>
      <c r="R538" s="807" t="str">
        <f>IFERROR(INDEX('УЦН 2.0'!K:K,MATCH('показатель 504-п'!T538,'УЦН 2.0'!L:L,0)),"")</f>
        <v/>
      </c>
      <c r="S538" s="801" t="str">
        <f>IFERROR(INDEX('ПРТС'!H:H,MATCH('показатель 504-п'!T538,'ПРТС'!P:P,0)),"")</f>
        <v/>
      </c>
      <c r="T538" s="808">
        <v>536</v>
      </c>
      <c r="U538" s="785"/>
      <c r="V538" s="785"/>
      <c r="W538" s="785"/>
      <c r="X538" s="785"/>
      <c r="Y538" s="785"/>
      <c r="Z538" s="785"/>
      <c r="AA538" s="785"/>
      <c r="AB538" s="785"/>
    </row>
    <row r="539" ht="14.25">
      <c r="A539" s="800" t="s">
        <v>677</v>
      </c>
      <c r="B539" s="800" t="s">
        <v>4404</v>
      </c>
      <c r="C539" s="800" t="s">
        <v>4531</v>
      </c>
      <c r="D539" s="801">
        <v>1610</v>
      </c>
      <c r="E539" s="802">
        <v>1139</v>
      </c>
      <c r="F539" s="803" t="s">
        <v>4532</v>
      </c>
      <c r="G539" s="803" t="s">
        <v>4533</v>
      </c>
      <c r="H539" s="803" t="s">
        <v>4534</v>
      </c>
      <c r="I539" s="803" t="str">
        <f>IFERROR(INDEX('УУС'!F:F,MATCH('показатель 504-п'!T539,'УУС'!N:N,0)),"")</f>
        <v/>
      </c>
      <c r="J539" s="804" t="str">
        <f t="shared" si="44"/>
        <v xml:space="preserve">2G хор</v>
      </c>
      <c r="K539" s="805"/>
      <c r="L539" s="805" t="s">
        <v>2536</v>
      </c>
      <c r="M539" s="805"/>
      <c r="N539" s="805" t="s">
        <v>2695</v>
      </c>
      <c r="O539" s="806" t="str">
        <f t="shared" si="45"/>
        <v>Спутник</v>
      </c>
      <c r="P539" s="801" t="s">
        <v>882</v>
      </c>
      <c r="Q539" s="801" t="str">
        <f>CONCATENATE(IFERROR(INDEX('УЦН 1.0'!D:D,MATCH('показатель 504-п'!T539,'УЦН 1.0'!R:R,0)),""),IF(IFERROR(INDEX('УЦН 1.0'!H:H,MATCH('показатель 504-п'!T539,'УЦН 1.0'!R:R,0)),"")="",""," ("&amp;IFERROR(INDEX('УЦН 1.0'!H:H,MATCH('показатель 504-п'!T539,'УЦН 1.0'!R:R,0)),"")&amp;")"))</f>
        <v/>
      </c>
      <c r="R539" s="807" t="str">
        <f>IFERROR(INDEX('УЦН 2.0'!K:K,MATCH('показатель 504-п'!T539,'УЦН 2.0'!L:L,0)),"")</f>
        <v/>
      </c>
      <c r="S539" s="801" t="str">
        <f>IFERROR(INDEX('ПРТС'!H:H,MATCH('показатель 504-п'!T539,'ПРТС'!P:P,0)),"")</f>
        <v/>
      </c>
      <c r="T539" s="808">
        <v>537</v>
      </c>
      <c r="U539" s="785"/>
      <c r="V539" s="785"/>
      <c r="W539" s="785"/>
      <c r="X539" s="785"/>
      <c r="Y539" s="785"/>
      <c r="Z539" s="785"/>
      <c r="AA539" s="785"/>
      <c r="AB539" s="785"/>
    </row>
    <row r="540" ht="14.25">
      <c r="A540" s="800" t="s">
        <v>1281</v>
      </c>
      <c r="B540" s="800" t="s">
        <v>4535</v>
      </c>
      <c r="C540" s="800" t="s">
        <v>198</v>
      </c>
      <c r="D540" s="801">
        <v>278</v>
      </c>
      <c r="E540" s="802">
        <v>297</v>
      </c>
      <c r="F540" s="803" t="s">
        <v>4536</v>
      </c>
      <c r="G540" s="803" t="s">
        <v>4537</v>
      </c>
      <c r="H540" s="803" t="s">
        <v>4538</v>
      </c>
      <c r="I540" s="803" t="str">
        <f>IFERROR(INDEX('УУС'!F:F,MATCH('показатель 504-п'!T540,'УУС'!N:N,0)),"")</f>
        <v/>
      </c>
      <c r="J540" s="804" t="str">
        <f t="shared" si="44"/>
        <v xml:space="preserve">4G хор</v>
      </c>
      <c r="K540" s="805" t="s">
        <v>156</v>
      </c>
      <c r="L540" s="805" t="s">
        <v>156</v>
      </c>
      <c r="M540" s="805" t="s">
        <v>2482</v>
      </c>
      <c r="N540" s="805" t="s">
        <v>156</v>
      </c>
      <c r="O540" s="806" t="str">
        <f t="shared" si="45"/>
        <v>ВОЛС</v>
      </c>
      <c r="P540" s="801" t="s">
        <v>2540</v>
      </c>
      <c r="Q540" s="801" t="str">
        <f>CONCATENATE(IFERROR(INDEX('УЦН 1.0'!D:D,MATCH('показатель 504-п'!T540,'УЦН 1.0'!R:R,0)),""),IF(IFERROR(INDEX('УЦН 1.0'!H:H,MATCH('показатель 504-п'!T540,'УЦН 1.0'!R:R,0)),"")="",""," ("&amp;IFERROR(INDEX('УЦН 1.0'!H:H,MATCH('показатель 504-п'!T540,'УЦН 1.0'!R:R,0)),"")&amp;")"))</f>
        <v xml:space="preserve">2021 (ВОЛС)</v>
      </c>
      <c r="R540" s="807" t="str">
        <f>IFERROR(INDEX('УЦН 2.0'!K:K,MATCH('показатель 504-п'!T540,'УЦН 2.0'!L:L,0)),"")</f>
        <v/>
      </c>
      <c r="S540" s="801" t="str">
        <f>IFERROR(INDEX('ПРТС'!H:H,MATCH('показатель 504-п'!T540,'ПРТС'!P:P,0)),"")</f>
        <v/>
      </c>
      <c r="T540" s="808">
        <v>538</v>
      </c>
      <c r="U540" s="785"/>
      <c r="V540" s="785"/>
      <c r="W540" s="785"/>
      <c r="X540" s="785"/>
      <c r="Y540" s="785"/>
      <c r="Z540" s="785"/>
      <c r="AA540" s="785"/>
      <c r="AB540" s="785"/>
    </row>
    <row r="541" ht="14.25">
      <c r="A541" s="809" t="s">
        <v>1281</v>
      </c>
      <c r="B541" s="800" t="s">
        <v>1345</v>
      </c>
      <c r="C541" s="809" t="s">
        <v>111</v>
      </c>
      <c r="D541" s="810">
        <v>184</v>
      </c>
      <c r="E541" s="802">
        <v>130</v>
      </c>
      <c r="F541" s="803" t="s">
        <v>4539</v>
      </c>
      <c r="G541" s="803" t="s">
        <v>4540</v>
      </c>
      <c r="H541" s="803" t="s">
        <v>4541</v>
      </c>
      <c r="I541" s="803" t="str">
        <f>IFERROR(INDEX('УУС'!F:F,MATCH('показатель 504-п'!T541,'УУС'!N:N,0)),"")</f>
        <v/>
      </c>
      <c r="J541" s="811" t="str">
        <f t="shared" si="44"/>
        <v xml:space="preserve">4G хор</v>
      </c>
      <c r="K541" s="805" t="s">
        <v>156</v>
      </c>
      <c r="L541" s="812" t="s">
        <v>2481</v>
      </c>
      <c r="M541" s="805" t="s">
        <v>156</v>
      </c>
      <c r="N541" s="812" t="s">
        <v>2483</v>
      </c>
      <c r="O541" s="806" t="str">
        <f t="shared" si="45"/>
        <v>ВОЛС</v>
      </c>
      <c r="P541" s="801" t="s">
        <v>2540</v>
      </c>
      <c r="Q541" s="801" t="str">
        <f>CONCATENATE(IFERROR(INDEX('УЦН 1.0'!D:D,MATCH('показатель 504-п'!T541,'УЦН 1.0'!R:R,0)),""),IF(IFERROR(INDEX('УЦН 1.0'!H:H,MATCH('показатель 504-п'!T541,'УЦН 1.0'!R:R,0)),"")="",""," ("&amp;IFERROR(INDEX('УЦН 1.0'!H:H,MATCH('показатель 504-п'!T541,'УЦН 1.0'!R:R,0)),"")&amp;")"))</f>
        <v/>
      </c>
      <c r="R541" s="807" t="str">
        <f>IFERROR(INDEX('УЦН 2.0'!K:K,MATCH('показатель 504-п'!T541,'УЦН 2.0'!L:L,0)),"")</f>
        <v xml:space="preserve">2022 (ноябрь 2022) - ВОЛС + Мегафон </v>
      </c>
      <c r="S541" s="801" t="str">
        <f>IFERROR(INDEX('ПРТС'!H:H,MATCH('показатель 504-п'!T541,'ПРТС'!P:P,0)),"")</f>
        <v/>
      </c>
      <c r="T541" s="808">
        <v>539</v>
      </c>
      <c r="U541" s="785"/>
      <c r="V541" s="785"/>
      <c r="W541" s="785"/>
      <c r="X541" s="785"/>
      <c r="Y541" s="785"/>
      <c r="Z541" s="785"/>
      <c r="AA541" s="785"/>
      <c r="AB541" s="785"/>
    </row>
    <row r="542" ht="14.25">
      <c r="A542" s="800" t="s">
        <v>1281</v>
      </c>
      <c r="B542" s="800" t="s">
        <v>1282</v>
      </c>
      <c r="C542" s="800" t="s">
        <v>4542</v>
      </c>
      <c r="D542" s="801">
        <v>1393</v>
      </c>
      <c r="E542" s="802">
        <v>1030</v>
      </c>
      <c r="F542" s="803" t="s">
        <v>4543</v>
      </c>
      <c r="G542" s="803" t="s">
        <v>4544</v>
      </c>
      <c r="H542" s="803" t="s">
        <v>4545</v>
      </c>
      <c r="I542" s="803" t="str">
        <f>IFERROR(INDEX('УУС'!F:F,MATCH('показатель 504-п'!T542,'УУС'!N:N,0)),"")</f>
        <v/>
      </c>
      <c r="J542" s="804" t="str">
        <f t="shared" si="44"/>
        <v xml:space="preserve">4G хор</v>
      </c>
      <c r="K542" s="805" t="s">
        <v>2480</v>
      </c>
      <c r="L542" s="805" t="s">
        <v>2481</v>
      </c>
      <c r="M542" s="805" t="s">
        <v>2482</v>
      </c>
      <c r="N542" s="805" t="s">
        <v>2483</v>
      </c>
      <c r="O542" s="806" t="s">
        <v>819</v>
      </c>
      <c r="P542" s="801" t="s">
        <v>882</v>
      </c>
      <c r="Q542" s="801" t="str">
        <f>CONCATENATE(IFERROR(INDEX('УЦН 1.0'!D:D,MATCH('показатель 504-п'!T542,'УЦН 1.0'!R:R,0)),""),IF(IFERROR(INDEX('УЦН 1.0'!H:H,MATCH('показатель 504-п'!T542,'УЦН 1.0'!R:R,0)),"")="",""," ("&amp;IFERROR(INDEX('УЦН 1.0'!H:H,MATCH('показатель 504-п'!T542,'УЦН 1.0'!R:R,0)),"")&amp;")"))</f>
        <v/>
      </c>
      <c r="R542" s="807" t="str">
        <f>IFERROR(INDEX('УЦН 2.0'!K:K,MATCH('показатель 504-п'!T542,'УЦН 2.0'!L:L,0)),"")</f>
        <v/>
      </c>
      <c r="S542" s="801" t="str">
        <f>IFERROR(INDEX('ПРТС'!H:H,MATCH('показатель 504-п'!T542,'ПРТС'!P:P,0)),"")</f>
        <v/>
      </c>
      <c r="T542" s="808">
        <v>540</v>
      </c>
      <c r="U542" s="785"/>
      <c r="V542" s="785"/>
      <c r="W542" s="785"/>
      <c r="X542" s="785"/>
      <c r="Y542" s="785"/>
      <c r="Z542" s="785"/>
      <c r="AA542" s="785"/>
      <c r="AB542" s="785"/>
    </row>
    <row r="543" ht="14.25">
      <c r="A543" s="800" t="s">
        <v>1281</v>
      </c>
      <c r="B543" s="800" t="s">
        <v>4546</v>
      </c>
      <c r="C543" s="800" t="s">
        <v>268</v>
      </c>
      <c r="D543" s="801">
        <v>133</v>
      </c>
      <c r="E543" s="822">
        <v>103</v>
      </c>
      <c r="F543" s="823" t="s">
        <v>4547</v>
      </c>
      <c r="G543" s="823" t="s">
        <v>4548</v>
      </c>
      <c r="H543" s="823" t="s">
        <v>4549</v>
      </c>
      <c r="I543" s="803" t="str">
        <f>IFERROR(INDEX('УУС'!F:F,MATCH('показатель 504-п'!T543,'УУС'!N:N,0)),"")</f>
        <v xml:space="preserve">ул. Береговая, д. 12а</v>
      </c>
      <c r="J543" s="804" t="str">
        <f t="shared" si="44"/>
        <v xml:space="preserve">2G низ</v>
      </c>
      <c r="K543" s="805" t="s">
        <v>156</v>
      </c>
      <c r="L543" s="805" t="s">
        <v>2500</v>
      </c>
      <c r="M543" s="805" t="s">
        <v>156</v>
      </c>
      <c r="N543" s="805" t="s">
        <v>2490</v>
      </c>
      <c r="O543" s="806" t="str">
        <f t="shared" si="45"/>
        <v>ВОЛС</v>
      </c>
      <c r="P543" s="801" t="s">
        <v>156</v>
      </c>
      <c r="Q543" s="801" t="str">
        <f>CONCATENATE(IFERROR(INDEX('УЦН 1.0'!D:D,MATCH('показатель 504-п'!T543,'УЦН 1.0'!R:R,0)),""),IF(IFERROR(INDEX('УЦН 1.0'!H:H,MATCH('показатель 504-п'!T543,'УЦН 1.0'!R:R,0)),"")="",""," ("&amp;IFERROR(INDEX('УЦН 1.0'!H:H,MATCH('показатель 504-п'!T543,'УЦН 1.0'!R:R,0)),"")&amp;")"))</f>
        <v xml:space="preserve">2019 (ВОЛС)</v>
      </c>
      <c r="R543" s="807" t="str">
        <f>IFERROR(INDEX('УЦН 2.0'!K:K,MATCH('показатель 504-п'!T543,'УЦН 2.0'!L:L,0)),"")</f>
        <v/>
      </c>
      <c r="S543" s="801" t="str">
        <f>IFERROR(INDEX('ПРТС'!H:H,MATCH('показатель 504-п'!T543,'ПРТС'!P:P,0)),"")</f>
        <v/>
      </c>
      <c r="T543" s="808">
        <v>541</v>
      </c>
      <c r="U543" s="785"/>
      <c r="V543" s="785"/>
      <c r="W543" s="785"/>
      <c r="X543" s="785"/>
      <c r="Y543" s="785"/>
      <c r="Z543" s="785"/>
      <c r="AA543" s="785"/>
      <c r="AB543" s="785"/>
    </row>
    <row r="544" ht="14.25">
      <c r="A544" s="800" t="s">
        <v>1281</v>
      </c>
      <c r="B544" s="800" t="s">
        <v>4550</v>
      </c>
      <c r="C544" s="800" t="s">
        <v>4551</v>
      </c>
      <c r="D544" s="801">
        <v>36</v>
      </c>
      <c r="E544" s="802">
        <v>28</v>
      </c>
      <c r="F544" s="803" t="s">
        <v>4552</v>
      </c>
      <c r="G544" s="803" t="s">
        <v>4553</v>
      </c>
      <c r="H544" s="803" t="s">
        <v>4554</v>
      </c>
      <c r="I544" s="803" t="str">
        <f>IFERROR(INDEX('УУС'!F:F,MATCH('показатель 504-п'!T544,'УУС'!N:N,0)),"")</f>
        <v/>
      </c>
      <c r="J544" s="804" t="str">
        <f t="shared" si="44"/>
        <v>-</v>
      </c>
      <c r="K544" s="805" t="s">
        <v>156</v>
      </c>
      <c r="L544" s="805" t="s">
        <v>156</v>
      </c>
      <c r="M544" s="805" t="s">
        <v>156</v>
      </c>
      <c r="N544" s="805" t="s">
        <v>156</v>
      </c>
      <c r="O544" s="806" t="str">
        <f t="shared" si="45"/>
        <v>-</v>
      </c>
      <c r="P544" s="801" t="s">
        <v>156</v>
      </c>
      <c r="Q544" s="801" t="str">
        <f>CONCATENATE(IFERROR(INDEX('УЦН 1.0'!D:D,MATCH('показатель 504-п'!T544,'УЦН 1.0'!R:R,0)),""),IF(IFERROR(INDEX('УЦН 1.0'!H:H,MATCH('показатель 504-п'!T544,'УЦН 1.0'!R:R,0)),"")="",""," ("&amp;IFERROR(INDEX('УЦН 1.0'!H:H,MATCH('показатель 504-п'!T544,'УЦН 1.0'!R:R,0)),"")&amp;")"))</f>
        <v/>
      </c>
      <c r="R544" s="807" t="str">
        <f>IFERROR(INDEX('УЦН 2.0'!K:K,MATCH('показатель 504-п'!T544,'УЦН 2.0'!L:L,0)),"")</f>
        <v/>
      </c>
      <c r="S544" s="801" t="str">
        <f>IFERROR(INDEX('ПРТС'!H:H,MATCH('показатель 504-п'!T544,'ПРТС'!P:P,0)),"")</f>
        <v/>
      </c>
      <c r="T544" s="808">
        <v>542</v>
      </c>
      <c r="U544" s="785"/>
      <c r="V544" s="785"/>
      <c r="W544" s="785"/>
      <c r="X544" s="785"/>
      <c r="Y544" s="785"/>
      <c r="Z544" s="785"/>
      <c r="AA544" s="785"/>
      <c r="AB544" s="785"/>
    </row>
    <row r="545" ht="14.25">
      <c r="A545" s="800" t="s">
        <v>1281</v>
      </c>
      <c r="B545" s="800" t="s">
        <v>4546</v>
      </c>
      <c r="C545" s="800" t="s">
        <v>269</v>
      </c>
      <c r="D545" s="801">
        <v>642</v>
      </c>
      <c r="E545" s="802">
        <v>597</v>
      </c>
      <c r="F545" s="803" t="s">
        <v>4555</v>
      </c>
      <c r="G545" s="803" t="s">
        <v>4556</v>
      </c>
      <c r="H545" s="803" t="s">
        <v>4557</v>
      </c>
      <c r="I545" s="803" t="str">
        <f>IFERROR(INDEX('УУС'!F:F,MATCH('показатель 504-п'!T545,'УУС'!N:N,0)),"")</f>
        <v xml:space="preserve">ул. Трактовая, д. 8</v>
      </c>
      <c r="J545" s="827" t="str">
        <f t="shared" si="44"/>
        <v xml:space="preserve">4G хор</v>
      </c>
      <c r="K545" s="828" t="s">
        <v>2707</v>
      </c>
      <c r="L545" s="829" t="s">
        <v>2481</v>
      </c>
      <c r="M545" s="805" t="s">
        <v>156</v>
      </c>
      <c r="N545" s="828" t="s">
        <v>2483</v>
      </c>
      <c r="O545" s="806" t="str">
        <f t="shared" si="45"/>
        <v>ВОЛС</v>
      </c>
      <c r="P545" s="801" t="s">
        <v>819</v>
      </c>
      <c r="Q545" s="801" t="str">
        <f>CONCATENATE(IFERROR(INDEX('УЦН 1.0'!D:D,MATCH('показатель 504-п'!T545,'УЦН 1.0'!R:R,0)),""),IF(IFERROR(INDEX('УЦН 1.0'!H:H,MATCH('показатель 504-п'!T545,'УЦН 1.0'!R:R,0)),"")="",""," ("&amp;IFERROR(INDEX('УЦН 1.0'!H:H,MATCH('показатель 504-п'!T545,'УЦН 1.0'!R:R,0)),"")&amp;")"))</f>
        <v xml:space="preserve">2017 (ВОЛС)</v>
      </c>
      <c r="R545" s="807" t="str">
        <f>IFERROR(INDEX('УЦН 2.0'!K:K,MATCH('показатель 504-п'!T545,'УЦН 2.0'!L:L,0)),"")</f>
        <v/>
      </c>
      <c r="S545" s="801" t="str">
        <f>IFERROR(INDEX('ПРТС'!H:H,MATCH('показатель 504-п'!T545,'ПРТС'!P:P,0)),"")</f>
        <v/>
      </c>
      <c r="T545" s="808">
        <v>543</v>
      </c>
      <c r="U545" s="785"/>
      <c r="V545" s="785"/>
      <c r="W545" s="785"/>
      <c r="X545" s="785"/>
      <c r="Y545" s="785"/>
      <c r="Z545" s="785"/>
      <c r="AA545" s="785"/>
      <c r="AB545" s="785"/>
    </row>
    <row r="546" ht="14.25">
      <c r="A546" s="800" t="s">
        <v>1281</v>
      </c>
      <c r="B546" s="800" t="s">
        <v>4558</v>
      </c>
      <c r="C546" s="800" t="s">
        <v>4559</v>
      </c>
      <c r="D546" s="801">
        <v>8557</v>
      </c>
      <c r="E546" s="802">
        <v>8030</v>
      </c>
      <c r="F546" s="803" t="s">
        <v>4560</v>
      </c>
      <c r="G546" s="803" t="s">
        <v>4561</v>
      </c>
      <c r="H546" s="803" t="s">
        <v>4562</v>
      </c>
      <c r="I546" s="803" t="str">
        <f>IFERROR(INDEX('УУС'!F:F,MATCH('показатель 504-п'!T546,'УУС'!N:N,0)),"")</f>
        <v/>
      </c>
      <c r="J546" s="804" t="str">
        <f t="shared" si="44"/>
        <v xml:space="preserve">4G хор</v>
      </c>
      <c r="K546" s="805" t="s">
        <v>2480</v>
      </c>
      <c r="L546" s="805" t="s">
        <v>2481</v>
      </c>
      <c r="M546" s="805" t="s">
        <v>2482</v>
      </c>
      <c r="N546" s="805" t="s">
        <v>2483</v>
      </c>
      <c r="O546" s="806" t="str">
        <f t="shared" si="45"/>
        <v>ВОЛС</v>
      </c>
      <c r="P546" s="801" t="s">
        <v>819</v>
      </c>
      <c r="Q546" s="801" t="str">
        <f>CONCATENATE(IFERROR(INDEX('УЦН 1.0'!D:D,MATCH('показатель 504-п'!T546,'УЦН 1.0'!R:R,0)),""),IF(IFERROR(INDEX('УЦН 1.0'!H:H,MATCH('показатель 504-п'!T546,'УЦН 1.0'!R:R,0)),"")="",""," ("&amp;IFERROR(INDEX('УЦН 1.0'!H:H,MATCH('показатель 504-п'!T546,'УЦН 1.0'!R:R,0)),"")&amp;")"))</f>
        <v/>
      </c>
      <c r="R546" s="807" t="str">
        <f>IFERROR(INDEX('УЦН 2.0'!K:K,MATCH('показатель 504-п'!T546,'УЦН 2.0'!L:L,0)),"")</f>
        <v/>
      </c>
      <c r="S546" s="801" t="str">
        <f>IFERROR(INDEX('ПРТС'!H:H,MATCH('показатель 504-п'!T546,'ПРТС'!P:P,0)),"")</f>
        <v/>
      </c>
      <c r="T546" s="808">
        <v>544</v>
      </c>
      <c r="U546" s="785"/>
      <c r="V546" s="785"/>
      <c r="W546" s="785"/>
      <c r="X546" s="785"/>
      <c r="Y546" s="785"/>
      <c r="Z546" s="785"/>
      <c r="AA546" s="785"/>
      <c r="AB546" s="785"/>
    </row>
    <row r="547" ht="14.25">
      <c r="A547" s="800" t="s">
        <v>1281</v>
      </c>
      <c r="B547" s="800" t="s">
        <v>4563</v>
      </c>
      <c r="C547" s="800" t="s">
        <v>1513</v>
      </c>
      <c r="D547" s="801">
        <v>627</v>
      </c>
      <c r="E547" s="822">
        <v>471</v>
      </c>
      <c r="F547" s="823" t="s">
        <v>4564</v>
      </c>
      <c r="G547" s="823" t="s">
        <v>4565</v>
      </c>
      <c r="H547" s="823" t="s">
        <v>4566</v>
      </c>
      <c r="I547" s="803" t="str">
        <f>IFERROR(INDEX('УУС'!F:F,MATCH('показатель 504-п'!T547,'УУС'!N:N,0)),"")</f>
        <v xml:space="preserve">ул. Ойская, д. 63а</v>
      </c>
      <c r="J547" s="804" t="str">
        <f t="shared" si="44"/>
        <v xml:space="preserve">3G хор</v>
      </c>
      <c r="K547" s="805" t="s">
        <v>4119</v>
      </c>
      <c r="L547" s="805" t="s">
        <v>2643</v>
      </c>
      <c r="M547" s="805" t="s">
        <v>4220</v>
      </c>
      <c r="N547" s="805" t="s">
        <v>2495</v>
      </c>
      <c r="O547" s="806" t="str">
        <f t="shared" si="45"/>
        <v>ВОЛС</v>
      </c>
      <c r="P547" s="801" t="s">
        <v>819</v>
      </c>
      <c r="Q547" s="801" t="str">
        <f>CONCATENATE(IFERROR(INDEX('УЦН 1.0'!D:D,MATCH('показатель 504-п'!T547,'УЦН 1.0'!R:R,0)),""),IF(IFERROR(INDEX('УЦН 1.0'!H:H,MATCH('показатель 504-п'!T547,'УЦН 1.0'!R:R,0)),"")="",""," ("&amp;IFERROR(INDEX('УЦН 1.0'!H:H,MATCH('показатель 504-п'!T547,'УЦН 1.0'!R:R,0)),"")&amp;")"))</f>
        <v/>
      </c>
      <c r="R547" s="807" t="str">
        <f>IFERROR(INDEX('УЦН 2.0'!K:K,MATCH('показатель 504-п'!T547,'УЦН 2.0'!L:L,0)),"")</f>
        <v/>
      </c>
      <c r="S547" s="801" t="str">
        <f>IFERROR(INDEX('ПРТС'!H:H,MATCH('показатель 504-п'!T547,'ПРТС'!P:P,0)),"")</f>
        <v/>
      </c>
      <c r="T547" s="808">
        <v>545</v>
      </c>
      <c r="U547" s="785"/>
      <c r="V547" s="785"/>
      <c r="W547" s="785"/>
      <c r="X547" s="785"/>
      <c r="Y547" s="785"/>
      <c r="Z547" s="785"/>
      <c r="AA547" s="785"/>
      <c r="AB547" s="785"/>
    </row>
    <row r="548" ht="14.25">
      <c r="A548" s="814" t="s">
        <v>1281</v>
      </c>
      <c r="B548" s="800" t="s">
        <v>1228</v>
      </c>
      <c r="C548" s="814" t="s">
        <v>173</v>
      </c>
      <c r="D548" s="815">
        <v>444</v>
      </c>
      <c r="E548" s="802">
        <v>362</v>
      </c>
      <c r="F548" s="803" t="s">
        <v>4567</v>
      </c>
      <c r="G548" s="803" t="s">
        <v>4568</v>
      </c>
      <c r="H548" s="803" t="s">
        <v>4569</v>
      </c>
      <c r="I548" s="803" t="str">
        <f>IFERROR(INDEX('УУС'!F:F,MATCH('показатель 504-п'!T548,'УУС'!N:N,0)),"")</f>
        <v/>
      </c>
      <c r="J548" s="816" t="str">
        <f t="shared" ref="J548:J611" si="46">IF(COUNTIF(K548:N548,"*4G хорошее*")&gt;0,"4G хор",IF(COUNTIF(K548:N548,"*3G хорошее*")&gt;0,"3G хор",IF(COUNTIF(K548:N548,"*4G низкое*")&gt;0,"4G низ",IF(COUNTIF(K548:N548,"*3G низкое*")&gt;0,"3G низ",IF(COUNTIF(K548:N548,"*2G хорошее*")&gt;0,"2G хор",IF(COUNTIF(K548:N548,"*2G низкое*")&gt;0,"2G низ",IF((COUNTIF(K548:N548,"* *")=0),"-",)))))))</f>
        <v xml:space="preserve">4G хор</v>
      </c>
      <c r="K548" s="805"/>
      <c r="L548" s="817" t="s">
        <v>2481</v>
      </c>
      <c r="M548" s="805"/>
      <c r="N548" s="805"/>
      <c r="O548" s="806" t="str">
        <f t="shared" ref="O548:O611" si="47">IF(COUNTIF(P548:R548,"*ВОЛС*")&gt;0,"ВОЛС",IF(COUNTIF(P548:R548,"*БШПД*")&gt;0,"РРЛ",IF(COUNTIF(P548:R548,"*Спутник*")&gt;0,"Спутник",IF((COUNTIF(P548:R548,"* *")=0),"-",))))</f>
        <v>ВОЛС</v>
      </c>
      <c r="P548" s="801" t="s">
        <v>819</v>
      </c>
      <c r="Q548" s="801" t="str">
        <f>CONCATENATE(IFERROR(INDEX('УЦН 1.0'!D:D,MATCH('показатель 504-п'!T548,'УЦН 1.0'!R:R,0)),""),IF(IFERROR(INDEX('УЦН 1.0'!H:H,MATCH('показатель 504-п'!T548,'УЦН 1.0'!R:R,0)),"")="",""," ("&amp;IFERROR(INDEX('УЦН 1.0'!H:H,MATCH('показатель 504-п'!T548,'УЦН 1.0'!R:R,0)),"")&amp;")"))</f>
        <v xml:space="preserve">2019 (ВОЛС)</v>
      </c>
      <c r="R548" s="807" t="str">
        <f>IFERROR(INDEX('УЦН 2.0'!K:K,MATCH('показатель 504-п'!T548,'УЦН 2.0'!L:L,0)),"")</f>
        <v/>
      </c>
      <c r="S548" s="801">
        <f>IFERROR(INDEX('ПРТС'!H:H,MATCH('показатель 504-п'!T548,'ПРТС'!P:P,0)),"")</f>
        <v>2022</v>
      </c>
      <c r="T548" s="808">
        <v>546</v>
      </c>
      <c r="U548" s="785"/>
      <c r="V548" s="785"/>
      <c r="W548" s="785"/>
      <c r="X548" s="785"/>
      <c r="Y548" s="785"/>
      <c r="Z548" s="785"/>
      <c r="AA548" s="785"/>
      <c r="AB548" s="785"/>
    </row>
    <row r="549" ht="14.25">
      <c r="A549" s="800" t="s">
        <v>1281</v>
      </c>
      <c r="B549" s="800" t="s">
        <v>1282</v>
      </c>
      <c r="C549" s="800" t="s">
        <v>4570</v>
      </c>
      <c r="D549" s="801">
        <v>17</v>
      </c>
      <c r="E549" s="802">
        <v>4</v>
      </c>
      <c r="F549" s="803" t="s">
        <v>4571</v>
      </c>
      <c r="G549" s="803" t="s">
        <v>4572</v>
      </c>
      <c r="H549" s="803" t="s">
        <v>4573</v>
      </c>
      <c r="I549" s="803" t="str">
        <f>IFERROR(INDEX('УУС'!F:F,MATCH('показатель 504-п'!T549,'УУС'!N:N,0)),"")</f>
        <v/>
      </c>
      <c r="J549" s="804" t="str">
        <f t="shared" si="46"/>
        <v>-</v>
      </c>
      <c r="K549" s="805" t="s">
        <v>156</v>
      </c>
      <c r="L549" s="805" t="s">
        <v>156</v>
      </c>
      <c r="M549" s="805" t="s">
        <v>156</v>
      </c>
      <c r="N549" s="805" t="s">
        <v>156</v>
      </c>
      <c r="O549" s="806" t="str">
        <f t="shared" si="47"/>
        <v>-</v>
      </c>
      <c r="P549" s="801" t="s">
        <v>156</v>
      </c>
      <c r="Q549" s="801" t="str">
        <f>CONCATENATE(IFERROR(INDEX('УЦН 1.0'!D:D,MATCH('показатель 504-п'!T549,'УЦН 1.0'!R:R,0)),""),IF(IFERROR(INDEX('УЦН 1.0'!H:H,MATCH('показатель 504-п'!T549,'УЦН 1.0'!R:R,0)),"")="",""," ("&amp;IFERROR(INDEX('УЦН 1.0'!H:H,MATCH('показатель 504-п'!T549,'УЦН 1.0'!R:R,0)),"")&amp;")"))</f>
        <v/>
      </c>
      <c r="R549" s="807" t="str">
        <f>IFERROR(INDEX('УЦН 2.0'!K:K,MATCH('показатель 504-п'!T549,'УЦН 2.0'!L:L,0)),"")</f>
        <v/>
      </c>
      <c r="S549" s="801" t="str">
        <f>IFERROR(INDEX('ПРТС'!H:H,MATCH('показатель 504-п'!T549,'ПРТС'!P:P,0)),"")</f>
        <v/>
      </c>
      <c r="T549" s="808">
        <v>547</v>
      </c>
      <c r="U549" s="785"/>
      <c r="V549" s="785"/>
      <c r="W549" s="785"/>
      <c r="X549" s="785"/>
      <c r="Y549" s="785"/>
      <c r="Z549" s="785"/>
      <c r="AA549" s="785"/>
      <c r="AB549" s="785"/>
    </row>
    <row r="550" ht="14.25">
      <c r="A550" s="800" t="s">
        <v>1281</v>
      </c>
      <c r="B550" s="800" t="s">
        <v>4535</v>
      </c>
      <c r="C550" s="800" t="s">
        <v>4574</v>
      </c>
      <c r="D550" s="801">
        <v>7</v>
      </c>
      <c r="E550" s="802">
        <v>6</v>
      </c>
      <c r="F550" s="803" t="s">
        <v>4575</v>
      </c>
      <c r="G550" s="803" t="s">
        <v>4576</v>
      </c>
      <c r="H550" s="803" t="s">
        <v>4577</v>
      </c>
      <c r="I550" s="803" t="str">
        <f>IFERROR(INDEX('УУС'!F:F,MATCH('показатель 504-п'!T550,'УУС'!N:N,0)),"")</f>
        <v xml:space="preserve">ул. Трактовая, д. 1</v>
      </c>
      <c r="J550" s="804" t="str">
        <f t="shared" si="46"/>
        <v>-</v>
      </c>
      <c r="K550" s="805" t="s">
        <v>156</v>
      </c>
      <c r="L550" s="805" t="s">
        <v>156</v>
      </c>
      <c r="M550" s="805" t="s">
        <v>156</v>
      </c>
      <c r="N550" s="805" t="s">
        <v>156</v>
      </c>
      <c r="O550" s="806" t="str">
        <f t="shared" si="47"/>
        <v>-</v>
      </c>
      <c r="P550" s="801" t="s">
        <v>156</v>
      </c>
      <c r="Q550" s="801" t="str">
        <f>CONCATENATE(IFERROR(INDEX('УЦН 1.0'!D:D,MATCH('показатель 504-п'!T550,'УЦН 1.0'!R:R,0)),""),IF(IFERROR(INDEX('УЦН 1.0'!H:H,MATCH('показатель 504-п'!T550,'УЦН 1.0'!R:R,0)),"")="",""," ("&amp;IFERROR(INDEX('УЦН 1.0'!H:H,MATCH('показатель 504-п'!T550,'УЦН 1.0'!R:R,0)),"")&amp;")"))</f>
        <v/>
      </c>
      <c r="R550" s="807" t="str">
        <f>IFERROR(INDEX('УЦН 2.0'!K:K,MATCH('показатель 504-п'!T550,'УЦН 2.0'!L:L,0)),"")</f>
        <v/>
      </c>
      <c r="S550" s="801" t="str">
        <f>IFERROR(INDEX('ПРТС'!H:H,MATCH('показатель 504-п'!T550,'ПРТС'!P:P,0)),"")</f>
        <v/>
      </c>
      <c r="T550" s="808">
        <v>548</v>
      </c>
      <c r="U550" s="785"/>
      <c r="V550" s="785"/>
      <c r="W550" s="785"/>
      <c r="X550" s="785"/>
      <c r="Y550" s="785"/>
      <c r="Z550" s="785"/>
      <c r="AA550" s="785"/>
      <c r="AB550" s="785"/>
    </row>
    <row r="551" ht="14.25">
      <c r="A551" s="800" t="s">
        <v>1281</v>
      </c>
      <c r="B551" s="800" t="s">
        <v>4550</v>
      </c>
      <c r="C551" s="800" t="s">
        <v>4578</v>
      </c>
      <c r="D551" s="801">
        <v>1155</v>
      </c>
      <c r="E551" s="802">
        <v>784</v>
      </c>
      <c r="F551" s="803" t="s">
        <v>4579</v>
      </c>
      <c r="G551" s="803" t="s">
        <v>4580</v>
      </c>
      <c r="H551" s="803" t="s">
        <v>4581</v>
      </c>
      <c r="I551" s="803" t="str">
        <f>IFERROR(INDEX('УУС'!F:F,MATCH('показатель 504-п'!T551,'УУС'!N:N,0)),"")</f>
        <v/>
      </c>
      <c r="J551" s="804" t="str">
        <f t="shared" si="46"/>
        <v xml:space="preserve">4G хор</v>
      </c>
      <c r="K551" s="805" t="s">
        <v>156</v>
      </c>
      <c r="L551" s="805" t="s">
        <v>2643</v>
      </c>
      <c r="M551" s="805" t="s">
        <v>2482</v>
      </c>
      <c r="N551" s="805" t="s">
        <v>156</v>
      </c>
      <c r="O551" s="806" t="str">
        <f t="shared" si="47"/>
        <v>ВОЛС</v>
      </c>
      <c r="P551" s="801" t="s">
        <v>819</v>
      </c>
      <c r="Q551" s="801" t="str">
        <f>CONCATENATE(IFERROR(INDEX('УЦН 1.0'!D:D,MATCH('показатель 504-п'!T551,'УЦН 1.0'!R:R,0)),""),IF(IFERROR(INDEX('УЦН 1.0'!H:H,MATCH('показатель 504-п'!T551,'УЦН 1.0'!R:R,0)),"")="",""," ("&amp;IFERROR(INDEX('УЦН 1.0'!H:H,MATCH('показатель 504-п'!T551,'УЦН 1.0'!R:R,0)),"")&amp;")"))</f>
        <v/>
      </c>
      <c r="R551" s="807" t="str">
        <f>IFERROR(INDEX('УЦН 2.0'!K:K,MATCH('показатель 504-п'!T551,'УЦН 2.0'!L:L,0)),"")</f>
        <v/>
      </c>
      <c r="S551" s="801" t="str">
        <f>IFERROR(INDEX('ПРТС'!H:H,MATCH('показатель 504-п'!T551,'ПРТС'!P:P,0)),"")</f>
        <v/>
      </c>
      <c r="T551" s="808">
        <v>549</v>
      </c>
      <c r="U551" s="785"/>
      <c r="V551" s="785"/>
      <c r="W551" s="785"/>
      <c r="X551" s="785"/>
      <c r="Y551" s="785"/>
      <c r="Z551" s="785"/>
      <c r="AA551" s="785"/>
      <c r="AB551" s="785"/>
    </row>
    <row r="552" ht="14.25">
      <c r="A552" s="809" t="s">
        <v>1281</v>
      </c>
      <c r="B552" s="800" t="s">
        <v>1282</v>
      </c>
      <c r="C552" s="809" t="s">
        <v>270</v>
      </c>
      <c r="D552" s="810">
        <v>392</v>
      </c>
      <c r="E552" s="802">
        <v>291</v>
      </c>
      <c r="F552" s="803" t="s">
        <v>4582</v>
      </c>
      <c r="G552" s="803" t="s">
        <v>4583</v>
      </c>
      <c r="H552" s="803" t="s">
        <v>4584</v>
      </c>
      <c r="I552" s="803" t="str">
        <f>IFERROR(INDEX('УУС'!F:F,MATCH('показатель 504-п'!T552,'УУС'!N:N,0)),"")</f>
        <v/>
      </c>
      <c r="J552" s="811" t="str">
        <f t="shared" si="46"/>
        <v xml:space="preserve">4G хор</v>
      </c>
      <c r="K552" s="805" t="s">
        <v>156</v>
      </c>
      <c r="L552" s="805" t="s">
        <v>156</v>
      </c>
      <c r="M552" s="805" t="s">
        <v>156</v>
      </c>
      <c r="N552" s="812" t="s">
        <v>2483</v>
      </c>
      <c r="O552" s="806" t="str">
        <f t="shared" si="47"/>
        <v>ВОЛС</v>
      </c>
      <c r="P552" s="801" t="s">
        <v>882</v>
      </c>
      <c r="Q552" s="801" t="str">
        <f>CONCATENATE(IFERROR(INDEX('УЦН 1.0'!D:D,MATCH('показатель 504-п'!T552,'УЦН 1.0'!R:R,0)),""),IF(IFERROR(INDEX('УЦН 1.0'!H:H,MATCH('показатель 504-п'!T552,'УЦН 1.0'!R:R,0)),"")="",""," ("&amp;IFERROR(INDEX('УЦН 1.0'!H:H,MATCH('показатель 504-п'!T552,'УЦН 1.0'!R:R,0)),"")&amp;")"))</f>
        <v xml:space="preserve">2018 (Спутник)</v>
      </c>
      <c r="R552" s="807" t="str">
        <f>IFERROR(INDEX('УЦН 2.0'!K:K,MATCH('показатель 504-п'!T552,'УЦН 2.0'!L:L,0)),"")</f>
        <v xml:space="preserve">2023 (с 2022) (февраль 2023) - ВОЛС  </v>
      </c>
      <c r="S552" s="801" t="str">
        <f>IFERROR(INDEX('ПРТС'!H:H,MATCH('показатель 504-п'!T552,'ПРТС'!P:P,0)),"")</f>
        <v/>
      </c>
      <c r="T552" s="808">
        <v>550</v>
      </c>
      <c r="U552" s="785"/>
      <c r="V552" s="785"/>
      <c r="W552" s="785"/>
      <c r="X552" s="785"/>
      <c r="Y552" s="785"/>
      <c r="Z552" s="785"/>
      <c r="AA552" s="785"/>
      <c r="AB552" s="785"/>
    </row>
    <row r="553" ht="14.25">
      <c r="A553" s="800" t="s">
        <v>1281</v>
      </c>
      <c r="B553" s="800" t="s">
        <v>4585</v>
      </c>
      <c r="C553" s="800" t="s">
        <v>4586</v>
      </c>
      <c r="D553" s="801">
        <v>871</v>
      </c>
      <c r="E553" s="802">
        <v>776</v>
      </c>
      <c r="F553" s="803" t="s">
        <v>4587</v>
      </c>
      <c r="G553" s="803" t="s">
        <v>4588</v>
      </c>
      <c r="H553" s="803" t="s">
        <v>4589</v>
      </c>
      <c r="I553" s="803" t="str">
        <f>IFERROR(INDEX('УУС'!F:F,MATCH('показатель 504-п'!T553,'УУС'!N:N,0)),"")</f>
        <v/>
      </c>
      <c r="J553" s="804" t="str">
        <f t="shared" si="46"/>
        <v xml:space="preserve">3G хор</v>
      </c>
      <c r="K553" s="805" t="s">
        <v>156</v>
      </c>
      <c r="L553" s="805" t="s">
        <v>2488</v>
      </c>
      <c r="M553" s="805" t="s">
        <v>156</v>
      </c>
      <c r="N553" s="805" t="s">
        <v>156</v>
      </c>
      <c r="O553" s="806" t="str">
        <f t="shared" si="47"/>
        <v>ВОЛС</v>
      </c>
      <c r="P553" s="801" t="s">
        <v>819</v>
      </c>
      <c r="Q553" s="801" t="str">
        <f>CONCATENATE(IFERROR(INDEX('УЦН 1.0'!D:D,MATCH('показатель 504-п'!T553,'УЦН 1.0'!R:R,0)),""),IF(IFERROR(INDEX('УЦН 1.0'!H:H,MATCH('показатель 504-п'!T553,'УЦН 1.0'!R:R,0)),"")="",""," ("&amp;IFERROR(INDEX('УЦН 1.0'!H:H,MATCH('показатель 504-п'!T553,'УЦН 1.0'!R:R,0)),"")&amp;")"))</f>
        <v/>
      </c>
      <c r="R553" s="807" t="str">
        <f>IFERROR(INDEX('УЦН 2.0'!K:K,MATCH('показатель 504-п'!T553,'УЦН 2.0'!L:L,0)),"")</f>
        <v/>
      </c>
      <c r="S553" s="801" t="str">
        <f>IFERROR(INDEX('ПРТС'!H:H,MATCH('показатель 504-п'!T553,'ПРТС'!P:P,0)),"")</f>
        <v/>
      </c>
      <c r="T553" s="808">
        <v>551</v>
      </c>
      <c r="U553" s="785"/>
      <c r="V553" s="785"/>
      <c r="W553" s="785"/>
      <c r="X553" s="785"/>
      <c r="Y553" s="785"/>
      <c r="Z553" s="785"/>
      <c r="AA553" s="785"/>
      <c r="AB553" s="785"/>
    </row>
    <row r="554" ht="14.25">
      <c r="A554" s="814" t="s">
        <v>1281</v>
      </c>
      <c r="B554" s="800" t="s">
        <v>4558</v>
      </c>
      <c r="C554" s="814" t="s">
        <v>175</v>
      </c>
      <c r="D554" s="815">
        <v>352</v>
      </c>
      <c r="E554" s="802">
        <v>278</v>
      </c>
      <c r="F554" s="803" t="s">
        <v>4590</v>
      </c>
      <c r="G554" s="803" t="s">
        <v>4591</v>
      </c>
      <c r="H554" s="803" t="s">
        <v>4592</v>
      </c>
      <c r="I554" s="803" t="str">
        <f>IFERROR(INDEX('УУС'!F:F,MATCH('показатель 504-п'!T554,'УУС'!N:N,0)),"")</f>
        <v xml:space="preserve">ул. Краснных Партизан, д. 28а</v>
      </c>
      <c r="J554" s="816" t="str">
        <f t="shared" si="46"/>
        <v xml:space="preserve">4G хор</v>
      </c>
      <c r="K554" s="805"/>
      <c r="L554" s="805"/>
      <c r="M554" s="805"/>
      <c r="N554" s="817" t="s">
        <v>2483</v>
      </c>
      <c r="O554" s="806" t="str">
        <f t="shared" si="47"/>
        <v>ВОЛС</v>
      </c>
      <c r="P554" s="801" t="s">
        <v>819</v>
      </c>
      <c r="Q554" s="801" t="str">
        <f>CONCATENATE(IFERROR(INDEX('УЦН 1.0'!D:D,MATCH('показатель 504-п'!T554,'УЦН 1.0'!R:R,0)),""),IF(IFERROR(INDEX('УЦН 1.0'!H:H,MATCH('показатель 504-п'!T554,'УЦН 1.0'!R:R,0)),"")="",""," ("&amp;IFERROR(INDEX('УЦН 1.0'!H:H,MATCH('показатель 504-п'!T554,'УЦН 1.0'!R:R,0)),"")&amp;")"))</f>
        <v xml:space="preserve">2019 (ВОЛС)</v>
      </c>
      <c r="R554" s="807" t="str">
        <f>IFERROR(INDEX('УЦН 2.0'!K:K,MATCH('показатель 504-п'!T554,'УЦН 2.0'!L:L,0)),"")</f>
        <v/>
      </c>
      <c r="S554" s="801">
        <f>IFERROR(INDEX('ПРТС'!H:H,MATCH('показатель 504-п'!T554,'ПРТС'!P:P,0)),"")</f>
        <v>2020</v>
      </c>
      <c r="T554" s="808">
        <v>552</v>
      </c>
      <c r="U554" s="785"/>
      <c r="V554" s="785"/>
      <c r="W554" s="785"/>
      <c r="X554" s="785"/>
      <c r="Y554" s="785"/>
      <c r="Z554" s="785"/>
      <c r="AA554" s="785"/>
      <c r="AB554" s="785"/>
    </row>
    <row r="555" ht="14.25">
      <c r="A555" s="800" t="s">
        <v>1281</v>
      </c>
      <c r="B555" s="800" t="s">
        <v>4558</v>
      </c>
      <c r="C555" s="800" t="s">
        <v>271</v>
      </c>
      <c r="D555" s="801">
        <v>305</v>
      </c>
      <c r="E555" s="802">
        <v>206</v>
      </c>
      <c r="F555" s="803" t="s">
        <v>4593</v>
      </c>
      <c r="G555" s="803" t="s">
        <v>4594</v>
      </c>
      <c r="H555" s="803" t="s">
        <v>4595</v>
      </c>
      <c r="I555" s="803" t="str">
        <f>IFERROR(INDEX('УУС'!F:F,MATCH('показатель 504-п'!T555,'УУС'!N:N,0)),"")</f>
        <v xml:space="preserve">ул. Центральная, д. 8</v>
      </c>
      <c r="J555" s="804" t="str">
        <f t="shared" si="46"/>
        <v xml:space="preserve">4G хор</v>
      </c>
      <c r="K555" s="805" t="s">
        <v>156</v>
      </c>
      <c r="L555" s="805" t="s">
        <v>2500</v>
      </c>
      <c r="M555" s="805" t="s">
        <v>2489</v>
      </c>
      <c r="N555" s="805" t="s">
        <v>2483</v>
      </c>
      <c r="O555" s="806" t="str">
        <f t="shared" si="47"/>
        <v>ВОЛС</v>
      </c>
      <c r="P555" s="801" t="s">
        <v>819</v>
      </c>
      <c r="Q555" s="801" t="str">
        <f>CONCATENATE(IFERROR(INDEX('УЦН 1.0'!D:D,MATCH('показатель 504-п'!T555,'УЦН 1.0'!R:R,0)),""),IF(IFERROR(INDEX('УЦН 1.0'!H:H,MATCH('показатель 504-п'!T555,'УЦН 1.0'!R:R,0)),"")="",""," ("&amp;IFERROR(INDEX('УЦН 1.0'!H:H,MATCH('показатель 504-п'!T555,'УЦН 1.0'!R:R,0)),"")&amp;")"))</f>
        <v xml:space="preserve">2019 (ВОЛС)</v>
      </c>
      <c r="R555" s="807" t="str">
        <f>IFERROR(INDEX('УЦН 2.0'!K:K,MATCH('показатель 504-п'!T555,'УЦН 2.0'!L:L,0)),"")</f>
        <v/>
      </c>
      <c r="S555" s="801" t="str">
        <f>IFERROR(INDEX('ПРТС'!H:H,MATCH('показатель 504-п'!T555,'ПРТС'!P:P,0)),"")</f>
        <v/>
      </c>
      <c r="T555" s="808">
        <v>553</v>
      </c>
      <c r="U555" s="785"/>
      <c r="V555" s="785"/>
      <c r="W555" s="785"/>
      <c r="X555" s="785"/>
      <c r="Y555" s="785"/>
      <c r="Z555" s="785"/>
      <c r="AA555" s="785"/>
      <c r="AB555" s="785"/>
    </row>
    <row r="556" ht="14.25">
      <c r="A556" s="814" t="s">
        <v>1281</v>
      </c>
      <c r="B556" s="800" t="s">
        <v>4596</v>
      </c>
      <c r="C556" s="814" t="s">
        <v>558</v>
      </c>
      <c r="D556" s="815">
        <v>576</v>
      </c>
      <c r="E556" s="802">
        <v>445</v>
      </c>
      <c r="F556" s="803" t="s">
        <v>4597</v>
      </c>
      <c r="G556" s="803" t="s">
        <v>4598</v>
      </c>
      <c r="H556" s="803" t="s">
        <v>4599</v>
      </c>
      <c r="I556" s="803" t="str">
        <f>IFERROR(INDEX('УУС'!F:F,MATCH('показатель 504-п'!T556,'УУС'!N:N,0)),"")</f>
        <v/>
      </c>
      <c r="J556" s="816" t="str">
        <f t="shared" si="46"/>
        <v xml:space="preserve">4G хор</v>
      </c>
      <c r="K556" s="805"/>
      <c r="L556" s="805"/>
      <c r="M556" s="805"/>
      <c r="N556" s="817" t="s">
        <v>2483</v>
      </c>
      <c r="O556" s="806" t="str">
        <f t="shared" si="47"/>
        <v>ВОЛС</v>
      </c>
      <c r="P556" s="801" t="s">
        <v>819</v>
      </c>
      <c r="Q556" s="801" t="str">
        <f>CONCATENATE(IFERROR(INDEX('УЦН 1.0'!D:D,MATCH('показатель 504-п'!T556,'УЦН 1.0'!R:R,0)),""),IF(IFERROR(INDEX('УЦН 1.0'!H:H,MATCH('показатель 504-п'!T556,'УЦН 1.0'!R:R,0)),"")="",""," ("&amp;IFERROR(INDEX('УЦН 1.0'!H:H,MATCH('показатель 504-п'!T556,'УЦН 1.0'!R:R,0)),"")&amp;")"))</f>
        <v/>
      </c>
      <c r="R556" s="807" t="str">
        <f>IFERROR(INDEX('УЦН 2.0'!K:K,MATCH('показатель 504-п'!T556,'УЦН 2.0'!L:L,0)),"")</f>
        <v/>
      </c>
      <c r="S556" s="801">
        <f>IFERROR(INDEX('ПРТС'!H:H,MATCH('показатель 504-п'!T556,'ПРТС'!P:P,0)),"")</f>
        <v>2020</v>
      </c>
      <c r="T556" s="808">
        <v>554</v>
      </c>
      <c r="U556" s="785"/>
      <c r="V556" s="785"/>
      <c r="W556" s="785"/>
      <c r="X556" s="785"/>
      <c r="Y556" s="785"/>
      <c r="Z556" s="785"/>
      <c r="AA556" s="785"/>
      <c r="AB556" s="785"/>
    </row>
    <row r="557" ht="14.25">
      <c r="A557" s="800" t="s">
        <v>1281</v>
      </c>
      <c r="B557" s="800" t="s">
        <v>4600</v>
      </c>
      <c r="C557" s="800" t="s">
        <v>4601</v>
      </c>
      <c r="D557" s="801">
        <v>1168</v>
      </c>
      <c r="E557" s="802">
        <v>1008</v>
      </c>
      <c r="F557" s="803" t="s">
        <v>4602</v>
      </c>
      <c r="G557" s="803" t="s">
        <v>4603</v>
      </c>
      <c r="H557" s="803" t="s">
        <v>4604</v>
      </c>
      <c r="I557" s="803" t="str">
        <f>IFERROR(INDEX('УУС'!F:F,MATCH('показатель 504-п'!T557,'УУС'!N:N,0)),"")</f>
        <v/>
      </c>
      <c r="J557" s="804" t="str">
        <f t="shared" si="46"/>
        <v xml:space="preserve">3G хор</v>
      </c>
      <c r="K557" s="805" t="s">
        <v>2557</v>
      </c>
      <c r="L557" s="805" t="s">
        <v>2488</v>
      </c>
      <c r="M557" s="805" t="s">
        <v>2508</v>
      </c>
      <c r="N557" s="805" t="s">
        <v>2495</v>
      </c>
      <c r="O557" s="806" t="str">
        <f t="shared" si="47"/>
        <v>ВОЛС</v>
      </c>
      <c r="P557" s="801" t="s">
        <v>819</v>
      </c>
      <c r="Q557" s="801" t="str">
        <f>CONCATENATE(IFERROR(INDEX('УЦН 1.0'!D:D,MATCH('показатель 504-п'!T557,'УЦН 1.0'!R:R,0)),""),IF(IFERROR(INDEX('УЦН 1.0'!H:H,MATCH('показатель 504-п'!T557,'УЦН 1.0'!R:R,0)),"")="",""," ("&amp;IFERROR(INDEX('УЦН 1.0'!H:H,MATCH('показатель 504-п'!T557,'УЦН 1.0'!R:R,0)),"")&amp;")"))</f>
        <v/>
      </c>
      <c r="R557" s="807" t="str">
        <f>IFERROR(INDEX('УЦН 2.0'!K:K,MATCH('показатель 504-п'!T557,'УЦН 2.0'!L:L,0)),"")</f>
        <v/>
      </c>
      <c r="S557" s="801" t="str">
        <f>IFERROR(INDEX('ПРТС'!H:H,MATCH('показатель 504-п'!T557,'ПРТС'!P:P,0)),"")</f>
        <v/>
      </c>
      <c r="T557" s="808">
        <v>555</v>
      </c>
      <c r="U557" s="785"/>
      <c r="V557" s="785"/>
      <c r="W557" s="785"/>
      <c r="X557" s="785"/>
      <c r="Y557" s="785"/>
      <c r="Z557" s="785"/>
      <c r="AA557" s="785"/>
      <c r="AB557" s="785"/>
    </row>
    <row r="558" ht="14.25">
      <c r="A558" s="800" t="s">
        <v>1281</v>
      </c>
      <c r="B558" s="800" t="s">
        <v>4558</v>
      </c>
      <c r="C558" s="800" t="s">
        <v>1549</v>
      </c>
      <c r="D558" s="801">
        <v>186</v>
      </c>
      <c r="E558" s="822">
        <v>129</v>
      </c>
      <c r="F558" s="823" t="s">
        <v>4605</v>
      </c>
      <c r="G558" s="823" t="s">
        <v>4606</v>
      </c>
      <c r="H558" s="823" t="s">
        <v>4607</v>
      </c>
      <c r="I558" s="803" t="str">
        <f>IFERROR(INDEX('УУС'!F:F,MATCH('показатель 504-п'!T558,'УУС'!N:N,0)),"")</f>
        <v/>
      </c>
      <c r="J558" s="804" t="str">
        <f t="shared" si="46"/>
        <v xml:space="preserve">3G низ</v>
      </c>
      <c r="K558" s="805" t="s">
        <v>156</v>
      </c>
      <c r="L558" s="805" t="s">
        <v>2500</v>
      </c>
      <c r="M558" s="805" t="s">
        <v>2489</v>
      </c>
      <c r="N558" s="805" t="s">
        <v>2738</v>
      </c>
      <c r="O558" s="806" t="str">
        <f t="shared" si="47"/>
        <v>-</v>
      </c>
      <c r="P558" s="801" t="s">
        <v>156</v>
      </c>
      <c r="Q558" s="801" t="str">
        <f>CONCATENATE(IFERROR(INDEX('УЦН 1.0'!D:D,MATCH('показатель 504-п'!T558,'УЦН 1.0'!R:R,0)),""),IF(IFERROR(INDEX('УЦН 1.0'!H:H,MATCH('показатель 504-п'!T558,'УЦН 1.0'!R:R,0)),"")="",""," ("&amp;IFERROR(INDEX('УЦН 1.0'!H:H,MATCH('показатель 504-п'!T558,'УЦН 1.0'!R:R,0)),"")&amp;")"))</f>
        <v/>
      </c>
      <c r="R558" s="807" t="str">
        <f>IFERROR(INDEX('УЦН 2.0'!K:K,MATCH('показатель 504-п'!T558,'УЦН 2.0'!L:L,0)),"")</f>
        <v/>
      </c>
      <c r="S558" s="801" t="str">
        <f>IFERROR(INDEX('ПРТС'!H:H,MATCH('показатель 504-п'!T558,'ПРТС'!P:P,0)),"")</f>
        <v/>
      </c>
      <c r="T558" s="808">
        <v>556</v>
      </c>
      <c r="U558" s="785"/>
      <c r="V558" s="785"/>
      <c r="W558" s="785"/>
      <c r="X558" s="785"/>
      <c r="Y558" s="785"/>
      <c r="Z558" s="785"/>
      <c r="AA558" s="785"/>
      <c r="AB558" s="785"/>
    </row>
    <row r="559" ht="14.25">
      <c r="A559" s="800" t="s">
        <v>1281</v>
      </c>
      <c r="B559" s="800" t="s">
        <v>4608</v>
      </c>
      <c r="C559" s="800" t="s">
        <v>1165</v>
      </c>
      <c r="D559" s="801">
        <v>38</v>
      </c>
      <c r="E559" s="802">
        <v>32</v>
      </c>
      <c r="F559" s="803" t="s">
        <v>4609</v>
      </c>
      <c r="G559" s="803" t="s">
        <v>4610</v>
      </c>
      <c r="H559" s="803" t="s">
        <v>4611</v>
      </c>
      <c r="I559" s="803" t="str">
        <f>IFERROR(INDEX('УУС'!F:F,MATCH('показатель 504-п'!T559,'УУС'!N:N,0)),"")</f>
        <v/>
      </c>
      <c r="J559" s="804" t="str">
        <f t="shared" si="46"/>
        <v xml:space="preserve">4G хор</v>
      </c>
      <c r="K559" s="805" t="s">
        <v>2480</v>
      </c>
      <c r="L559" s="805" t="s">
        <v>2481</v>
      </c>
      <c r="M559" s="805" t="s">
        <v>2482</v>
      </c>
      <c r="N559" s="805" t="s">
        <v>2483</v>
      </c>
      <c r="O559" s="806" t="str">
        <f t="shared" si="47"/>
        <v>-</v>
      </c>
      <c r="P559" s="801" t="s">
        <v>156</v>
      </c>
      <c r="Q559" s="801" t="str">
        <f>CONCATENATE(IFERROR(INDEX('УЦН 1.0'!D:D,MATCH('показатель 504-п'!T559,'УЦН 1.0'!R:R,0)),""),IF(IFERROR(INDEX('УЦН 1.0'!H:H,MATCH('показатель 504-п'!T559,'УЦН 1.0'!R:R,0)),"")="",""," ("&amp;IFERROR(INDEX('УЦН 1.0'!H:H,MATCH('показатель 504-п'!T559,'УЦН 1.0'!R:R,0)),"")&amp;")"))</f>
        <v/>
      </c>
      <c r="R559" s="807" t="str">
        <f>IFERROR(INDEX('УЦН 2.0'!K:K,MATCH('показатель 504-п'!T559,'УЦН 2.0'!L:L,0)),"")</f>
        <v/>
      </c>
      <c r="S559" s="801" t="str">
        <f>IFERROR(INDEX('ПРТС'!H:H,MATCH('показатель 504-п'!T559,'ПРТС'!P:P,0)),"")</f>
        <v/>
      </c>
      <c r="T559" s="808">
        <v>557</v>
      </c>
      <c r="U559" s="785"/>
      <c r="V559" s="785"/>
      <c r="W559" s="785"/>
      <c r="X559" s="785"/>
      <c r="Y559" s="785"/>
      <c r="Z559" s="785"/>
      <c r="AA559" s="785"/>
      <c r="AB559" s="785"/>
    </row>
    <row r="560" ht="14.25">
      <c r="A560" s="814" t="s">
        <v>1281</v>
      </c>
      <c r="B560" s="800" t="s">
        <v>1345</v>
      </c>
      <c r="C560" s="814" t="s">
        <v>561</v>
      </c>
      <c r="D560" s="815">
        <v>631</v>
      </c>
      <c r="E560" s="802">
        <v>495</v>
      </c>
      <c r="F560" s="803" t="s">
        <v>4612</v>
      </c>
      <c r="G560" s="803" t="s">
        <v>4613</v>
      </c>
      <c r="H560" s="803" t="s">
        <v>4614</v>
      </c>
      <c r="I560" s="803" t="str">
        <f>IFERROR(INDEX('УУС'!F:F,MATCH('показатель 504-п'!T560,'УУС'!N:N,0)),"")</f>
        <v xml:space="preserve">ул. Саянская, д. 69</v>
      </c>
      <c r="J560" s="816" t="str">
        <f t="shared" si="46"/>
        <v xml:space="preserve">4G хор</v>
      </c>
      <c r="K560" s="805"/>
      <c r="L560" s="817" t="s">
        <v>2481</v>
      </c>
      <c r="M560" s="805"/>
      <c r="N560" s="805"/>
      <c r="O560" s="806" t="str">
        <f t="shared" si="47"/>
        <v>ВОЛС</v>
      </c>
      <c r="P560" s="801" t="s">
        <v>819</v>
      </c>
      <c r="Q560" s="801" t="str">
        <f>CONCATENATE(IFERROR(INDEX('УЦН 1.0'!D:D,MATCH('показатель 504-п'!T560,'УЦН 1.0'!R:R,0)),""),IF(IFERROR(INDEX('УЦН 1.0'!H:H,MATCH('показатель 504-п'!T560,'УЦН 1.0'!R:R,0)),"")="",""," ("&amp;IFERROR(INDEX('УЦН 1.0'!H:H,MATCH('показатель 504-п'!T560,'УЦН 1.0'!R:R,0)),"")&amp;")"))</f>
        <v/>
      </c>
      <c r="R560" s="807" t="str">
        <f>IFERROR(INDEX('УЦН 2.0'!K:K,MATCH('показатель 504-п'!T560,'УЦН 2.0'!L:L,0)),"")</f>
        <v/>
      </c>
      <c r="S560" s="801">
        <f>IFERROR(INDEX('ПРТС'!H:H,MATCH('показатель 504-п'!T560,'ПРТС'!P:P,0)),"")</f>
        <v>2020</v>
      </c>
      <c r="T560" s="808">
        <v>558</v>
      </c>
      <c r="U560" s="785"/>
      <c r="V560" s="785"/>
      <c r="W560" s="785"/>
      <c r="X560" s="785"/>
      <c r="Y560" s="785"/>
      <c r="Z560" s="785"/>
      <c r="AA560" s="785"/>
      <c r="AB560" s="785"/>
    </row>
    <row r="561" ht="14.25">
      <c r="A561" s="800" t="s">
        <v>1281</v>
      </c>
      <c r="B561" s="800" t="s">
        <v>4615</v>
      </c>
      <c r="C561" s="800" t="s">
        <v>331</v>
      </c>
      <c r="D561" s="801">
        <v>624</v>
      </c>
      <c r="E561" s="802">
        <v>469</v>
      </c>
      <c r="F561" s="803" t="s">
        <v>4616</v>
      </c>
      <c r="G561" s="803" t="s">
        <v>4617</v>
      </c>
      <c r="H561" s="803" t="s">
        <v>4618</v>
      </c>
      <c r="I561" s="803" t="str">
        <f>IFERROR(INDEX('УУС'!F:F,MATCH('показатель 504-п'!T561,'УУС'!N:N,0)),"")</f>
        <v/>
      </c>
      <c r="J561" s="804" t="str">
        <f t="shared" si="46"/>
        <v xml:space="preserve">4G хор</v>
      </c>
      <c r="K561" s="805" t="s">
        <v>2515</v>
      </c>
      <c r="L561" s="805" t="s">
        <v>2975</v>
      </c>
      <c r="M561" s="805" t="s">
        <v>2489</v>
      </c>
      <c r="N561" s="805" t="s">
        <v>2483</v>
      </c>
      <c r="O561" s="806" t="str">
        <f t="shared" si="47"/>
        <v>ВОЛС</v>
      </c>
      <c r="P561" s="801" t="s">
        <v>819</v>
      </c>
      <c r="Q561" s="801" t="str">
        <f>CONCATENATE(IFERROR(INDEX('УЦН 1.0'!D:D,MATCH('показатель 504-п'!T561,'УЦН 1.0'!R:R,0)),""),IF(IFERROR(INDEX('УЦН 1.0'!H:H,MATCH('показатель 504-п'!T561,'УЦН 1.0'!R:R,0)),"")="",""," ("&amp;IFERROR(INDEX('УЦН 1.0'!H:H,MATCH('показатель 504-п'!T561,'УЦН 1.0'!R:R,0)),"")&amp;")"))</f>
        <v/>
      </c>
      <c r="R561" s="807" t="str">
        <f>IFERROR(INDEX('УЦН 2.0'!K:K,MATCH('показатель 504-п'!T561,'УЦН 2.0'!L:L,0)),"")</f>
        <v/>
      </c>
      <c r="S561" s="801" t="str">
        <f>IFERROR(INDEX('ПРТС'!H:H,MATCH('показатель 504-п'!T561,'ПРТС'!P:P,0)),"")</f>
        <v/>
      </c>
      <c r="T561" s="808">
        <v>559</v>
      </c>
      <c r="U561" s="785"/>
      <c r="V561" s="785"/>
      <c r="W561" s="785"/>
      <c r="X561" s="785"/>
      <c r="Y561" s="785"/>
      <c r="Z561" s="785"/>
      <c r="AA561" s="785"/>
      <c r="AB561" s="785"/>
    </row>
    <row r="562" ht="14.25">
      <c r="A562" s="800" t="s">
        <v>1281</v>
      </c>
      <c r="B562" s="800" t="s">
        <v>4619</v>
      </c>
      <c r="C562" s="800" t="s">
        <v>4620</v>
      </c>
      <c r="D562" s="801">
        <v>764</v>
      </c>
      <c r="E562" s="802">
        <v>641</v>
      </c>
      <c r="F562" s="803" t="s">
        <v>4621</v>
      </c>
      <c r="G562" s="803" t="s">
        <v>4622</v>
      </c>
      <c r="H562" s="803" t="s">
        <v>4623</v>
      </c>
      <c r="I562" s="803" t="str">
        <f>IFERROR(INDEX('УУС'!F:F,MATCH('показатель 504-п'!T562,'УУС'!N:N,0)),"")</f>
        <v xml:space="preserve">ул. Трактовая, д. 43</v>
      </c>
      <c r="J562" s="804" t="str">
        <f t="shared" si="46"/>
        <v xml:space="preserve">4G хор</v>
      </c>
      <c r="K562" s="805" t="s">
        <v>156</v>
      </c>
      <c r="L562" s="805" t="s">
        <v>156</v>
      </c>
      <c r="M562" s="805" t="s">
        <v>156</v>
      </c>
      <c r="N562" s="805" t="s">
        <v>2483</v>
      </c>
      <c r="O562" s="806" t="str">
        <f t="shared" si="47"/>
        <v>ВОЛС</v>
      </c>
      <c r="P562" s="801" t="s">
        <v>819</v>
      </c>
      <c r="Q562" s="801" t="str">
        <f>CONCATENATE(IFERROR(INDEX('УЦН 1.0'!D:D,MATCH('показатель 504-п'!T562,'УЦН 1.0'!R:R,0)),""),IF(IFERROR(INDEX('УЦН 1.0'!H:H,MATCH('показатель 504-п'!T562,'УЦН 1.0'!R:R,0)),"")="",""," ("&amp;IFERROR(INDEX('УЦН 1.0'!H:H,MATCH('показатель 504-п'!T562,'УЦН 1.0'!R:R,0)),"")&amp;")"))</f>
        <v/>
      </c>
      <c r="R562" s="807" t="str">
        <f>IFERROR(INDEX('УЦН 2.0'!K:K,MATCH('показатель 504-п'!T562,'УЦН 2.0'!L:L,0)),"")</f>
        <v/>
      </c>
      <c r="S562" s="801" t="str">
        <f>IFERROR(INDEX('ПРТС'!H:H,MATCH('показатель 504-п'!T562,'ПРТС'!P:P,0)),"")</f>
        <v/>
      </c>
      <c r="T562" s="808">
        <v>560</v>
      </c>
      <c r="U562" s="785"/>
      <c r="V562" s="785"/>
      <c r="W562" s="785"/>
      <c r="X562" s="785"/>
      <c r="Y562" s="785"/>
      <c r="Z562" s="785"/>
      <c r="AA562" s="785"/>
      <c r="AB562" s="785"/>
    </row>
    <row r="563" ht="14.25">
      <c r="A563" s="800" t="s">
        <v>1281</v>
      </c>
      <c r="B563" s="800" t="s">
        <v>4608</v>
      </c>
      <c r="C563" s="800" t="s">
        <v>4624</v>
      </c>
      <c r="D563" s="801">
        <v>1463</v>
      </c>
      <c r="E563" s="802">
        <v>1366</v>
      </c>
      <c r="F563" s="803" t="s">
        <v>4625</v>
      </c>
      <c r="G563" s="803" t="s">
        <v>4626</v>
      </c>
      <c r="H563" s="803" t="s">
        <v>4627</v>
      </c>
      <c r="I563" s="803" t="str">
        <f>IFERROR(INDEX('УУС'!F:F,MATCH('показатель 504-п'!T563,'УУС'!N:N,0)),"")</f>
        <v/>
      </c>
      <c r="J563" s="804" t="str">
        <f t="shared" si="46"/>
        <v xml:space="preserve">3G хор</v>
      </c>
      <c r="K563" s="805" t="s">
        <v>2707</v>
      </c>
      <c r="L563" s="805" t="s">
        <v>2488</v>
      </c>
      <c r="M563" s="805" t="s">
        <v>2508</v>
      </c>
      <c r="N563" s="805" t="s">
        <v>2495</v>
      </c>
      <c r="O563" s="806" t="str">
        <f t="shared" si="47"/>
        <v>ВОЛС</v>
      </c>
      <c r="P563" s="801" t="s">
        <v>819</v>
      </c>
      <c r="Q563" s="801" t="str">
        <f>CONCATENATE(IFERROR(INDEX('УЦН 1.0'!D:D,MATCH('показатель 504-п'!T563,'УЦН 1.0'!R:R,0)),""),IF(IFERROR(INDEX('УЦН 1.0'!H:H,MATCH('показатель 504-п'!T563,'УЦН 1.0'!R:R,0)),"")="",""," ("&amp;IFERROR(INDEX('УЦН 1.0'!H:H,MATCH('показатель 504-п'!T563,'УЦН 1.0'!R:R,0)),"")&amp;")"))</f>
        <v/>
      </c>
      <c r="R563" s="807" t="str">
        <f>IFERROR(INDEX('УЦН 2.0'!K:K,MATCH('показатель 504-п'!T563,'УЦН 2.0'!L:L,0)),"")</f>
        <v/>
      </c>
      <c r="S563" s="801" t="str">
        <f>IFERROR(INDEX('ПРТС'!H:H,MATCH('показатель 504-п'!T563,'ПРТС'!P:P,0)),"")</f>
        <v/>
      </c>
      <c r="T563" s="808">
        <v>561</v>
      </c>
      <c r="U563" s="785"/>
      <c r="V563" s="785"/>
      <c r="W563" s="785"/>
      <c r="X563" s="785"/>
      <c r="Y563" s="785"/>
      <c r="Z563" s="785"/>
      <c r="AA563" s="785"/>
      <c r="AB563" s="785"/>
    </row>
    <row r="564" ht="14.25">
      <c r="A564" s="800" t="s">
        <v>1281</v>
      </c>
      <c r="B564" s="800" t="s">
        <v>1282</v>
      </c>
      <c r="C564" s="800" t="s">
        <v>4628</v>
      </c>
      <c r="D564" s="801">
        <v>2</v>
      </c>
      <c r="E564" s="802">
        <v>1</v>
      </c>
      <c r="F564" s="803" t="s">
        <v>4629</v>
      </c>
      <c r="G564" s="803" t="s">
        <v>4630</v>
      </c>
      <c r="H564" s="803" t="s">
        <v>4631</v>
      </c>
      <c r="I564" s="803" t="str">
        <f>IFERROR(INDEX('УУС'!F:F,MATCH('показатель 504-п'!T564,'УУС'!N:N,0)),"")</f>
        <v/>
      </c>
      <c r="J564" s="804" t="str">
        <f t="shared" si="46"/>
        <v>-</v>
      </c>
      <c r="K564" s="805" t="s">
        <v>156</v>
      </c>
      <c r="L564" s="805" t="s">
        <v>156</v>
      </c>
      <c r="M564" s="805" t="s">
        <v>156</v>
      </c>
      <c r="N564" s="805" t="s">
        <v>156</v>
      </c>
      <c r="O564" s="806" t="str">
        <f t="shared" si="47"/>
        <v>-</v>
      </c>
      <c r="P564" s="801" t="s">
        <v>156</v>
      </c>
      <c r="Q564" s="801" t="str">
        <f>CONCATENATE(IFERROR(INDEX('УЦН 1.0'!D:D,MATCH('показатель 504-п'!T564,'УЦН 1.0'!R:R,0)),""),IF(IFERROR(INDEX('УЦН 1.0'!H:H,MATCH('показатель 504-п'!T564,'УЦН 1.0'!R:R,0)),"")="",""," ("&amp;IFERROR(INDEX('УЦН 1.0'!H:H,MATCH('показатель 504-п'!T564,'УЦН 1.0'!R:R,0)),"")&amp;")"))</f>
        <v/>
      </c>
      <c r="R564" s="807" t="str">
        <f>IFERROR(INDEX('УЦН 2.0'!K:K,MATCH('показатель 504-п'!T564,'УЦН 2.0'!L:L,0)),"")</f>
        <v/>
      </c>
      <c r="S564" s="801" t="str">
        <f>IFERROR(INDEX('ПРТС'!H:H,MATCH('показатель 504-п'!T564,'ПРТС'!P:P,0)),"")</f>
        <v/>
      </c>
      <c r="T564" s="808">
        <v>562</v>
      </c>
      <c r="U564" s="785"/>
      <c r="V564" s="785"/>
      <c r="W564" s="785"/>
      <c r="X564" s="785"/>
      <c r="Y564" s="785"/>
      <c r="Z564" s="785"/>
      <c r="AA564" s="785"/>
      <c r="AB564" s="785"/>
    </row>
    <row r="565" ht="14.25">
      <c r="A565" s="800" t="s">
        <v>1281</v>
      </c>
      <c r="B565" s="800" t="s">
        <v>4608</v>
      </c>
      <c r="C565" s="800" t="s">
        <v>4632</v>
      </c>
      <c r="D565" s="801">
        <v>25</v>
      </c>
      <c r="E565" s="802">
        <v>8</v>
      </c>
      <c r="F565" s="803" t="s">
        <v>4633</v>
      </c>
      <c r="G565" s="803" t="s">
        <v>4634</v>
      </c>
      <c r="H565" s="803" t="s">
        <v>4635</v>
      </c>
      <c r="I565" s="803" t="str">
        <f>IFERROR(INDEX('УУС'!F:F,MATCH('показатель 504-п'!T565,'УУС'!N:N,0)),"")</f>
        <v/>
      </c>
      <c r="J565" s="804" t="str">
        <f t="shared" si="46"/>
        <v xml:space="preserve">3G низ</v>
      </c>
      <c r="K565" s="805" t="s">
        <v>156</v>
      </c>
      <c r="L565" s="805" t="s">
        <v>2975</v>
      </c>
      <c r="M565" s="805" t="s">
        <v>156</v>
      </c>
      <c r="N565" s="805" t="s">
        <v>156</v>
      </c>
      <c r="O565" s="806" t="str">
        <f t="shared" si="47"/>
        <v>-</v>
      </c>
      <c r="P565" s="801" t="s">
        <v>156</v>
      </c>
      <c r="Q565" s="801" t="str">
        <f>CONCATENATE(IFERROR(INDEX('УЦН 1.0'!D:D,MATCH('показатель 504-п'!T565,'УЦН 1.0'!R:R,0)),""),IF(IFERROR(INDEX('УЦН 1.0'!H:H,MATCH('показатель 504-п'!T565,'УЦН 1.0'!R:R,0)),"")="",""," ("&amp;IFERROR(INDEX('УЦН 1.0'!H:H,MATCH('показатель 504-п'!T565,'УЦН 1.0'!R:R,0)),"")&amp;")"))</f>
        <v/>
      </c>
      <c r="R565" s="807" t="str">
        <f>IFERROR(INDEX('УЦН 2.0'!K:K,MATCH('показатель 504-п'!T565,'УЦН 2.0'!L:L,0)),"")</f>
        <v/>
      </c>
      <c r="S565" s="801" t="str">
        <f>IFERROR(INDEX('ПРТС'!H:H,MATCH('показатель 504-п'!T565,'ПРТС'!P:P,0)),"")</f>
        <v/>
      </c>
      <c r="T565" s="808">
        <v>563</v>
      </c>
      <c r="U565" s="785"/>
      <c r="V565" s="785"/>
      <c r="W565" s="785"/>
      <c r="X565" s="785"/>
      <c r="Y565" s="785"/>
      <c r="Z565" s="785"/>
      <c r="AA565" s="785"/>
      <c r="AB565" s="785"/>
    </row>
    <row r="566" ht="14.25">
      <c r="A566" s="800" t="s">
        <v>1281</v>
      </c>
      <c r="B566" s="800" t="s">
        <v>4608</v>
      </c>
      <c r="C566" s="800" t="s">
        <v>4636</v>
      </c>
      <c r="D566" s="801">
        <v>48</v>
      </c>
      <c r="E566" s="802">
        <v>23</v>
      </c>
      <c r="F566" s="803" t="s">
        <v>4637</v>
      </c>
      <c r="G566" s="803" t="s">
        <v>4638</v>
      </c>
      <c r="H566" s="803" t="s">
        <v>4639</v>
      </c>
      <c r="I566" s="803" t="str">
        <f>IFERROR(INDEX('УУС'!F:F,MATCH('показатель 504-п'!T566,'УУС'!N:N,0)),"")</f>
        <v/>
      </c>
      <c r="J566" s="804" t="str">
        <f t="shared" si="46"/>
        <v xml:space="preserve">4G хор</v>
      </c>
      <c r="K566" s="805" t="s">
        <v>2480</v>
      </c>
      <c r="L566" s="805" t="s">
        <v>2481</v>
      </c>
      <c r="M566" s="805" t="s">
        <v>2482</v>
      </c>
      <c r="N566" s="805" t="s">
        <v>2483</v>
      </c>
      <c r="O566" s="806" t="str">
        <f t="shared" si="47"/>
        <v>-</v>
      </c>
      <c r="P566" s="801" t="s">
        <v>156</v>
      </c>
      <c r="Q566" s="801" t="str">
        <f>CONCATENATE(IFERROR(INDEX('УЦН 1.0'!D:D,MATCH('показатель 504-п'!T566,'УЦН 1.0'!R:R,0)),""),IF(IFERROR(INDEX('УЦН 1.0'!H:H,MATCH('показатель 504-п'!T566,'УЦН 1.0'!R:R,0)),"")="",""," ("&amp;IFERROR(INDEX('УЦН 1.0'!H:H,MATCH('показатель 504-п'!T566,'УЦН 1.0'!R:R,0)),"")&amp;")"))</f>
        <v/>
      </c>
      <c r="R566" s="807" t="str">
        <f>IFERROR(INDEX('УЦН 2.0'!K:K,MATCH('показатель 504-п'!T566,'УЦН 2.0'!L:L,0)),"")</f>
        <v/>
      </c>
      <c r="S566" s="801" t="str">
        <f>IFERROR(INDEX('ПРТС'!H:H,MATCH('показатель 504-п'!T566,'ПРТС'!P:P,0)),"")</f>
        <v/>
      </c>
      <c r="T566" s="808">
        <v>564</v>
      </c>
      <c r="U566" s="785"/>
      <c r="V566" s="785"/>
      <c r="W566" s="785"/>
      <c r="X566" s="785"/>
      <c r="Y566" s="785"/>
      <c r="Z566" s="785"/>
      <c r="AA566" s="785"/>
      <c r="AB566" s="785"/>
    </row>
    <row r="567" ht="14.25">
      <c r="A567" s="800" t="s">
        <v>4640</v>
      </c>
      <c r="B567" s="800"/>
      <c r="C567" s="800" t="s">
        <v>4641</v>
      </c>
      <c r="D567" s="801">
        <v>771</v>
      </c>
      <c r="E567" s="802">
        <v>615</v>
      </c>
      <c r="F567" s="803" t="s">
        <v>4642</v>
      </c>
      <c r="G567" s="803" t="s">
        <v>4643</v>
      </c>
      <c r="H567" s="803" t="s">
        <v>4644</v>
      </c>
      <c r="I567" s="803" t="str">
        <f>IFERROR(INDEX('УУС'!F:F,MATCH('показатель 504-п'!T567,'УУС'!N:N,0)),"")</f>
        <v/>
      </c>
      <c r="J567" s="804" t="str">
        <f t="shared" si="46"/>
        <v xml:space="preserve">4G хор</v>
      </c>
      <c r="K567" s="805" t="s">
        <v>156</v>
      </c>
      <c r="L567" s="805" t="s">
        <v>156</v>
      </c>
      <c r="M567" s="805" t="s">
        <v>156</v>
      </c>
      <c r="N567" s="805" t="s">
        <v>2483</v>
      </c>
      <c r="O567" s="806" t="str">
        <f t="shared" si="47"/>
        <v>РРЛ</v>
      </c>
      <c r="P567" s="801" t="s">
        <v>2540</v>
      </c>
      <c r="Q567" s="801" t="str">
        <f>CONCATENATE(IFERROR(INDEX('УЦН 1.0'!D:D,MATCH('показатель 504-п'!T567,'УЦН 1.0'!R:R,0)),""),IF(IFERROR(INDEX('УЦН 1.0'!H:H,MATCH('показатель 504-п'!T567,'УЦН 1.0'!R:R,0)),"")="",""," ("&amp;IFERROR(INDEX('УЦН 1.0'!H:H,MATCH('показатель 504-п'!T567,'УЦН 1.0'!R:R,0)),"")&amp;")"))</f>
        <v/>
      </c>
      <c r="R567" s="807" t="str">
        <f>IFERROR(INDEX('УЦН 2.0'!K:K,MATCH('показатель 504-п'!T567,'УЦН 2.0'!L:L,0)),"")</f>
        <v/>
      </c>
      <c r="S567" s="801" t="str">
        <f>IFERROR(INDEX('ПРТС'!H:H,MATCH('показатель 504-п'!T567,'ПРТС'!P:P,0)),"")</f>
        <v/>
      </c>
      <c r="T567" s="808">
        <v>565</v>
      </c>
      <c r="U567" s="785"/>
      <c r="V567" s="785"/>
      <c r="W567" s="785"/>
      <c r="X567" s="785"/>
      <c r="Y567" s="785"/>
      <c r="Z567" s="785"/>
      <c r="AA567" s="785"/>
      <c r="AB567" s="785"/>
    </row>
    <row r="568" ht="14.25">
      <c r="A568" s="800" t="s">
        <v>4640</v>
      </c>
      <c r="B568" s="800"/>
      <c r="C568" s="800" t="s">
        <v>4645</v>
      </c>
      <c r="D568" s="801">
        <v>84545</v>
      </c>
      <c r="E568" s="802">
        <v>82723</v>
      </c>
      <c r="F568" s="803" t="s">
        <v>4646</v>
      </c>
      <c r="G568" s="803" t="s">
        <v>4647</v>
      </c>
      <c r="H568" s="803" t="s">
        <v>4648</v>
      </c>
      <c r="I568" s="803" t="str">
        <f>IFERROR(INDEX('УУС'!F:F,MATCH('показатель 504-п'!T568,'УУС'!N:N,0)),"")</f>
        <v/>
      </c>
      <c r="J568" s="804" t="str">
        <f t="shared" si="46"/>
        <v xml:space="preserve">4G хор</v>
      </c>
      <c r="K568" s="805" t="s">
        <v>2480</v>
      </c>
      <c r="L568" s="805" t="s">
        <v>2481</v>
      </c>
      <c r="M568" s="805" t="s">
        <v>2482</v>
      </c>
      <c r="N568" s="805" t="s">
        <v>2483</v>
      </c>
      <c r="O568" s="806" t="str">
        <f t="shared" si="47"/>
        <v>ВОЛС</v>
      </c>
      <c r="P568" s="801" t="s">
        <v>819</v>
      </c>
      <c r="Q568" s="801" t="str">
        <f>CONCATENATE(IFERROR(INDEX('УЦН 1.0'!D:D,MATCH('показатель 504-п'!T568,'УЦН 1.0'!R:R,0)),""),IF(IFERROR(INDEX('УЦН 1.0'!H:H,MATCH('показатель 504-п'!T568,'УЦН 1.0'!R:R,0)),"")="",""," ("&amp;IFERROR(INDEX('УЦН 1.0'!H:H,MATCH('показатель 504-п'!T568,'УЦН 1.0'!R:R,0)),"")&amp;")"))</f>
        <v/>
      </c>
      <c r="R568" s="807" t="str">
        <f>IFERROR(INDEX('УЦН 2.0'!K:K,MATCH('показатель 504-п'!T568,'УЦН 2.0'!L:L,0)),"")</f>
        <v/>
      </c>
      <c r="S568" s="801" t="str">
        <f>IFERROR(INDEX('ПРТС'!H:H,MATCH('показатель 504-п'!T568,'ПРТС'!P:P,0)),"")</f>
        <v/>
      </c>
      <c r="T568" s="808">
        <v>566</v>
      </c>
      <c r="U568" s="785"/>
      <c r="V568" s="785"/>
      <c r="W568" s="785"/>
      <c r="X568" s="785"/>
      <c r="Y568" s="785"/>
      <c r="Z568" s="785"/>
      <c r="AA568" s="785"/>
      <c r="AB568" s="785"/>
    </row>
    <row r="569" ht="14.25">
      <c r="A569" s="800" t="s">
        <v>4640</v>
      </c>
      <c r="B569" s="800"/>
      <c r="C569" s="800" t="s">
        <v>4649</v>
      </c>
      <c r="D569" s="801">
        <v>809</v>
      </c>
      <c r="E569" s="802">
        <v>700</v>
      </c>
      <c r="F569" s="803" t="s">
        <v>4650</v>
      </c>
      <c r="G569" s="803" t="s">
        <v>4651</v>
      </c>
      <c r="H569" s="803" t="s">
        <v>4652</v>
      </c>
      <c r="I569" s="803" t="str">
        <f>IFERROR(INDEX('УУС'!F:F,MATCH('показатель 504-п'!T569,'УУС'!N:N,0)),"")</f>
        <v xml:space="preserve">ул. Гагарина, д. 2а</v>
      </c>
      <c r="J569" s="804" t="str">
        <f t="shared" si="46"/>
        <v xml:space="preserve">4G хор</v>
      </c>
      <c r="K569" s="805" t="s">
        <v>2562</v>
      </c>
      <c r="L569" s="805" t="s">
        <v>2975</v>
      </c>
      <c r="M569" s="805" t="s">
        <v>2508</v>
      </c>
      <c r="N569" s="805" t="s">
        <v>2483</v>
      </c>
      <c r="O569" s="806" t="str">
        <f t="shared" si="47"/>
        <v>ВОЛС</v>
      </c>
      <c r="P569" s="801" t="s">
        <v>819</v>
      </c>
      <c r="Q569" s="801" t="str">
        <f>CONCATENATE(IFERROR(INDEX('УЦН 1.0'!D:D,MATCH('показатель 504-п'!T569,'УЦН 1.0'!R:R,0)),""),IF(IFERROR(INDEX('УЦН 1.0'!H:H,MATCH('показатель 504-п'!T569,'УЦН 1.0'!R:R,0)),"")="",""," ("&amp;IFERROR(INDEX('УЦН 1.0'!H:H,MATCH('показатель 504-п'!T569,'УЦН 1.0'!R:R,0)),"")&amp;")"))</f>
        <v/>
      </c>
      <c r="R569" s="807" t="str">
        <f>IFERROR(INDEX('УЦН 2.0'!K:K,MATCH('показатель 504-п'!T569,'УЦН 2.0'!L:L,0)),"")</f>
        <v/>
      </c>
      <c r="S569" s="801" t="str">
        <f>IFERROR(INDEX('ПРТС'!H:H,MATCH('показатель 504-п'!T569,'ПРТС'!P:P,0)),"")</f>
        <v/>
      </c>
      <c r="T569" s="808">
        <v>567</v>
      </c>
      <c r="U569" s="785"/>
      <c r="V569" s="785"/>
      <c r="W569" s="785"/>
      <c r="X569" s="785"/>
      <c r="Y569" s="785"/>
      <c r="Z569" s="785"/>
      <c r="AA569" s="785"/>
      <c r="AB569" s="785"/>
    </row>
    <row r="570" ht="14.25">
      <c r="A570" s="800" t="s">
        <v>4640</v>
      </c>
      <c r="B570" s="800"/>
      <c r="C570" s="800" t="s">
        <v>339</v>
      </c>
      <c r="D570" s="801">
        <v>6534</v>
      </c>
      <c r="E570" s="802">
        <v>5492</v>
      </c>
      <c r="F570" s="803" t="s">
        <v>4653</v>
      </c>
      <c r="G570" s="803" t="s">
        <v>4654</v>
      </c>
      <c r="H570" s="803" t="s">
        <v>4655</v>
      </c>
      <c r="I570" s="803" t="str">
        <f>IFERROR(INDEX('УУС'!F:F,MATCH('показатель 504-п'!T570,'УУС'!N:N,0)),"")</f>
        <v/>
      </c>
      <c r="J570" s="804" t="str">
        <f t="shared" si="46"/>
        <v xml:space="preserve">4G хор</v>
      </c>
      <c r="K570" s="805" t="s">
        <v>2480</v>
      </c>
      <c r="L570" s="805" t="s">
        <v>2481</v>
      </c>
      <c r="M570" s="805" t="s">
        <v>2482</v>
      </c>
      <c r="N570" s="805" t="s">
        <v>2483</v>
      </c>
      <c r="O570" s="806" t="str">
        <f t="shared" si="47"/>
        <v>-</v>
      </c>
      <c r="P570" s="801" t="s">
        <v>156</v>
      </c>
      <c r="Q570" s="801" t="str">
        <f>CONCATENATE(IFERROR(INDEX('УЦН 1.0'!D:D,MATCH('показатель 504-п'!T570,'УЦН 1.0'!R:R,0)),""),IF(IFERROR(INDEX('УЦН 1.0'!H:H,MATCH('показатель 504-п'!T570,'УЦН 1.0'!R:R,0)),"")="",""," ("&amp;IFERROR(INDEX('УЦН 1.0'!H:H,MATCH('показатель 504-п'!T570,'УЦН 1.0'!R:R,0)),"")&amp;")"))</f>
        <v/>
      </c>
      <c r="R570" s="807" t="str">
        <f>IFERROR(INDEX('УЦН 2.0'!K:K,MATCH('показатель 504-п'!T570,'УЦН 2.0'!L:L,0)),"")</f>
        <v/>
      </c>
      <c r="S570" s="801" t="str">
        <f>IFERROR(INDEX('ПРТС'!H:H,MATCH('показатель 504-п'!T570,'ПРТС'!P:P,0)),"")</f>
        <v/>
      </c>
      <c r="T570" s="808">
        <v>568</v>
      </c>
      <c r="U570" s="785"/>
      <c r="V570" s="785"/>
      <c r="W570" s="785"/>
      <c r="X570" s="785"/>
      <c r="Y570" s="785"/>
      <c r="Z570" s="785"/>
      <c r="AA570" s="785"/>
      <c r="AB570" s="785"/>
    </row>
    <row r="571" ht="14.25">
      <c r="A571" s="800" t="s">
        <v>4640</v>
      </c>
      <c r="B571" s="800"/>
      <c r="C571" s="800" t="s">
        <v>4656</v>
      </c>
      <c r="D571" s="801">
        <v>636</v>
      </c>
      <c r="E571" s="802">
        <v>556</v>
      </c>
      <c r="F571" s="803" t="s">
        <v>4657</v>
      </c>
      <c r="G571" s="803" t="s">
        <v>4658</v>
      </c>
      <c r="H571" s="803" t="s">
        <v>4659</v>
      </c>
      <c r="I571" s="803" t="str">
        <f>IFERROR(INDEX('УУС'!F:F,MATCH('показатель 504-п'!T571,'УУС'!N:N,0)),"")</f>
        <v xml:space="preserve">ул. Вокзальная, д. 12</v>
      </c>
      <c r="J571" s="804" t="str">
        <f t="shared" si="46"/>
        <v xml:space="preserve">4G хор</v>
      </c>
      <c r="K571" s="805" t="s">
        <v>156</v>
      </c>
      <c r="L571" s="805" t="s">
        <v>156</v>
      </c>
      <c r="M571" s="805" t="s">
        <v>156</v>
      </c>
      <c r="N571" s="805" t="s">
        <v>2483</v>
      </c>
      <c r="O571" s="806" t="str">
        <f t="shared" si="47"/>
        <v>ВОЛС</v>
      </c>
      <c r="P571" s="801" t="s">
        <v>819</v>
      </c>
      <c r="Q571" s="801" t="str">
        <f>CONCATENATE(IFERROR(INDEX('УЦН 1.0'!D:D,MATCH('показатель 504-п'!T571,'УЦН 1.0'!R:R,0)),""),IF(IFERROR(INDEX('УЦН 1.0'!H:H,MATCH('показатель 504-п'!T571,'УЦН 1.0'!R:R,0)),"")="",""," ("&amp;IFERROR(INDEX('УЦН 1.0'!H:H,MATCH('показатель 504-п'!T571,'УЦН 1.0'!R:R,0)),"")&amp;")"))</f>
        <v/>
      </c>
      <c r="R571" s="807" t="str">
        <f>IFERROR(INDEX('УЦН 2.0'!K:K,MATCH('показатель 504-п'!T571,'УЦН 2.0'!L:L,0)),"")</f>
        <v/>
      </c>
      <c r="S571" s="801" t="str">
        <f>IFERROR(INDEX('ПРТС'!H:H,MATCH('показатель 504-п'!T571,'ПРТС'!P:P,0)),"")</f>
        <v/>
      </c>
      <c r="T571" s="808">
        <v>569</v>
      </c>
      <c r="U571" s="785"/>
      <c r="V571" s="785"/>
      <c r="W571" s="785"/>
      <c r="X571" s="785"/>
      <c r="Y571" s="785"/>
      <c r="Z571" s="785"/>
      <c r="AA571" s="785"/>
      <c r="AB571" s="785"/>
    </row>
    <row r="572" ht="14.25">
      <c r="A572" s="809" t="s">
        <v>4660</v>
      </c>
      <c r="B572" s="800"/>
      <c r="C572" s="809" t="s">
        <v>273</v>
      </c>
      <c r="D572" s="813">
        <v>303</v>
      </c>
      <c r="E572" s="802">
        <v>204</v>
      </c>
      <c r="F572" s="803" t="s">
        <v>4661</v>
      </c>
      <c r="G572" s="803" t="s">
        <v>4662</v>
      </c>
      <c r="H572" s="803" t="s">
        <v>4663</v>
      </c>
      <c r="I572" s="803" t="str">
        <f>IFERROR(INDEX('УУС'!F:F,MATCH('показатель 504-п'!T572,'УУС'!N:N,0)),"")</f>
        <v/>
      </c>
      <c r="J572" s="811" t="str">
        <f t="shared" si="46"/>
        <v xml:space="preserve">4G хор</v>
      </c>
      <c r="K572" s="805"/>
      <c r="L572" s="805"/>
      <c r="M572" s="805"/>
      <c r="N572" s="812" t="s">
        <v>2483</v>
      </c>
      <c r="O572" s="806" t="str">
        <f t="shared" si="47"/>
        <v>ВОЛС</v>
      </c>
      <c r="P572" s="801" t="s">
        <v>819</v>
      </c>
      <c r="Q572" s="801" t="str">
        <f>CONCATENATE(IFERROR(INDEX('УЦН 1.0'!D:D,MATCH('показатель 504-п'!T572,'УЦН 1.0'!R:R,0)),""),IF(IFERROR(INDEX('УЦН 1.0'!H:H,MATCH('показатель 504-п'!T572,'УЦН 1.0'!R:R,0)),"")="",""," ("&amp;IFERROR(INDEX('УЦН 1.0'!H:H,MATCH('показатель 504-п'!T572,'УЦН 1.0'!R:R,0)),"")&amp;")"))</f>
        <v xml:space="preserve">2018 (ВОЛС)</v>
      </c>
      <c r="R572" s="807" t="str">
        <f>IFERROR(INDEX('УЦН 2.0'!K:K,MATCH('показатель 504-п'!T572,'УЦН 2.0'!L:L,0)),"")</f>
        <v xml:space="preserve">2023 (сентябрь 2023) - ВОЛС  </v>
      </c>
      <c r="S572" s="801" t="str">
        <f>IFERROR(INDEX('ПРТС'!H:H,MATCH('показатель 504-п'!T572,'ПРТС'!P:P,0)),"")</f>
        <v/>
      </c>
      <c r="T572" s="808">
        <v>570</v>
      </c>
      <c r="U572" s="785"/>
      <c r="V572" s="785"/>
      <c r="W572" s="785"/>
      <c r="X572" s="785"/>
      <c r="Y572" s="785"/>
      <c r="Z572" s="785"/>
      <c r="AA572" s="785"/>
      <c r="AB572" s="785"/>
    </row>
    <row r="573" ht="14.25">
      <c r="A573" s="800" t="s">
        <v>4664</v>
      </c>
      <c r="B573" s="800"/>
      <c r="C573" s="800" t="s">
        <v>4665</v>
      </c>
      <c r="D573" s="801">
        <v>62670</v>
      </c>
      <c r="E573" s="802">
        <v>54279</v>
      </c>
      <c r="F573" s="803" t="s">
        <v>4666</v>
      </c>
      <c r="G573" s="803" t="s">
        <v>4667</v>
      </c>
      <c r="H573" s="803" t="s">
        <v>4668</v>
      </c>
      <c r="I573" s="803" t="str">
        <f>IFERROR(INDEX('УУС'!F:F,MATCH('показатель 504-п'!T573,'УУС'!N:N,0)),"")</f>
        <v/>
      </c>
      <c r="J573" s="804" t="str">
        <f t="shared" si="46"/>
        <v xml:space="preserve">4G хор</v>
      </c>
      <c r="K573" s="805" t="s">
        <v>2480</v>
      </c>
      <c r="L573" s="805" t="s">
        <v>2481</v>
      </c>
      <c r="M573" s="805" t="s">
        <v>2482</v>
      </c>
      <c r="N573" s="805" t="s">
        <v>2483</v>
      </c>
      <c r="O573" s="806" t="str">
        <f t="shared" si="47"/>
        <v>ВОЛС</v>
      </c>
      <c r="P573" s="801" t="s">
        <v>819</v>
      </c>
      <c r="Q573" s="801" t="str">
        <f>CONCATENATE(IFERROR(INDEX('УЦН 1.0'!D:D,MATCH('показатель 504-п'!T573,'УЦН 1.0'!R:R,0)),""),IF(IFERROR(INDEX('УЦН 1.0'!H:H,MATCH('показатель 504-п'!T573,'УЦН 1.0'!R:R,0)),"")="",""," ("&amp;IFERROR(INDEX('УЦН 1.0'!H:H,MATCH('показатель 504-п'!T573,'УЦН 1.0'!R:R,0)),"")&amp;")"))</f>
        <v/>
      </c>
      <c r="R573" s="807" t="str">
        <f>IFERROR(INDEX('УЦН 2.0'!K:K,MATCH('показатель 504-п'!T573,'УЦН 2.0'!L:L,0)),"")</f>
        <v/>
      </c>
      <c r="S573" s="801" t="str">
        <f>IFERROR(INDEX('ПРТС'!H:H,MATCH('показатель 504-п'!T573,'ПРТС'!P:P,0)),"")</f>
        <v/>
      </c>
      <c r="T573" s="808">
        <v>572</v>
      </c>
      <c r="U573" s="785"/>
      <c r="V573" s="785"/>
      <c r="W573" s="785"/>
      <c r="X573" s="785"/>
      <c r="Y573" s="785"/>
      <c r="Z573" s="785"/>
      <c r="AA573" s="785"/>
      <c r="AB573" s="785"/>
    </row>
    <row r="574" ht="14.25">
      <c r="A574" s="800" t="s">
        <v>1284</v>
      </c>
      <c r="B574" s="800" t="s">
        <v>4669</v>
      </c>
      <c r="C574" s="800" t="s">
        <v>4670</v>
      </c>
      <c r="D574" s="801">
        <v>75</v>
      </c>
      <c r="E574" s="802">
        <v>60</v>
      </c>
      <c r="F574" s="803" t="s">
        <v>4671</v>
      </c>
      <c r="G574" s="803" t="s">
        <v>4672</v>
      </c>
      <c r="H574" s="803" t="s">
        <v>4673</v>
      </c>
      <c r="I574" s="803" t="str">
        <f>IFERROR(INDEX('УУС'!F:F,MATCH('показатель 504-п'!T574,'УУС'!N:N,0)),"")</f>
        <v xml:space="preserve">ул. Адрихинская, д. 1</v>
      </c>
      <c r="J574" s="804" t="str">
        <f t="shared" si="46"/>
        <v>-</v>
      </c>
      <c r="K574" s="805" t="s">
        <v>156</v>
      </c>
      <c r="L574" s="805" t="s">
        <v>156</v>
      </c>
      <c r="M574" s="805" t="s">
        <v>156</v>
      </c>
      <c r="N574" s="805" t="s">
        <v>156</v>
      </c>
      <c r="O574" s="806" t="str">
        <f t="shared" si="47"/>
        <v>-</v>
      </c>
      <c r="P574" s="801" t="s">
        <v>156</v>
      </c>
      <c r="Q574" s="801" t="str">
        <f>CONCATENATE(IFERROR(INDEX('УЦН 1.0'!D:D,MATCH('показатель 504-п'!T574,'УЦН 1.0'!R:R,0)),""),IF(IFERROR(INDEX('УЦН 1.0'!H:H,MATCH('показатель 504-п'!T574,'УЦН 1.0'!R:R,0)),"")="",""," ("&amp;IFERROR(INDEX('УЦН 1.0'!H:H,MATCH('показатель 504-п'!T574,'УЦН 1.0'!R:R,0)),"")&amp;")"))</f>
        <v/>
      </c>
      <c r="R574" s="807" t="str">
        <f>IFERROR(INDEX('УЦН 2.0'!K:K,MATCH('показатель 504-п'!T574,'УЦН 2.0'!L:L,0)),"")</f>
        <v/>
      </c>
      <c r="S574" s="801" t="str">
        <f>IFERROR(INDEX('ПРТС'!H:H,MATCH('показатель 504-п'!T574,'ПРТС'!P:P,0)),"")</f>
        <v/>
      </c>
      <c r="T574" s="808">
        <v>573</v>
      </c>
      <c r="U574" s="785"/>
      <c r="V574" s="785"/>
      <c r="W574" s="785"/>
      <c r="X574" s="785"/>
      <c r="Y574" s="785"/>
      <c r="Z574" s="785"/>
      <c r="AA574" s="785"/>
      <c r="AB574" s="785"/>
    </row>
    <row r="575" ht="14.25">
      <c r="A575" s="800" t="s">
        <v>1284</v>
      </c>
      <c r="B575" s="800" t="s">
        <v>1366</v>
      </c>
      <c r="C575" s="800" t="s">
        <v>4674</v>
      </c>
      <c r="D575" s="801">
        <v>48</v>
      </c>
      <c r="E575" s="802">
        <v>33</v>
      </c>
      <c r="F575" s="803" t="s">
        <v>4675</v>
      </c>
      <c r="G575" s="803" t="s">
        <v>4676</v>
      </c>
      <c r="H575" s="803" t="s">
        <v>4677</v>
      </c>
      <c r="I575" s="803" t="str">
        <f>IFERROR(INDEX('УУС'!F:F,MATCH('показатель 504-п'!T575,'УУС'!N:N,0)),"")</f>
        <v xml:space="preserve">ул. Советская, д. 14</v>
      </c>
      <c r="J575" s="804" t="str">
        <f t="shared" si="46"/>
        <v>-</v>
      </c>
      <c r="K575" s="805" t="s">
        <v>156</v>
      </c>
      <c r="L575" s="805" t="s">
        <v>156</v>
      </c>
      <c r="M575" s="805" t="s">
        <v>156</v>
      </c>
      <c r="N575" s="805" t="s">
        <v>156</v>
      </c>
      <c r="O575" s="806" t="str">
        <f t="shared" si="47"/>
        <v>-</v>
      </c>
      <c r="P575" s="801" t="s">
        <v>156</v>
      </c>
      <c r="Q575" s="801" t="str">
        <f>CONCATENATE(IFERROR(INDEX('УЦН 1.0'!D:D,MATCH('показатель 504-п'!T575,'УЦН 1.0'!R:R,0)),""),IF(IFERROR(INDEX('УЦН 1.0'!H:H,MATCH('показатель 504-п'!T575,'УЦН 1.0'!R:R,0)),"")="",""," ("&amp;IFERROR(INDEX('УЦН 1.0'!H:H,MATCH('показатель 504-п'!T575,'УЦН 1.0'!R:R,0)),"")&amp;")"))</f>
        <v/>
      </c>
      <c r="R575" s="807" t="str">
        <f>IFERROR(INDEX('УЦН 2.0'!K:K,MATCH('показатель 504-п'!T575,'УЦН 2.0'!L:L,0)),"")</f>
        <v/>
      </c>
      <c r="S575" s="801" t="str">
        <f>IFERROR(INDEX('ПРТС'!H:H,MATCH('показатель 504-п'!T575,'ПРТС'!P:P,0)),"")</f>
        <v/>
      </c>
      <c r="T575" s="808">
        <v>574</v>
      </c>
      <c r="U575" s="785"/>
      <c r="V575" s="785"/>
      <c r="W575" s="785"/>
      <c r="X575" s="785"/>
      <c r="Y575" s="785"/>
      <c r="Z575" s="785"/>
      <c r="AA575" s="785"/>
      <c r="AB575" s="785"/>
    </row>
    <row r="576" ht="14.25">
      <c r="A576" s="800" t="s">
        <v>1284</v>
      </c>
      <c r="B576" s="800" t="s">
        <v>4678</v>
      </c>
      <c r="C576" s="800" t="s">
        <v>83</v>
      </c>
      <c r="D576" s="801">
        <v>158</v>
      </c>
      <c r="E576" s="802">
        <v>87</v>
      </c>
      <c r="F576" s="803" t="s">
        <v>4679</v>
      </c>
      <c r="G576" s="803" t="s">
        <v>4680</v>
      </c>
      <c r="H576" s="803" t="s">
        <v>4681</v>
      </c>
      <c r="I576" s="803" t="str">
        <f>IFERROR(INDEX('УУС'!F:F,MATCH('показатель 504-п'!T576,'УУС'!N:N,0)),"")</f>
        <v xml:space="preserve">ул. Советская, д. 22</v>
      </c>
      <c r="J576" s="804" t="str">
        <f t="shared" si="46"/>
        <v>-</v>
      </c>
      <c r="K576" s="805" t="s">
        <v>156</v>
      </c>
      <c r="L576" s="805" t="s">
        <v>156</v>
      </c>
      <c r="M576" s="805" t="s">
        <v>156</v>
      </c>
      <c r="N576" s="805" t="s">
        <v>156</v>
      </c>
      <c r="O576" s="806" t="str">
        <f t="shared" si="47"/>
        <v>РРЛ</v>
      </c>
      <c r="P576" s="801" t="s">
        <v>2540</v>
      </c>
      <c r="Q576" s="801" t="str">
        <f>CONCATENATE(IFERROR(INDEX('УЦН 1.0'!D:D,MATCH('показатель 504-п'!T576,'УЦН 1.0'!R:R,0)),""),IF(IFERROR(INDEX('УЦН 1.0'!H:H,MATCH('показатель 504-п'!T576,'УЦН 1.0'!R:R,0)),"")="",""," ("&amp;IFERROR(INDEX('УЦН 1.0'!H:H,MATCH('показатель 504-п'!T576,'УЦН 1.0'!R:R,0)),"")&amp;")"))</f>
        <v/>
      </c>
      <c r="R576" s="807" t="str">
        <f>IFERROR(INDEX('УЦН 2.0'!K:K,MATCH('показатель 504-п'!T576,'УЦН 2.0'!L:L,0)),"")</f>
        <v/>
      </c>
      <c r="S576" s="801" t="str">
        <f>IFERROR(INDEX('ПРТС'!H:H,MATCH('показатель 504-п'!T576,'ПРТС'!P:P,0)),"")</f>
        <v/>
      </c>
      <c r="T576" s="808">
        <v>575</v>
      </c>
      <c r="U576" s="785"/>
      <c r="V576" s="785"/>
      <c r="W576" s="785"/>
      <c r="X576" s="785"/>
      <c r="Y576" s="785"/>
      <c r="Z576" s="785"/>
      <c r="AA576" s="785"/>
      <c r="AB576" s="785"/>
    </row>
    <row r="577" ht="14.25">
      <c r="A577" s="814" t="s">
        <v>1284</v>
      </c>
      <c r="B577" s="800" t="s">
        <v>4682</v>
      </c>
      <c r="C577" s="814" t="s">
        <v>168</v>
      </c>
      <c r="D577" s="815">
        <v>511</v>
      </c>
      <c r="E577" s="802">
        <v>338</v>
      </c>
      <c r="F577" s="803" t="s">
        <v>4683</v>
      </c>
      <c r="G577" s="803" t="s">
        <v>4684</v>
      </c>
      <c r="H577" s="803" t="s">
        <v>4685</v>
      </c>
      <c r="I577" s="803" t="str">
        <f>IFERROR(INDEX('УУС'!F:F,MATCH('показатель 504-п'!T577,'УУС'!N:N,0)),"")</f>
        <v xml:space="preserve">ул. Зеленая, д. 2/1</v>
      </c>
      <c r="J577" s="816" t="str">
        <f t="shared" si="46"/>
        <v xml:space="preserve">4G хор</v>
      </c>
      <c r="K577" s="805"/>
      <c r="L577" s="805"/>
      <c r="M577" s="817" t="s">
        <v>2482</v>
      </c>
      <c r="N577" s="805"/>
      <c r="O577" s="806" t="str">
        <f t="shared" si="47"/>
        <v>РРЛ</v>
      </c>
      <c r="P577" s="801" t="s">
        <v>2540</v>
      </c>
      <c r="Q577" s="801" t="str">
        <f>CONCATENATE(IFERROR(INDEX('УЦН 1.0'!D:D,MATCH('показатель 504-п'!T577,'УЦН 1.0'!R:R,0)),""),IF(IFERROR(INDEX('УЦН 1.0'!H:H,MATCH('показатель 504-п'!T577,'УЦН 1.0'!R:R,0)),"")="",""," ("&amp;IFERROR(INDEX('УЦН 1.0'!H:H,MATCH('показатель 504-п'!T577,'УЦН 1.0'!R:R,0)),"")&amp;")"))</f>
        <v/>
      </c>
      <c r="R577" s="807" t="str">
        <f>IFERROR(INDEX('УЦН 2.0'!K:K,MATCH('показатель 504-п'!T577,'УЦН 2.0'!L:L,0)),"")</f>
        <v/>
      </c>
      <c r="S577" s="801">
        <f>IFERROR(INDEX('ПРТС'!H:H,MATCH('показатель 504-п'!T577,'ПРТС'!P:P,0)),"")</f>
        <v>2022</v>
      </c>
      <c r="T577" s="808">
        <v>576</v>
      </c>
      <c r="U577" s="785"/>
      <c r="V577" s="785"/>
      <c r="W577" s="785"/>
      <c r="X577" s="785"/>
      <c r="Y577" s="785"/>
      <c r="Z577" s="785"/>
      <c r="AA577" s="785"/>
      <c r="AB577" s="785"/>
    </row>
    <row r="578" ht="14.25">
      <c r="A578" s="814" t="s">
        <v>1284</v>
      </c>
      <c r="B578" s="800" t="s">
        <v>4686</v>
      </c>
      <c r="C578" s="814" t="s">
        <v>274</v>
      </c>
      <c r="D578" s="815">
        <v>451</v>
      </c>
      <c r="E578" s="802">
        <v>386</v>
      </c>
      <c r="F578" s="803" t="s">
        <v>4687</v>
      </c>
      <c r="G578" s="803" t="s">
        <v>4688</v>
      </c>
      <c r="H578" s="803" t="s">
        <v>4689</v>
      </c>
      <c r="I578" s="803" t="str">
        <f>IFERROR(INDEX('УУС'!F:F,MATCH('показатель 504-п'!T578,'УУС'!N:N,0)),"")</f>
        <v xml:space="preserve">ул. Советская, д. 47</v>
      </c>
      <c r="J578" s="816" t="str">
        <f t="shared" si="46"/>
        <v xml:space="preserve">4G хор</v>
      </c>
      <c r="K578" s="805"/>
      <c r="L578" s="805"/>
      <c r="M578" s="805"/>
      <c r="N578" s="817" t="s">
        <v>2483</v>
      </c>
      <c r="O578" s="806" t="str">
        <f t="shared" si="47"/>
        <v>ВОЛС</v>
      </c>
      <c r="P578" s="801" t="s">
        <v>819</v>
      </c>
      <c r="Q578" s="801" t="str">
        <f>CONCATENATE(IFERROR(INDEX('УЦН 1.0'!D:D,MATCH('показатель 504-п'!T578,'УЦН 1.0'!R:R,0)),""),IF(IFERROR(INDEX('УЦН 1.0'!H:H,MATCH('показатель 504-п'!T578,'УЦН 1.0'!R:R,0)),"")="",""," ("&amp;IFERROR(INDEX('УЦН 1.0'!H:H,MATCH('показатель 504-п'!T578,'УЦН 1.0'!R:R,0)),"")&amp;")"))</f>
        <v xml:space="preserve">2015 (ВОЛС)</v>
      </c>
      <c r="R578" s="807" t="str">
        <f>IFERROR(INDEX('УЦН 2.0'!K:K,MATCH('показатель 504-п'!T578,'УЦН 2.0'!L:L,0)),"")</f>
        <v/>
      </c>
      <c r="S578" s="801">
        <f>IFERROR(INDEX('ПРТС'!H:H,MATCH('показатель 504-п'!T578,'ПРТС'!P:P,0)),"")</f>
        <v>2021</v>
      </c>
      <c r="T578" s="808">
        <v>577</v>
      </c>
      <c r="U578" s="785"/>
      <c r="V578" s="785"/>
      <c r="W578" s="785"/>
      <c r="X578" s="785"/>
      <c r="Y578" s="785"/>
      <c r="Z578" s="785"/>
      <c r="AA578" s="785"/>
      <c r="AB578" s="785"/>
    </row>
    <row r="579" ht="14.25">
      <c r="A579" s="800" t="s">
        <v>1284</v>
      </c>
      <c r="B579" s="800" t="s">
        <v>4690</v>
      </c>
      <c r="C579" s="800" t="s">
        <v>1571</v>
      </c>
      <c r="D579" s="801">
        <v>501</v>
      </c>
      <c r="E579" s="802">
        <v>382</v>
      </c>
      <c r="F579" s="803" t="s">
        <v>4691</v>
      </c>
      <c r="G579" s="803" t="s">
        <v>4692</v>
      </c>
      <c r="H579" s="803" t="s">
        <v>4693</v>
      </c>
      <c r="I579" s="803" t="str">
        <f>IFERROR(INDEX('УУС'!F:F,MATCH('показатель 504-п'!T579,'УУС'!N:N,0)),"")</f>
        <v xml:space="preserve">ул. Ленина, д. 2</v>
      </c>
      <c r="J579" s="804" t="str">
        <f t="shared" si="46"/>
        <v xml:space="preserve">4G хор</v>
      </c>
      <c r="K579" s="805" t="s">
        <v>2515</v>
      </c>
      <c r="L579" s="805" t="s">
        <v>2500</v>
      </c>
      <c r="M579" s="805" t="s">
        <v>2489</v>
      </c>
      <c r="N579" s="805" t="s">
        <v>2483</v>
      </c>
      <c r="O579" s="806" t="str">
        <f t="shared" si="47"/>
        <v>ВОЛС</v>
      </c>
      <c r="P579" s="801" t="s">
        <v>819</v>
      </c>
      <c r="Q579" s="801" t="str">
        <f>CONCATENATE(IFERROR(INDEX('УЦН 1.0'!D:D,MATCH('показатель 504-п'!T579,'УЦН 1.0'!R:R,0)),""),IF(IFERROR(INDEX('УЦН 1.0'!H:H,MATCH('показатель 504-п'!T579,'УЦН 1.0'!R:R,0)),"")="",""," ("&amp;IFERROR(INDEX('УЦН 1.0'!H:H,MATCH('показатель 504-п'!T579,'УЦН 1.0'!R:R,0)),"")&amp;")"))</f>
        <v/>
      </c>
      <c r="R579" s="807" t="str">
        <f>IFERROR(INDEX('УЦН 2.0'!K:K,MATCH('показатель 504-п'!T579,'УЦН 2.0'!L:L,0)),"")</f>
        <v/>
      </c>
      <c r="S579" s="801" t="str">
        <f>IFERROR(INDEX('ПРТС'!H:H,MATCH('показатель 504-п'!T579,'ПРТС'!P:P,0)),"")</f>
        <v/>
      </c>
      <c r="T579" s="808">
        <v>578</v>
      </c>
      <c r="U579" s="785"/>
      <c r="V579" s="785"/>
      <c r="W579" s="785"/>
      <c r="X579" s="785"/>
      <c r="Y579" s="785"/>
      <c r="Z579" s="785"/>
      <c r="AA579" s="785"/>
      <c r="AB579" s="785"/>
    </row>
    <row r="580" ht="14.25">
      <c r="A580" s="800" t="s">
        <v>1284</v>
      </c>
      <c r="B580" s="800" t="s">
        <v>2484</v>
      </c>
      <c r="C580" s="800" t="s">
        <v>4694</v>
      </c>
      <c r="D580" s="801">
        <v>65</v>
      </c>
      <c r="E580" s="802">
        <v>34</v>
      </c>
      <c r="F580" s="803" t="s">
        <v>4695</v>
      </c>
      <c r="G580" s="803" t="s">
        <v>4696</v>
      </c>
      <c r="H580" s="803" t="s">
        <v>4697</v>
      </c>
      <c r="I580" s="803" t="str">
        <f>IFERROR(INDEX('УУС'!F:F,MATCH('показатель 504-п'!T580,'УУС'!N:N,0)),"")</f>
        <v xml:space="preserve">ул. Таежная, д. 21</v>
      </c>
      <c r="J580" s="804" t="str">
        <f t="shared" si="46"/>
        <v xml:space="preserve">2G низ</v>
      </c>
      <c r="K580" s="805" t="s">
        <v>156</v>
      </c>
      <c r="L580" s="805" t="s">
        <v>156</v>
      </c>
      <c r="M580" s="805" t="s">
        <v>156</v>
      </c>
      <c r="N580" s="805" t="s">
        <v>2490</v>
      </c>
      <c r="O580" s="806" t="str">
        <f t="shared" si="47"/>
        <v>-</v>
      </c>
      <c r="P580" s="801" t="s">
        <v>156</v>
      </c>
      <c r="Q580" s="801" t="str">
        <f>CONCATENATE(IFERROR(INDEX('УЦН 1.0'!D:D,MATCH('показатель 504-п'!T580,'УЦН 1.0'!R:R,0)),""),IF(IFERROR(INDEX('УЦН 1.0'!H:H,MATCH('показатель 504-п'!T580,'УЦН 1.0'!R:R,0)),"")="",""," ("&amp;IFERROR(INDEX('УЦН 1.0'!H:H,MATCH('показатель 504-п'!T580,'УЦН 1.0'!R:R,0)),"")&amp;")"))</f>
        <v/>
      </c>
      <c r="R580" s="807" t="str">
        <f>IFERROR(INDEX('УЦН 2.0'!K:K,MATCH('показатель 504-п'!T580,'УЦН 2.0'!L:L,0)),"")</f>
        <v/>
      </c>
      <c r="S580" s="801" t="str">
        <f>IFERROR(INDEX('ПРТС'!H:H,MATCH('показатель 504-п'!T580,'ПРТС'!P:P,0)),"")</f>
        <v/>
      </c>
      <c r="T580" s="808">
        <v>579</v>
      </c>
      <c r="U580" s="785"/>
      <c r="V580" s="785"/>
      <c r="W580" s="785"/>
      <c r="X580" s="785"/>
      <c r="Y580" s="785"/>
      <c r="Z580" s="785"/>
      <c r="AA580" s="785"/>
      <c r="AB580" s="785"/>
    </row>
    <row r="581" ht="14.25">
      <c r="A581" s="800" t="s">
        <v>1284</v>
      </c>
      <c r="B581" s="800" t="s">
        <v>4698</v>
      </c>
      <c r="C581" s="800" t="s">
        <v>4699</v>
      </c>
      <c r="D581" s="801">
        <v>64</v>
      </c>
      <c r="E581" s="802">
        <v>73</v>
      </c>
      <c r="F581" s="803" t="s">
        <v>4700</v>
      </c>
      <c r="G581" s="803" t="s">
        <v>4701</v>
      </c>
      <c r="H581" s="803" t="s">
        <v>4702</v>
      </c>
      <c r="I581" s="803" t="str">
        <f>IFERROR(INDEX('УУС'!F:F,MATCH('показатель 504-п'!T581,'УУС'!N:N,0)),"")</f>
        <v/>
      </c>
      <c r="J581" s="804" t="str">
        <f t="shared" si="46"/>
        <v xml:space="preserve">4G хор</v>
      </c>
      <c r="K581" s="805" t="s">
        <v>2557</v>
      </c>
      <c r="L581" s="805" t="s">
        <v>2536</v>
      </c>
      <c r="M581" s="805" t="s">
        <v>2516</v>
      </c>
      <c r="N581" s="805" t="s">
        <v>2483</v>
      </c>
      <c r="O581" s="806" t="str">
        <f t="shared" si="47"/>
        <v>-</v>
      </c>
      <c r="P581" s="801" t="s">
        <v>156</v>
      </c>
      <c r="Q581" s="801" t="str">
        <f>CONCATENATE(IFERROR(INDEX('УЦН 1.0'!D:D,MATCH('показатель 504-п'!T581,'УЦН 1.0'!R:R,0)),""),IF(IFERROR(INDEX('УЦН 1.0'!H:H,MATCH('показатель 504-п'!T581,'УЦН 1.0'!R:R,0)),"")="",""," ("&amp;IFERROR(INDEX('УЦН 1.0'!H:H,MATCH('показатель 504-п'!T581,'УЦН 1.0'!R:R,0)),"")&amp;")"))</f>
        <v/>
      </c>
      <c r="R581" s="807" t="str">
        <f>IFERROR(INDEX('УЦН 2.0'!K:K,MATCH('показатель 504-п'!T581,'УЦН 2.0'!L:L,0)),"")</f>
        <v/>
      </c>
      <c r="S581" s="801" t="str">
        <f>IFERROR(INDEX('ПРТС'!H:H,MATCH('показатель 504-п'!T581,'ПРТС'!P:P,0)),"")</f>
        <v/>
      </c>
      <c r="T581" s="808">
        <v>580</v>
      </c>
      <c r="U581" s="785"/>
      <c r="V581" s="785"/>
      <c r="W581" s="785"/>
      <c r="X581" s="785"/>
      <c r="Y581" s="785"/>
      <c r="Z581" s="785"/>
      <c r="AA581" s="785"/>
      <c r="AB581" s="785"/>
    </row>
    <row r="582" ht="14.25">
      <c r="A582" s="814" t="s">
        <v>1284</v>
      </c>
      <c r="B582" s="800" t="s">
        <v>4703</v>
      </c>
      <c r="C582" s="814" t="s">
        <v>275</v>
      </c>
      <c r="D582" s="815">
        <v>443</v>
      </c>
      <c r="E582" s="802">
        <v>317</v>
      </c>
      <c r="F582" s="803" t="s">
        <v>4704</v>
      </c>
      <c r="G582" s="803" t="s">
        <v>4705</v>
      </c>
      <c r="H582" s="803" t="s">
        <v>4706</v>
      </c>
      <c r="I582" s="803" t="str">
        <f>IFERROR(INDEX('УУС'!F:F,MATCH('показатель 504-п'!T582,'УУС'!N:N,0)),"")</f>
        <v/>
      </c>
      <c r="J582" s="816" t="str">
        <f t="shared" si="46"/>
        <v xml:space="preserve">4G хор</v>
      </c>
      <c r="K582" s="805"/>
      <c r="L582" s="805"/>
      <c r="M582" s="805"/>
      <c r="N582" s="817" t="s">
        <v>2483</v>
      </c>
      <c r="O582" s="806" t="str">
        <f t="shared" si="47"/>
        <v>ВОЛС</v>
      </c>
      <c r="P582" s="801" t="s">
        <v>819</v>
      </c>
      <c r="Q582" s="801" t="str">
        <f>CONCATENATE(IFERROR(INDEX('УЦН 1.0'!D:D,MATCH('показатель 504-п'!T582,'УЦН 1.0'!R:R,0)),""),IF(IFERROR(INDEX('УЦН 1.0'!H:H,MATCH('показатель 504-п'!T582,'УЦН 1.0'!R:R,0)),"")="",""," ("&amp;IFERROR(INDEX('УЦН 1.0'!H:H,MATCH('показатель 504-п'!T582,'УЦН 1.0'!R:R,0)),"")&amp;")"))</f>
        <v xml:space="preserve">2017 (ВОЛС)</v>
      </c>
      <c r="R582" s="807" t="str">
        <f>IFERROR(INDEX('УЦН 2.0'!K:K,MATCH('показатель 504-п'!T582,'УЦН 2.0'!L:L,0)),"")</f>
        <v/>
      </c>
      <c r="S582" s="801">
        <f>IFERROR(INDEX('ПРТС'!H:H,MATCH('показатель 504-п'!T582,'ПРТС'!P:P,0)),"")</f>
        <v>2019</v>
      </c>
      <c r="T582" s="808">
        <v>581</v>
      </c>
      <c r="U582" s="785"/>
      <c r="V582" s="785"/>
      <c r="W582" s="785"/>
      <c r="X582" s="785"/>
      <c r="Y582" s="785"/>
      <c r="Z582" s="785"/>
      <c r="AA582" s="785"/>
      <c r="AB582" s="785"/>
    </row>
    <row r="583" ht="14.25">
      <c r="A583" s="800" t="s">
        <v>1284</v>
      </c>
      <c r="B583" s="800" t="s">
        <v>4707</v>
      </c>
      <c r="C583" s="800" t="s">
        <v>276</v>
      </c>
      <c r="D583" s="801">
        <v>429</v>
      </c>
      <c r="E583" s="802">
        <v>340</v>
      </c>
      <c r="F583" s="803" t="s">
        <v>4708</v>
      </c>
      <c r="G583" s="803" t="s">
        <v>4709</v>
      </c>
      <c r="H583" s="803" t="s">
        <v>4710</v>
      </c>
      <c r="I583" s="803" t="str">
        <f>IFERROR(INDEX('УУС'!F:F,MATCH('показатель 504-п'!T583,'УУС'!N:N,0)),"")</f>
        <v xml:space="preserve">ул. Ленина, д. 17</v>
      </c>
      <c r="J583" s="804" t="str">
        <f t="shared" si="46"/>
        <v xml:space="preserve">4G хор</v>
      </c>
      <c r="K583" s="805" t="s">
        <v>2515</v>
      </c>
      <c r="L583" s="805" t="s">
        <v>156</v>
      </c>
      <c r="M583" s="805" t="s">
        <v>156</v>
      </c>
      <c r="N583" s="805" t="s">
        <v>2483</v>
      </c>
      <c r="O583" s="806" t="str">
        <f t="shared" si="47"/>
        <v>ВОЛС</v>
      </c>
      <c r="P583" s="801" t="s">
        <v>819</v>
      </c>
      <c r="Q583" s="801" t="str">
        <f>CONCATENATE(IFERROR(INDEX('УЦН 1.0'!D:D,MATCH('показатель 504-п'!T583,'УЦН 1.0'!R:R,0)),""),IF(IFERROR(INDEX('УЦН 1.0'!H:H,MATCH('показатель 504-п'!T583,'УЦН 1.0'!R:R,0)),"")="",""," ("&amp;IFERROR(INDEX('УЦН 1.0'!H:H,MATCH('показатель 504-п'!T583,'УЦН 1.0'!R:R,0)),"")&amp;")"))</f>
        <v xml:space="preserve">2017 (ВОЛС)</v>
      </c>
      <c r="R583" s="807" t="str">
        <f>IFERROR(INDEX('УЦН 2.0'!K:K,MATCH('показатель 504-п'!T583,'УЦН 2.0'!L:L,0)),"")</f>
        <v/>
      </c>
      <c r="S583" s="801" t="str">
        <f>IFERROR(INDEX('ПРТС'!H:H,MATCH('показатель 504-п'!T583,'ПРТС'!P:P,0)),"")</f>
        <v/>
      </c>
      <c r="T583" s="808">
        <v>582</v>
      </c>
      <c r="U583" s="785"/>
      <c r="V583" s="785"/>
      <c r="W583" s="785"/>
      <c r="X583" s="785"/>
      <c r="Y583" s="785"/>
      <c r="Z583" s="785"/>
      <c r="AA583" s="785"/>
      <c r="AB583" s="785"/>
    </row>
    <row r="584" ht="14.25">
      <c r="A584" s="800" t="s">
        <v>1284</v>
      </c>
      <c r="B584" s="800" t="s">
        <v>2484</v>
      </c>
      <c r="C584" s="800" t="s">
        <v>4711</v>
      </c>
      <c r="D584" s="801">
        <v>36</v>
      </c>
      <c r="E584" s="802">
        <v>12</v>
      </c>
      <c r="F584" s="803" t="s">
        <v>4712</v>
      </c>
      <c r="G584" s="803" t="s">
        <v>4713</v>
      </c>
      <c r="H584" s="803" t="s">
        <v>4714</v>
      </c>
      <c r="I584" s="803" t="str">
        <f>IFERROR(INDEX('УУС'!F:F,MATCH('показатель 504-п'!T584,'УУС'!N:N,0)),"")</f>
        <v/>
      </c>
      <c r="J584" s="804" t="str">
        <f t="shared" si="46"/>
        <v xml:space="preserve">3G хор</v>
      </c>
      <c r="K584" s="805" t="s">
        <v>156</v>
      </c>
      <c r="L584" s="805" t="s">
        <v>156</v>
      </c>
      <c r="M584" s="805" t="s">
        <v>156</v>
      </c>
      <c r="N584" s="805" t="s">
        <v>2495</v>
      </c>
      <c r="O584" s="806" t="str">
        <f t="shared" si="47"/>
        <v>-</v>
      </c>
      <c r="P584" s="801" t="s">
        <v>156</v>
      </c>
      <c r="Q584" s="801" t="str">
        <f>CONCATENATE(IFERROR(INDEX('УЦН 1.0'!D:D,MATCH('показатель 504-п'!T584,'УЦН 1.0'!R:R,0)),""),IF(IFERROR(INDEX('УЦН 1.0'!H:H,MATCH('показатель 504-п'!T584,'УЦН 1.0'!R:R,0)),"")="",""," ("&amp;IFERROR(INDEX('УЦН 1.0'!H:H,MATCH('показатель 504-п'!T584,'УЦН 1.0'!R:R,0)),"")&amp;")"))</f>
        <v/>
      </c>
      <c r="R584" s="807" t="str">
        <f>IFERROR(INDEX('УЦН 2.0'!K:K,MATCH('показатель 504-п'!T584,'УЦН 2.0'!L:L,0)),"")</f>
        <v/>
      </c>
      <c r="S584" s="801" t="str">
        <f>IFERROR(INDEX('ПРТС'!H:H,MATCH('показатель 504-п'!T584,'ПРТС'!P:P,0)),"")</f>
        <v/>
      </c>
      <c r="T584" s="808">
        <v>583</v>
      </c>
      <c r="U584" s="785"/>
      <c r="V584" s="785"/>
      <c r="W584" s="785"/>
      <c r="X584" s="785"/>
      <c r="Y584" s="785"/>
      <c r="Z584" s="785"/>
      <c r="AA584" s="785"/>
      <c r="AB584" s="785"/>
    </row>
    <row r="585" ht="14.25">
      <c r="A585" s="800" t="s">
        <v>1284</v>
      </c>
      <c r="B585" s="800" t="s">
        <v>1285</v>
      </c>
      <c r="C585" s="800" t="s">
        <v>4715</v>
      </c>
      <c r="D585" s="801">
        <v>109</v>
      </c>
      <c r="E585" s="802">
        <v>68</v>
      </c>
      <c r="F585" s="803" t="s">
        <v>4716</v>
      </c>
      <c r="G585" s="803" t="s">
        <v>4717</v>
      </c>
      <c r="H585" s="803" t="s">
        <v>4718</v>
      </c>
      <c r="I585" s="803" t="str">
        <f>IFERROR(INDEX('УУС'!F:F,MATCH('показатель 504-п'!T585,'УУС'!N:N,0)),"")</f>
        <v xml:space="preserve">ул. Таежная, д. 2</v>
      </c>
      <c r="J585" s="804" t="str">
        <f t="shared" si="46"/>
        <v>-</v>
      </c>
      <c r="K585" s="805" t="s">
        <v>156</v>
      </c>
      <c r="L585" s="805" t="s">
        <v>156</v>
      </c>
      <c r="M585" s="805" t="s">
        <v>156</v>
      </c>
      <c r="N585" s="805" t="s">
        <v>156</v>
      </c>
      <c r="O585" s="806" t="str">
        <f t="shared" si="47"/>
        <v>-</v>
      </c>
      <c r="P585" s="801" t="s">
        <v>156</v>
      </c>
      <c r="Q585" s="801" t="str">
        <f>CONCATENATE(IFERROR(INDEX('УЦН 1.0'!D:D,MATCH('показатель 504-п'!T585,'УЦН 1.0'!R:R,0)),""),IF(IFERROR(INDEX('УЦН 1.0'!H:H,MATCH('показатель 504-п'!T585,'УЦН 1.0'!R:R,0)),"")="",""," ("&amp;IFERROR(INDEX('УЦН 1.0'!H:H,MATCH('показатель 504-п'!T585,'УЦН 1.0'!R:R,0)),"")&amp;")"))</f>
        <v/>
      </c>
      <c r="R585" s="807" t="str">
        <f>IFERROR(INDEX('УЦН 2.0'!K:K,MATCH('показатель 504-п'!T585,'УЦН 2.0'!L:L,0)),"")</f>
        <v/>
      </c>
      <c r="S585" s="801" t="str">
        <f>IFERROR(INDEX('ПРТС'!H:H,MATCH('показатель 504-п'!T585,'ПРТС'!P:P,0)),"")</f>
        <v/>
      </c>
      <c r="T585" s="808">
        <v>584</v>
      </c>
      <c r="U585" s="785"/>
      <c r="V585" s="785"/>
      <c r="W585" s="785"/>
      <c r="X585" s="785"/>
      <c r="Y585" s="785"/>
      <c r="Z585" s="785"/>
      <c r="AA585" s="785"/>
      <c r="AB585" s="785"/>
    </row>
    <row r="586" ht="14.25">
      <c r="A586" s="800" t="s">
        <v>1284</v>
      </c>
      <c r="B586" s="800" t="s">
        <v>4698</v>
      </c>
      <c r="C586" s="800" t="s">
        <v>4719</v>
      </c>
      <c r="D586" s="801">
        <v>5135</v>
      </c>
      <c r="E586" s="802">
        <v>4949</v>
      </c>
      <c r="F586" s="803" t="s">
        <v>4720</v>
      </c>
      <c r="G586" s="803" t="s">
        <v>4721</v>
      </c>
      <c r="H586" s="803" t="s">
        <v>4722</v>
      </c>
      <c r="I586" s="803" t="str">
        <f>IFERROR(INDEX('УУС'!F:F,MATCH('показатель 504-п'!T586,'УУС'!N:N,0)),"")</f>
        <v/>
      </c>
      <c r="J586" s="804" t="str">
        <f t="shared" si="46"/>
        <v xml:space="preserve">4G хор</v>
      </c>
      <c r="K586" s="805" t="s">
        <v>2480</v>
      </c>
      <c r="L586" s="805" t="s">
        <v>2481</v>
      </c>
      <c r="M586" s="805" t="s">
        <v>2482</v>
      </c>
      <c r="N586" s="805" t="s">
        <v>2483</v>
      </c>
      <c r="O586" s="806" t="str">
        <f t="shared" si="47"/>
        <v>ВОЛС</v>
      </c>
      <c r="P586" s="801" t="s">
        <v>819</v>
      </c>
      <c r="Q586" s="801" t="str">
        <f>CONCATENATE(IFERROR(INDEX('УЦН 1.0'!D:D,MATCH('показатель 504-п'!T586,'УЦН 1.0'!R:R,0)),""),IF(IFERROR(INDEX('УЦН 1.0'!H:H,MATCH('показатель 504-п'!T586,'УЦН 1.0'!R:R,0)),"")="",""," ("&amp;IFERROR(INDEX('УЦН 1.0'!H:H,MATCH('показатель 504-п'!T586,'УЦН 1.0'!R:R,0)),"")&amp;")"))</f>
        <v/>
      </c>
      <c r="R586" s="807" t="str">
        <f>IFERROR(INDEX('УЦН 2.0'!K:K,MATCH('показатель 504-п'!T586,'УЦН 2.0'!L:L,0)),"")</f>
        <v/>
      </c>
      <c r="S586" s="801" t="str">
        <f>IFERROR(INDEX('ПРТС'!H:H,MATCH('показатель 504-п'!T586,'ПРТС'!P:P,0)),"")</f>
        <v/>
      </c>
      <c r="T586" s="808">
        <v>585</v>
      </c>
      <c r="U586" s="785"/>
      <c r="V586" s="785"/>
      <c r="W586" s="785"/>
      <c r="X586" s="785"/>
      <c r="Y586" s="785"/>
      <c r="Z586" s="785"/>
      <c r="AA586" s="785"/>
      <c r="AB586" s="785"/>
    </row>
    <row r="587" ht="14.25">
      <c r="A587" s="800" t="s">
        <v>1284</v>
      </c>
      <c r="B587" s="800" t="s">
        <v>4723</v>
      </c>
      <c r="C587" s="800" t="s">
        <v>4724</v>
      </c>
      <c r="D587" s="801">
        <v>85</v>
      </c>
      <c r="E587" s="802">
        <v>42</v>
      </c>
      <c r="F587" s="803" t="s">
        <v>4725</v>
      </c>
      <c r="G587" s="803" t="s">
        <v>4726</v>
      </c>
      <c r="H587" s="803" t="s">
        <v>4727</v>
      </c>
      <c r="I587" s="803" t="str">
        <f>IFERROR(INDEX('УУС'!F:F,MATCH('показатель 504-п'!T587,'УУС'!N:N,0)),"")</f>
        <v xml:space="preserve">ул. Зеленая, д. 34</v>
      </c>
      <c r="J587" s="804" t="str">
        <f t="shared" si="46"/>
        <v>-</v>
      </c>
      <c r="K587" s="805" t="s">
        <v>156</v>
      </c>
      <c r="L587" s="805" t="s">
        <v>156</v>
      </c>
      <c r="M587" s="805" t="s">
        <v>156</v>
      </c>
      <c r="N587" s="805" t="s">
        <v>156</v>
      </c>
      <c r="O587" s="806" t="str">
        <f t="shared" si="47"/>
        <v>Спутник</v>
      </c>
      <c r="P587" s="801" t="s">
        <v>882</v>
      </c>
      <c r="Q587" s="801" t="str">
        <f>CONCATENATE(IFERROR(INDEX('УЦН 1.0'!D:D,MATCH('показатель 504-п'!T587,'УЦН 1.0'!R:R,0)),""),IF(IFERROR(INDEX('УЦН 1.0'!H:H,MATCH('показатель 504-п'!T587,'УЦН 1.0'!R:R,0)),"")="",""," ("&amp;IFERROR(INDEX('УЦН 1.0'!H:H,MATCH('показатель 504-п'!T587,'УЦН 1.0'!R:R,0)),"")&amp;")"))</f>
        <v/>
      </c>
      <c r="R587" s="807" t="str">
        <f>IFERROR(INDEX('УЦН 2.0'!K:K,MATCH('показатель 504-п'!T587,'УЦН 2.0'!L:L,0)),"")</f>
        <v/>
      </c>
      <c r="S587" s="801" t="str">
        <f>IFERROR(INDEX('ПРТС'!H:H,MATCH('показатель 504-п'!T587,'ПРТС'!P:P,0)),"")</f>
        <v/>
      </c>
      <c r="T587" s="808">
        <v>586</v>
      </c>
      <c r="U587" s="785"/>
      <c r="V587" s="785"/>
      <c r="W587" s="785"/>
      <c r="X587" s="785"/>
      <c r="Y587" s="785"/>
      <c r="Z587" s="785"/>
      <c r="AA587" s="785"/>
      <c r="AB587" s="785"/>
    </row>
    <row r="588" ht="14.25">
      <c r="A588" s="800" t="s">
        <v>1284</v>
      </c>
      <c r="B588" s="800" t="s">
        <v>4669</v>
      </c>
      <c r="C588" s="800" t="s">
        <v>4728</v>
      </c>
      <c r="D588" s="801">
        <v>115</v>
      </c>
      <c r="E588" s="802">
        <v>83</v>
      </c>
      <c r="F588" s="803" t="s">
        <v>4729</v>
      </c>
      <c r="G588" s="803" t="s">
        <v>4730</v>
      </c>
      <c r="H588" s="803" t="s">
        <v>4731</v>
      </c>
      <c r="I588" s="803" t="str">
        <f>IFERROR(INDEX('УУС'!F:F,MATCH('показатель 504-п'!T588,'УУС'!N:N,0)),"")</f>
        <v xml:space="preserve">ул. Средняя, д. 14</v>
      </c>
      <c r="J588" s="804" t="str">
        <f t="shared" si="46"/>
        <v>-</v>
      </c>
      <c r="K588" s="805" t="s">
        <v>156</v>
      </c>
      <c r="L588" s="805" t="s">
        <v>156</v>
      </c>
      <c r="M588" s="805" t="s">
        <v>156</v>
      </c>
      <c r="N588" s="805" t="s">
        <v>156</v>
      </c>
      <c r="O588" s="806" t="str">
        <f t="shared" si="47"/>
        <v>-</v>
      </c>
      <c r="P588" s="801" t="s">
        <v>156</v>
      </c>
      <c r="Q588" s="801" t="str">
        <f>CONCATENATE(IFERROR(INDEX('УЦН 1.0'!D:D,MATCH('показатель 504-п'!T588,'УЦН 1.0'!R:R,0)),""),IF(IFERROR(INDEX('УЦН 1.0'!H:H,MATCH('показатель 504-п'!T588,'УЦН 1.0'!R:R,0)),"")="",""," ("&amp;IFERROR(INDEX('УЦН 1.0'!H:H,MATCH('показатель 504-п'!T588,'УЦН 1.0'!R:R,0)),"")&amp;")"))</f>
        <v/>
      </c>
      <c r="R588" s="807" t="str">
        <f>IFERROR(INDEX('УЦН 2.0'!K:K,MATCH('показатель 504-п'!T588,'УЦН 2.0'!L:L,0)),"")</f>
        <v/>
      </c>
      <c r="S588" s="801" t="str">
        <f>IFERROR(INDEX('ПРТС'!H:H,MATCH('показатель 504-п'!T588,'ПРТС'!P:P,0)),"")</f>
        <v/>
      </c>
      <c r="T588" s="808">
        <v>587</v>
      </c>
      <c r="U588" s="785"/>
      <c r="V588" s="785"/>
      <c r="W588" s="785"/>
      <c r="X588" s="785"/>
      <c r="Y588" s="785"/>
      <c r="Z588" s="785"/>
      <c r="AA588" s="785"/>
      <c r="AB588" s="785"/>
    </row>
    <row r="589" ht="14.25">
      <c r="A589" s="800" t="s">
        <v>1284</v>
      </c>
      <c r="B589" s="800" t="s">
        <v>4703</v>
      </c>
      <c r="C589" s="800" t="s">
        <v>4732</v>
      </c>
      <c r="D589" s="801">
        <v>23</v>
      </c>
      <c r="E589" s="802">
        <v>10</v>
      </c>
      <c r="F589" s="803" t="s">
        <v>4733</v>
      </c>
      <c r="G589" s="803" t="s">
        <v>4734</v>
      </c>
      <c r="H589" s="803" t="s">
        <v>4735</v>
      </c>
      <c r="I589" s="803" t="str">
        <f>IFERROR(INDEX('УУС'!F:F,MATCH('показатель 504-п'!T589,'УУС'!N:N,0)),"")</f>
        <v/>
      </c>
      <c r="J589" s="804" t="str">
        <f t="shared" si="46"/>
        <v>-</v>
      </c>
      <c r="K589" s="805" t="s">
        <v>156</v>
      </c>
      <c r="L589" s="805" t="s">
        <v>156</v>
      </c>
      <c r="M589" s="805" t="s">
        <v>156</v>
      </c>
      <c r="N589" s="805" t="s">
        <v>156</v>
      </c>
      <c r="O589" s="806" t="str">
        <f t="shared" si="47"/>
        <v>-</v>
      </c>
      <c r="P589" s="801" t="s">
        <v>156</v>
      </c>
      <c r="Q589" s="801" t="str">
        <f>CONCATENATE(IFERROR(INDEX('УЦН 1.0'!D:D,MATCH('показатель 504-п'!T589,'УЦН 1.0'!R:R,0)),""),IF(IFERROR(INDEX('УЦН 1.0'!H:H,MATCH('показатель 504-п'!T589,'УЦН 1.0'!R:R,0)),"")="",""," ("&amp;IFERROR(INDEX('УЦН 1.0'!H:H,MATCH('показатель 504-п'!T589,'УЦН 1.0'!R:R,0)),"")&amp;")"))</f>
        <v/>
      </c>
      <c r="R589" s="807" t="str">
        <f>IFERROR(INDEX('УЦН 2.0'!K:K,MATCH('показатель 504-п'!T589,'УЦН 2.0'!L:L,0)),"")</f>
        <v/>
      </c>
      <c r="S589" s="801" t="str">
        <f>IFERROR(INDEX('ПРТС'!H:H,MATCH('показатель 504-п'!T589,'ПРТС'!P:P,0)),"")</f>
        <v/>
      </c>
      <c r="T589" s="808">
        <v>588</v>
      </c>
      <c r="U589" s="785"/>
      <c r="V589" s="785"/>
      <c r="W589" s="785"/>
      <c r="X589" s="785"/>
      <c r="Y589" s="785"/>
      <c r="Z589" s="785"/>
      <c r="AA589" s="785"/>
      <c r="AB589" s="785"/>
    </row>
    <row r="590" ht="14.25">
      <c r="A590" s="800" t="s">
        <v>1284</v>
      </c>
      <c r="B590" s="800" t="s">
        <v>4678</v>
      </c>
      <c r="C590" s="800" t="s">
        <v>4736</v>
      </c>
      <c r="D590" s="801">
        <v>39</v>
      </c>
      <c r="E590" s="802">
        <v>18</v>
      </c>
      <c r="F590" s="803" t="s">
        <v>4737</v>
      </c>
      <c r="G590" s="803" t="s">
        <v>4738</v>
      </c>
      <c r="H590" s="803" t="s">
        <v>4739</v>
      </c>
      <c r="I590" s="803" t="str">
        <f>IFERROR(INDEX('УУС'!F:F,MATCH('показатель 504-п'!T590,'УУС'!N:N,0)),"")</f>
        <v xml:space="preserve">пер. Кузнечный, д. 3</v>
      </c>
      <c r="J590" s="804" t="str">
        <f t="shared" si="46"/>
        <v>-</v>
      </c>
      <c r="K590" s="805" t="s">
        <v>156</v>
      </c>
      <c r="L590" s="805" t="s">
        <v>156</v>
      </c>
      <c r="M590" s="805" t="s">
        <v>156</v>
      </c>
      <c r="N590" s="805" t="s">
        <v>156</v>
      </c>
      <c r="O590" s="806" t="str">
        <f t="shared" si="47"/>
        <v>-</v>
      </c>
      <c r="P590" s="801" t="s">
        <v>156</v>
      </c>
      <c r="Q590" s="801" t="str">
        <f>CONCATENATE(IFERROR(INDEX('УЦН 1.0'!D:D,MATCH('показатель 504-п'!T590,'УЦН 1.0'!R:R,0)),""),IF(IFERROR(INDEX('УЦН 1.0'!H:H,MATCH('показатель 504-п'!T590,'УЦН 1.0'!R:R,0)),"")="",""," ("&amp;IFERROR(INDEX('УЦН 1.0'!H:H,MATCH('показатель 504-п'!T590,'УЦН 1.0'!R:R,0)),"")&amp;")"))</f>
        <v/>
      </c>
      <c r="R590" s="807" t="str">
        <f>IFERROR(INDEX('УЦН 2.0'!K:K,MATCH('показатель 504-п'!T590,'УЦН 2.0'!L:L,0)),"")</f>
        <v/>
      </c>
      <c r="S590" s="801" t="str">
        <f>IFERROR(INDEX('ПРТС'!H:H,MATCH('показатель 504-п'!T590,'ПРТС'!P:P,0)),"")</f>
        <v/>
      </c>
      <c r="T590" s="808">
        <v>589</v>
      </c>
      <c r="U590" s="785"/>
      <c r="V590" s="785"/>
      <c r="W590" s="785"/>
      <c r="X590" s="785"/>
      <c r="Y590" s="785"/>
      <c r="Z590" s="785"/>
      <c r="AA590" s="785"/>
      <c r="AB590" s="785"/>
    </row>
    <row r="591" ht="14.25">
      <c r="A591" s="800" t="s">
        <v>1284</v>
      </c>
      <c r="B591" s="800" t="s">
        <v>4723</v>
      </c>
      <c r="C591" s="800" t="s">
        <v>4740</v>
      </c>
      <c r="D591" s="801">
        <v>72</v>
      </c>
      <c r="E591" s="802">
        <v>51</v>
      </c>
      <c r="F591" s="803" t="s">
        <v>4741</v>
      </c>
      <c r="G591" s="803" t="s">
        <v>4742</v>
      </c>
      <c r="H591" s="803" t="s">
        <v>4743</v>
      </c>
      <c r="I591" s="803" t="str">
        <f>IFERROR(INDEX('УУС'!F:F,MATCH('показатель 504-п'!T591,'УУС'!N:N,0)),"")</f>
        <v xml:space="preserve">Заречная д. 6</v>
      </c>
      <c r="J591" s="804" t="str">
        <f t="shared" si="46"/>
        <v>-</v>
      </c>
      <c r="K591" s="805" t="s">
        <v>156</v>
      </c>
      <c r="L591" s="805" t="s">
        <v>156</v>
      </c>
      <c r="M591" s="805" t="s">
        <v>156</v>
      </c>
      <c r="N591" s="805" t="s">
        <v>156</v>
      </c>
      <c r="O591" s="806" t="str">
        <f t="shared" si="47"/>
        <v>-</v>
      </c>
      <c r="P591" s="801" t="s">
        <v>156</v>
      </c>
      <c r="Q591" s="801" t="str">
        <f>CONCATENATE(IFERROR(INDEX('УЦН 1.0'!D:D,MATCH('показатель 504-п'!T591,'УЦН 1.0'!R:R,0)),""),IF(IFERROR(INDEX('УЦН 1.0'!H:H,MATCH('показатель 504-п'!T591,'УЦН 1.0'!R:R,0)),"")="",""," ("&amp;IFERROR(INDEX('УЦН 1.0'!H:H,MATCH('показатель 504-п'!T591,'УЦН 1.0'!R:R,0)),"")&amp;")"))</f>
        <v/>
      </c>
      <c r="R591" s="807" t="str">
        <f>IFERROR(INDEX('УЦН 2.0'!K:K,MATCH('показатель 504-п'!T591,'УЦН 2.0'!L:L,0)),"")</f>
        <v/>
      </c>
      <c r="S591" s="801" t="str">
        <f>IFERROR(INDEX('ПРТС'!H:H,MATCH('показатель 504-п'!T591,'ПРТС'!P:P,0)),"")</f>
        <v/>
      </c>
      <c r="T591" s="808">
        <v>590</v>
      </c>
      <c r="U591" s="785"/>
      <c r="V591" s="785"/>
      <c r="W591" s="785"/>
      <c r="X591" s="785"/>
      <c r="Y591" s="785"/>
      <c r="Z591" s="785"/>
      <c r="AA591" s="785"/>
      <c r="AB591" s="785"/>
    </row>
    <row r="592" ht="14.25">
      <c r="A592" s="814" t="s">
        <v>1284</v>
      </c>
      <c r="B592" s="800" t="s">
        <v>4744</v>
      </c>
      <c r="C592" s="814" t="s">
        <v>277</v>
      </c>
      <c r="D592" s="815">
        <v>333</v>
      </c>
      <c r="E592" s="802">
        <v>279</v>
      </c>
      <c r="F592" s="803" t="s">
        <v>4745</v>
      </c>
      <c r="G592" s="803" t="s">
        <v>4746</v>
      </c>
      <c r="H592" s="803" t="s">
        <v>4747</v>
      </c>
      <c r="I592" s="803" t="str">
        <f>IFERROR(INDEX('УУС'!F:F,MATCH('показатель 504-п'!T592,'УУС'!N:N,0)),"")</f>
        <v xml:space="preserve">ул. Зеленая, д. 38</v>
      </c>
      <c r="J592" s="816" t="str">
        <f t="shared" si="46"/>
        <v xml:space="preserve">4G хор</v>
      </c>
      <c r="K592" s="805"/>
      <c r="L592" s="805"/>
      <c r="M592" s="805"/>
      <c r="N592" s="817" t="s">
        <v>2483</v>
      </c>
      <c r="O592" s="806" t="str">
        <f t="shared" si="47"/>
        <v>ВОЛС</v>
      </c>
      <c r="P592" s="801" t="s">
        <v>819</v>
      </c>
      <c r="Q592" s="801" t="str">
        <f>CONCATENATE(IFERROR(INDEX('УЦН 1.0'!D:D,MATCH('показатель 504-п'!T592,'УЦН 1.0'!R:R,0)),""),IF(IFERROR(INDEX('УЦН 1.0'!H:H,MATCH('показатель 504-п'!T592,'УЦН 1.0'!R:R,0)),"")="",""," ("&amp;IFERROR(INDEX('УЦН 1.0'!H:H,MATCH('показатель 504-п'!T592,'УЦН 1.0'!R:R,0)),"")&amp;")"))</f>
        <v xml:space="preserve">2017 (ВОЛС)</v>
      </c>
      <c r="R592" s="807" t="str">
        <f>IFERROR(INDEX('УЦН 2.0'!K:K,MATCH('показатель 504-п'!T592,'УЦН 2.0'!L:L,0)),"")</f>
        <v/>
      </c>
      <c r="S592" s="801">
        <f>IFERROR(INDEX('ПРТС'!H:H,MATCH('показатель 504-п'!T592,'ПРТС'!P:P,0)),"")</f>
        <v>2019</v>
      </c>
      <c r="T592" s="808">
        <v>591</v>
      </c>
      <c r="U592" s="785"/>
      <c r="V592" s="785"/>
      <c r="W592" s="785"/>
      <c r="X592" s="785"/>
      <c r="Y592" s="785"/>
      <c r="Z592" s="785"/>
      <c r="AA592" s="785"/>
      <c r="AB592" s="785"/>
    </row>
    <row r="593" ht="14.25">
      <c r="A593" s="800" t="s">
        <v>1284</v>
      </c>
      <c r="B593" s="800" t="s">
        <v>4703</v>
      </c>
      <c r="C593" s="800" t="s">
        <v>4748</v>
      </c>
      <c r="D593" s="801">
        <v>155</v>
      </c>
      <c r="E593" s="802">
        <v>99</v>
      </c>
      <c r="F593" s="803" t="s">
        <v>4749</v>
      </c>
      <c r="G593" s="803" t="s">
        <v>4750</v>
      </c>
      <c r="H593" s="803" t="s">
        <v>4751</v>
      </c>
      <c r="I593" s="803" t="str">
        <f>IFERROR(INDEX('УУС'!F:F,MATCH('показатель 504-п'!T593,'УУС'!N:N,0)),"")</f>
        <v xml:space="preserve">ул. Центральная, д. 5</v>
      </c>
      <c r="J593" s="804" t="str">
        <f t="shared" si="46"/>
        <v xml:space="preserve">2G низ</v>
      </c>
      <c r="K593" s="805" t="s">
        <v>156</v>
      </c>
      <c r="L593" s="805" t="s">
        <v>156</v>
      </c>
      <c r="M593" s="805" t="s">
        <v>156</v>
      </c>
      <c r="N593" s="805" t="s">
        <v>2490</v>
      </c>
      <c r="O593" s="806" t="str">
        <f t="shared" si="47"/>
        <v>ВОЛС</v>
      </c>
      <c r="P593" s="801" t="s">
        <v>819</v>
      </c>
      <c r="Q593" s="801" t="str">
        <f>CONCATENATE(IFERROR(INDEX('УЦН 1.0'!D:D,MATCH('показатель 504-п'!T593,'УЦН 1.0'!R:R,0)),""),IF(IFERROR(INDEX('УЦН 1.0'!H:H,MATCH('показатель 504-п'!T593,'УЦН 1.0'!R:R,0)),"")="",""," ("&amp;IFERROR(INDEX('УЦН 1.0'!H:H,MATCH('показатель 504-п'!T593,'УЦН 1.0'!R:R,0)),"")&amp;")"))</f>
        <v/>
      </c>
      <c r="R593" s="807" t="str">
        <f>IFERROR(INDEX('УЦН 2.0'!K:K,MATCH('показатель 504-п'!T593,'УЦН 2.0'!L:L,0)),"")</f>
        <v/>
      </c>
      <c r="S593" s="801" t="str">
        <f>IFERROR(INDEX('ПРТС'!H:H,MATCH('показатель 504-п'!T593,'ПРТС'!P:P,0)),"")</f>
        <v/>
      </c>
      <c r="T593" s="808">
        <v>592</v>
      </c>
      <c r="U593" s="785"/>
      <c r="V593" s="785"/>
      <c r="W593" s="785"/>
      <c r="X593" s="785"/>
      <c r="Y593" s="785"/>
      <c r="Z593" s="785"/>
      <c r="AA593" s="785"/>
      <c r="AB593" s="785"/>
    </row>
    <row r="594" ht="14.25">
      <c r="A594" s="800" t="s">
        <v>1284</v>
      </c>
      <c r="B594" s="800" t="s">
        <v>4381</v>
      </c>
      <c r="C594" s="800" t="s">
        <v>278</v>
      </c>
      <c r="D594" s="801">
        <v>345</v>
      </c>
      <c r="E594" s="802">
        <v>386</v>
      </c>
      <c r="F594" s="803" t="s">
        <v>4752</v>
      </c>
      <c r="G594" s="803" t="s">
        <v>4753</v>
      </c>
      <c r="H594" s="803" t="s">
        <v>4754</v>
      </c>
      <c r="I594" s="803" t="str">
        <f>IFERROR(INDEX('УУС'!F:F,MATCH('показатель 504-п'!T594,'УУС'!N:N,0)),"")</f>
        <v xml:space="preserve">ул. Молодежная, д. 22</v>
      </c>
      <c r="J594" s="804" t="str">
        <f t="shared" si="46"/>
        <v xml:space="preserve">4G хор</v>
      </c>
      <c r="K594" s="805" t="s">
        <v>156</v>
      </c>
      <c r="L594" s="805" t="s">
        <v>2500</v>
      </c>
      <c r="M594" s="805" t="s">
        <v>2482</v>
      </c>
      <c r="N594" s="805" t="s">
        <v>156</v>
      </c>
      <c r="O594" s="806" t="str">
        <f t="shared" si="47"/>
        <v>ВОЛС</v>
      </c>
      <c r="P594" s="801" t="s">
        <v>819</v>
      </c>
      <c r="Q594" s="801" t="str">
        <f>CONCATENATE(IFERROR(INDEX('УЦН 1.0'!D:D,MATCH('показатель 504-п'!T594,'УЦН 1.0'!R:R,0)),""),IF(IFERROR(INDEX('УЦН 1.0'!H:H,MATCH('показатель 504-п'!T594,'УЦН 1.0'!R:R,0)),"")="",""," ("&amp;IFERROR(INDEX('УЦН 1.0'!H:H,MATCH('показатель 504-п'!T594,'УЦН 1.0'!R:R,0)),"")&amp;")"))</f>
        <v xml:space="preserve">2017 (ВОЛС)</v>
      </c>
      <c r="R594" s="807" t="str">
        <f>IFERROR(INDEX('УЦН 2.0'!K:K,MATCH('показатель 504-п'!T594,'УЦН 2.0'!L:L,0)),"")</f>
        <v/>
      </c>
      <c r="S594" s="801" t="str">
        <f>IFERROR(INDEX('ПРТС'!H:H,MATCH('показатель 504-п'!T594,'ПРТС'!P:P,0)),"")</f>
        <v/>
      </c>
      <c r="T594" s="808">
        <v>593</v>
      </c>
      <c r="U594" s="785"/>
      <c r="V594" s="785"/>
      <c r="W594" s="785"/>
      <c r="X594" s="785"/>
      <c r="Y594" s="785"/>
      <c r="Z594" s="785"/>
      <c r="AA594" s="785"/>
      <c r="AB594" s="785"/>
    </row>
    <row r="595" ht="14.25">
      <c r="A595" s="800" t="s">
        <v>1284</v>
      </c>
      <c r="B595" s="800" t="s">
        <v>4682</v>
      </c>
      <c r="C595" s="800" t="s">
        <v>4755</v>
      </c>
      <c r="D595" s="801">
        <v>16</v>
      </c>
      <c r="E595" s="802">
        <v>12</v>
      </c>
      <c r="F595" s="803" t="s">
        <v>4756</v>
      </c>
      <c r="G595" s="803" t="s">
        <v>4757</v>
      </c>
      <c r="H595" s="803" t="s">
        <v>4758</v>
      </c>
      <c r="I595" s="803" t="str">
        <f>IFERROR(INDEX('УУС'!F:F,MATCH('показатель 504-п'!T595,'УУС'!N:N,0)),"")</f>
        <v xml:space="preserve">ул. Амурская, д. 2</v>
      </c>
      <c r="J595" s="804" t="str">
        <f t="shared" si="46"/>
        <v>-</v>
      </c>
      <c r="K595" s="805" t="s">
        <v>156</v>
      </c>
      <c r="L595" s="805" t="s">
        <v>156</v>
      </c>
      <c r="M595" s="805" t="s">
        <v>156</v>
      </c>
      <c r="N595" s="805" t="s">
        <v>156</v>
      </c>
      <c r="O595" s="806" t="str">
        <f t="shared" si="47"/>
        <v>-</v>
      </c>
      <c r="P595" s="801" t="s">
        <v>156</v>
      </c>
      <c r="Q595" s="801" t="str">
        <f>CONCATENATE(IFERROR(INDEX('УЦН 1.0'!D:D,MATCH('показатель 504-п'!T595,'УЦН 1.0'!R:R,0)),""),IF(IFERROR(INDEX('УЦН 1.0'!H:H,MATCH('показатель 504-п'!T595,'УЦН 1.0'!R:R,0)),"")="",""," ("&amp;IFERROR(INDEX('УЦН 1.0'!H:H,MATCH('показатель 504-п'!T595,'УЦН 1.0'!R:R,0)),"")&amp;")"))</f>
        <v/>
      </c>
      <c r="R595" s="807" t="str">
        <f>IFERROR(INDEX('УЦН 2.0'!K:K,MATCH('показатель 504-п'!T595,'УЦН 2.0'!L:L,0)),"")</f>
        <v/>
      </c>
      <c r="S595" s="801" t="str">
        <f>IFERROR(INDEX('ПРТС'!H:H,MATCH('показатель 504-п'!T595,'ПРТС'!P:P,0)),"")</f>
        <v/>
      </c>
      <c r="T595" s="808">
        <v>594</v>
      </c>
      <c r="U595" s="785"/>
      <c r="V595" s="785"/>
      <c r="W595" s="785"/>
      <c r="X595" s="785"/>
      <c r="Y595" s="785"/>
      <c r="Z595" s="785"/>
      <c r="AA595" s="785"/>
      <c r="AB595" s="785"/>
    </row>
    <row r="596" ht="14.25">
      <c r="A596" s="800" t="s">
        <v>1284</v>
      </c>
      <c r="B596" s="800" t="s">
        <v>4381</v>
      </c>
      <c r="C596" s="800" t="s">
        <v>4759</v>
      </c>
      <c r="D596" s="801">
        <v>8</v>
      </c>
      <c r="E596" s="802">
        <v>7</v>
      </c>
      <c r="F596" s="803" t="s">
        <v>4760</v>
      </c>
      <c r="G596" s="803" t="s">
        <v>4761</v>
      </c>
      <c r="H596" s="803" t="s">
        <v>4762</v>
      </c>
      <c r="I596" s="803" t="str">
        <f>IFERROR(INDEX('УУС'!F:F,MATCH('показатель 504-п'!T596,'УУС'!N:N,0)),"")</f>
        <v/>
      </c>
      <c r="J596" s="804" t="str">
        <f t="shared" si="46"/>
        <v xml:space="preserve">2G низ</v>
      </c>
      <c r="K596" s="805" t="s">
        <v>156</v>
      </c>
      <c r="L596" s="805" t="s">
        <v>156</v>
      </c>
      <c r="M596" s="805" t="s">
        <v>2489</v>
      </c>
      <c r="N596" s="805" t="s">
        <v>2490</v>
      </c>
      <c r="O596" s="806" t="str">
        <f t="shared" si="47"/>
        <v>-</v>
      </c>
      <c r="P596" s="801" t="s">
        <v>156</v>
      </c>
      <c r="Q596" s="801" t="str">
        <f>CONCATENATE(IFERROR(INDEX('УЦН 1.0'!D:D,MATCH('показатель 504-п'!T596,'УЦН 1.0'!R:R,0)),""),IF(IFERROR(INDEX('УЦН 1.0'!H:H,MATCH('показатель 504-п'!T596,'УЦН 1.0'!R:R,0)),"")="",""," ("&amp;IFERROR(INDEX('УЦН 1.0'!H:H,MATCH('показатель 504-п'!T596,'УЦН 1.0'!R:R,0)),"")&amp;")"))</f>
        <v/>
      </c>
      <c r="R596" s="807" t="str">
        <f>IFERROR(INDEX('УЦН 2.0'!K:K,MATCH('показатель 504-п'!T596,'УЦН 2.0'!L:L,0)),"")</f>
        <v/>
      </c>
      <c r="S596" s="801" t="str">
        <f>IFERROR(INDEX('ПРТС'!H:H,MATCH('показатель 504-п'!T596,'ПРТС'!P:P,0)),"")</f>
        <v/>
      </c>
      <c r="T596" s="808">
        <v>595</v>
      </c>
      <c r="U596" s="785"/>
      <c r="V596" s="785"/>
      <c r="W596" s="785"/>
      <c r="X596" s="785"/>
      <c r="Y596" s="785"/>
      <c r="Z596" s="785"/>
      <c r="AA596" s="785"/>
      <c r="AB596" s="785"/>
    </row>
    <row r="597" ht="14.25">
      <c r="A597" s="809" t="s">
        <v>1284</v>
      </c>
      <c r="B597" s="800" t="s">
        <v>1365</v>
      </c>
      <c r="C597" s="809" t="s">
        <v>279</v>
      </c>
      <c r="D597" s="810">
        <v>347</v>
      </c>
      <c r="E597" s="802">
        <v>322</v>
      </c>
      <c r="F597" s="803" t="s">
        <v>4763</v>
      </c>
      <c r="G597" s="803" t="s">
        <v>4764</v>
      </c>
      <c r="H597" s="803" t="s">
        <v>4765</v>
      </c>
      <c r="I597" s="803" t="str">
        <f>IFERROR(INDEX('УУС'!F:F,MATCH('показатель 504-п'!T597,'УУС'!N:N,0)),"")</f>
        <v/>
      </c>
      <c r="J597" s="811" t="str">
        <f t="shared" si="46"/>
        <v xml:space="preserve">4G хор</v>
      </c>
      <c r="K597" s="805" t="s">
        <v>156</v>
      </c>
      <c r="L597" s="812" t="s">
        <v>2481</v>
      </c>
      <c r="M597" s="805" t="s">
        <v>156</v>
      </c>
      <c r="N597" s="812" t="s">
        <v>2483</v>
      </c>
      <c r="O597" s="806" t="str">
        <f t="shared" si="47"/>
        <v>ВОЛС</v>
      </c>
      <c r="P597" s="801" t="s">
        <v>819</v>
      </c>
      <c r="Q597" s="801" t="str">
        <f>CONCATENATE(IFERROR(INDEX('УЦН 1.0'!D:D,MATCH('показатель 504-п'!T597,'УЦН 1.0'!R:R,0)),""),IF(IFERROR(INDEX('УЦН 1.0'!H:H,MATCH('показатель 504-п'!T597,'УЦН 1.0'!R:R,0)),"")="",""," ("&amp;IFERROR(INDEX('УЦН 1.0'!H:H,MATCH('показатель 504-п'!T597,'УЦН 1.0'!R:R,0)),"")&amp;")"))</f>
        <v xml:space="preserve">2017 (ВОЛС)</v>
      </c>
      <c r="R597" s="807" t="str">
        <f>IFERROR(INDEX('УЦН 2.0'!K:K,MATCH('показатель 504-п'!T597,'УЦН 2.0'!L:L,0)),"")</f>
        <v xml:space="preserve">2021 - ВОЛС + Мегафон </v>
      </c>
      <c r="S597" s="801" t="str">
        <f>IFERROR(INDEX('ПРТС'!H:H,MATCH('показатель 504-п'!T597,'ПРТС'!P:P,0)),"")</f>
        <v/>
      </c>
      <c r="T597" s="808">
        <v>596</v>
      </c>
      <c r="U597" s="785"/>
      <c r="V597" s="785"/>
      <c r="W597" s="785"/>
      <c r="X597" s="785"/>
      <c r="Y597" s="785"/>
      <c r="Z597" s="785"/>
      <c r="AA597" s="785"/>
      <c r="AB597" s="785"/>
    </row>
    <row r="598" ht="14.25">
      <c r="A598" s="800" t="s">
        <v>1284</v>
      </c>
      <c r="B598" s="800" t="s">
        <v>4707</v>
      </c>
      <c r="C598" s="800" t="s">
        <v>1572</v>
      </c>
      <c r="D598" s="801">
        <v>162</v>
      </c>
      <c r="E598" s="822">
        <v>140</v>
      </c>
      <c r="F598" s="823" t="s">
        <v>4766</v>
      </c>
      <c r="G598" s="823" t="s">
        <v>4767</v>
      </c>
      <c r="H598" s="823" t="s">
        <v>4768</v>
      </c>
      <c r="I598" s="803" t="str">
        <f>IFERROR(INDEX('УУС'!F:F,MATCH('показатель 504-п'!T598,'УУС'!N:N,0)),"")</f>
        <v xml:space="preserve">ул. Громова, д. 39</v>
      </c>
      <c r="J598" s="804" t="str">
        <f t="shared" si="46"/>
        <v xml:space="preserve">2G хор</v>
      </c>
      <c r="K598" s="805" t="s">
        <v>156</v>
      </c>
      <c r="L598" s="805" t="s">
        <v>156</v>
      </c>
      <c r="M598" s="805" t="s">
        <v>156</v>
      </c>
      <c r="N598" s="805" t="s">
        <v>2695</v>
      </c>
      <c r="O598" s="806" t="str">
        <f t="shared" si="47"/>
        <v>ВОЛС</v>
      </c>
      <c r="P598" s="801" t="s">
        <v>819</v>
      </c>
      <c r="Q598" s="801" t="str">
        <f>CONCATENATE(IFERROR(INDEX('УЦН 1.0'!D:D,MATCH('показатель 504-п'!T598,'УЦН 1.0'!R:R,0)),""),IF(IFERROR(INDEX('УЦН 1.0'!H:H,MATCH('показатель 504-п'!T598,'УЦН 1.0'!R:R,0)),"")="",""," ("&amp;IFERROR(INDEX('УЦН 1.0'!H:H,MATCH('показатель 504-п'!T598,'УЦН 1.0'!R:R,0)),"")&amp;")"))</f>
        <v/>
      </c>
      <c r="R598" s="807" t="str">
        <f>IFERROR(INDEX('УЦН 2.0'!K:K,MATCH('показатель 504-п'!T598,'УЦН 2.0'!L:L,0)),"")</f>
        <v/>
      </c>
      <c r="S598" s="801" t="str">
        <f>IFERROR(INDEX('ПРТС'!H:H,MATCH('показатель 504-п'!T598,'ПРТС'!P:P,0)),"")</f>
        <v/>
      </c>
      <c r="T598" s="808">
        <v>597</v>
      </c>
      <c r="U598" s="785"/>
      <c r="V598" s="785"/>
      <c r="W598" s="785"/>
      <c r="X598" s="785"/>
      <c r="Y598" s="785"/>
      <c r="Z598" s="785"/>
      <c r="AA598" s="785"/>
      <c r="AB598" s="785"/>
    </row>
    <row r="599" ht="14.25">
      <c r="A599" s="800" t="s">
        <v>1284</v>
      </c>
      <c r="B599" s="800" t="s">
        <v>4723</v>
      </c>
      <c r="C599" s="800" t="s">
        <v>175</v>
      </c>
      <c r="D599" s="801">
        <v>1</v>
      </c>
      <c r="E599" s="802">
        <v>1</v>
      </c>
      <c r="F599" s="803" t="s">
        <v>4769</v>
      </c>
      <c r="G599" s="803" t="s">
        <v>4770</v>
      </c>
      <c r="H599" s="803" t="s">
        <v>4771</v>
      </c>
      <c r="I599" s="803" t="str">
        <f>IFERROR(INDEX('УУС'!F:F,MATCH('показатель 504-п'!T599,'УУС'!N:N,0)),"")</f>
        <v/>
      </c>
      <c r="J599" s="804" t="str">
        <f t="shared" si="46"/>
        <v>-</v>
      </c>
      <c r="K599" s="805" t="s">
        <v>156</v>
      </c>
      <c r="L599" s="805" t="s">
        <v>156</v>
      </c>
      <c r="M599" s="805" t="s">
        <v>156</v>
      </c>
      <c r="N599" s="805" t="s">
        <v>156</v>
      </c>
      <c r="O599" s="806" t="str">
        <f t="shared" si="47"/>
        <v>-</v>
      </c>
      <c r="P599" s="801" t="s">
        <v>156</v>
      </c>
      <c r="Q599" s="801" t="str">
        <f>CONCATENATE(IFERROR(INDEX('УЦН 1.0'!D:D,MATCH('показатель 504-п'!T599,'УЦН 1.0'!R:R,0)),""),IF(IFERROR(INDEX('УЦН 1.0'!H:H,MATCH('показатель 504-п'!T599,'УЦН 1.0'!R:R,0)),"")="",""," ("&amp;IFERROR(INDEX('УЦН 1.0'!H:H,MATCH('показатель 504-п'!T599,'УЦН 1.0'!R:R,0)),"")&amp;")"))</f>
        <v/>
      </c>
      <c r="R599" s="807" t="str">
        <f>IFERROR(INDEX('УЦН 2.0'!K:K,MATCH('показатель 504-п'!T599,'УЦН 2.0'!L:L,0)),"")</f>
        <v/>
      </c>
      <c r="S599" s="801" t="str">
        <f>IFERROR(INDEX('ПРТС'!H:H,MATCH('показатель 504-п'!T599,'ПРТС'!P:P,0)),"")</f>
        <v/>
      </c>
      <c r="T599" s="808">
        <v>598</v>
      </c>
      <c r="U599" s="785"/>
      <c r="V599" s="785"/>
      <c r="W599" s="785"/>
      <c r="X599" s="785"/>
      <c r="Y599" s="785"/>
      <c r="Z599" s="785"/>
      <c r="AA599" s="785"/>
      <c r="AB599" s="785"/>
    </row>
    <row r="600" ht="14.25">
      <c r="A600" s="800" t="s">
        <v>1284</v>
      </c>
      <c r="B600" s="800" t="s">
        <v>2484</v>
      </c>
      <c r="C600" s="800" t="s">
        <v>1407</v>
      </c>
      <c r="D600" s="801">
        <v>513</v>
      </c>
      <c r="E600" s="802">
        <v>415</v>
      </c>
      <c r="F600" s="803" t="s">
        <v>4772</v>
      </c>
      <c r="G600" s="803" t="s">
        <v>4773</v>
      </c>
      <c r="H600" s="803" t="s">
        <v>4774</v>
      </c>
      <c r="I600" s="803" t="str">
        <f>IFERROR(INDEX('УУС'!F:F,MATCH('показатель 504-п'!T600,'УУС'!N:N,0)),"")</f>
        <v xml:space="preserve">ул. Ленина, д. 86</v>
      </c>
      <c r="J600" s="804" t="str">
        <f t="shared" si="46"/>
        <v xml:space="preserve">4G хор</v>
      </c>
      <c r="K600" s="805" t="s">
        <v>156</v>
      </c>
      <c r="L600" s="805" t="s">
        <v>156</v>
      </c>
      <c r="M600" s="805" t="s">
        <v>156</v>
      </c>
      <c r="N600" s="805" t="s">
        <v>2483</v>
      </c>
      <c r="O600" s="806" t="str">
        <f t="shared" si="47"/>
        <v>ВОЛС</v>
      </c>
      <c r="P600" s="801" t="s">
        <v>819</v>
      </c>
      <c r="Q600" s="801" t="str">
        <f>CONCATENATE(IFERROR(INDEX('УЦН 1.0'!D:D,MATCH('показатель 504-п'!T600,'УЦН 1.0'!R:R,0)),""),IF(IFERROR(INDEX('УЦН 1.0'!H:H,MATCH('показатель 504-п'!T600,'УЦН 1.0'!R:R,0)),"")="",""," ("&amp;IFERROR(INDEX('УЦН 1.0'!H:H,MATCH('показатель 504-п'!T600,'УЦН 1.0'!R:R,0)),"")&amp;")"))</f>
        <v/>
      </c>
      <c r="R600" s="807" t="str">
        <f>IFERROR(INDEX('УЦН 2.0'!K:K,MATCH('показатель 504-п'!T600,'УЦН 2.0'!L:L,0)),"")</f>
        <v/>
      </c>
      <c r="S600" s="801" t="str">
        <f>IFERROR(INDEX('ПРТС'!H:H,MATCH('показатель 504-п'!T600,'ПРТС'!P:P,0)),"")</f>
        <v/>
      </c>
      <c r="T600" s="808">
        <v>599</v>
      </c>
      <c r="U600" s="785"/>
      <c r="V600" s="785"/>
      <c r="W600" s="785"/>
      <c r="X600" s="785"/>
      <c r="Y600" s="785"/>
      <c r="Z600" s="785"/>
      <c r="AA600" s="785"/>
      <c r="AB600" s="785"/>
    </row>
    <row r="601" ht="14.25">
      <c r="A601" s="814" t="s">
        <v>1284</v>
      </c>
      <c r="B601" s="800" t="s">
        <v>4775</v>
      </c>
      <c r="C601" s="814" t="s">
        <v>280</v>
      </c>
      <c r="D601" s="815">
        <v>449</v>
      </c>
      <c r="E601" s="802">
        <v>419</v>
      </c>
      <c r="F601" s="803" t="s">
        <v>4776</v>
      </c>
      <c r="G601" s="803" t="s">
        <v>4777</v>
      </c>
      <c r="H601" s="803" t="s">
        <v>4778</v>
      </c>
      <c r="I601" s="803" t="str">
        <f>IFERROR(INDEX('УУС'!F:F,MATCH('показатель 504-п'!T601,'УУС'!N:N,0)),"")</f>
        <v xml:space="preserve">ул. Ленина, д. 83Б</v>
      </c>
      <c r="J601" s="816" t="str">
        <f t="shared" si="46"/>
        <v xml:space="preserve">4G хор</v>
      </c>
      <c r="K601" s="805"/>
      <c r="L601" s="805"/>
      <c r="M601" s="805"/>
      <c r="N601" s="817" t="s">
        <v>2483</v>
      </c>
      <c r="O601" s="806" t="str">
        <f t="shared" si="47"/>
        <v>ВОЛС</v>
      </c>
      <c r="P601" s="801" t="s">
        <v>819</v>
      </c>
      <c r="Q601" s="801" t="str">
        <f>CONCATENATE(IFERROR(INDEX('УЦН 1.0'!D:D,MATCH('показатель 504-п'!T601,'УЦН 1.0'!R:R,0)),""),IF(IFERROR(INDEX('УЦН 1.0'!H:H,MATCH('показатель 504-п'!T601,'УЦН 1.0'!R:R,0)),"")="",""," ("&amp;IFERROR(INDEX('УЦН 1.0'!H:H,MATCH('показатель 504-п'!T601,'УЦН 1.0'!R:R,0)),"")&amp;")"))</f>
        <v xml:space="preserve">2017 (ВОЛС)</v>
      </c>
      <c r="R601" s="807" t="str">
        <f>IFERROR(INDEX('УЦН 2.0'!K:K,MATCH('показатель 504-п'!T601,'УЦН 2.0'!L:L,0)),"")</f>
        <v/>
      </c>
      <c r="S601" s="801">
        <f>IFERROR(INDEX('ПРТС'!H:H,MATCH('показатель 504-п'!T601,'ПРТС'!P:P,0)),"")</f>
        <v>2019</v>
      </c>
      <c r="T601" s="808">
        <v>600</v>
      </c>
      <c r="U601" s="785"/>
      <c r="V601" s="785"/>
      <c r="W601" s="785"/>
      <c r="X601" s="785"/>
      <c r="Y601" s="785"/>
      <c r="Z601" s="785"/>
      <c r="AA601" s="785"/>
      <c r="AB601" s="785"/>
    </row>
    <row r="602" ht="14.25">
      <c r="A602" s="809" t="s">
        <v>1284</v>
      </c>
      <c r="B602" s="800" t="s">
        <v>1285</v>
      </c>
      <c r="C602" s="809" t="s">
        <v>112</v>
      </c>
      <c r="D602" s="810">
        <v>176</v>
      </c>
      <c r="E602" s="802">
        <v>101</v>
      </c>
      <c r="F602" s="803" t="s">
        <v>4779</v>
      </c>
      <c r="G602" s="803" t="s">
        <v>4780</v>
      </c>
      <c r="H602" s="803" t="s">
        <v>4781</v>
      </c>
      <c r="I602" s="803" t="str">
        <f>IFERROR(INDEX('УУС'!F:F,MATCH('показатель 504-п'!T602,'УУС'!N:N,0)),"")</f>
        <v/>
      </c>
      <c r="J602" s="811" t="str">
        <f t="shared" si="46"/>
        <v xml:space="preserve">4G хор</v>
      </c>
      <c r="K602" s="805" t="s">
        <v>156</v>
      </c>
      <c r="L602" s="812" t="s">
        <v>2481</v>
      </c>
      <c r="M602" s="805" t="s">
        <v>156</v>
      </c>
      <c r="N602" s="812" t="s">
        <v>2483</v>
      </c>
      <c r="O602" s="806" t="str">
        <f t="shared" si="47"/>
        <v>ВОЛС</v>
      </c>
      <c r="P602" s="801" t="s">
        <v>2540</v>
      </c>
      <c r="Q602" s="801" t="str">
        <f>CONCATENATE(IFERROR(INDEX('УЦН 1.0'!D:D,MATCH('показатель 504-п'!T602,'УЦН 1.0'!R:R,0)),""),IF(IFERROR(INDEX('УЦН 1.0'!H:H,MATCH('показатель 504-п'!T602,'УЦН 1.0'!R:R,0)),"")="",""," ("&amp;IFERROR(INDEX('УЦН 1.0'!H:H,MATCH('показатель 504-п'!T602,'УЦН 1.0'!R:R,0)),"")&amp;")"))</f>
        <v/>
      </c>
      <c r="R602" s="807" t="str">
        <f>IFERROR(INDEX('УЦН 2.0'!K:K,MATCH('показатель 504-п'!T602,'УЦН 2.0'!L:L,0)),"")</f>
        <v xml:space="preserve">2023 (с 2022) (март 2023) - ВОЛС + Мегафон </v>
      </c>
      <c r="S602" s="801" t="str">
        <f>IFERROR(INDEX('ПРТС'!H:H,MATCH('показатель 504-п'!T602,'ПРТС'!P:P,0)),"")</f>
        <v/>
      </c>
      <c r="T602" s="808">
        <v>601</v>
      </c>
      <c r="U602" s="785"/>
      <c r="V602" s="785"/>
      <c r="W602" s="785"/>
      <c r="X602" s="785"/>
      <c r="Y602" s="785"/>
      <c r="Z602" s="785"/>
      <c r="AA602" s="785"/>
      <c r="AB602" s="785"/>
    </row>
    <row r="603" ht="14.25">
      <c r="A603" s="800" t="s">
        <v>1284</v>
      </c>
      <c r="B603" s="800" t="s">
        <v>4703</v>
      </c>
      <c r="C603" s="800" t="s">
        <v>3572</v>
      </c>
      <c r="D603" s="801">
        <v>159</v>
      </c>
      <c r="E603" s="802">
        <v>92</v>
      </c>
      <c r="F603" s="803" t="s">
        <v>4782</v>
      </c>
      <c r="G603" s="803" t="s">
        <v>4783</v>
      </c>
      <c r="H603" s="803" t="s">
        <v>4784</v>
      </c>
      <c r="I603" s="803" t="str">
        <f>IFERROR(INDEX('УУС'!F:F,MATCH('показатель 504-п'!T603,'УУС'!N:N,0)),"")</f>
        <v/>
      </c>
      <c r="J603" s="804" t="str">
        <f t="shared" si="46"/>
        <v xml:space="preserve">2G низ</v>
      </c>
      <c r="K603" s="805" t="s">
        <v>156</v>
      </c>
      <c r="L603" s="805" t="s">
        <v>156</v>
      </c>
      <c r="M603" s="805" t="s">
        <v>156</v>
      </c>
      <c r="N603" s="805" t="s">
        <v>2490</v>
      </c>
      <c r="O603" s="806" t="str">
        <f t="shared" si="47"/>
        <v>РРЛ</v>
      </c>
      <c r="P603" s="801" t="s">
        <v>2540</v>
      </c>
      <c r="Q603" s="801" t="str">
        <f>CONCATENATE(IFERROR(INDEX('УЦН 1.0'!D:D,MATCH('показатель 504-п'!T603,'УЦН 1.0'!R:R,0)),""),IF(IFERROR(INDEX('УЦН 1.0'!H:H,MATCH('показатель 504-п'!T603,'УЦН 1.0'!R:R,0)),"")="",""," ("&amp;IFERROR(INDEX('УЦН 1.0'!H:H,MATCH('показатель 504-п'!T603,'УЦН 1.0'!R:R,0)),"")&amp;")"))</f>
        <v/>
      </c>
      <c r="R603" s="807" t="str">
        <f>IFERROR(INDEX('УЦН 2.0'!K:K,MATCH('показатель 504-п'!T603,'УЦН 2.0'!L:L,0)),"")</f>
        <v/>
      </c>
      <c r="S603" s="801" t="str">
        <f>IFERROR(INDEX('ПРТС'!H:H,MATCH('показатель 504-п'!T603,'ПРТС'!P:P,0)),"")</f>
        <v/>
      </c>
      <c r="T603" s="808">
        <v>602</v>
      </c>
      <c r="U603" s="785"/>
      <c r="V603" s="785"/>
      <c r="W603" s="785"/>
      <c r="X603" s="785"/>
      <c r="Y603" s="785"/>
      <c r="Z603" s="785"/>
      <c r="AA603" s="785"/>
      <c r="AB603" s="785"/>
    </row>
    <row r="604" ht="14.25">
      <c r="A604" s="814" t="s">
        <v>1284</v>
      </c>
      <c r="B604" s="800" t="s">
        <v>4669</v>
      </c>
      <c r="C604" s="814" t="s">
        <v>281</v>
      </c>
      <c r="D604" s="815">
        <v>481</v>
      </c>
      <c r="E604" s="802">
        <v>408</v>
      </c>
      <c r="F604" s="803" t="s">
        <v>4785</v>
      </c>
      <c r="G604" s="803" t="s">
        <v>4786</v>
      </c>
      <c r="H604" s="803" t="s">
        <v>4787</v>
      </c>
      <c r="I604" s="803" t="str">
        <f>IFERROR(INDEX('УУС'!F:F,MATCH('показатель 504-п'!T604,'УУС'!N:N,0)),"")</f>
        <v/>
      </c>
      <c r="J604" s="816" t="str">
        <f t="shared" si="46"/>
        <v xml:space="preserve">4G хор</v>
      </c>
      <c r="K604" s="805"/>
      <c r="L604" s="805"/>
      <c r="M604" s="805"/>
      <c r="N604" s="817" t="s">
        <v>2483</v>
      </c>
      <c r="O604" s="806" t="str">
        <f t="shared" si="47"/>
        <v>ВОЛС</v>
      </c>
      <c r="P604" s="801" t="s">
        <v>819</v>
      </c>
      <c r="Q604" s="801" t="str">
        <f>CONCATENATE(IFERROR(INDEX('УЦН 1.0'!D:D,MATCH('показатель 504-п'!T604,'УЦН 1.0'!R:R,0)),""),IF(IFERROR(INDEX('УЦН 1.0'!H:H,MATCH('показатель 504-п'!T604,'УЦН 1.0'!R:R,0)),"")="",""," ("&amp;IFERROR(INDEX('УЦН 1.0'!H:H,MATCH('показатель 504-п'!T604,'УЦН 1.0'!R:R,0)),"")&amp;")"))</f>
        <v xml:space="preserve">2017 (ВОЛС)</v>
      </c>
      <c r="R604" s="807" t="str">
        <f>IFERROR(INDEX('УЦН 2.0'!K:K,MATCH('показатель 504-п'!T604,'УЦН 2.0'!L:L,0)),"")</f>
        <v/>
      </c>
      <c r="S604" s="801">
        <f>IFERROR(INDEX('ПРТС'!H:H,MATCH('показатель 504-п'!T604,'ПРТС'!P:P,0)),"")</f>
        <v>2018</v>
      </c>
      <c r="T604" s="808">
        <v>603</v>
      </c>
      <c r="U604" s="785"/>
      <c r="V604" s="785"/>
      <c r="W604" s="785"/>
      <c r="X604" s="785"/>
      <c r="Y604" s="785"/>
      <c r="Z604" s="785"/>
      <c r="AA604" s="785"/>
      <c r="AB604" s="785"/>
    </row>
    <row r="605" ht="14.25">
      <c r="A605" s="814" t="s">
        <v>1284</v>
      </c>
      <c r="B605" s="800" t="s">
        <v>4723</v>
      </c>
      <c r="C605" s="814" t="s">
        <v>282</v>
      </c>
      <c r="D605" s="815">
        <v>314</v>
      </c>
      <c r="E605" s="802">
        <v>246</v>
      </c>
      <c r="F605" s="803" t="s">
        <v>4788</v>
      </c>
      <c r="G605" s="803" t="s">
        <v>4789</v>
      </c>
      <c r="H605" s="803" t="s">
        <v>4790</v>
      </c>
      <c r="I605" s="803" t="str">
        <f>IFERROR(INDEX('УУС'!F:F,MATCH('показатель 504-п'!T605,'УУС'!N:N,0)),"")</f>
        <v/>
      </c>
      <c r="J605" s="816" t="str">
        <f t="shared" si="46"/>
        <v xml:space="preserve">4G хор</v>
      </c>
      <c r="K605" s="805"/>
      <c r="L605" s="805"/>
      <c r="M605" s="805"/>
      <c r="N605" s="817" t="s">
        <v>2483</v>
      </c>
      <c r="O605" s="806" t="str">
        <f t="shared" si="47"/>
        <v>ВОЛС</v>
      </c>
      <c r="P605" s="801" t="s">
        <v>819</v>
      </c>
      <c r="Q605" s="801" t="str">
        <f>CONCATENATE(IFERROR(INDEX('УЦН 1.0'!D:D,MATCH('показатель 504-п'!T605,'УЦН 1.0'!R:R,0)),""),IF(IFERROR(INDEX('УЦН 1.0'!H:H,MATCH('показатель 504-п'!T605,'УЦН 1.0'!R:R,0)),"")="",""," ("&amp;IFERROR(INDEX('УЦН 1.0'!H:H,MATCH('показатель 504-п'!T605,'УЦН 1.0'!R:R,0)),"")&amp;")"))</f>
        <v xml:space="preserve">2017 (ВОЛС)</v>
      </c>
      <c r="R605" s="807" t="str">
        <f>IFERROR(INDEX('УЦН 2.0'!K:K,MATCH('показатель 504-п'!T605,'УЦН 2.0'!L:L,0)),"")</f>
        <v/>
      </c>
      <c r="S605" s="801">
        <f>IFERROR(INDEX('ПРТС'!H:H,MATCH('показатель 504-п'!T605,'ПРТС'!P:P,0)),"")</f>
        <v>2018</v>
      </c>
      <c r="T605" s="808">
        <v>604</v>
      </c>
      <c r="U605" s="785"/>
      <c r="V605" s="785"/>
      <c r="W605" s="785"/>
      <c r="X605" s="785"/>
      <c r="Y605" s="785"/>
      <c r="Z605" s="785"/>
      <c r="AA605" s="785"/>
      <c r="AB605" s="785"/>
    </row>
    <row r="606" ht="14.25">
      <c r="A606" s="800" t="s">
        <v>1284</v>
      </c>
      <c r="B606" s="800" t="s">
        <v>4698</v>
      </c>
      <c r="C606" s="800" t="s">
        <v>1525</v>
      </c>
      <c r="D606" s="801">
        <v>171</v>
      </c>
      <c r="E606" s="802">
        <v>130</v>
      </c>
      <c r="F606" s="803" t="s">
        <v>4791</v>
      </c>
      <c r="G606" s="803" t="s">
        <v>4792</v>
      </c>
      <c r="H606" s="803" t="s">
        <v>4793</v>
      </c>
      <c r="I606" s="803" t="str">
        <f>IFERROR(INDEX('УУС'!F:F,MATCH('показатель 504-п'!T606,'УУС'!N:N,0)),"")</f>
        <v/>
      </c>
      <c r="J606" s="804" t="str">
        <f t="shared" si="46"/>
        <v xml:space="preserve">3G хор</v>
      </c>
      <c r="K606" s="805" t="s">
        <v>2707</v>
      </c>
      <c r="L606" s="805" t="s">
        <v>2488</v>
      </c>
      <c r="M606" s="805" t="s">
        <v>2508</v>
      </c>
      <c r="N606" s="805" t="s">
        <v>2495</v>
      </c>
      <c r="O606" s="806" t="str">
        <f t="shared" si="47"/>
        <v>-</v>
      </c>
      <c r="P606" s="801" t="s">
        <v>156</v>
      </c>
      <c r="Q606" s="801" t="str">
        <f>CONCATENATE(IFERROR(INDEX('УЦН 1.0'!D:D,MATCH('показатель 504-п'!T606,'УЦН 1.0'!R:R,0)),""),IF(IFERROR(INDEX('УЦН 1.0'!H:H,MATCH('показатель 504-п'!T606,'УЦН 1.0'!R:R,0)),"")="",""," ("&amp;IFERROR(INDEX('УЦН 1.0'!H:H,MATCH('показатель 504-п'!T606,'УЦН 1.0'!R:R,0)),"")&amp;")"))</f>
        <v/>
      </c>
      <c r="R606" s="807" t="str">
        <f>IFERROR(INDEX('УЦН 2.0'!K:K,MATCH('показатель 504-п'!T606,'УЦН 2.0'!L:L,0)),"")</f>
        <v/>
      </c>
      <c r="S606" s="801" t="str">
        <f>IFERROR(INDEX('ПРТС'!H:H,MATCH('показатель 504-п'!T606,'ПРТС'!P:P,0)),"")</f>
        <v/>
      </c>
      <c r="T606" s="808">
        <v>605</v>
      </c>
      <c r="U606" s="785"/>
      <c r="V606" s="785"/>
      <c r="W606" s="785"/>
      <c r="X606" s="785"/>
      <c r="Y606" s="785"/>
      <c r="Z606" s="785"/>
      <c r="AA606" s="785"/>
      <c r="AB606" s="785"/>
    </row>
    <row r="607" ht="14.25">
      <c r="A607" s="800" t="s">
        <v>1284</v>
      </c>
      <c r="B607" s="800" t="s">
        <v>4678</v>
      </c>
      <c r="C607" s="800" t="s">
        <v>4794</v>
      </c>
      <c r="D607" s="801">
        <v>126</v>
      </c>
      <c r="E607" s="802">
        <v>76</v>
      </c>
      <c r="F607" s="803" t="s">
        <v>4795</v>
      </c>
      <c r="G607" s="803" t="s">
        <v>4796</v>
      </c>
      <c r="H607" s="803" t="s">
        <v>4797</v>
      </c>
      <c r="I607" s="803" t="str">
        <f>IFERROR(INDEX('УУС'!F:F,MATCH('показатель 504-п'!T607,'УУС'!N:N,0)),"")</f>
        <v xml:space="preserve">ул. Зеленая, д. 6</v>
      </c>
      <c r="J607" s="804" t="str">
        <f t="shared" si="46"/>
        <v>-</v>
      </c>
      <c r="K607" s="805" t="s">
        <v>156</v>
      </c>
      <c r="L607" s="805" t="s">
        <v>156</v>
      </c>
      <c r="M607" s="805" t="s">
        <v>156</v>
      </c>
      <c r="N607" s="805" t="s">
        <v>156</v>
      </c>
      <c r="O607" s="806" t="str">
        <f t="shared" si="47"/>
        <v>Спутник</v>
      </c>
      <c r="P607" s="801" t="s">
        <v>882</v>
      </c>
      <c r="Q607" s="801" t="str">
        <f>CONCATENATE(IFERROR(INDEX('УЦН 1.0'!D:D,MATCH('показатель 504-п'!T607,'УЦН 1.0'!R:R,0)),""),IF(IFERROR(INDEX('УЦН 1.0'!H:H,MATCH('показатель 504-п'!T607,'УЦН 1.0'!R:R,0)),"")="",""," ("&amp;IFERROR(INDEX('УЦН 1.0'!H:H,MATCH('показатель 504-п'!T607,'УЦН 1.0'!R:R,0)),"")&amp;")"))</f>
        <v/>
      </c>
      <c r="R607" s="807" t="str">
        <f>IFERROR(INDEX('УЦН 2.0'!K:K,MATCH('показатель 504-п'!T607,'УЦН 2.0'!L:L,0)),"")</f>
        <v/>
      </c>
      <c r="S607" s="801" t="str">
        <f>IFERROR(INDEX('ПРТС'!H:H,MATCH('показатель 504-п'!T607,'ПРТС'!P:P,0)),"")</f>
        <v/>
      </c>
      <c r="T607" s="808">
        <v>606</v>
      </c>
      <c r="U607" s="785"/>
      <c r="V607" s="785"/>
      <c r="W607" s="785"/>
      <c r="X607" s="785"/>
      <c r="Y607" s="785"/>
      <c r="Z607" s="785"/>
      <c r="AA607" s="785"/>
      <c r="AB607" s="785"/>
    </row>
    <row r="608" ht="14.25">
      <c r="A608" s="809" t="s">
        <v>1284</v>
      </c>
      <c r="B608" s="800" t="s">
        <v>1366</v>
      </c>
      <c r="C608" s="809" t="s">
        <v>283</v>
      </c>
      <c r="D608" s="810">
        <v>355</v>
      </c>
      <c r="E608" s="802">
        <v>346</v>
      </c>
      <c r="F608" s="803" t="s">
        <v>4798</v>
      </c>
      <c r="G608" s="803" t="s">
        <v>4799</v>
      </c>
      <c r="H608" s="803" t="s">
        <v>4800</v>
      </c>
      <c r="I608" s="803" t="str">
        <f>IFERROR(INDEX('УУС'!F:F,MATCH('показатель 504-п'!T608,'УУС'!N:N,0)),"")</f>
        <v/>
      </c>
      <c r="J608" s="811" t="str">
        <f t="shared" si="46"/>
        <v xml:space="preserve">4G хор</v>
      </c>
      <c r="K608" s="805" t="s">
        <v>156</v>
      </c>
      <c r="L608" s="812" t="s">
        <v>2481</v>
      </c>
      <c r="M608" s="805" t="s">
        <v>156</v>
      </c>
      <c r="N608" s="812" t="s">
        <v>2483</v>
      </c>
      <c r="O608" s="806" t="str">
        <f t="shared" si="47"/>
        <v>ВОЛС</v>
      </c>
      <c r="P608" s="801" t="s">
        <v>819</v>
      </c>
      <c r="Q608" s="801" t="str">
        <f>CONCATENATE(IFERROR(INDEX('УЦН 1.0'!D:D,MATCH('показатель 504-п'!T608,'УЦН 1.0'!R:R,0)),""),IF(IFERROR(INDEX('УЦН 1.0'!H:H,MATCH('показатель 504-п'!T608,'УЦН 1.0'!R:R,0)),"")="",""," ("&amp;IFERROR(INDEX('УЦН 1.0'!H:H,MATCH('показатель 504-п'!T608,'УЦН 1.0'!R:R,0)),"")&amp;")"))</f>
        <v xml:space="preserve">2017 (ВОЛС)</v>
      </c>
      <c r="R608" s="807" t="str">
        <f>IFERROR(INDEX('УЦН 2.0'!K:K,MATCH('показатель 504-п'!T608,'УЦН 2.0'!L:L,0)),"")</f>
        <v xml:space="preserve">2021 - ВОЛС + Мегафон </v>
      </c>
      <c r="S608" s="801" t="str">
        <f>IFERROR(INDEX('ПРТС'!H:H,MATCH('показатель 504-п'!T608,'ПРТС'!P:P,0)),"")</f>
        <v/>
      </c>
      <c r="T608" s="808">
        <v>607</v>
      </c>
      <c r="U608" s="785"/>
      <c r="V608" s="785"/>
      <c r="W608" s="785"/>
      <c r="X608" s="785"/>
      <c r="Y608" s="785"/>
      <c r="Z608" s="785"/>
      <c r="AA608" s="785"/>
      <c r="AB608" s="785"/>
    </row>
    <row r="609" ht="14.25">
      <c r="A609" s="800" t="s">
        <v>1284</v>
      </c>
      <c r="B609" s="800" t="s">
        <v>4723</v>
      </c>
      <c r="C609" s="800" t="s">
        <v>4506</v>
      </c>
      <c r="D609" s="801">
        <v>2</v>
      </c>
      <c r="E609" s="802">
        <v>1</v>
      </c>
      <c r="F609" s="803" t="s">
        <v>4801</v>
      </c>
      <c r="G609" s="803" t="s">
        <v>4802</v>
      </c>
      <c r="H609" s="803" t="s">
        <v>4803</v>
      </c>
      <c r="I609" s="803" t="str">
        <f>IFERROR(INDEX('УУС'!F:F,MATCH('показатель 504-п'!T609,'УУС'!N:N,0)),"")</f>
        <v xml:space="preserve">ул. Хмелевского, д. 2</v>
      </c>
      <c r="J609" s="804" t="str">
        <f t="shared" si="46"/>
        <v>-</v>
      </c>
      <c r="K609" s="805" t="s">
        <v>156</v>
      </c>
      <c r="L609" s="805" t="s">
        <v>156</v>
      </c>
      <c r="M609" s="805" t="s">
        <v>156</v>
      </c>
      <c r="N609" s="805" t="s">
        <v>156</v>
      </c>
      <c r="O609" s="806" t="str">
        <f t="shared" si="47"/>
        <v>-</v>
      </c>
      <c r="P609" s="801" t="s">
        <v>156</v>
      </c>
      <c r="Q609" s="801" t="str">
        <f>CONCATENATE(IFERROR(INDEX('УЦН 1.0'!D:D,MATCH('показатель 504-п'!T609,'УЦН 1.0'!R:R,0)),""),IF(IFERROR(INDEX('УЦН 1.0'!H:H,MATCH('показатель 504-п'!T609,'УЦН 1.0'!R:R,0)),"")="",""," ("&amp;IFERROR(INDEX('УЦН 1.0'!H:H,MATCH('показатель 504-п'!T609,'УЦН 1.0'!R:R,0)),"")&amp;")"))</f>
        <v/>
      </c>
      <c r="R609" s="807" t="str">
        <f>IFERROR(INDEX('УЦН 2.0'!K:K,MATCH('показатель 504-п'!T609,'УЦН 2.0'!L:L,0)),"")</f>
        <v/>
      </c>
      <c r="S609" s="801" t="str">
        <f>IFERROR(INDEX('ПРТС'!H:H,MATCH('показатель 504-п'!T609,'ПРТС'!P:P,0)),"")</f>
        <v/>
      </c>
      <c r="T609" s="808">
        <v>608</v>
      </c>
      <c r="U609" s="785"/>
      <c r="V609" s="785"/>
      <c r="W609" s="785"/>
      <c r="X609" s="785"/>
      <c r="Y609" s="785"/>
      <c r="Z609" s="785"/>
      <c r="AA609" s="785"/>
      <c r="AB609" s="785"/>
    </row>
    <row r="610" ht="14.25">
      <c r="A610" s="800" t="s">
        <v>762</v>
      </c>
      <c r="B610" s="800" t="s">
        <v>1213</v>
      </c>
      <c r="C610" s="800" t="s">
        <v>4804</v>
      </c>
      <c r="D610" s="801">
        <v>6</v>
      </c>
      <c r="E610" s="802">
        <v>0</v>
      </c>
      <c r="F610" s="803" t="s">
        <v>4805</v>
      </c>
      <c r="G610" s="803" t="s">
        <v>4806</v>
      </c>
      <c r="H610" s="803" t="s">
        <v>4807</v>
      </c>
      <c r="I610" s="803" t="str">
        <f>IFERROR(INDEX('УУС'!F:F,MATCH('показатель 504-п'!T610,'УУС'!N:N,0)),"")</f>
        <v/>
      </c>
      <c r="J610" s="804" t="str">
        <f t="shared" si="46"/>
        <v xml:space="preserve">2G хор</v>
      </c>
      <c r="K610" s="805" t="s">
        <v>156</v>
      </c>
      <c r="L610" s="805" t="s">
        <v>2536</v>
      </c>
      <c r="M610" s="805" t="s">
        <v>156</v>
      </c>
      <c r="N610" s="805"/>
      <c r="O610" s="806" t="str">
        <f t="shared" si="47"/>
        <v>-</v>
      </c>
      <c r="P610" s="801" t="s">
        <v>156</v>
      </c>
      <c r="Q610" s="801" t="str">
        <f>CONCATENATE(IFERROR(INDEX('УЦН 1.0'!D:D,MATCH('показатель 504-п'!T610,'УЦН 1.0'!R:R,0)),""),IF(IFERROR(INDEX('УЦН 1.0'!H:H,MATCH('показатель 504-п'!T610,'УЦН 1.0'!R:R,0)),"")="",""," ("&amp;IFERROR(INDEX('УЦН 1.0'!H:H,MATCH('показатель 504-п'!T610,'УЦН 1.0'!R:R,0)),"")&amp;")"))</f>
        <v/>
      </c>
      <c r="R610" s="807" t="str">
        <f>IFERROR(INDEX('УЦН 2.0'!K:K,MATCH('показатель 504-п'!T610,'УЦН 2.0'!L:L,0)),"")</f>
        <v/>
      </c>
      <c r="S610" s="801" t="str">
        <f>IFERROR(INDEX('ПРТС'!H:H,MATCH('показатель 504-п'!T610,'ПРТС'!P:P,0)),"")</f>
        <v/>
      </c>
      <c r="T610" s="808">
        <v>609</v>
      </c>
      <c r="U610" s="785"/>
      <c r="V610" s="785"/>
      <c r="W610" s="785"/>
      <c r="X610" s="785"/>
      <c r="Y610" s="785"/>
      <c r="Z610" s="785"/>
      <c r="AA610" s="785"/>
      <c r="AB610" s="785"/>
    </row>
    <row r="611" ht="14.25">
      <c r="A611" s="800" t="s">
        <v>762</v>
      </c>
      <c r="B611" s="800" t="s">
        <v>1213</v>
      </c>
      <c r="C611" s="800" t="s">
        <v>4808</v>
      </c>
      <c r="D611" s="801">
        <v>90</v>
      </c>
      <c r="E611" s="802">
        <v>47</v>
      </c>
      <c r="F611" s="803" t="s">
        <v>4809</v>
      </c>
      <c r="G611" s="803" t="s">
        <v>4810</v>
      </c>
      <c r="H611" s="803" t="s">
        <v>4811</v>
      </c>
      <c r="I611" s="803" t="str">
        <f>IFERROR(INDEX('УУС'!F:F,MATCH('показатель 504-п'!T611,'УУС'!N:N,0)),"")</f>
        <v xml:space="preserve">ул. Кедровая, д. 8А</v>
      </c>
      <c r="J611" s="804" t="str">
        <f t="shared" si="46"/>
        <v xml:space="preserve">2G хор</v>
      </c>
      <c r="K611" s="805" t="s">
        <v>156</v>
      </c>
      <c r="L611" s="805" t="s">
        <v>156</v>
      </c>
      <c r="M611" s="805" t="s">
        <v>156</v>
      </c>
      <c r="N611" s="805" t="s">
        <v>2695</v>
      </c>
      <c r="O611" s="806" t="str">
        <f t="shared" si="47"/>
        <v>-</v>
      </c>
      <c r="P611" s="801" t="s">
        <v>156</v>
      </c>
      <c r="Q611" s="801" t="str">
        <f>CONCATENATE(IFERROR(INDEX('УЦН 1.0'!D:D,MATCH('показатель 504-п'!T611,'УЦН 1.0'!R:R,0)),""),IF(IFERROR(INDEX('УЦН 1.0'!H:H,MATCH('показатель 504-п'!T611,'УЦН 1.0'!R:R,0)),"")="",""," ("&amp;IFERROR(INDEX('УЦН 1.0'!H:H,MATCH('показатель 504-п'!T611,'УЦН 1.0'!R:R,0)),"")&amp;")"))</f>
        <v/>
      </c>
      <c r="R611" s="807" t="str">
        <f>IFERROR(INDEX('УЦН 2.0'!K:K,MATCH('показатель 504-п'!T611,'УЦН 2.0'!L:L,0)),"")</f>
        <v/>
      </c>
      <c r="S611" s="801" t="str">
        <f>IFERROR(INDEX('ПРТС'!H:H,MATCH('показатель 504-п'!T611,'ПРТС'!P:P,0)),"")</f>
        <v/>
      </c>
      <c r="T611" s="808">
        <v>610</v>
      </c>
      <c r="U611" s="785"/>
      <c r="V611" s="785"/>
      <c r="W611" s="785"/>
      <c r="X611" s="785"/>
      <c r="Y611" s="785"/>
      <c r="Z611" s="785"/>
      <c r="AA611" s="785"/>
      <c r="AB611" s="785"/>
    </row>
    <row r="612" ht="14.25">
      <c r="A612" s="800" t="s">
        <v>762</v>
      </c>
      <c r="B612" s="800" t="s">
        <v>4812</v>
      </c>
      <c r="C612" s="800" t="s">
        <v>4813</v>
      </c>
      <c r="D612" s="801">
        <v>0</v>
      </c>
      <c r="E612" s="802">
        <v>0</v>
      </c>
      <c r="F612" s="803" t="s">
        <v>4814</v>
      </c>
      <c r="G612" s="803" t="s">
        <v>4815</v>
      </c>
      <c r="H612" s="803" t="s">
        <v>4816</v>
      </c>
      <c r="I612" s="803" t="str">
        <f>IFERROR(INDEX('УУС'!F:F,MATCH('показатель 504-п'!T612,'УУС'!N:N,0)),"")</f>
        <v/>
      </c>
      <c r="J612" s="804" t="str">
        <f t="shared" ref="J612:J675" si="48">IF(COUNTIF(K612:N612,"*4G хорошее*")&gt;0,"4G хор",IF(COUNTIF(K612:N612,"*3G хорошее*")&gt;0,"3G хор",IF(COUNTIF(K612:N612,"*4G низкое*")&gt;0,"4G низ",IF(COUNTIF(K612:N612,"*3G низкое*")&gt;0,"3G низ",IF(COUNTIF(K612:N612,"*2G хорошее*")&gt;0,"2G хор",IF(COUNTIF(K612:N612,"*2G низкое*")&gt;0,"2G низ",IF((COUNTIF(K612:N612,"* *")=0),"-",)))))))</f>
        <v>-</v>
      </c>
      <c r="K612" s="805" t="s">
        <v>156</v>
      </c>
      <c r="L612" s="805" t="s">
        <v>156</v>
      </c>
      <c r="M612" s="805" t="s">
        <v>156</v>
      </c>
      <c r="N612" s="805" t="s">
        <v>156</v>
      </c>
      <c r="O612" s="806" t="str">
        <f t="shared" ref="O612:O675" si="49">IF(COUNTIF(P612:R612,"*ВОЛС*")&gt;0,"ВОЛС",IF(COUNTIF(P612:R612,"*БШПД*")&gt;0,"РРЛ",IF(COUNTIF(P612:R612,"*Спутник*")&gt;0,"Спутник",IF((COUNTIF(P612:R612,"* *")=0),"-",))))</f>
        <v>-</v>
      </c>
      <c r="P612" s="801" t="s">
        <v>156</v>
      </c>
      <c r="Q612" s="801" t="str">
        <f>CONCATENATE(IFERROR(INDEX('УЦН 1.0'!D:D,MATCH('показатель 504-п'!T612,'УЦН 1.0'!R:R,0)),""),IF(IFERROR(INDEX('УЦН 1.0'!H:H,MATCH('показатель 504-п'!T612,'УЦН 1.0'!R:R,0)),"")="",""," ("&amp;IFERROR(INDEX('УЦН 1.0'!H:H,MATCH('показатель 504-п'!T612,'УЦН 1.0'!R:R,0)),"")&amp;")"))</f>
        <v/>
      </c>
      <c r="R612" s="807" t="str">
        <f>IFERROR(INDEX('УЦН 2.0'!K:K,MATCH('показатель 504-п'!T612,'УЦН 2.0'!L:L,0)),"")</f>
        <v/>
      </c>
      <c r="S612" s="801" t="str">
        <f>IFERROR(INDEX('ПРТС'!H:H,MATCH('показатель 504-п'!T612,'ПРТС'!P:P,0)),"")</f>
        <v/>
      </c>
      <c r="T612" s="808">
        <v>611</v>
      </c>
      <c r="U612" s="785"/>
      <c r="V612" s="785"/>
      <c r="W612" s="785"/>
      <c r="X612" s="785"/>
      <c r="Y612" s="785"/>
      <c r="Z612" s="785"/>
      <c r="AA612" s="785"/>
      <c r="AB612" s="785"/>
    </row>
    <row r="613" ht="14.25">
      <c r="A613" s="800" t="s">
        <v>762</v>
      </c>
      <c r="B613" s="800" t="s">
        <v>1213</v>
      </c>
      <c r="C613" s="800" t="s">
        <v>4817</v>
      </c>
      <c r="D613" s="801">
        <v>1</v>
      </c>
      <c r="E613" s="802">
        <v>0</v>
      </c>
      <c r="F613" s="803" t="s">
        <v>4818</v>
      </c>
      <c r="G613" s="803" t="s">
        <v>4819</v>
      </c>
      <c r="H613" s="803" t="s">
        <v>4820</v>
      </c>
      <c r="I613" s="803" t="str">
        <f>IFERROR(INDEX('УУС'!F:F,MATCH('показатель 504-п'!T613,'УУС'!N:N,0)),"")</f>
        <v/>
      </c>
      <c r="J613" s="804" t="str">
        <f t="shared" si="48"/>
        <v>-</v>
      </c>
      <c r="K613" s="805" t="s">
        <v>156</v>
      </c>
      <c r="L613" s="805" t="s">
        <v>156</v>
      </c>
      <c r="M613" s="805" t="s">
        <v>156</v>
      </c>
      <c r="N613" s="805" t="s">
        <v>156</v>
      </c>
      <c r="O613" s="806" t="str">
        <f t="shared" si="49"/>
        <v>-</v>
      </c>
      <c r="P613" s="801" t="s">
        <v>156</v>
      </c>
      <c r="Q613" s="801" t="str">
        <f>CONCATENATE(IFERROR(INDEX('УЦН 1.0'!D:D,MATCH('показатель 504-п'!T613,'УЦН 1.0'!R:R,0)),""),IF(IFERROR(INDEX('УЦН 1.0'!H:H,MATCH('показатель 504-п'!T613,'УЦН 1.0'!R:R,0)),"")="",""," ("&amp;IFERROR(INDEX('УЦН 1.0'!H:H,MATCH('показатель 504-п'!T613,'УЦН 1.0'!R:R,0)),"")&amp;")"))</f>
        <v/>
      </c>
      <c r="R613" s="807" t="str">
        <f>IFERROR(INDEX('УЦН 2.0'!K:K,MATCH('показатель 504-п'!T613,'УЦН 2.0'!L:L,0)),"")</f>
        <v/>
      </c>
      <c r="S613" s="801" t="str">
        <f>IFERROR(INDEX('ПРТС'!H:H,MATCH('показатель 504-п'!T613,'ПРТС'!P:P,0)),"")</f>
        <v/>
      </c>
      <c r="T613" s="808">
        <v>612</v>
      </c>
      <c r="U613" s="785"/>
      <c r="V613" s="785"/>
      <c r="W613" s="785"/>
      <c r="X613" s="785"/>
      <c r="Y613" s="785"/>
      <c r="Z613" s="785"/>
      <c r="AA613" s="785"/>
      <c r="AB613" s="785"/>
    </row>
    <row r="614" ht="14.25">
      <c r="A614" s="800" t="s">
        <v>762</v>
      </c>
      <c r="B614" s="800" t="s">
        <v>4821</v>
      </c>
      <c r="C614" s="800" t="s">
        <v>4822</v>
      </c>
      <c r="D614" s="801">
        <v>112</v>
      </c>
      <c r="E614" s="802">
        <v>87</v>
      </c>
      <c r="F614" s="803" t="s">
        <v>4823</v>
      </c>
      <c r="G614" s="803" t="s">
        <v>4824</v>
      </c>
      <c r="H614" s="803" t="s">
        <v>4825</v>
      </c>
      <c r="I614" s="803" t="str">
        <f>IFERROR(INDEX('УУС'!F:F,MATCH('показатель 504-п'!T614,'УУС'!N:N,0)),"")</f>
        <v/>
      </c>
      <c r="J614" s="804" t="str">
        <f t="shared" si="48"/>
        <v xml:space="preserve">4G хор</v>
      </c>
      <c r="K614" s="805" t="s">
        <v>2707</v>
      </c>
      <c r="L614" s="805" t="s">
        <v>2481</v>
      </c>
      <c r="M614" s="805" t="s">
        <v>2516</v>
      </c>
      <c r="N614" s="805" t="s">
        <v>2483</v>
      </c>
      <c r="O614" s="806" t="str">
        <f t="shared" si="49"/>
        <v>РРЛ</v>
      </c>
      <c r="P614" s="801" t="s">
        <v>2540</v>
      </c>
      <c r="Q614" s="801" t="str">
        <f>CONCATENATE(IFERROR(INDEX('УЦН 1.0'!D:D,MATCH('показатель 504-п'!T614,'УЦН 1.0'!R:R,0)),""),IF(IFERROR(INDEX('УЦН 1.0'!H:H,MATCH('показатель 504-п'!T614,'УЦН 1.0'!R:R,0)),"")="",""," ("&amp;IFERROR(INDEX('УЦН 1.0'!H:H,MATCH('показатель 504-п'!T614,'УЦН 1.0'!R:R,0)),"")&amp;")"))</f>
        <v/>
      </c>
      <c r="R614" s="807" t="str">
        <f>IFERROR(INDEX('УЦН 2.0'!K:K,MATCH('показатель 504-п'!T614,'УЦН 2.0'!L:L,0)),"")</f>
        <v/>
      </c>
      <c r="S614" s="801" t="str">
        <f>IFERROR(INDEX('ПРТС'!H:H,MATCH('показатель 504-п'!T614,'ПРТС'!P:P,0)),"")</f>
        <v/>
      </c>
      <c r="T614" s="808">
        <v>613</v>
      </c>
      <c r="U614" s="785"/>
      <c r="V614" s="785"/>
      <c r="W614" s="785"/>
      <c r="X614" s="785"/>
      <c r="Y614" s="785"/>
      <c r="Z614" s="785"/>
      <c r="AA614" s="785"/>
      <c r="AB614" s="785"/>
    </row>
    <row r="615" ht="14.25">
      <c r="A615" s="800" t="s">
        <v>762</v>
      </c>
      <c r="B615" s="800" t="s">
        <v>4826</v>
      </c>
      <c r="C615" s="800" t="s">
        <v>4827</v>
      </c>
      <c r="D615" s="801">
        <v>65</v>
      </c>
      <c r="E615" s="802">
        <v>50</v>
      </c>
      <c r="F615" s="803" t="s">
        <v>4828</v>
      </c>
      <c r="G615" s="803" t="s">
        <v>4829</v>
      </c>
      <c r="H615" s="803" t="s">
        <v>4830</v>
      </c>
      <c r="I615" s="803" t="str">
        <f>IFERROR(INDEX('УУС'!F:F,MATCH('показатель 504-п'!T615,'УУС'!N:N,0)),"")</f>
        <v/>
      </c>
      <c r="J615" s="804" t="str">
        <f t="shared" si="48"/>
        <v xml:space="preserve">3G хор</v>
      </c>
      <c r="K615" s="805" t="s">
        <v>156</v>
      </c>
      <c r="L615" s="805" t="s">
        <v>2488</v>
      </c>
      <c r="M615" s="805" t="s">
        <v>156</v>
      </c>
      <c r="N615" s="805" t="s">
        <v>156</v>
      </c>
      <c r="O615" s="806" t="str">
        <f t="shared" si="49"/>
        <v>-</v>
      </c>
      <c r="P615" s="801" t="s">
        <v>156</v>
      </c>
      <c r="Q615" s="801" t="str">
        <f>CONCATENATE(IFERROR(INDEX('УЦН 1.0'!D:D,MATCH('показатель 504-п'!T615,'УЦН 1.0'!R:R,0)),""),IF(IFERROR(INDEX('УЦН 1.0'!H:H,MATCH('показатель 504-п'!T615,'УЦН 1.0'!R:R,0)),"")="",""," ("&amp;IFERROR(INDEX('УЦН 1.0'!H:H,MATCH('показатель 504-п'!T615,'УЦН 1.0'!R:R,0)),"")&amp;")"))</f>
        <v/>
      </c>
      <c r="R615" s="807" t="str">
        <f>IFERROR(INDEX('УЦН 2.0'!K:K,MATCH('показатель 504-п'!T615,'УЦН 2.0'!L:L,0)),"")</f>
        <v/>
      </c>
      <c r="S615" s="801" t="str">
        <f>IFERROR(INDEX('ПРТС'!H:H,MATCH('показатель 504-п'!T615,'ПРТС'!P:P,0)),"")</f>
        <v/>
      </c>
      <c r="T615" s="808">
        <v>614</v>
      </c>
      <c r="U615" s="785"/>
      <c r="V615" s="785"/>
      <c r="W615" s="785"/>
      <c r="X615" s="785"/>
      <c r="Y615" s="785"/>
      <c r="Z615" s="785"/>
      <c r="AA615" s="785"/>
      <c r="AB615" s="785"/>
    </row>
    <row r="616" ht="14.25">
      <c r="A616" s="800" t="s">
        <v>762</v>
      </c>
      <c r="B616" s="800" t="s">
        <v>4826</v>
      </c>
      <c r="C616" s="800" t="s">
        <v>4831</v>
      </c>
      <c r="D616" s="801">
        <v>91</v>
      </c>
      <c r="E616" s="802">
        <v>63</v>
      </c>
      <c r="F616" s="803" t="s">
        <v>4832</v>
      </c>
      <c r="G616" s="803" t="s">
        <v>4833</v>
      </c>
      <c r="H616" s="803" t="s">
        <v>4834</v>
      </c>
      <c r="I616" s="803" t="str">
        <f>IFERROR(INDEX('УУС'!F:F,MATCH('показатель 504-п'!T616,'УУС'!N:N,0)),"")</f>
        <v/>
      </c>
      <c r="J616" s="804" t="str">
        <f t="shared" si="48"/>
        <v xml:space="preserve">3G хор</v>
      </c>
      <c r="K616" s="805" t="s">
        <v>156</v>
      </c>
      <c r="L616" s="805" t="s">
        <v>2488</v>
      </c>
      <c r="M616" s="805" t="s">
        <v>156</v>
      </c>
      <c r="N616" s="805" t="s">
        <v>156</v>
      </c>
      <c r="O616" s="806" t="str">
        <f t="shared" si="49"/>
        <v>-</v>
      </c>
      <c r="P616" s="801" t="s">
        <v>156</v>
      </c>
      <c r="Q616" s="801" t="str">
        <f>CONCATENATE(IFERROR(INDEX('УЦН 1.0'!D:D,MATCH('показатель 504-п'!T616,'УЦН 1.0'!R:R,0)),""),IF(IFERROR(INDEX('УЦН 1.0'!H:H,MATCH('показатель 504-п'!T616,'УЦН 1.0'!R:R,0)),"")="",""," ("&amp;IFERROR(INDEX('УЦН 1.0'!H:H,MATCH('показатель 504-п'!T616,'УЦН 1.0'!R:R,0)),"")&amp;")"))</f>
        <v/>
      </c>
      <c r="R616" s="807" t="str">
        <f>IFERROR(INDEX('УЦН 2.0'!K:K,MATCH('показатель 504-п'!T616,'УЦН 2.0'!L:L,0)),"")</f>
        <v/>
      </c>
      <c r="S616" s="801" t="str">
        <f>IFERROR(INDEX('ПРТС'!H:H,MATCH('показатель 504-п'!T616,'ПРТС'!P:P,0)),"")</f>
        <v/>
      </c>
      <c r="T616" s="808">
        <v>615</v>
      </c>
      <c r="U616" s="785"/>
      <c r="V616" s="785"/>
      <c r="W616" s="785"/>
      <c r="X616" s="785"/>
      <c r="Y616" s="785"/>
      <c r="Z616" s="785"/>
      <c r="AA616" s="785"/>
      <c r="AB616" s="785"/>
    </row>
    <row r="617" ht="14.25">
      <c r="A617" s="800" t="s">
        <v>762</v>
      </c>
      <c r="B617" s="800" t="s">
        <v>4821</v>
      </c>
      <c r="C617" s="800" t="s">
        <v>4835</v>
      </c>
      <c r="D617" s="801">
        <v>53</v>
      </c>
      <c r="E617" s="802">
        <v>46</v>
      </c>
      <c r="F617" s="803" t="s">
        <v>4836</v>
      </c>
      <c r="G617" s="803" t="s">
        <v>4837</v>
      </c>
      <c r="H617" s="803" t="s">
        <v>4838</v>
      </c>
      <c r="I617" s="803" t="str">
        <f>IFERROR(INDEX('УУС'!F:F,MATCH('показатель 504-п'!T617,'УУС'!N:N,0)),"")</f>
        <v/>
      </c>
      <c r="J617" s="804" t="str">
        <f t="shared" si="48"/>
        <v xml:space="preserve">4G хор</v>
      </c>
      <c r="K617" s="805" t="s">
        <v>2707</v>
      </c>
      <c r="L617" s="805" t="s">
        <v>2481</v>
      </c>
      <c r="M617" s="805" t="s">
        <v>2516</v>
      </c>
      <c r="N617" s="805" t="s">
        <v>156</v>
      </c>
      <c r="O617" s="806" t="str">
        <f t="shared" si="49"/>
        <v>-</v>
      </c>
      <c r="P617" s="801" t="s">
        <v>156</v>
      </c>
      <c r="Q617" s="801" t="str">
        <f>CONCATENATE(IFERROR(INDEX('УЦН 1.0'!D:D,MATCH('показатель 504-п'!T617,'УЦН 1.0'!R:R,0)),""),IF(IFERROR(INDEX('УЦН 1.0'!H:H,MATCH('показатель 504-п'!T617,'УЦН 1.0'!R:R,0)),"")="",""," ("&amp;IFERROR(INDEX('УЦН 1.0'!H:H,MATCH('показатель 504-п'!T617,'УЦН 1.0'!R:R,0)),"")&amp;")"))</f>
        <v/>
      </c>
      <c r="R617" s="807" t="str">
        <f>IFERROR(INDEX('УЦН 2.0'!K:K,MATCH('показатель 504-п'!T617,'УЦН 2.0'!L:L,0)),"")</f>
        <v/>
      </c>
      <c r="S617" s="801" t="str">
        <f>IFERROR(INDEX('ПРТС'!H:H,MATCH('показатель 504-п'!T617,'ПРТС'!P:P,0)),"")</f>
        <v/>
      </c>
      <c r="T617" s="808">
        <v>616</v>
      </c>
      <c r="U617" s="785"/>
      <c r="V617" s="785"/>
      <c r="W617" s="785"/>
      <c r="X617" s="785"/>
      <c r="Y617" s="785"/>
      <c r="Z617" s="785"/>
      <c r="AA617" s="785"/>
      <c r="AB617" s="785"/>
    </row>
    <row r="618" ht="14.25">
      <c r="A618" s="818" t="s">
        <v>762</v>
      </c>
      <c r="B618" s="800" t="s">
        <v>4839</v>
      </c>
      <c r="C618" s="818" t="s">
        <v>284</v>
      </c>
      <c r="D618" s="801">
        <v>476</v>
      </c>
      <c r="E618" s="822">
        <v>457</v>
      </c>
      <c r="F618" s="823" t="s">
        <v>4840</v>
      </c>
      <c r="G618" s="823" t="s">
        <v>4841</v>
      </c>
      <c r="H618" s="823" t="s">
        <v>4842</v>
      </c>
      <c r="I618" s="803" t="str">
        <f>IFERROR(INDEX('УУС'!F:F,MATCH('показатель 504-п'!T618,'УУС'!N:N,0)),"")</f>
        <v xml:space="preserve">ул. Озерная, д. 17</v>
      </c>
      <c r="J618" s="819" t="str">
        <f t="shared" si="48"/>
        <v xml:space="preserve">2G хор</v>
      </c>
      <c r="K618" s="805" t="s">
        <v>2557</v>
      </c>
      <c r="L618" s="805" t="s">
        <v>2536</v>
      </c>
      <c r="M618" s="805" t="s">
        <v>2516</v>
      </c>
      <c r="N618" s="820" t="s">
        <v>2695</v>
      </c>
      <c r="O618" s="806" t="str">
        <f t="shared" si="49"/>
        <v>ВОЛС</v>
      </c>
      <c r="P618" s="801" t="s">
        <v>819</v>
      </c>
      <c r="Q618" s="801" t="str">
        <f>CONCATENATE(IFERROR(INDEX('УЦН 1.0'!D:D,MATCH('показатель 504-п'!T618,'УЦН 1.0'!R:R,0)),""),IF(IFERROR(INDEX('УЦН 1.0'!H:H,MATCH('показатель 504-п'!T618,'УЦН 1.0'!R:R,0)),"")="",""," ("&amp;IFERROR(INDEX('УЦН 1.0'!H:H,MATCH('показатель 504-п'!T618,'УЦН 1.0'!R:R,0)),"")&amp;")"))</f>
        <v xml:space="preserve">2021 (ВОЛС)</v>
      </c>
      <c r="R618" s="807">
        <f>IFERROR(INDEX('УЦН 2.0'!K:K,MATCH('показатель 504-п'!T618,'УЦН 2.0'!L:L,0)),"")</f>
        <v>0</v>
      </c>
      <c r="S618" s="801" t="str">
        <f>IFERROR(INDEX('ПРТС'!H:H,MATCH('показатель 504-п'!T618,'ПРТС'!P:P,0)),"")</f>
        <v/>
      </c>
      <c r="T618" s="808">
        <v>617</v>
      </c>
      <c r="U618" s="785"/>
      <c r="V618" s="785"/>
      <c r="W618" s="785"/>
      <c r="X618" s="785"/>
      <c r="Y618" s="785"/>
      <c r="Z618" s="785"/>
      <c r="AA618" s="785"/>
      <c r="AB618" s="785"/>
    </row>
    <row r="619" ht="14.25">
      <c r="A619" s="800" t="s">
        <v>762</v>
      </c>
      <c r="B619" s="800" t="s">
        <v>4839</v>
      </c>
      <c r="C619" s="800" t="s">
        <v>4843</v>
      </c>
      <c r="D619" s="801">
        <v>88</v>
      </c>
      <c r="E619" s="802">
        <v>46</v>
      </c>
      <c r="F619" s="803" t="s">
        <v>4844</v>
      </c>
      <c r="G619" s="803" t="s">
        <v>4845</v>
      </c>
      <c r="H619" s="803" t="s">
        <v>4846</v>
      </c>
      <c r="I619" s="803" t="str">
        <f>IFERROR(INDEX('УУС'!F:F,MATCH('показатель 504-п'!T619,'УУС'!N:N,0)),"")</f>
        <v/>
      </c>
      <c r="J619" s="804" t="str">
        <f t="shared" si="48"/>
        <v xml:space="preserve">2G низ</v>
      </c>
      <c r="K619" s="805" t="s">
        <v>2515</v>
      </c>
      <c r="L619" s="805" t="s">
        <v>2500</v>
      </c>
      <c r="M619" s="805" t="s">
        <v>156</v>
      </c>
      <c r="N619" s="805" t="s">
        <v>2490</v>
      </c>
      <c r="O619" s="806" t="str">
        <f t="shared" si="49"/>
        <v>-</v>
      </c>
      <c r="P619" s="801" t="s">
        <v>156</v>
      </c>
      <c r="Q619" s="801" t="str">
        <f>CONCATENATE(IFERROR(INDEX('УЦН 1.0'!D:D,MATCH('показатель 504-п'!T619,'УЦН 1.0'!R:R,0)),""),IF(IFERROR(INDEX('УЦН 1.0'!H:H,MATCH('показатель 504-п'!T619,'УЦН 1.0'!R:R,0)),"")="",""," ("&amp;IFERROR(INDEX('УЦН 1.0'!H:H,MATCH('показатель 504-п'!T619,'УЦН 1.0'!R:R,0)),"")&amp;")"))</f>
        <v/>
      </c>
      <c r="R619" s="807" t="str">
        <f>IFERROR(INDEX('УЦН 2.0'!K:K,MATCH('показатель 504-п'!T619,'УЦН 2.0'!L:L,0)),"")</f>
        <v/>
      </c>
      <c r="S619" s="801" t="str">
        <f>IFERROR(INDEX('ПРТС'!H:H,MATCH('показатель 504-п'!T619,'ПРТС'!P:P,0)),"")</f>
        <v/>
      </c>
      <c r="T619" s="808">
        <v>618</v>
      </c>
      <c r="U619" s="785"/>
      <c r="V619" s="785"/>
      <c r="W619" s="785"/>
      <c r="X619" s="785"/>
      <c r="Y619" s="785"/>
      <c r="Z619" s="785"/>
      <c r="AA619" s="785"/>
      <c r="AB619" s="785"/>
    </row>
    <row r="620" ht="14.25">
      <c r="A620" s="818" t="s">
        <v>762</v>
      </c>
      <c r="B620" s="800" t="s">
        <v>4847</v>
      </c>
      <c r="C620" s="818" t="s">
        <v>285</v>
      </c>
      <c r="D620" s="801">
        <v>434</v>
      </c>
      <c r="E620" s="822">
        <v>304</v>
      </c>
      <c r="F620" s="823" t="s">
        <v>4848</v>
      </c>
      <c r="G620" s="823" t="s">
        <v>4849</v>
      </c>
      <c r="H620" s="823" t="s">
        <v>4850</v>
      </c>
      <c r="I620" s="803" t="str">
        <f>IFERROR(INDEX('УУС'!F:F,MATCH('показатель 504-п'!T620,'УУС'!N:N,0)),"")</f>
        <v xml:space="preserve">ул. 60 Лет Октября, д. 31</v>
      </c>
      <c r="J620" s="819" t="str">
        <f t="shared" si="48"/>
        <v xml:space="preserve">2G хор</v>
      </c>
      <c r="K620" s="805" t="s">
        <v>2557</v>
      </c>
      <c r="L620" s="805" t="s">
        <v>156</v>
      </c>
      <c r="M620" s="820" t="s">
        <v>156</v>
      </c>
      <c r="N620" s="805" t="s">
        <v>156</v>
      </c>
      <c r="O620" s="806" t="str">
        <f t="shared" si="49"/>
        <v>РРЛ</v>
      </c>
      <c r="P620" s="801" t="s">
        <v>2540</v>
      </c>
      <c r="Q620" s="801" t="str">
        <f>CONCATENATE(IFERROR(INDEX('УЦН 1.0'!D:D,MATCH('показатель 504-п'!T620,'УЦН 1.0'!R:R,0)),""),IF(IFERROR(INDEX('УЦН 1.0'!H:H,MATCH('показатель 504-п'!T620,'УЦН 1.0'!R:R,0)),"")="",""," ("&amp;IFERROR(INDEX('УЦН 1.0'!H:H,MATCH('показатель 504-п'!T620,'УЦН 1.0'!R:R,0)),"")&amp;")"))</f>
        <v xml:space="preserve">2018 (Спутник)</v>
      </c>
      <c r="R620" s="807" t="str">
        <f>IFERROR(INDEX('УЦН 2.0'!K:K,MATCH('показатель 504-п'!T620,'УЦН 2.0'!L:L,0)),"")</f>
        <v/>
      </c>
      <c r="S620" s="801">
        <f>IFERROR(INDEX('ПРТС'!H:H,MATCH('показатель 504-п'!T620,'ПРТС'!P:P,0)),"")</f>
        <v>2024</v>
      </c>
      <c r="T620" s="808">
        <v>619</v>
      </c>
      <c r="U620" s="785"/>
      <c r="V620" s="785"/>
      <c r="W620" s="785"/>
      <c r="X620" s="785"/>
      <c r="Y620" s="785"/>
      <c r="Z620" s="785"/>
      <c r="AA620" s="785"/>
      <c r="AB620" s="785"/>
    </row>
    <row r="621" ht="14.25">
      <c r="A621" s="800" t="s">
        <v>762</v>
      </c>
      <c r="B621" s="800" t="s">
        <v>4812</v>
      </c>
      <c r="C621" s="800" t="s">
        <v>4851</v>
      </c>
      <c r="D621" s="801">
        <v>16111</v>
      </c>
      <c r="E621" s="802">
        <v>15945</v>
      </c>
      <c r="F621" s="803" t="s">
        <v>4852</v>
      </c>
      <c r="G621" s="803" t="s">
        <v>4853</v>
      </c>
      <c r="H621" s="803" t="s">
        <v>4854</v>
      </c>
      <c r="I621" s="803" t="str">
        <f>IFERROR(INDEX('УУС'!F:F,MATCH('показатель 504-п'!T621,'УУС'!N:N,0)),"")</f>
        <v/>
      </c>
      <c r="J621" s="804" t="str">
        <f t="shared" si="48"/>
        <v xml:space="preserve">4G хор</v>
      </c>
      <c r="K621" s="805" t="s">
        <v>2480</v>
      </c>
      <c r="L621" s="805" t="s">
        <v>2481</v>
      </c>
      <c r="M621" s="805" t="s">
        <v>2482</v>
      </c>
      <c r="N621" s="805" t="s">
        <v>2483</v>
      </c>
      <c r="O621" s="806" t="str">
        <f t="shared" si="49"/>
        <v>ВОЛС</v>
      </c>
      <c r="P621" s="801" t="s">
        <v>819</v>
      </c>
      <c r="Q621" s="801" t="str">
        <f>CONCATENATE(IFERROR(INDEX('УЦН 1.0'!D:D,MATCH('показатель 504-п'!T621,'УЦН 1.0'!R:R,0)),""),IF(IFERROR(INDEX('УЦН 1.0'!H:H,MATCH('показатель 504-п'!T621,'УЦН 1.0'!R:R,0)),"")="",""," ("&amp;IFERROR(INDEX('УЦН 1.0'!H:H,MATCH('показатель 504-п'!T621,'УЦН 1.0'!R:R,0)),"")&amp;")"))</f>
        <v/>
      </c>
      <c r="R621" s="807" t="str">
        <f>IFERROR(INDEX('УЦН 2.0'!K:K,MATCH('показатель 504-п'!T621,'УЦН 2.0'!L:L,0)),"")</f>
        <v/>
      </c>
      <c r="S621" s="801" t="str">
        <f>IFERROR(INDEX('ПРТС'!H:H,MATCH('показатель 504-п'!T621,'ПРТС'!P:P,0)),"")</f>
        <v/>
      </c>
      <c r="T621" s="808">
        <v>620</v>
      </c>
      <c r="U621" s="785"/>
      <c r="V621" s="785"/>
      <c r="W621" s="785"/>
      <c r="X621" s="785"/>
      <c r="Y621" s="785"/>
      <c r="Z621" s="785"/>
      <c r="AA621" s="785"/>
      <c r="AB621" s="785"/>
    </row>
    <row r="622" ht="14.25">
      <c r="A622" s="800" t="s">
        <v>762</v>
      </c>
      <c r="B622" s="800" t="s">
        <v>4855</v>
      </c>
      <c r="C622" s="800" t="s">
        <v>4856</v>
      </c>
      <c r="D622" s="801">
        <v>874</v>
      </c>
      <c r="E622" s="802">
        <v>736</v>
      </c>
      <c r="F622" s="803" t="s">
        <v>4857</v>
      </c>
      <c r="G622" s="803" t="s">
        <v>4858</v>
      </c>
      <c r="H622" s="803" t="s">
        <v>4859</v>
      </c>
      <c r="I622" s="803" t="str">
        <f>IFERROR(INDEX('УУС'!F:F,MATCH('показатель 504-п'!T622,'УУС'!N:N,0)),"")</f>
        <v/>
      </c>
      <c r="J622" s="804" t="str">
        <f t="shared" si="48"/>
        <v xml:space="preserve">3G хор</v>
      </c>
      <c r="K622" s="805" t="s">
        <v>2707</v>
      </c>
      <c r="L622" s="805" t="s">
        <v>2488</v>
      </c>
      <c r="M622" s="805" t="s">
        <v>2508</v>
      </c>
      <c r="N622" s="805" t="s">
        <v>2495</v>
      </c>
      <c r="O622" s="806" t="str">
        <f t="shared" si="49"/>
        <v>ВОЛС</v>
      </c>
      <c r="P622" s="801" t="s">
        <v>819</v>
      </c>
      <c r="Q622" s="801" t="str">
        <f>CONCATENATE(IFERROR(INDEX('УЦН 1.0'!D:D,MATCH('показатель 504-п'!T622,'УЦН 1.0'!R:R,0)),""),IF(IFERROR(INDEX('УЦН 1.0'!H:H,MATCH('показатель 504-п'!T622,'УЦН 1.0'!R:R,0)),"")="",""," ("&amp;IFERROR(INDEX('УЦН 1.0'!H:H,MATCH('показатель 504-п'!T622,'УЦН 1.0'!R:R,0)),"")&amp;")"))</f>
        <v/>
      </c>
      <c r="R622" s="807" t="str">
        <f>IFERROR(INDEX('УЦН 2.0'!K:K,MATCH('показатель 504-п'!T622,'УЦН 2.0'!L:L,0)),"")</f>
        <v/>
      </c>
      <c r="S622" s="801" t="str">
        <f>IFERROR(INDEX('ПРТС'!H:H,MATCH('показатель 504-п'!T622,'ПРТС'!P:P,0)),"")</f>
        <v/>
      </c>
      <c r="T622" s="808">
        <v>621</v>
      </c>
      <c r="U622" s="785"/>
      <c r="V622" s="785"/>
      <c r="W622" s="785"/>
      <c r="X622" s="785"/>
      <c r="Y622" s="785"/>
      <c r="Z622" s="785"/>
      <c r="AA622" s="785"/>
      <c r="AB622" s="785"/>
    </row>
    <row r="623" ht="14.25">
      <c r="A623" s="800" t="s">
        <v>762</v>
      </c>
      <c r="B623" s="800" t="s">
        <v>4860</v>
      </c>
      <c r="C623" s="800" t="s">
        <v>4861</v>
      </c>
      <c r="D623" s="801">
        <v>90</v>
      </c>
      <c r="E623" s="802">
        <v>60</v>
      </c>
      <c r="F623" s="803" t="s">
        <v>4862</v>
      </c>
      <c r="G623" s="803" t="s">
        <v>4863</v>
      </c>
      <c r="H623" s="803" t="s">
        <v>4864</v>
      </c>
      <c r="I623" s="803" t="str">
        <f>IFERROR(INDEX('УУС'!F:F,MATCH('показатель 504-п'!T623,'УУС'!N:N,0)),"")</f>
        <v xml:space="preserve">ул. Школьная, д. 36</v>
      </c>
      <c r="J623" s="804" t="str">
        <f t="shared" si="48"/>
        <v xml:space="preserve">2G низ</v>
      </c>
      <c r="K623" s="805" t="s">
        <v>156</v>
      </c>
      <c r="L623" s="805" t="s">
        <v>156</v>
      </c>
      <c r="M623" s="805" t="s">
        <v>156</v>
      </c>
      <c r="N623" s="805" t="s">
        <v>2490</v>
      </c>
      <c r="O623" s="806" t="str">
        <f t="shared" si="49"/>
        <v>-</v>
      </c>
      <c r="P623" s="801" t="s">
        <v>156</v>
      </c>
      <c r="Q623" s="801" t="str">
        <f>CONCATENATE(IFERROR(INDEX('УЦН 1.0'!D:D,MATCH('показатель 504-п'!T623,'УЦН 1.0'!R:R,0)),""),IF(IFERROR(INDEX('УЦН 1.0'!H:H,MATCH('показатель 504-п'!T623,'УЦН 1.0'!R:R,0)),"")="",""," ("&amp;IFERROR(INDEX('УЦН 1.0'!H:H,MATCH('показатель 504-п'!T623,'УЦН 1.0'!R:R,0)),"")&amp;")"))</f>
        <v/>
      </c>
      <c r="R623" s="807" t="str">
        <f>IFERROR(INDEX('УЦН 2.0'!K:K,MATCH('показатель 504-п'!T623,'УЦН 2.0'!L:L,0)),"")</f>
        <v/>
      </c>
      <c r="S623" s="801" t="str">
        <f>IFERROR(INDEX('ПРТС'!H:H,MATCH('показатель 504-п'!T623,'ПРТС'!P:P,0)),"")</f>
        <v/>
      </c>
      <c r="T623" s="808">
        <v>622</v>
      </c>
      <c r="U623" s="785"/>
      <c r="V623" s="785"/>
      <c r="W623" s="785"/>
      <c r="X623" s="785"/>
      <c r="Y623" s="785"/>
      <c r="Z623" s="785"/>
      <c r="AA623" s="785"/>
      <c r="AB623" s="785"/>
    </row>
    <row r="624" ht="14.25">
      <c r="A624" s="800" t="s">
        <v>762</v>
      </c>
      <c r="B624" s="800" t="s">
        <v>4865</v>
      </c>
      <c r="C624" s="800" t="s">
        <v>4866</v>
      </c>
      <c r="D624" s="801">
        <v>163</v>
      </c>
      <c r="E624" s="802">
        <v>86</v>
      </c>
      <c r="F624" s="803" t="s">
        <v>4867</v>
      </c>
      <c r="G624" s="803" t="s">
        <v>4868</v>
      </c>
      <c r="H624" s="803" t="s">
        <v>4869</v>
      </c>
      <c r="I624" s="803" t="str">
        <f>IFERROR(INDEX('УУС'!F:F,MATCH('показатель 504-п'!T624,'УУС'!N:N,0)),"")</f>
        <v xml:space="preserve">ул. Гагарина, д. 44</v>
      </c>
      <c r="J624" s="804" t="str">
        <f t="shared" si="48"/>
        <v xml:space="preserve">2G низ</v>
      </c>
      <c r="K624" s="805" t="s">
        <v>2515</v>
      </c>
      <c r="L624" s="805" t="s">
        <v>2500</v>
      </c>
      <c r="M624" s="805" t="s">
        <v>2489</v>
      </c>
      <c r="N624" s="805" t="s">
        <v>2490</v>
      </c>
      <c r="O624" s="806" t="str">
        <f t="shared" si="49"/>
        <v>РРЛ</v>
      </c>
      <c r="P624" s="801" t="s">
        <v>2540</v>
      </c>
      <c r="Q624" s="801" t="str">
        <f>CONCATENATE(IFERROR(INDEX('УЦН 1.0'!D:D,MATCH('показатель 504-п'!T624,'УЦН 1.0'!R:R,0)),""),IF(IFERROR(INDEX('УЦН 1.0'!H:H,MATCH('показатель 504-п'!T624,'УЦН 1.0'!R:R,0)),"")="",""," ("&amp;IFERROR(INDEX('УЦН 1.0'!H:H,MATCH('показатель 504-п'!T624,'УЦН 1.0'!R:R,0)),"")&amp;")"))</f>
        <v/>
      </c>
      <c r="R624" s="807" t="str">
        <f>IFERROR(INDEX('УЦН 2.0'!K:K,MATCH('показатель 504-п'!T624,'УЦН 2.0'!L:L,0)),"")</f>
        <v/>
      </c>
      <c r="S624" s="801" t="str">
        <f>IFERROR(INDEX('ПРТС'!H:H,MATCH('показатель 504-п'!T624,'ПРТС'!P:P,0)),"")</f>
        <v/>
      </c>
      <c r="T624" s="808">
        <v>623</v>
      </c>
      <c r="U624" s="785"/>
      <c r="V624" s="785"/>
      <c r="W624" s="785"/>
      <c r="X624" s="785"/>
      <c r="Y624" s="785"/>
      <c r="Z624" s="785"/>
      <c r="AA624" s="785"/>
      <c r="AB624" s="785"/>
    </row>
    <row r="625" ht="14.25">
      <c r="A625" s="814" t="s">
        <v>762</v>
      </c>
      <c r="B625" s="800" t="s">
        <v>4855</v>
      </c>
      <c r="C625" s="814" t="s">
        <v>286</v>
      </c>
      <c r="D625" s="813">
        <v>264</v>
      </c>
      <c r="E625" s="802">
        <v>207</v>
      </c>
      <c r="F625" s="803" t="s">
        <v>4870</v>
      </c>
      <c r="G625" s="803" t="s">
        <v>4871</v>
      </c>
      <c r="H625" s="803" t="s">
        <v>4872</v>
      </c>
      <c r="I625" s="803" t="str">
        <f>IFERROR(INDEX('УУС'!F:F,MATCH('показатель 504-п'!T625,'УУС'!N:N,0)),"")</f>
        <v/>
      </c>
      <c r="J625" s="816" t="str">
        <f t="shared" si="48"/>
        <v xml:space="preserve">4G хор</v>
      </c>
      <c r="K625" s="805" t="s">
        <v>2557</v>
      </c>
      <c r="L625" s="817" t="s">
        <v>2481</v>
      </c>
      <c r="M625" s="805" t="s">
        <v>2516</v>
      </c>
      <c r="N625" s="805" t="s">
        <v>2695</v>
      </c>
      <c r="O625" s="806" t="str">
        <f t="shared" si="49"/>
        <v>ВОЛС</v>
      </c>
      <c r="P625" s="801" t="s">
        <v>819</v>
      </c>
      <c r="Q625" s="801" t="str">
        <f>CONCATENATE(IFERROR(INDEX('УЦН 1.0'!D:D,MATCH('показатель 504-п'!T625,'УЦН 1.0'!R:R,0)),""),IF(IFERROR(INDEX('УЦН 1.0'!H:H,MATCH('показатель 504-п'!T625,'УЦН 1.0'!R:R,0)),"")="",""," ("&amp;IFERROR(INDEX('УЦН 1.0'!H:H,MATCH('показатель 504-п'!T625,'УЦН 1.0'!R:R,0)),"")&amp;")"))</f>
        <v xml:space="preserve">2021 (ВОЛС)</v>
      </c>
      <c r="R625" s="807" t="str">
        <f>IFERROR(INDEX('УЦН 2.0'!K:K,MATCH('показатель 504-п'!T625,'УЦН 2.0'!L:L,0)),"")</f>
        <v/>
      </c>
      <c r="S625" s="801">
        <f>IFERROR(INDEX('ПРТС'!H:H,MATCH('показатель 504-п'!T625,'ПРТС'!P:P,0)),"")</f>
        <v>2023</v>
      </c>
      <c r="T625" s="808">
        <v>624</v>
      </c>
      <c r="U625" s="785"/>
      <c r="V625" s="785"/>
      <c r="W625" s="785"/>
      <c r="X625" s="785"/>
      <c r="Y625" s="785"/>
      <c r="Z625" s="785"/>
      <c r="AA625" s="785"/>
      <c r="AB625" s="785"/>
    </row>
    <row r="626" ht="14.25">
      <c r="A626" s="800" t="s">
        <v>762</v>
      </c>
      <c r="B626" s="800" t="s">
        <v>4839</v>
      </c>
      <c r="C626" s="800" t="s">
        <v>4873</v>
      </c>
      <c r="D626" s="801">
        <v>78</v>
      </c>
      <c r="E626" s="802">
        <v>72</v>
      </c>
      <c r="F626" s="803" t="s">
        <v>4874</v>
      </c>
      <c r="G626" s="803" t="s">
        <v>4875</v>
      </c>
      <c r="H626" s="803" t="s">
        <v>4876</v>
      </c>
      <c r="I626" s="803" t="str">
        <f>IFERROR(INDEX('УУС'!F:F,MATCH('показатель 504-п'!T626,'УУС'!N:N,0)),"")</f>
        <v/>
      </c>
      <c r="J626" s="804" t="str">
        <f t="shared" si="48"/>
        <v xml:space="preserve">2G хор</v>
      </c>
      <c r="K626" s="805" t="s">
        <v>2557</v>
      </c>
      <c r="L626" s="805" t="s">
        <v>2536</v>
      </c>
      <c r="M626" s="805" t="s">
        <v>2516</v>
      </c>
      <c r="N626" s="805" t="s">
        <v>2695</v>
      </c>
      <c r="O626" s="806" t="str">
        <f t="shared" si="49"/>
        <v>ВОЛС</v>
      </c>
      <c r="P626" s="801" t="s">
        <v>819</v>
      </c>
      <c r="Q626" s="801" t="str">
        <f>CONCATENATE(IFERROR(INDEX('УЦН 1.0'!D:D,MATCH('показатель 504-п'!T626,'УЦН 1.0'!R:R,0)),""),IF(IFERROR(INDEX('УЦН 1.0'!H:H,MATCH('показатель 504-п'!T626,'УЦН 1.0'!R:R,0)),"")="",""," ("&amp;IFERROR(INDEX('УЦН 1.0'!H:H,MATCH('показатель 504-п'!T626,'УЦН 1.0'!R:R,0)),"")&amp;")"))</f>
        <v/>
      </c>
      <c r="R626" s="807" t="str">
        <f>IFERROR(INDEX('УЦН 2.0'!K:K,MATCH('показатель 504-п'!T626,'УЦН 2.0'!L:L,0)),"")</f>
        <v/>
      </c>
      <c r="S626" s="801" t="str">
        <f>IFERROR(INDEX('ПРТС'!H:H,MATCH('показатель 504-п'!T626,'ПРТС'!P:P,0)),"")</f>
        <v/>
      </c>
      <c r="T626" s="808">
        <v>625</v>
      </c>
      <c r="U626" s="785"/>
      <c r="V626" s="785"/>
      <c r="W626" s="785"/>
      <c r="X626" s="785"/>
      <c r="Y626" s="785"/>
      <c r="Z626" s="785"/>
      <c r="AA626" s="785"/>
      <c r="AB626" s="785"/>
    </row>
    <row r="627" ht="14.25">
      <c r="A627" s="809" t="s">
        <v>762</v>
      </c>
      <c r="B627" s="800" t="s">
        <v>1212</v>
      </c>
      <c r="C627" s="809" t="s">
        <v>287</v>
      </c>
      <c r="D627" s="813">
        <v>301</v>
      </c>
      <c r="E627" s="802">
        <v>153</v>
      </c>
      <c r="F627" s="803" t="s">
        <v>4877</v>
      </c>
      <c r="G627" s="803" t="s">
        <v>4878</v>
      </c>
      <c r="H627" s="803" t="s">
        <v>4879</v>
      </c>
      <c r="I627" s="803" t="str">
        <f>IFERROR(INDEX('УУС'!F:F,MATCH('показатель 504-п'!T627,'УУС'!N:N,0)),"")</f>
        <v/>
      </c>
      <c r="J627" s="811" t="str">
        <f t="shared" si="48"/>
        <v xml:space="preserve">4G хор</v>
      </c>
      <c r="K627" s="805"/>
      <c r="L627" s="805"/>
      <c r="M627" s="805"/>
      <c r="N627" s="812" t="s">
        <v>2483</v>
      </c>
      <c r="O627" s="806" t="str">
        <f t="shared" si="49"/>
        <v>ВОЛС</v>
      </c>
      <c r="P627" s="801" t="s">
        <v>819</v>
      </c>
      <c r="Q627" s="801" t="str">
        <f>CONCATENATE(IFERROR(INDEX('УЦН 1.0'!D:D,MATCH('показатель 504-п'!T627,'УЦН 1.0'!R:R,0)),""),IF(IFERROR(INDEX('УЦН 1.0'!H:H,MATCH('показатель 504-п'!T627,'УЦН 1.0'!R:R,0)),"")="",""," ("&amp;IFERROR(INDEX('УЦН 1.0'!H:H,MATCH('показатель 504-п'!T627,'УЦН 1.0'!R:R,0)),"")&amp;")"))</f>
        <v xml:space="preserve">2021 (ВОЛС)</v>
      </c>
      <c r="R627" s="807" t="str">
        <f>IFERROR(INDEX('УЦН 2.0'!K:K,MATCH('показатель 504-п'!T627,'УЦН 2.0'!L:L,0)),"")</f>
        <v xml:space="preserve">2023 (август 2023) - ВОЛС  </v>
      </c>
      <c r="S627" s="801" t="str">
        <f>IFERROR(INDEX('ПРТС'!H:H,MATCH('показатель 504-п'!T627,'ПРТС'!P:P,0)),"")</f>
        <v/>
      </c>
      <c r="T627" s="808">
        <v>626</v>
      </c>
      <c r="U627" s="785"/>
      <c r="V627" s="785"/>
      <c r="W627" s="785"/>
      <c r="X627" s="785"/>
      <c r="Y627" s="785"/>
      <c r="Z627" s="785"/>
      <c r="AA627" s="785"/>
      <c r="AB627" s="785"/>
    </row>
    <row r="628" ht="14.25">
      <c r="A628" s="800" t="s">
        <v>762</v>
      </c>
      <c r="B628" s="800" t="s">
        <v>4826</v>
      </c>
      <c r="C628" s="800" t="s">
        <v>4880</v>
      </c>
      <c r="D628" s="801">
        <v>20</v>
      </c>
      <c r="E628" s="802">
        <v>9</v>
      </c>
      <c r="F628" s="803" t="s">
        <v>4881</v>
      </c>
      <c r="G628" s="803" t="s">
        <v>4882</v>
      </c>
      <c r="H628" s="803" t="s">
        <v>4883</v>
      </c>
      <c r="I628" s="803" t="str">
        <f>IFERROR(INDEX('УУС'!F:F,MATCH('показатель 504-п'!T628,'УУС'!N:N,0)),"")</f>
        <v/>
      </c>
      <c r="J628" s="804" t="str">
        <f t="shared" si="48"/>
        <v>-</v>
      </c>
      <c r="K628" s="805" t="s">
        <v>156</v>
      </c>
      <c r="L628" s="805" t="s">
        <v>156</v>
      </c>
      <c r="M628" s="805" t="s">
        <v>156</v>
      </c>
      <c r="N628" s="805" t="s">
        <v>156</v>
      </c>
      <c r="O628" s="806" t="str">
        <f t="shared" si="49"/>
        <v>-</v>
      </c>
      <c r="P628" s="801" t="s">
        <v>156</v>
      </c>
      <c r="Q628" s="801" t="str">
        <f>CONCATENATE(IFERROR(INDEX('УЦН 1.0'!D:D,MATCH('показатель 504-п'!T628,'УЦН 1.0'!R:R,0)),""),IF(IFERROR(INDEX('УЦН 1.0'!H:H,MATCH('показатель 504-п'!T628,'УЦН 1.0'!R:R,0)),"")="",""," ("&amp;IFERROR(INDEX('УЦН 1.0'!H:H,MATCH('показатель 504-п'!T628,'УЦН 1.0'!R:R,0)),"")&amp;")"))</f>
        <v/>
      </c>
      <c r="R628" s="807" t="str">
        <f>IFERROR(INDEX('УЦН 2.0'!K:K,MATCH('показатель 504-п'!T628,'УЦН 2.0'!L:L,0)),"")</f>
        <v/>
      </c>
      <c r="S628" s="801" t="str">
        <f>IFERROR(INDEX('ПРТС'!H:H,MATCH('показатель 504-п'!T628,'ПРТС'!P:P,0)),"")</f>
        <v/>
      </c>
      <c r="T628" s="808">
        <v>627</v>
      </c>
      <c r="U628" s="785"/>
      <c r="V628" s="785"/>
      <c r="W628" s="785"/>
      <c r="X628" s="785"/>
      <c r="Y628" s="785"/>
      <c r="Z628" s="785"/>
      <c r="AA628" s="785"/>
      <c r="AB628" s="785"/>
    </row>
    <row r="629" ht="14.25">
      <c r="A629" s="800" t="s">
        <v>762</v>
      </c>
      <c r="B629" s="800" t="s">
        <v>4855</v>
      </c>
      <c r="C629" s="800" t="s">
        <v>4884</v>
      </c>
      <c r="D629" s="801">
        <v>163</v>
      </c>
      <c r="E629" s="802">
        <v>169</v>
      </c>
      <c r="F629" s="803" t="s">
        <v>4885</v>
      </c>
      <c r="G629" s="803" t="s">
        <v>4886</v>
      </c>
      <c r="H629" s="803" t="s">
        <v>4887</v>
      </c>
      <c r="I629" s="803" t="str">
        <f>IFERROR(INDEX('УУС'!F:F,MATCH('показатель 504-п'!T629,'УУС'!N:N,0)),"")</f>
        <v/>
      </c>
      <c r="J629" s="804" t="str">
        <f t="shared" si="48"/>
        <v xml:space="preserve">3G хор</v>
      </c>
      <c r="K629" s="805" t="s">
        <v>2707</v>
      </c>
      <c r="L629" s="805" t="s">
        <v>2488</v>
      </c>
      <c r="M629" s="805" t="s">
        <v>2508</v>
      </c>
      <c r="N629" s="805" t="s">
        <v>2495</v>
      </c>
      <c r="O629" s="806" t="str">
        <f t="shared" si="49"/>
        <v>-</v>
      </c>
      <c r="P629" s="801" t="s">
        <v>156</v>
      </c>
      <c r="Q629" s="801" t="str">
        <f>CONCATENATE(IFERROR(INDEX('УЦН 1.0'!D:D,MATCH('показатель 504-п'!T629,'УЦН 1.0'!R:R,0)),""),IF(IFERROR(INDEX('УЦН 1.0'!H:H,MATCH('показатель 504-п'!T629,'УЦН 1.0'!R:R,0)),"")="",""," ("&amp;IFERROR(INDEX('УЦН 1.0'!H:H,MATCH('показатель 504-п'!T629,'УЦН 1.0'!R:R,0)),"")&amp;")"))</f>
        <v/>
      </c>
      <c r="R629" s="807" t="str">
        <f>IFERROR(INDEX('УЦН 2.0'!K:K,MATCH('показатель 504-п'!T629,'УЦН 2.0'!L:L,0)),"")</f>
        <v/>
      </c>
      <c r="S629" s="801" t="str">
        <f>IFERROR(INDEX('ПРТС'!H:H,MATCH('показатель 504-п'!T629,'ПРТС'!P:P,0)),"")</f>
        <v/>
      </c>
      <c r="T629" s="808">
        <v>628</v>
      </c>
      <c r="U629" s="785"/>
      <c r="V629" s="785"/>
      <c r="W629" s="785"/>
      <c r="X629" s="785"/>
      <c r="Y629" s="785"/>
      <c r="Z629" s="785"/>
      <c r="AA629" s="785"/>
      <c r="AB629" s="785"/>
    </row>
    <row r="630" ht="14.25">
      <c r="A630" s="800" t="s">
        <v>762</v>
      </c>
      <c r="B630" s="800" t="s">
        <v>4855</v>
      </c>
      <c r="C630" s="800" t="s">
        <v>4888</v>
      </c>
      <c r="D630" s="801">
        <v>116</v>
      </c>
      <c r="E630" s="802">
        <v>116</v>
      </c>
      <c r="F630" s="803" t="s">
        <v>4889</v>
      </c>
      <c r="G630" s="803" t="s">
        <v>4890</v>
      </c>
      <c r="H630" s="803" t="s">
        <v>4891</v>
      </c>
      <c r="I630" s="803" t="str">
        <f>IFERROR(INDEX('УУС'!F:F,MATCH('показатель 504-п'!T630,'УУС'!N:N,0)),"")</f>
        <v/>
      </c>
      <c r="J630" s="804" t="str">
        <f t="shared" si="48"/>
        <v xml:space="preserve">3G хор</v>
      </c>
      <c r="K630" s="805" t="s">
        <v>2707</v>
      </c>
      <c r="L630" s="805" t="s">
        <v>2488</v>
      </c>
      <c r="M630" s="805" t="s">
        <v>2508</v>
      </c>
      <c r="N630" s="805" t="s">
        <v>2495</v>
      </c>
      <c r="O630" s="806" t="str">
        <f t="shared" si="49"/>
        <v>-</v>
      </c>
      <c r="P630" s="801" t="s">
        <v>156</v>
      </c>
      <c r="Q630" s="801" t="str">
        <f>CONCATENATE(IFERROR(INDEX('УЦН 1.0'!D:D,MATCH('показатель 504-п'!T630,'УЦН 1.0'!R:R,0)),""),IF(IFERROR(INDEX('УЦН 1.0'!H:H,MATCH('показатель 504-п'!T630,'УЦН 1.0'!R:R,0)),"")="",""," ("&amp;IFERROR(INDEX('УЦН 1.0'!H:H,MATCH('показатель 504-п'!T630,'УЦН 1.0'!R:R,0)),"")&amp;")"))</f>
        <v/>
      </c>
      <c r="R630" s="807" t="str">
        <f>IFERROR(INDEX('УЦН 2.0'!K:K,MATCH('показатель 504-п'!T630,'УЦН 2.0'!L:L,0)),"")</f>
        <v/>
      </c>
      <c r="S630" s="801" t="str">
        <f>IFERROR(INDEX('ПРТС'!H:H,MATCH('показатель 504-п'!T630,'ПРТС'!P:P,0)),"")</f>
        <v/>
      </c>
      <c r="T630" s="808">
        <v>629</v>
      </c>
      <c r="U630" s="785"/>
      <c r="V630" s="785"/>
      <c r="W630" s="785"/>
      <c r="X630" s="785"/>
      <c r="Y630" s="785"/>
      <c r="Z630" s="785"/>
      <c r="AA630" s="785"/>
      <c r="AB630" s="785"/>
    </row>
    <row r="631" ht="14.25">
      <c r="A631" s="800" t="s">
        <v>762</v>
      </c>
      <c r="B631" s="800" t="s">
        <v>4865</v>
      </c>
      <c r="C631" s="800" t="s">
        <v>2612</v>
      </c>
      <c r="D631" s="801">
        <v>137</v>
      </c>
      <c r="E631" s="802">
        <v>98</v>
      </c>
      <c r="F631" s="803" t="s">
        <v>4892</v>
      </c>
      <c r="G631" s="803" t="s">
        <v>4893</v>
      </c>
      <c r="H631" s="803" t="s">
        <v>4894</v>
      </c>
      <c r="I631" s="803" t="str">
        <f>IFERROR(INDEX('УУС'!F:F,MATCH('показатель 504-п'!T631,'УУС'!N:N,0)),"")</f>
        <v xml:space="preserve">ул. Горького, д. 33</v>
      </c>
      <c r="J631" s="804" t="str">
        <f t="shared" si="48"/>
        <v xml:space="preserve">2G низ</v>
      </c>
      <c r="K631" s="805" t="s">
        <v>2515</v>
      </c>
      <c r="L631" s="805" t="s">
        <v>2500</v>
      </c>
      <c r="M631" s="805" t="s">
        <v>2489</v>
      </c>
      <c r="N631" s="805" t="s">
        <v>2490</v>
      </c>
      <c r="O631" s="806" t="str">
        <f t="shared" si="49"/>
        <v>Спутник</v>
      </c>
      <c r="P631" s="801" t="s">
        <v>882</v>
      </c>
      <c r="Q631" s="801" t="str">
        <f>CONCATENATE(IFERROR(INDEX('УЦН 1.0'!D:D,MATCH('показатель 504-п'!T631,'УЦН 1.0'!R:R,0)),""),IF(IFERROR(INDEX('УЦН 1.0'!H:H,MATCH('показатель 504-п'!T631,'УЦН 1.0'!R:R,0)),"")="",""," ("&amp;IFERROR(INDEX('УЦН 1.0'!H:H,MATCH('показатель 504-п'!T631,'УЦН 1.0'!R:R,0)),"")&amp;")"))</f>
        <v/>
      </c>
      <c r="R631" s="807" t="str">
        <f>IFERROR(INDEX('УЦН 2.0'!K:K,MATCH('показатель 504-п'!T631,'УЦН 2.0'!L:L,0)),"")</f>
        <v/>
      </c>
      <c r="S631" s="801" t="str">
        <f>IFERROR(INDEX('ПРТС'!H:H,MATCH('показатель 504-п'!T631,'ПРТС'!P:P,0)),"")</f>
        <v/>
      </c>
      <c r="T631" s="808">
        <v>630</v>
      </c>
      <c r="U631" s="785"/>
      <c r="V631" s="785"/>
      <c r="W631" s="785"/>
      <c r="X631" s="785"/>
      <c r="Y631" s="785"/>
      <c r="Z631" s="785"/>
      <c r="AA631" s="785"/>
      <c r="AB631" s="785"/>
    </row>
    <row r="632" ht="14.25">
      <c r="A632" s="814" t="s">
        <v>762</v>
      </c>
      <c r="B632" s="800" t="s">
        <v>4865</v>
      </c>
      <c r="C632" s="814" t="s">
        <v>604</v>
      </c>
      <c r="D632" s="815">
        <v>600</v>
      </c>
      <c r="E632" s="802">
        <v>403</v>
      </c>
      <c r="F632" s="803" t="s">
        <v>4895</v>
      </c>
      <c r="G632" s="803" t="s">
        <v>4896</v>
      </c>
      <c r="H632" s="803" t="s">
        <v>4897</v>
      </c>
      <c r="I632" s="803" t="str">
        <f>IFERROR(INDEX('УУС'!F:F,MATCH('показатель 504-п'!T632,'УУС'!N:N,0)),"")</f>
        <v/>
      </c>
      <c r="J632" s="816" t="str">
        <f t="shared" si="48"/>
        <v xml:space="preserve">4G хор</v>
      </c>
      <c r="K632" s="805"/>
      <c r="L632" s="817" t="s">
        <v>2481</v>
      </c>
      <c r="M632" s="805"/>
      <c r="N632" s="805"/>
      <c r="O632" s="806" t="str">
        <f t="shared" si="49"/>
        <v>ВОЛС</v>
      </c>
      <c r="P632" s="801" t="s">
        <v>819</v>
      </c>
      <c r="Q632" s="801" t="str">
        <f>CONCATENATE(IFERROR(INDEX('УЦН 1.0'!D:D,MATCH('показатель 504-п'!T632,'УЦН 1.0'!R:R,0)),""),IF(IFERROR(INDEX('УЦН 1.0'!H:H,MATCH('показатель 504-п'!T632,'УЦН 1.0'!R:R,0)),"")="",""," ("&amp;IFERROR(INDEX('УЦН 1.0'!H:H,MATCH('показатель 504-п'!T632,'УЦН 1.0'!R:R,0)),"")&amp;")"))</f>
        <v/>
      </c>
      <c r="R632" s="807" t="str">
        <f>IFERROR(INDEX('УЦН 2.0'!K:K,MATCH('показатель 504-п'!T632,'УЦН 2.0'!L:L,0)),"")</f>
        <v/>
      </c>
      <c r="S632" s="801">
        <f>IFERROR(INDEX('ПРТС'!H:H,MATCH('показатель 504-п'!T632,'ПРТС'!P:P,0)),"")</f>
        <v>2021</v>
      </c>
      <c r="T632" s="808">
        <v>631</v>
      </c>
      <c r="U632" s="785"/>
      <c r="V632" s="785"/>
      <c r="W632" s="785"/>
      <c r="X632" s="785"/>
      <c r="Y632" s="785"/>
      <c r="Z632" s="785"/>
      <c r="AA632" s="785"/>
      <c r="AB632" s="785"/>
    </row>
    <row r="633" ht="14.25">
      <c r="A633" s="800" t="s">
        <v>762</v>
      </c>
      <c r="B633" s="800" t="s">
        <v>1213</v>
      </c>
      <c r="C633" s="800" t="s">
        <v>4898</v>
      </c>
      <c r="D633" s="801">
        <v>1471</v>
      </c>
      <c r="E633" s="802">
        <v>1377</v>
      </c>
      <c r="F633" s="803" t="s">
        <v>4899</v>
      </c>
      <c r="G633" s="803" t="s">
        <v>4900</v>
      </c>
      <c r="H633" s="803" t="s">
        <v>4901</v>
      </c>
      <c r="I633" s="803" t="str">
        <f>IFERROR(INDEX('УУС'!F:F,MATCH('показатель 504-п'!T633,'УУС'!N:N,0)),"")</f>
        <v/>
      </c>
      <c r="J633" s="804" t="str">
        <f t="shared" si="48"/>
        <v xml:space="preserve">4G хор</v>
      </c>
      <c r="K633" s="805" t="s">
        <v>2557</v>
      </c>
      <c r="L633" s="805" t="s">
        <v>2488</v>
      </c>
      <c r="M633" s="805" t="s">
        <v>2516</v>
      </c>
      <c r="N633" s="805" t="s">
        <v>2483</v>
      </c>
      <c r="O633" s="806" t="str">
        <f t="shared" si="49"/>
        <v>РРЛ</v>
      </c>
      <c r="P633" s="801" t="s">
        <v>2540</v>
      </c>
      <c r="Q633" s="801" t="str">
        <f>CONCATENATE(IFERROR(INDEX('УЦН 1.0'!D:D,MATCH('показатель 504-п'!T633,'УЦН 1.0'!R:R,0)),""),IF(IFERROR(INDEX('УЦН 1.0'!H:H,MATCH('показатель 504-п'!T633,'УЦН 1.0'!R:R,0)),"")="",""," ("&amp;IFERROR(INDEX('УЦН 1.0'!H:H,MATCH('показатель 504-п'!T633,'УЦН 1.0'!R:R,0)),"")&amp;")"))</f>
        <v/>
      </c>
      <c r="R633" s="807" t="str">
        <f>IFERROR(INDEX('УЦН 2.0'!K:K,MATCH('показатель 504-п'!T633,'УЦН 2.0'!L:L,0)),"")</f>
        <v/>
      </c>
      <c r="S633" s="801" t="str">
        <f>IFERROR(INDEX('ПРТС'!H:H,MATCH('показатель 504-п'!T633,'ПРТС'!P:P,0)),"")</f>
        <v/>
      </c>
      <c r="T633" s="808">
        <v>632</v>
      </c>
      <c r="U633" s="785"/>
      <c r="V633" s="785"/>
      <c r="W633" s="785"/>
      <c r="X633" s="785"/>
      <c r="Y633" s="785"/>
      <c r="Z633" s="785"/>
      <c r="AA633" s="785"/>
      <c r="AB633" s="785"/>
    </row>
    <row r="634" ht="14.25">
      <c r="A634" s="800" t="s">
        <v>762</v>
      </c>
      <c r="B634" s="800" t="s">
        <v>4860</v>
      </c>
      <c r="C634" s="800" t="s">
        <v>346</v>
      </c>
      <c r="D634" s="801">
        <v>94</v>
      </c>
      <c r="E634" s="802">
        <v>73</v>
      </c>
      <c r="F634" s="803" t="s">
        <v>4902</v>
      </c>
      <c r="G634" s="803" t="s">
        <v>4903</v>
      </c>
      <c r="H634" s="803" t="s">
        <v>4904</v>
      </c>
      <c r="I634" s="803" t="str">
        <f>IFERROR(INDEX('УУС'!F:F,MATCH('показатель 504-п'!T634,'УУС'!N:N,0)),"")</f>
        <v xml:space="preserve">ул. Орловская, д. 26</v>
      </c>
      <c r="J634" s="804" t="str">
        <f t="shared" si="48"/>
        <v xml:space="preserve">2G низ</v>
      </c>
      <c r="K634" s="805" t="s">
        <v>156</v>
      </c>
      <c r="L634" s="805" t="s">
        <v>156</v>
      </c>
      <c r="M634" s="805" t="s">
        <v>156</v>
      </c>
      <c r="N634" s="805" t="s">
        <v>2490</v>
      </c>
      <c r="O634" s="806" t="str">
        <f t="shared" si="49"/>
        <v>-</v>
      </c>
      <c r="P634" s="801" t="s">
        <v>156</v>
      </c>
      <c r="Q634" s="801" t="str">
        <f>CONCATENATE(IFERROR(INDEX('УЦН 1.0'!D:D,MATCH('показатель 504-п'!T634,'УЦН 1.0'!R:R,0)),""),IF(IFERROR(INDEX('УЦН 1.0'!H:H,MATCH('показатель 504-п'!T634,'УЦН 1.0'!R:R,0)),"")="",""," ("&amp;IFERROR(INDEX('УЦН 1.0'!H:H,MATCH('показатель 504-п'!T634,'УЦН 1.0'!R:R,0)),"")&amp;")"))</f>
        <v/>
      </c>
      <c r="R634" s="807" t="str">
        <f>IFERROR(INDEX('УЦН 2.0'!K:K,MATCH('показатель 504-п'!T634,'УЦН 2.0'!L:L,0)),"")</f>
        <v/>
      </c>
      <c r="S634" s="801" t="str">
        <f>IFERROR(INDEX('ПРТС'!H:H,MATCH('показатель 504-п'!T634,'ПРТС'!P:P,0)),"")</f>
        <v/>
      </c>
      <c r="T634" s="808">
        <v>633</v>
      </c>
      <c r="U634" s="785"/>
      <c r="V634" s="785"/>
      <c r="W634" s="785"/>
      <c r="X634" s="785"/>
      <c r="Y634" s="785"/>
      <c r="Z634" s="785"/>
      <c r="AA634" s="785"/>
      <c r="AB634" s="785"/>
    </row>
    <row r="635" ht="14.25">
      <c r="A635" s="814" t="s">
        <v>762</v>
      </c>
      <c r="B635" s="800" t="s">
        <v>4860</v>
      </c>
      <c r="C635" s="814" t="s">
        <v>629</v>
      </c>
      <c r="D635" s="815">
        <v>566</v>
      </c>
      <c r="E635" s="802">
        <v>430</v>
      </c>
      <c r="F635" s="803" t="s">
        <v>4905</v>
      </c>
      <c r="G635" s="803" t="s">
        <v>4906</v>
      </c>
      <c r="H635" s="803" t="s">
        <v>4907</v>
      </c>
      <c r="I635" s="803" t="str">
        <f>IFERROR(INDEX('УУС'!F:F,MATCH('показатель 504-п'!T635,'УУС'!N:N,0)),"")</f>
        <v xml:space="preserve">ул. 60 Лет Образования СССР, д. 30</v>
      </c>
      <c r="J635" s="816" t="str">
        <f t="shared" si="48"/>
        <v xml:space="preserve">4G хор</v>
      </c>
      <c r="K635" s="805"/>
      <c r="L635" s="817" t="s">
        <v>2481</v>
      </c>
      <c r="M635" s="805"/>
      <c r="N635" s="805"/>
      <c r="O635" s="806" t="str">
        <f t="shared" si="49"/>
        <v>ВОЛС</v>
      </c>
      <c r="P635" s="801" t="s">
        <v>819</v>
      </c>
      <c r="Q635" s="801" t="str">
        <f>CONCATENATE(IFERROR(INDEX('УЦН 1.0'!D:D,MATCH('показатель 504-п'!T635,'УЦН 1.0'!R:R,0)),""),IF(IFERROR(INDEX('УЦН 1.0'!H:H,MATCH('показатель 504-п'!T635,'УЦН 1.0'!R:R,0)),"")="",""," ("&amp;IFERROR(INDEX('УЦН 1.0'!H:H,MATCH('показатель 504-п'!T635,'УЦН 1.0'!R:R,0)),"")&amp;")"))</f>
        <v/>
      </c>
      <c r="R635" s="807" t="str">
        <f>IFERROR(INDEX('УЦН 2.0'!K:K,MATCH('показатель 504-п'!T635,'УЦН 2.0'!L:L,0)),"")</f>
        <v/>
      </c>
      <c r="S635" s="801">
        <f>IFERROR(INDEX('ПРТС'!H:H,MATCH('показатель 504-п'!T635,'ПРТС'!P:P,0)),"")</f>
        <v>2022</v>
      </c>
      <c r="T635" s="808">
        <v>634</v>
      </c>
      <c r="U635" s="785"/>
      <c r="V635" s="785"/>
      <c r="W635" s="785"/>
      <c r="X635" s="785"/>
      <c r="Y635" s="785"/>
      <c r="Z635" s="785"/>
      <c r="AA635" s="785"/>
      <c r="AB635" s="785"/>
    </row>
    <row r="636" ht="14.25">
      <c r="A636" s="800" t="s">
        <v>762</v>
      </c>
      <c r="B636" s="800" t="s">
        <v>4821</v>
      </c>
      <c r="C636" s="800" t="s">
        <v>4908</v>
      </c>
      <c r="D636" s="801">
        <v>98</v>
      </c>
      <c r="E636" s="802">
        <v>50</v>
      </c>
      <c r="F636" s="803" t="s">
        <v>4909</v>
      </c>
      <c r="G636" s="803" t="s">
        <v>4910</v>
      </c>
      <c r="H636" s="803" t="s">
        <v>4911</v>
      </c>
      <c r="I636" s="803" t="str">
        <f>IFERROR(INDEX('УУС'!F:F,MATCH('показатель 504-п'!T636,'УУС'!N:N,0)),"")</f>
        <v/>
      </c>
      <c r="J636" s="804" t="str">
        <f t="shared" si="48"/>
        <v xml:space="preserve">4G хор</v>
      </c>
      <c r="K636" s="805" t="s">
        <v>2707</v>
      </c>
      <c r="L636" s="805" t="s">
        <v>2481</v>
      </c>
      <c r="M636" s="805" t="s">
        <v>2516</v>
      </c>
      <c r="N636" s="805" t="s">
        <v>2483</v>
      </c>
      <c r="O636" s="806" t="str">
        <f t="shared" si="49"/>
        <v>ВОЛС</v>
      </c>
      <c r="P636" s="801" t="s">
        <v>819</v>
      </c>
      <c r="Q636" s="801" t="str">
        <f>CONCATENATE(IFERROR(INDEX('УЦН 1.0'!D:D,MATCH('показатель 504-п'!T636,'УЦН 1.0'!R:R,0)),""),IF(IFERROR(INDEX('УЦН 1.0'!H:H,MATCH('показатель 504-п'!T636,'УЦН 1.0'!R:R,0)),"")="",""," ("&amp;IFERROR(INDEX('УЦН 1.0'!H:H,MATCH('показатель 504-п'!T636,'УЦН 1.0'!R:R,0)),"")&amp;")"))</f>
        <v/>
      </c>
      <c r="R636" s="807" t="str">
        <f>IFERROR(INDEX('УЦН 2.0'!K:K,MATCH('показатель 504-п'!T636,'УЦН 2.0'!L:L,0)),"")</f>
        <v/>
      </c>
      <c r="S636" s="801" t="str">
        <f>IFERROR(INDEX('ПРТС'!H:H,MATCH('показатель 504-п'!T636,'ПРТС'!P:P,0)),"")</f>
        <v/>
      </c>
      <c r="T636" s="808">
        <v>635</v>
      </c>
      <c r="U636" s="785"/>
      <c r="V636" s="785"/>
      <c r="W636" s="785"/>
      <c r="X636" s="785"/>
      <c r="Y636" s="785"/>
      <c r="Z636" s="785"/>
      <c r="AA636" s="785"/>
      <c r="AB636" s="785"/>
    </row>
    <row r="637" ht="14.25">
      <c r="A637" s="809" t="s">
        <v>762</v>
      </c>
      <c r="B637" s="800" t="s">
        <v>1213</v>
      </c>
      <c r="C637" s="809" t="s">
        <v>1214</v>
      </c>
      <c r="D637" s="813">
        <v>169</v>
      </c>
      <c r="E637" s="802">
        <v>146</v>
      </c>
      <c r="F637" s="803" t="s">
        <v>4912</v>
      </c>
      <c r="G637" s="803" t="s">
        <v>4913</v>
      </c>
      <c r="H637" s="803" t="s">
        <v>4914</v>
      </c>
      <c r="I637" s="803" t="str">
        <f>IFERROR(INDEX('УУС'!F:F,MATCH('показатель 504-п'!T637,'УУС'!N:N,0)),"")</f>
        <v/>
      </c>
      <c r="J637" s="811" t="str">
        <f t="shared" si="48"/>
        <v xml:space="preserve">4G хор</v>
      </c>
      <c r="K637" s="805"/>
      <c r="L637" s="805"/>
      <c r="M637" s="805"/>
      <c r="N637" s="812" t="s">
        <v>2483</v>
      </c>
      <c r="O637" s="806" t="str">
        <f t="shared" si="49"/>
        <v>ВОЛС</v>
      </c>
      <c r="P637" s="801" t="s">
        <v>882</v>
      </c>
      <c r="Q637" s="801" t="str">
        <f>CONCATENATE(IFERROR(INDEX('УЦН 1.0'!D:D,MATCH('показатель 504-п'!T637,'УЦН 1.0'!R:R,0)),""),IF(IFERROR(INDEX('УЦН 1.0'!H:H,MATCH('показатель 504-п'!T637,'УЦН 1.0'!R:R,0)),"")="",""," ("&amp;IFERROR(INDEX('УЦН 1.0'!H:H,MATCH('показатель 504-п'!T637,'УЦН 1.0'!R:R,0)),"")&amp;")"))</f>
        <v/>
      </c>
      <c r="R637" s="807" t="str">
        <f>IFERROR(INDEX('УЦН 2.0'!K:K,MATCH('показатель 504-п'!T637,'УЦН 2.0'!L:L,0)),"")</f>
        <v xml:space="preserve">2023 (ноябрь 2023) - ВОЛС  </v>
      </c>
      <c r="S637" s="801" t="str">
        <f>IFERROR(INDEX('ПРТС'!H:H,MATCH('показатель 504-п'!T637,'ПРТС'!P:P,0)),"")</f>
        <v/>
      </c>
      <c r="T637" s="808">
        <v>636</v>
      </c>
      <c r="U637" s="785"/>
      <c r="V637" s="785"/>
      <c r="W637" s="785"/>
      <c r="X637" s="785"/>
      <c r="Y637" s="785"/>
      <c r="Z637" s="785"/>
      <c r="AA637" s="785"/>
      <c r="AB637" s="785"/>
    </row>
    <row r="638" ht="14.25">
      <c r="A638" s="814" t="s">
        <v>762</v>
      </c>
      <c r="B638" s="800" t="s">
        <v>4847</v>
      </c>
      <c r="C638" s="814" t="s">
        <v>170</v>
      </c>
      <c r="D638" s="813">
        <v>197</v>
      </c>
      <c r="E638" s="802">
        <v>142</v>
      </c>
      <c r="F638" s="803" t="s">
        <v>4915</v>
      </c>
      <c r="G638" s="803" t="s">
        <v>4916</v>
      </c>
      <c r="H638" s="803" t="s">
        <v>4917</v>
      </c>
      <c r="I638" s="803" t="str">
        <f>IFERROR(INDEX('УУС'!F:F,MATCH('показатель 504-п'!T638,'УУС'!N:N,0)),"")</f>
        <v/>
      </c>
      <c r="J638" s="816" t="str">
        <f t="shared" si="48"/>
        <v xml:space="preserve">4G хор</v>
      </c>
      <c r="K638" s="805"/>
      <c r="L638" s="817" t="s">
        <v>2481</v>
      </c>
      <c r="M638" s="805"/>
      <c r="N638" s="805"/>
      <c r="O638" s="806" t="str">
        <f t="shared" si="49"/>
        <v>Спутник</v>
      </c>
      <c r="P638" s="801" t="s">
        <v>882</v>
      </c>
      <c r="Q638" s="801" t="str">
        <f>CONCATENATE(IFERROR(INDEX('УЦН 1.0'!D:D,MATCH('показатель 504-п'!T638,'УЦН 1.0'!R:R,0)),""),IF(IFERROR(INDEX('УЦН 1.0'!H:H,MATCH('показатель 504-п'!T638,'УЦН 1.0'!R:R,0)),"")="",""," ("&amp;IFERROR(INDEX('УЦН 1.0'!H:H,MATCH('показатель 504-п'!T638,'УЦН 1.0'!R:R,0)),"")&amp;")"))</f>
        <v/>
      </c>
      <c r="R638" s="807" t="str">
        <f>IFERROR(INDEX('УЦН 2.0'!K:K,MATCH('показатель 504-п'!T638,'УЦН 2.0'!L:L,0)),"")</f>
        <v/>
      </c>
      <c r="S638" s="801">
        <f>IFERROR(INDEX('ПРТС'!H:H,MATCH('показатель 504-п'!T638,'ПРТС'!P:P,0)),"")</f>
        <v>2023</v>
      </c>
      <c r="T638" s="808">
        <v>637</v>
      </c>
      <c r="U638" s="785"/>
      <c r="V638" s="785"/>
      <c r="W638" s="785"/>
      <c r="X638" s="785"/>
      <c r="Y638" s="785"/>
      <c r="Z638" s="785"/>
      <c r="AA638" s="785"/>
      <c r="AB638" s="785"/>
    </row>
    <row r="639" ht="14.25">
      <c r="A639" s="800" t="s">
        <v>762</v>
      </c>
      <c r="B639" s="800" t="s">
        <v>4821</v>
      </c>
      <c r="C639" s="800" t="s">
        <v>180</v>
      </c>
      <c r="D639" s="801">
        <v>404</v>
      </c>
      <c r="E639" s="802">
        <v>372</v>
      </c>
      <c r="F639" s="803" t="s">
        <v>4918</v>
      </c>
      <c r="G639" s="803" t="s">
        <v>4919</v>
      </c>
      <c r="H639" s="803" t="s">
        <v>4920</v>
      </c>
      <c r="I639" s="803" t="str">
        <f>IFERROR(INDEX('УУС'!F:F,MATCH('показатель 504-п'!T639,'УУС'!N:N,0)),"")</f>
        <v/>
      </c>
      <c r="J639" s="804" t="str">
        <f t="shared" si="48"/>
        <v xml:space="preserve">4G хор</v>
      </c>
      <c r="K639" s="805" t="s">
        <v>2707</v>
      </c>
      <c r="L639" s="805" t="s">
        <v>2481</v>
      </c>
      <c r="M639" s="805" t="s">
        <v>2516</v>
      </c>
      <c r="N639" s="805" t="s">
        <v>2586</v>
      </c>
      <c r="O639" s="806" t="str">
        <f t="shared" si="49"/>
        <v>ВОЛС</v>
      </c>
      <c r="P639" s="801" t="s">
        <v>819</v>
      </c>
      <c r="Q639" s="801" t="str">
        <f>CONCATENATE(IFERROR(INDEX('УЦН 1.0'!D:D,MATCH('показатель 504-п'!T639,'УЦН 1.0'!R:R,0)),""),IF(IFERROR(INDEX('УЦН 1.0'!H:H,MATCH('показатель 504-п'!T639,'УЦН 1.0'!R:R,0)),"")="",""," ("&amp;IFERROR(INDEX('УЦН 1.0'!H:H,MATCH('показатель 504-п'!T639,'УЦН 1.0'!R:R,0)),"")&amp;")"))</f>
        <v xml:space="preserve">2021 (ВОЛС)</v>
      </c>
      <c r="R639" s="807" t="str">
        <f>IFERROR(INDEX('УЦН 2.0'!K:K,MATCH('показатель 504-п'!T639,'УЦН 2.0'!L:L,0)),"")</f>
        <v/>
      </c>
      <c r="S639" s="801" t="str">
        <f>IFERROR(INDEX('ПРТС'!H:H,MATCH('показатель 504-п'!T639,'ПРТС'!P:P,0)),"")</f>
        <v/>
      </c>
      <c r="T639" s="808">
        <v>638</v>
      </c>
      <c r="U639" s="785"/>
      <c r="V639" s="785"/>
      <c r="W639" s="785"/>
      <c r="X639" s="785"/>
      <c r="Y639" s="785"/>
      <c r="Z639" s="785"/>
      <c r="AA639" s="785"/>
      <c r="AB639" s="785"/>
    </row>
    <row r="640" ht="14.25">
      <c r="A640" s="800" t="s">
        <v>762</v>
      </c>
      <c r="B640" s="800" t="s">
        <v>4855</v>
      </c>
      <c r="C640" s="800" t="s">
        <v>288</v>
      </c>
      <c r="D640" s="801">
        <v>342</v>
      </c>
      <c r="E640" s="802">
        <v>243</v>
      </c>
      <c r="F640" s="803" t="s">
        <v>4921</v>
      </c>
      <c r="G640" s="803" t="s">
        <v>4922</v>
      </c>
      <c r="H640" s="803" t="s">
        <v>4923</v>
      </c>
      <c r="I640" s="803" t="str">
        <f>IFERROR(INDEX('УУС'!F:F,MATCH('показатель 504-п'!T640,'УУС'!N:N,0)),"")</f>
        <v/>
      </c>
      <c r="J640" s="804" t="str">
        <f t="shared" si="48"/>
        <v xml:space="preserve">3G хор</v>
      </c>
      <c r="K640" s="805" t="s">
        <v>2707</v>
      </c>
      <c r="L640" s="805" t="s">
        <v>2488</v>
      </c>
      <c r="M640" s="805" t="s">
        <v>2508</v>
      </c>
      <c r="N640" s="805" t="s">
        <v>2495</v>
      </c>
      <c r="O640" s="806" t="str">
        <f t="shared" si="49"/>
        <v>ВОЛС</v>
      </c>
      <c r="P640" s="801" t="s">
        <v>819</v>
      </c>
      <c r="Q640" s="801" t="str">
        <f>CONCATENATE(IFERROR(INDEX('УЦН 1.0'!D:D,MATCH('показатель 504-п'!T640,'УЦН 1.0'!R:R,0)),""),IF(IFERROR(INDEX('УЦН 1.0'!H:H,MATCH('показатель 504-п'!T640,'УЦН 1.0'!R:R,0)),"")="",""," ("&amp;IFERROR(INDEX('УЦН 1.0'!H:H,MATCH('показатель 504-п'!T640,'УЦН 1.0'!R:R,0)),"")&amp;")"))</f>
        <v xml:space="preserve">2021 (ВОЛС)</v>
      </c>
      <c r="R640" s="807" t="str">
        <f>IFERROR(INDEX('УЦН 2.0'!K:K,MATCH('показатель 504-п'!T640,'УЦН 2.0'!L:L,0)),"")</f>
        <v/>
      </c>
      <c r="S640" s="801" t="str">
        <f>IFERROR(INDEX('ПРТС'!H:H,MATCH('показатель 504-п'!T640,'ПРТС'!P:P,0)),"")</f>
        <v/>
      </c>
      <c r="T640" s="808">
        <v>639</v>
      </c>
      <c r="U640" s="785"/>
      <c r="V640" s="785"/>
      <c r="W640" s="785"/>
      <c r="X640" s="785"/>
      <c r="Y640" s="785"/>
      <c r="Z640" s="785"/>
      <c r="AA640" s="785"/>
      <c r="AB640" s="785"/>
    </row>
    <row r="641" ht="14.25">
      <c r="A641" s="800" t="s">
        <v>762</v>
      </c>
      <c r="B641" s="800" t="s">
        <v>4860</v>
      </c>
      <c r="C641" s="800" t="s">
        <v>4924</v>
      </c>
      <c r="D641" s="801">
        <v>20</v>
      </c>
      <c r="E641" s="802">
        <v>6</v>
      </c>
      <c r="F641" s="803" t="s">
        <v>4925</v>
      </c>
      <c r="G641" s="803" t="s">
        <v>4926</v>
      </c>
      <c r="H641" s="803" t="s">
        <v>4927</v>
      </c>
      <c r="I641" s="803" t="str">
        <f>IFERROR(INDEX('УУС'!F:F,MATCH('показатель 504-п'!T641,'УУС'!N:N,0)),"")</f>
        <v/>
      </c>
      <c r="J641" s="804" t="str">
        <f t="shared" si="48"/>
        <v xml:space="preserve">2G хор</v>
      </c>
      <c r="K641" s="805" t="s">
        <v>156</v>
      </c>
      <c r="L641" s="805" t="s">
        <v>156</v>
      </c>
      <c r="M641" s="805" t="s">
        <v>156</v>
      </c>
      <c r="N641" s="805" t="s">
        <v>2695</v>
      </c>
      <c r="O641" s="806" t="str">
        <f t="shared" si="49"/>
        <v>-</v>
      </c>
      <c r="P641" s="801" t="s">
        <v>156</v>
      </c>
      <c r="Q641" s="801" t="str">
        <f>CONCATENATE(IFERROR(INDEX('УЦН 1.0'!D:D,MATCH('показатель 504-п'!T641,'УЦН 1.0'!R:R,0)),""),IF(IFERROR(INDEX('УЦН 1.0'!H:H,MATCH('показатель 504-п'!T641,'УЦН 1.0'!R:R,0)),"")="",""," ("&amp;IFERROR(INDEX('УЦН 1.0'!H:H,MATCH('показатель 504-п'!T641,'УЦН 1.0'!R:R,0)),"")&amp;")"))</f>
        <v/>
      </c>
      <c r="R641" s="807" t="str">
        <f>IFERROR(INDEX('УЦН 2.0'!K:K,MATCH('показатель 504-п'!T641,'УЦН 2.0'!L:L,0)),"")</f>
        <v/>
      </c>
      <c r="S641" s="801" t="str">
        <f>IFERROR(INDEX('ПРТС'!H:H,MATCH('показатель 504-п'!T641,'ПРТС'!P:P,0)),"")</f>
        <v/>
      </c>
      <c r="T641" s="808">
        <v>640</v>
      </c>
      <c r="U641" s="785"/>
      <c r="V641" s="785"/>
      <c r="W641" s="785"/>
      <c r="X641" s="785"/>
      <c r="Y641" s="785"/>
      <c r="Z641" s="785"/>
      <c r="AA641" s="785"/>
      <c r="AB641" s="785"/>
    </row>
    <row r="642" ht="14.25">
      <c r="A642" s="800" t="s">
        <v>762</v>
      </c>
      <c r="B642" s="800" t="s">
        <v>4865</v>
      </c>
      <c r="C642" s="800" t="s">
        <v>1574</v>
      </c>
      <c r="D642" s="801">
        <v>186</v>
      </c>
      <c r="E642" s="822">
        <v>113</v>
      </c>
      <c r="F642" s="823" t="s">
        <v>4928</v>
      </c>
      <c r="G642" s="823" t="s">
        <v>4929</v>
      </c>
      <c r="H642" s="823" t="s">
        <v>4930</v>
      </c>
      <c r="I642" s="803" t="str">
        <f>IFERROR(INDEX('УУС'!F:F,MATCH('показатель 504-п'!T642,'УУС'!N:N,0)),"")</f>
        <v xml:space="preserve">ул. Крестьянская, д. 33</v>
      </c>
      <c r="J642" s="804" t="str">
        <f t="shared" si="48"/>
        <v xml:space="preserve">2G низ</v>
      </c>
      <c r="K642" s="805" t="s">
        <v>2515</v>
      </c>
      <c r="L642" s="805" t="s">
        <v>2500</v>
      </c>
      <c r="M642" s="805" t="s">
        <v>2489</v>
      </c>
      <c r="N642" s="805" t="s">
        <v>2490</v>
      </c>
      <c r="O642" s="806" t="str">
        <f t="shared" si="49"/>
        <v>Спутник</v>
      </c>
      <c r="P642" s="801" t="s">
        <v>882</v>
      </c>
      <c r="Q642" s="801" t="str">
        <f>CONCATENATE(IFERROR(INDEX('УЦН 1.0'!D:D,MATCH('показатель 504-п'!T642,'УЦН 1.0'!R:R,0)),""),IF(IFERROR(INDEX('УЦН 1.0'!H:H,MATCH('показатель 504-п'!T642,'УЦН 1.0'!R:R,0)),"")="",""," ("&amp;IFERROR(INDEX('УЦН 1.0'!H:H,MATCH('показатель 504-п'!T642,'УЦН 1.0'!R:R,0)),"")&amp;")"))</f>
        <v/>
      </c>
      <c r="R642" s="807" t="str">
        <f>IFERROR(INDEX('УЦН 2.0'!K:K,MATCH('показатель 504-п'!T642,'УЦН 2.0'!L:L,0)),"")</f>
        <v/>
      </c>
      <c r="S642" s="801" t="str">
        <f>IFERROR(INDEX('ПРТС'!H:H,MATCH('показатель 504-п'!T642,'ПРТС'!P:P,0)),"")</f>
        <v/>
      </c>
      <c r="T642" s="808">
        <v>641</v>
      </c>
      <c r="U642" s="785"/>
      <c r="V642" s="785"/>
      <c r="W642" s="785"/>
      <c r="X642" s="785"/>
      <c r="Y642" s="785"/>
      <c r="Z642" s="785"/>
      <c r="AA642" s="785"/>
      <c r="AB642" s="785"/>
    </row>
    <row r="643" ht="14.25">
      <c r="A643" s="800" t="s">
        <v>762</v>
      </c>
      <c r="B643" s="800" t="s">
        <v>4839</v>
      </c>
      <c r="C643" s="800" t="s">
        <v>4931</v>
      </c>
      <c r="D643" s="801">
        <v>23</v>
      </c>
      <c r="E643" s="802">
        <v>8</v>
      </c>
      <c r="F643" s="803" t="s">
        <v>4932</v>
      </c>
      <c r="G643" s="803" t="s">
        <v>4933</v>
      </c>
      <c r="H643" s="803" t="s">
        <v>4934</v>
      </c>
      <c r="I643" s="803" t="str">
        <f>IFERROR(INDEX('УУС'!F:F,MATCH('показатель 504-п'!T643,'УУС'!N:N,0)),"")</f>
        <v/>
      </c>
      <c r="J643" s="804" t="str">
        <f t="shared" si="48"/>
        <v xml:space="preserve">2G хор</v>
      </c>
      <c r="K643" s="805" t="s">
        <v>2557</v>
      </c>
      <c r="L643" s="805" t="s">
        <v>2536</v>
      </c>
      <c r="M643" s="805" t="s">
        <v>2516</v>
      </c>
      <c r="N643" s="805" t="s">
        <v>2695</v>
      </c>
      <c r="O643" s="806" t="str">
        <f t="shared" si="49"/>
        <v>-</v>
      </c>
      <c r="P643" s="801" t="s">
        <v>156</v>
      </c>
      <c r="Q643" s="801" t="str">
        <f>CONCATENATE(IFERROR(INDEX('УЦН 1.0'!D:D,MATCH('показатель 504-п'!T643,'УЦН 1.0'!R:R,0)),""),IF(IFERROR(INDEX('УЦН 1.0'!H:H,MATCH('показатель 504-п'!T643,'УЦН 1.0'!R:R,0)),"")="",""," ("&amp;IFERROR(INDEX('УЦН 1.0'!H:H,MATCH('показатель 504-п'!T643,'УЦН 1.0'!R:R,0)),"")&amp;")"))</f>
        <v/>
      </c>
      <c r="R643" s="807" t="str">
        <f>IFERROR(INDEX('УЦН 2.0'!K:K,MATCH('показатель 504-п'!T643,'УЦН 2.0'!L:L,0)),"")</f>
        <v/>
      </c>
      <c r="S643" s="801" t="str">
        <f>IFERROR(INDEX('ПРТС'!H:H,MATCH('показатель 504-п'!T643,'ПРТС'!P:P,0)),"")</f>
        <v/>
      </c>
      <c r="T643" s="808">
        <v>642</v>
      </c>
      <c r="U643" s="785"/>
      <c r="V643" s="785"/>
      <c r="W643" s="785"/>
      <c r="X643" s="785"/>
      <c r="Y643" s="785"/>
      <c r="Z643" s="785"/>
      <c r="AA643" s="785"/>
      <c r="AB643" s="785"/>
    </row>
    <row r="644" ht="14.25">
      <c r="A644" s="800" t="s">
        <v>762</v>
      </c>
      <c r="B644" s="800" t="s">
        <v>4826</v>
      </c>
      <c r="C644" s="800" t="s">
        <v>2684</v>
      </c>
      <c r="D644" s="801">
        <v>79</v>
      </c>
      <c r="E644" s="802">
        <v>57</v>
      </c>
      <c r="F644" s="803" t="s">
        <v>4935</v>
      </c>
      <c r="G644" s="803" t="s">
        <v>4936</v>
      </c>
      <c r="H644" s="803" t="s">
        <v>4937</v>
      </c>
      <c r="I644" s="803" t="str">
        <f>IFERROR(INDEX('УУС'!F:F,MATCH('показатель 504-п'!T644,'УУС'!N:N,0)),"")</f>
        <v xml:space="preserve">ул. 1-я, д. 1</v>
      </c>
      <c r="J644" s="804" t="str">
        <f t="shared" si="48"/>
        <v xml:space="preserve">3G хор</v>
      </c>
      <c r="K644" s="805" t="s">
        <v>156</v>
      </c>
      <c r="L644" s="805" t="s">
        <v>2488</v>
      </c>
      <c r="M644" s="805" t="s">
        <v>156</v>
      </c>
      <c r="N644" s="805" t="s">
        <v>156</v>
      </c>
      <c r="O644" s="806" t="str">
        <f t="shared" si="49"/>
        <v>-</v>
      </c>
      <c r="P644" s="801" t="s">
        <v>156</v>
      </c>
      <c r="Q644" s="801" t="str">
        <f>CONCATENATE(IFERROR(INDEX('УЦН 1.0'!D:D,MATCH('показатель 504-п'!T644,'УЦН 1.0'!R:R,0)),""),IF(IFERROR(INDEX('УЦН 1.0'!H:H,MATCH('показатель 504-п'!T644,'УЦН 1.0'!R:R,0)),"")="",""," ("&amp;IFERROR(INDEX('УЦН 1.0'!H:H,MATCH('показатель 504-п'!T644,'УЦН 1.0'!R:R,0)),"")&amp;")"))</f>
        <v/>
      </c>
      <c r="R644" s="807" t="str">
        <f>IFERROR(INDEX('УЦН 2.0'!K:K,MATCH('показатель 504-п'!T644,'УЦН 2.0'!L:L,0)),"")</f>
        <v/>
      </c>
      <c r="S644" s="801" t="str">
        <f>IFERROR(INDEX('ПРТС'!H:H,MATCH('показатель 504-п'!T644,'ПРТС'!P:P,0)),"")</f>
        <v/>
      </c>
      <c r="T644" s="808">
        <v>643</v>
      </c>
      <c r="U644" s="785"/>
      <c r="V644" s="785"/>
      <c r="W644" s="785"/>
      <c r="X644" s="785"/>
      <c r="Y644" s="785"/>
      <c r="Z644" s="785"/>
      <c r="AA644" s="785"/>
      <c r="AB644" s="785"/>
    </row>
    <row r="645" ht="14.25">
      <c r="A645" s="800" t="s">
        <v>762</v>
      </c>
      <c r="B645" s="800" t="s">
        <v>4847</v>
      </c>
      <c r="C645" s="800" t="s">
        <v>4938</v>
      </c>
      <c r="D645" s="801">
        <v>4</v>
      </c>
      <c r="E645" s="802">
        <v>0</v>
      </c>
      <c r="F645" s="803" t="s">
        <v>4939</v>
      </c>
      <c r="G645" s="803" t="s">
        <v>4940</v>
      </c>
      <c r="H645" s="803" t="s">
        <v>4941</v>
      </c>
      <c r="I645" s="803" t="str">
        <f>IFERROR(INDEX('УУС'!F:F,MATCH('показатель 504-п'!T645,'УУС'!N:N,0)),"")</f>
        <v/>
      </c>
      <c r="J645" s="804" t="str">
        <f t="shared" si="48"/>
        <v>-</v>
      </c>
      <c r="K645" s="805" t="s">
        <v>156</v>
      </c>
      <c r="L645" s="805" t="s">
        <v>156</v>
      </c>
      <c r="M645" s="805" t="s">
        <v>156</v>
      </c>
      <c r="N645" s="805" t="s">
        <v>156</v>
      </c>
      <c r="O645" s="806" t="str">
        <f t="shared" si="49"/>
        <v>-</v>
      </c>
      <c r="P645" s="801" t="s">
        <v>156</v>
      </c>
      <c r="Q645" s="801" t="str">
        <f>CONCATENATE(IFERROR(INDEX('УЦН 1.0'!D:D,MATCH('показатель 504-п'!T645,'УЦН 1.0'!R:R,0)),""),IF(IFERROR(INDEX('УЦН 1.0'!H:H,MATCH('показатель 504-п'!T645,'УЦН 1.0'!R:R,0)),"")="",""," ("&amp;IFERROR(INDEX('УЦН 1.0'!H:H,MATCH('показатель 504-п'!T645,'УЦН 1.0'!R:R,0)),"")&amp;")"))</f>
        <v/>
      </c>
      <c r="R645" s="807" t="str">
        <f>IFERROR(INDEX('УЦН 2.0'!K:K,MATCH('показатель 504-п'!T645,'УЦН 2.0'!L:L,0)),"")</f>
        <v/>
      </c>
      <c r="S645" s="801" t="str">
        <f>IFERROR(INDEX('ПРТС'!H:H,MATCH('показатель 504-п'!T645,'ПРТС'!P:P,0)),"")</f>
        <v/>
      </c>
      <c r="T645" s="808">
        <v>644</v>
      </c>
      <c r="U645" s="785"/>
      <c r="V645" s="785"/>
      <c r="W645" s="785"/>
      <c r="X645" s="785"/>
      <c r="Y645" s="785"/>
      <c r="Z645" s="785"/>
      <c r="AA645" s="785"/>
      <c r="AB645" s="785"/>
    </row>
    <row r="646" ht="14.25">
      <c r="A646" s="800" t="s">
        <v>762</v>
      </c>
      <c r="B646" s="800" t="s">
        <v>4847</v>
      </c>
      <c r="C646" s="800" t="s">
        <v>1573</v>
      </c>
      <c r="D646" s="801">
        <v>782</v>
      </c>
      <c r="E646" s="822">
        <v>315</v>
      </c>
      <c r="F646" s="823" t="s">
        <v>4942</v>
      </c>
      <c r="G646" s="823" t="s">
        <v>4943</v>
      </c>
      <c r="H646" s="823" t="s">
        <v>4944</v>
      </c>
      <c r="I646" s="803" t="str">
        <f>IFERROR(INDEX('УУС'!F:F,MATCH('показатель 504-п'!T646,'УУС'!N:N,0)),"")</f>
        <v xml:space="preserve">ул. Новая, д. 21</v>
      </c>
      <c r="J646" s="804" t="str">
        <f t="shared" si="48"/>
        <v xml:space="preserve">2G хор</v>
      </c>
      <c r="K646" s="805" t="s">
        <v>2557</v>
      </c>
      <c r="L646" s="805" t="s">
        <v>156</v>
      </c>
      <c r="M646" s="805" t="s">
        <v>156</v>
      </c>
      <c r="N646" s="805" t="s">
        <v>156</v>
      </c>
      <c r="O646" s="806" t="str">
        <f t="shared" si="49"/>
        <v>РРЛ</v>
      </c>
      <c r="P646" s="801" t="s">
        <v>2540</v>
      </c>
      <c r="Q646" s="801" t="str">
        <f>CONCATENATE(IFERROR(INDEX('УЦН 1.0'!D:D,MATCH('показатель 504-п'!T646,'УЦН 1.0'!R:R,0)),""),IF(IFERROR(INDEX('УЦН 1.0'!H:H,MATCH('показатель 504-п'!T646,'УЦН 1.0'!R:R,0)),"")="",""," ("&amp;IFERROR(INDEX('УЦН 1.0'!H:H,MATCH('показатель 504-п'!T646,'УЦН 1.0'!R:R,0)),"")&amp;")"))</f>
        <v/>
      </c>
      <c r="R646" s="807" t="str">
        <f>IFERROR(INDEX('УЦН 2.0'!K:K,MATCH('показатель 504-п'!T646,'УЦН 2.0'!L:L,0)),"")</f>
        <v/>
      </c>
      <c r="S646" s="801" t="str">
        <f>IFERROR(INDEX('ПРТС'!H:H,MATCH('показатель 504-п'!T646,'ПРТС'!P:P,0)),"")</f>
        <v/>
      </c>
      <c r="T646" s="808">
        <v>645</v>
      </c>
      <c r="U646" s="785"/>
      <c r="V646" s="785"/>
      <c r="W646" s="785"/>
      <c r="X646" s="785"/>
      <c r="Y646" s="785"/>
      <c r="Z646" s="785"/>
      <c r="AA646" s="785"/>
      <c r="AB646" s="785"/>
    </row>
    <row r="647" ht="14.25">
      <c r="A647" s="800" t="s">
        <v>762</v>
      </c>
      <c r="B647" s="800" t="s">
        <v>4839</v>
      </c>
      <c r="C647" s="800" t="s">
        <v>4945</v>
      </c>
      <c r="D647" s="801">
        <v>161</v>
      </c>
      <c r="E647" s="802">
        <v>76</v>
      </c>
      <c r="F647" s="803" t="s">
        <v>4946</v>
      </c>
      <c r="G647" s="803" t="s">
        <v>4947</v>
      </c>
      <c r="H647" s="803" t="s">
        <v>4948</v>
      </c>
      <c r="I647" s="803" t="str">
        <f>IFERROR(INDEX('УУС'!F:F,MATCH('показатель 504-п'!T647,'УУС'!N:N,0)),"")</f>
        <v xml:space="preserve">ул. Центральная, д. 45</v>
      </c>
      <c r="J647" s="804" t="str">
        <f t="shared" si="48"/>
        <v xml:space="preserve">2G хор</v>
      </c>
      <c r="K647" s="805" t="s">
        <v>2557</v>
      </c>
      <c r="L647" s="805" t="s">
        <v>2536</v>
      </c>
      <c r="M647" s="805" t="s">
        <v>2516</v>
      </c>
      <c r="N647" s="805" t="s">
        <v>2695</v>
      </c>
      <c r="O647" s="806" t="str">
        <f t="shared" si="49"/>
        <v>Спутник</v>
      </c>
      <c r="P647" s="801" t="s">
        <v>882</v>
      </c>
      <c r="Q647" s="801" t="str">
        <f>CONCATENATE(IFERROR(INDEX('УЦН 1.0'!D:D,MATCH('показатель 504-п'!T647,'УЦН 1.0'!R:R,0)),""),IF(IFERROR(INDEX('УЦН 1.0'!H:H,MATCH('показатель 504-п'!T647,'УЦН 1.0'!R:R,0)),"")="",""," ("&amp;IFERROR(INDEX('УЦН 1.0'!H:H,MATCH('показатель 504-п'!T647,'УЦН 1.0'!R:R,0)),"")&amp;")"))</f>
        <v/>
      </c>
      <c r="R647" s="807" t="str">
        <f>IFERROR(INDEX('УЦН 2.0'!K:K,MATCH('показатель 504-п'!T647,'УЦН 2.0'!L:L,0)),"")</f>
        <v/>
      </c>
      <c r="S647" s="801" t="str">
        <f>IFERROR(INDEX('ПРТС'!H:H,MATCH('показатель 504-п'!T647,'ПРТС'!P:P,0)),"")</f>
        <v/>
      </c>
      <c r="T647" s="808">
        <v>646</v>
      </c>
      <c r="U647" s="785"/>
      <c r="V647" s="785"/>
      <c r="W647" s="785"/>
      <c r="X647" s="785"/>
      <c r="Y647" s="785"/>
      <c r="Z647" s="785"/>
      <c r="AA647" s="785"/>
      <c r="AB647" s="785"/>
    </row>
    <row r="648" ht="14.25">
      <c r="A648" s="800" t="s">
        <v>762</v>
      </c>
      <c r="B648" s="800" t="s">
        <v>1212</v>
      </c>
      <c r="C648" s="800" t="s">
        <v>4949</v>
      </c>
      <c r="D648" s="801">
        <v>0</v>
      </c>
      <c r="E648" s="802">
        <v>0</v>
      </c>
      <c r="F648" s="803" t="s">
        <v>4950</v>
      </c>
      <c r="G648" s="803" t="s">
        <v>4951</v>
      </c>
      <c r="H648" s="803" t="s">
        <v>4952</v>
      </c>
      <c r="I648" s="803" t="str">
        <f>IFERROR(INDEX('УУС'!F:F,MATCH('показатель 504-п'!T648,'УУС'!N:N,0)),"")</f>
        <v/>
      </c>
      <c r="J648" s="804" t="str">
        <f t="shared" si="48"/>
        <v>-</v>
      </c>
      <c r="K648" s="805" t="s">
        <v>156</v>
      </c>
      <c r="L648" s="805" t="s">
        <v>156</v>
      </c>
      <c r="M648" s="805" t="s">
        <v>156</v>
      </c>
      <c r="N648" s="805" t="s">
        <v>156</v>
      </c>
      <c r="O648" s="806" t="str">
        <f t="shared" si="49"/>
        <v>-</v>
      </c>
      <c r="P648" s="801" t="s">
        <v>156</v>
      </c>
      <c r="Q648" s="801" t="str">
        <f>CONCATENATE(IFERROR(INDEX('УЦН 1.0'!D:D,MATCH('показатель 504-п'!T648,'УЦН 1.0'!R:R,0)),""),IF(IFERROR(INDEX('УЦН 1.0'!H:H,MATCH('показатель 504-п'!T648,'УЦН 1.0'!R:R,0)),"")="",""," ("&amp;IFERROR(INDEX('УЦН 1.0'!H:H,MATCH('показатель 504-п'!T648,'УЦН 1.0'!R:R,0)),"")&amp;")"))</f>
        <v/>
      </c>
      <c r="R648" s="807" t="str">
        <f>IFERROR(INDEX('УЦН 2.0'!K:K,MATCH('показатель 504-п'!T648,'УЦН 2.0'!L:L,0)),"")</f>
        <v/>
      </c>
      <c r="S648" s="801" t="str">
        <f>IFERROR(INDEX('ПРТС'!H:H,MATCH('показатель 504-п'!T648,'ПРТС'!P:P,0)),"")</f>
        <v/>
      </c>
      <c r="T648" s="808">
        <v>647</v>
      </c>
      <c r="U648" s="785"/>
      <c r="V648" s="785"/>
      <c r="W648" s="785"/>
      <c r="X648" s="785"/>
      <c r="Y648" s="785"/>
      <c r="Z648" s="785"/>
      <c r="AA648" s="785"/>
      <c r="AB648" s="785"/>
    </row>
    <row r="649" ht="14.25">
      <c r="A649" s="800" t="s">
        <v>762</v>
      </c>
      <c r="B649" s="800" t="s">
        <v>4826</v>
      </c>
      <c r="C649" s="800" t="s">
        <v>4953</v>
      </c>
      <c r="D649" s="801">
        <v>970</v>
      </c>
      <c r="E649" s="802">
        <v>837</v>
      </c>
      <c r="F649" s="803" t="s">
        <v>4954</v>
      </c>
      <c r="G649" s="803" t="s">
        <v>4955</v>
      </c>
      <c r="H649" s="803" t="s">
        <v>4956</v>
      </c>
      <c r="I649" s="803" t="str">
        <f>IFERROR(INDEX('УУС'!F:F,MATCH('показатель 504-п'!T649,'УУС'!N:N,0)),"")</f>
        <v/>
      </c>
      <c r="J649" s="804" t="str">
        <f t="shared" si="48"/>
        <v xml:space="preserve">3G хор</v>
      </c>
      <c r="K649" s="805" t="s">
        <v>156</v>
      </c>
      <c r="L649" s="805" t="s">
        <v>2488</v>
      </c>
      <c r="M649" s="805" t="s">
        <v>156</v>
      </c>
      <c r="N649" s="805" t="s">
        <v>156</v>
      </c>
      <c r="O649" s="806" t="str">
        <f t="shared" si="49"/>
        <v>РРЛ</v>
      </c>
      <c r="P649" s="801" t="s">
        <v>2540</v>
      </c>
      <c r="Q649" s="801" t="str">
        <f>CONCATENATE(IFERROR(INDEX('УЦН 1.0'!D:D,MATCH('показатель 504-п'!T649,'УЦН 1.0'!R:R,0)),""),IF(IFERROR(INDEX('УЦН 1.0'!H:H,MATCH('показатель 504-п'!T649,'УЦН 1.0'!R:R,0)),"")="",""," ("&amp;IFERROR(INDEX('УЦН 1.0'!H:H,MATCH('показатель 504-п'!T649,'УЦН 1.0'!R:R,0)),"")&amp;")"))</f>
        <v/>
      </c>
      <c r="R649" s="807" t="str">
        <f>IFERROR(INDEX('УЦН 2.0'!K:K,MATCH('показатель 504-п'!T649,'УЦН 2.0'!L:L,0)),"")</f>
        <v/>
      </c>
      <c r="S649" s="801" t="str">
        <f>IFERROR(INDEX('ПРТС'!H:H,MATCH('показатель 504-п'!T649,'ПРТС'!P:P,0)),"")</f>
        <v/>
      </c>
      <c r="T649" s="808">
        <v>648</v>
      </c>
      <c r="U649" s="785"/>
      <c r="V649" s="785"/>
      <c r="W649" s="785"/>
      <c r="X649" s="785"/>
      <c r="Y649" s="785"/>
      <c r="Z649" s="785"/>
      <c r="AA649" s="785"/>
      <c r="AB649" s="785"/>
    </row>
    <row r="650" ht="14.25">
      <c r="A650" s="814" t="s">
        <v>767</v>
      </c>
      <c r="B650" s="800" t="s">
        <v>4957</v>
      </c>
      <c r="C650" s="814" t="s">
        <v>289</v>
      </c>
      <c r="D650" s="815">
        <v>353</v>
      </c>
      <c r="E650" s="802">
        <v>90</v>
      </c>
      <c r="F650" s="803" t="s">
        <v>4958</v>
      </c>
      <c r="G650" s="803" t="s">
        <v>4959</v>
      </c>
      <c r="H650" s="803" t="s">
        <v>4960</v>
      </c>
      <c r="I650" s="803" t="str">
        <f>IFERROR(INDEX('УУС'!F:F,MATCH('показатель 504-п'!T650,'УУС'!N:N,0)),"")</f>
        <v/>
      </c>
      <c r="J650" s="816" t="str">
        <f t="shared" si="48"/>
        <v xml:space="preserve">4G хор</v>
      </c>
      <c r="K650" s="805"/>
      <c r="L650" s="805"/>
      <c r="M650" s="805"/>
      <c r="N650" s="817" t="s">
        <v>2483</v>
      </c>
      <c r="O650" s="806" t="str">
        <f t="shared" si="49"/>
        <v>ВОЛС</v>
      </c>
      <c r="P650" s="801" t="s">
        <v>819</v>
      </c>
      <c r="Q650" s="801" t="str">
        <f>CONCATENATE(IFERROR(INDEX('УЦН 1.0'!D:D,MATCH('показатель 504-п'!T650,'УЦН 1.0'!R:R,0)),""),IF(IFERROR(INDEX('УЦН 1.0'!H:H,MATCH('показатель 504-п'!T650,'УЦН 1.0'!R:R,0)),"")="",""," ("&amp;IFERROR(INDEX('УЦН 1.0'!H:H,MATCH('показатель 504-п'!T650,'УЦН 1.0'!R:R,0)),"")&amp;")"))</f>
        <v xml:space="preserve">2018 (ВОЛС)</v>
      </c>
      <c r="R650" s="807" t="str">
        <f>IFERROR(INDEX('УЦН 2.0'!K:K,MATCH('показатель 504-п'!T650,'УЦН 2.0'!L:L,0)),"")</f>
        <v/>
      </c>
      <c r="S650" s="801">
        <f>IFERROR(INDEX('ПРТС'!H:H,MATCH('показатель 504-п'!T650,'ПРТС'!P:P,0)),"")</f>
        <v>2018</v>
      </c>
      <c r="T650" s="808">
        <v>649</v>
      </c>
      <c r="U650" s="785"/>
      <c r="V650" s="785"/>
      <c r="W650" s="785"/>
      <c r="X650" s="785"/>
      <c r="Y650" s="785"/>
      <c r="Z650" s="785"/>
      <c r="AA650" s="785"/>
      <c r="AB650" s="785"/>
    </row>
    <row r="651" ht="14.25">
      <c r="A651" s="814" t="s">
        <v>767</v>
      </c>
      <c r="B651" s="800" t="s">
        <v>1216</v>
      </c>
      <c r="C651" s="814" t="s">
        <v>225</v>
      </c>
      <c r="D651" s="815">
        <v>431</v>
      </c>
      <c r="E651" s="802">
        <v>395</v>
      </c>
      <c r="F651" s="803" t="s">
        <v>4961</v>
      </c>
      <c r="G651" s="803" t="s">
        <v>4962</v>
      </c>
      <c r="H651" s="803" t="s">
        <v>4963</v>
      </c>
      <c r="I651" s="803" t="str">
        <f>IFERROR(INDEX('УУС'!F:F,MATCH('показатель 504-п'!T651,'УУС'!N:N,0)),"")</f>
        <v/>
      </c>
      <c r="J651" s="816" t="str">
        <f t="shared" si="48"/>
        <v xml:space="preserve">4G хор</v>
      </c>
      <c r="K651" s="805"/>
      <c r="L651" s="805"/>
      <c r="M651" s="805"/>
      <c r="N651" s="817" t="s">
        <v>2483</v>
      </c>
      <c r="O651" s="806" t="str">
        <f t="shared" si="49"/>
        <v>ВОЛС</v>
      </c>
      <c r="P651" s="801" t="s">
        <v>2540</v>
      </c>
      <c r="Q651" s="801" t="str">
        <f>CONCATENATE(IFERROR(INDEX('УЦН 1.0'!D:D,MATCH('показатель 504-п'!T651,'УЦН 1.0'!R:R,0)),""),IF(IFERROR(INDEX('УЦН 1.0'!H:H,MATCH('показатель 504-п'!T651,'УЦН 1.0'!R:R,0)),"")="",""," ("&amp;IFERROR(INDEX('УЦН 1.0'!H:H,MATCH('показатель 504-п'!T651,'УЦН 1.0'!R:R,0)),"")&amp;")"))</f>
        <v xml:space="preserve">2018 (ВОЛС)</v>
      </c>
      <c r="R651" s="807" t="str">
        <f>IFERROR(INDEX('УЦН 2.0'!K:K,MATCH('показатель 504-п'!T651,'УЦН 2.0'!L:L,0)),"")</f>
        <v/>
      </c>
      <c r="S651" s="801">
        <f>IFERROR(INDEX('ПРТС'!H:H,MATCH('показатель 504-п'!T651,'ПРТС'!P:P,0)),"")</f>
        <v>2019</v>
      </c>
      <c r="T651" s="808">
        <v>650</v>
      </c>
      <c r="U651" s="785"/>
      <c r="V651" s="785"/>
      <c r="W651" s="785"/>
      <c r="X651" s="785"/>
      <c r="Y651" s="785"/>
      <c r="Z651" s="785"/>
      <c r="AA651" s="785"/>
      <c r="AB651" s="785"/>
    </row>
    <row r="652" ht="14.25">
      <c r="A652" s="809" t="s">
        <v>767</v>
      </c>
      <c r="B652" s="800" t="s">
        <v>1215</v>
      </c>
      <c r="C652" s="809" t="s">
        <v>113</v>
      </c>
      <c r="D652" s="813">
        <v>197</v>
      </c>
      <c r="E652" s="802">
        <v>120</v>
      </c>
      <c r="F652" s="803" t="s">
        <v>4964</v>
      </c>
      <c r="G652" s="803" t="s">
        <v>4965</v>
      </c>
      <c r="H652" s="803" t="s">
        <v>4966</v>
      </c>
      <c r="I652" s="803" t="str">
        <f>IFERROR(INDEX('УУС'!F:F,MATCH('показатель 504-п'!T652,'УУС'!N:N,0)),"")</f>
        <v/>
      </c>
      <c r="J652" s="811" t="str">
        <f t="shared" si="48"/>
        <v xml:space="preserve">4G хор</v>
      </c>
      <c r="K652" s="805"/>
      <c r="L652" s="805"/>
      <c r="M652" s="805"/>
      <c r="N652" s="812" t="s">
        <v>2483</v>
      </c>
      <c r="O652" s="806" t="str">
        <f t="shared" si="49"/>
        <v>ВОЛС</v>
      </c>
      <c r="P652" s="801" t="s">
        <v>2540</v>
      </c>
      <c r="Q652" s="801" t="str">
        <f>CONCATENATE(IFERROR(INDEX('УЦН 1.0'!D:D,MATCH('показатель 504-п'!T652,'УЦН 1.0'!R:R,0)),""),IF(IFERROR(INDEX('УЦН 1.0'!H:H,MATCH('показатель 504-п'!T652,'УЦН 1.0'!R:R,0)),"")="",""," ("&amp;IFERROR(INDEX('УЦН 1.0'!H:H,MATCH('показатель 504-п'!T652,'УЦН 1.0'!R:R,0)),"")&amp;")"))</f>
        <v/>
      </c>
      <c r="R652" s="807" t="str">
        <f>IFERROR(INDEX('УЦН 2.0'!K:K,MATCH('показатель 504-п'!T652,'УЦН 2.0'!L:L,0)),"")</f>
        <v xml:space="preserve">2023 (сентябрь 2023) - ВОЛС  </v>
      </c>
      <c r="S652" s="801" t="str">
        <f>IFERROR(INDEX('ПРТС'!H:H,MATCH('показатель 504-п'!T652,'ПРТС'!P:P,0)),"")</f>
        <v/>
      </c>
      <c r="T652" s="808">
        <v>651</v>
      </c>
      <c r="U652" s="785"/>
      <c r="V652" s="785"/>
      <c r="W652" s="785"/>
      <c r="X652" s="785"/>
      <c r="Y652" s="785"/>
      <c r="Z652" s="785"/>
      <c r="AA652" s="785"/>
      <c r="AB652" s="785"/>
    </row>
    <row r="653" ht="14.25">
      <c r="A653" s="800" t="s">
        <v>767</v>
      </c>
      <c r="B653" s="800" t="s">
        <v>4062</v>
      </c>
      <c r="C653" s="800" t="s">
        <v>3352</v>
      </c>
      <c r="D653" s="801">
        <v>69</v>
      </c>
      <c r="E653" s="802">
        <v>53</v>
      </c>
      <c r="F653" s="803" t="s">
        <v>4967</v>
      </c>
      <c r="G653" s="803" t="s">
        <v>4968</v>
      </c>
      <c r="H653" s="803" t="s">
        <v>4969</v>
      </c>
      <c r="I653" s="803" t="str">
        <f>IFERROR(INDEX('УУС'!F:F,MATCH('показатель 504-п'!T653,'УУС'!N:N,0)),"")</f>
        <v xml:space="preserve">ул. Центральная, д. 18</v>
      </c>
      <c r="J653" s="804" t="str">
        <f t="shared" si="48"/>
        <v>-</v>
      </c>
      <c r="K653" s="805" t="s">
        <v>156</v>
      </c>
      <c r="L653" s="805" t="s">
        <v>156</v>
      </c>
      <c r="M653" s="805" t="s">
        <v>156</v>
      </c>
      <c r="N653" s="805" t="s">
        <v>156</v>
      </c>
      <c r="O653" s="806" t="str">
        <f t="shared" si="49"/>
        <v>-</v>
      </c>
      <c r="P653" s="801" t="s">
        <v>156</v>
      </c>
      <c r="Q653" s="801" t="str">
        <f>CONCATENATE(IFERROR(INDEX('УЦН 1.0'!D:D,MATCH('показатель 504-п'!T653,'УЦН 1.0'!R:R,0)),""),IF(IFERROR(INDEX('УЦН 1.0'!H:H,MATCH('показатель 504-п'!T653,'УЦН 1.0'!R:R,0)),"")="",""," ("&amp;IFERROR(INDEX('УЦН 1.0'!H:H,MATCH('показатель 504-п'!T653,'УЦН 1.0'!R:R,0)),"")&amp;")"))</f>
        <v/>
      </c>
      <c r="R653" s="807" t="str">
        <f>IFERROR(INDEX('УЦН 2.0'!K:K,MATCH('показатель 504-п'!T653,'УЦН 2.0'!L:L,0)),"")</f>
        <v/>
      </c>
      <c r="S653" s="801" t="str">
        <f>IFERROR(INDEX('ПРТС'!H:H,MATCH('показатель 504-п'!T653,'ПРТС'!P:P,0)),"")</f>
        <v/>
      </c>
      <c r="T653" s="808">
        <v>652</v>
      </c>
      <c r="U653" s="785"/>
      <c r="V653" s="785"/>
      <c r="W653" s="785"/>
      <c r="X653" s="785"/>
      <c r="Y653" s="785"/>
      <c r="Z653" s="785"/>
      <c r="AA653" s="785"/>
      <c r="AB653" s="785"/>
    </row>
    <row r="654" ht="14.25">
      <c r="A654" s="814" t="s">
        <v>767</v>
      </c>
      <c r="B654" s="800" t="s">
        <v>4957</v>
      </c>
      <c r="C654" s="814" t="s">
        <v>171</v>
      </c>
      <c r="D654" s="815">
        <v>304</v>
      </c>
      <c r="E654" s="802">
        <v>173</v>
      </c>
      <c r="F654" s="803" t="s">
        <v>4970</v>
      </c>
      <c r="G654" s="803" t="s">
        <v>4971</v>
      </c>
      <c r="H654" s="803" t="s">
        <v>4972</v>
      </c>
      <c r="I654" s="803" t="str">
        <f>IFERROR(INDEX('УУС'!F:F,MATCH('показатель 504-п'!T654,'УУС'!N:N,0)),"")</f>
        <v/>
      </c>
      <c r="J654" s="816" t="str">
        <f t="shared" si="48"/>
        <v xml:space="preserve">4G хор</v>
      </c>
      <c r="K654" s="805"/>
      <c r="L654" s="805"/>
      <c r="M654" s="805"/>
      <c r="N654" s="817" t="s">
        <v>2483</v>
      </c>
      <c r="O654" s="806" t="str">
        <f t="shared" si="49"/>
        <v>ВОЛС</v>
      </c>
      <c r="P654" s="801" t="s">
        <v>819</v>
      </c>
      <c r="Q654" s="801" t="str">
        <f>CONCATENATE(IFERROR(INDEX('УЦН 1.0'!D:D,MATCH('показатель 504-п'!T654,'УЦН 1.0'!R:R,0)),""),IF(IFERROR(INDEX('УЦН 1.0'!H:H,MATCH('показатель 504-п'!T654,'УЦН 1.0'!R:R,0)),"")="",""," ("&amp;IFERROR(INDEX('УЦН 1.0'!H:H,MATCH('показатель 504-п'!T654,'УЦН 1.0'!R:R,0)),"")&amp;")"))</f>
        <v xml:space="preserve">2018 (ВОЛС)</v>
      </c>
      <c r="R654" s="807" t="str">
        <f>IFERROR(INDEX('УЦН 2.0'!K:K,MATCH('показатель 504-п'!T654,'УЦН 2.0'!L:L,0)),"")</f>
        <v/>
      </c>
      <c r="S654" s="801">
        <f>IFERROR(INDEX('ПРТС'!H:H,MATCH('показатель 504-п'!T654,'ПРТС'!P:P,0)),"")</f>
        <v>2018</v>
      </c>
      <c r="T654" s="808">
        <v>653</v>
      </c>
      <c r="U654" s="785"/>
      <c r="V654" s="785"/>
      <c r="W654" s="785"/>
      <c r="X654" s="785"/>
      <c r="Y654" s="785"/>
      <c r="Z654" s="785"/>
      <c r="AA654" s="785"/>
      <c r="AB654" s="785"/>
    </row>
    <row r="655" ht="14.25">
      <c r="A655" s="800" t="s">
        <v>767</v>
      </c>
      <c r="B655" s="800" t="s">
        <v>4062</v>
      </c>
      <c r="C655" s="800" t="s">
        <v>85</v>
      </c>
      <c r="D655" s="801">
        <v>73</v>
      </c>
      <c r="E655" s="802">
        <v>36</v>
      </c>
      <c r="F655" s="803" t="s">
        <v>4973</v>
      </c>
      <c r="G655" s="803" t="s">
        <v>4974</v>
      </c>
      <c r="H655" s="803" t="s">
        <v>4975</v>
      </c>
      <c r="I655" s="803" t="str">
        <f>IFERROR(INDEX('УУС'!F:F,MATCH('показатель 504-п'!T655,'УУС'!N:N,0)),"")</f>
        <v xml:space="preserve">ул. Центральная, д. 16</v>
      </c>
      <c r="J655" s="804" t="str">
        <f t="shared" si="48"/>
        <v xml:space="preserve">2G низ</v>
      </c>
      <c r="K655" s="805" t="s">
        <v>156</v>
      </c>
      <c r="L655" s="805" t="s">
        <v>156</v>
      </c>
      <c r="M655" s="805" t="s">
        <v>156</v>
      </c>
      <c r="N655" s="805" t="s">
        <v>2490</v>
      </c>
      <c r="O655" s="806" t="str">
        <f t="shared" si="49"/>
        <v>-</v>
      </c>
      <c r="P655" s="801" t="s">
        <v>156</v>
      </c>
      <c r="Q655" s="801" t="str">
        <f>CONCATENATE(IFERROR(INDEX('УЦН 1.0'!D:D,MATCH('показатель 504-п'!T655,'УЦН 1.0'!R:R,0)),""),IF(IFERROR(INDEX('УЦН 1.0'!H:H,MATCH('показатель 504-п'!T655,'УЦН 1.0'!R:R,0)),"")="",""," ("&amp;IFERROR(INDEX('УЦН 1.0'!H:H,MATCH('показатель 504-п'!T655,'УЦН 1.0'!R:R,0)),"")&amp;")"))</f>
        <v/>
      </c>
      <c r="R655" s="807" t="str">
        <f>IFERROR(INDEX('УЦН 2.0'!K:K,MATCH('показатель 504-п'!T655,'УЦН 2.0'!L:L,0)),"")</f>
        <v/>
      </c>
      <c r="S655" s="801" t="str">
        <f>IFERROR(INDEX('ПРТС'!H:H,MATCH('показатель 504-п'!T655,'ПРТС'!P:P,0)),"")</f>
        <v/>
      </c>
      <c r="T655" s="808">
        <v>654</v>
      </c>
      <c r="U655" s="785"/>
      <c r="V655" s="785"/>
      <c r="W655" s="785"/>
      <c r="X655" s="785"/>
      <c r="Y655" s="785"/>
      <c r="Z655" s="785"/>
      <c r="AA655" s="785"/>
      <c r="AB655" s="785"/>
    </row>
    <row r="656" ht="14.25">
      <c r="A656" s="800" t="s">
        <v>767</v>
      </c>
      <c r="B656" s="800" t="s">
        <v>4976</v>
      </c>
      <c r="C656" s="800" t="s">
        <v>4977</v>
      </c>
      <c r="D656" s="801">
        <v>52</v>
      </c>
      <c r="E656" s="802">
        <v>36</v>
      </c>
      <c r="F656" s="803" t="s">
        <v>4978</v>
      </c>
      <c r="G656" s="803" t="s">
        <v>4979</v>
      </c>
      <c r="H656" s="803" t="s">
        <v>4980</v>
      </c>
      <c r="I656" s="803" t="str">
        <f>IFERROR(INDEX('УУС'!F:F,MATCH('показатель 504-п'!T656,'УУС'!N:N,0)),"")</f>
        <v xml:space="preserve">ул. Центральная, д. 16</v>
      </c>
      <c r="J656" s="804" t="str">
        <f t="shared" si="48"/>
        <v>-</v>
      </c>
      <c r="K656" s="805" t="s">
        <v>156</v>
      </c>
      <c r="L656" s="805" t="s">
        <v>156</v>
      </c>
      <c r="M656" s="805" t="s">
        <v>156</v>
      </c>
      <c r="N656" s="805" t="s">
        <v>156</v>
      </c>
      <c r="O656" s="806" t="str">
        <f t="shared" si="49"/>
        <v>-</v>
      </c>
      <c r="P656" s="801" t="s">
        <v>156</v>
      </c>
      <c r="Q656" s="801" t="str">
        <f>CONCATENATE(IFERROR(INDEX('УЦН 1.0'!D:D,MATCH('показатель 504-п'!T656,'УЦН 1.0'!R:R,0)),""),IF(IFERROR(INDEX('УЦН 1.0'!H:H,MATCH('показатель 504-п'!T656,'УЦН 1.0'!R:R,0)),"")="",""," ("&amp;IFERROR(INDEX('УЦН 1.0'!H:H,MATCH('показатель 504-п'!T656,'УЦН 1.0'!R:R,0)),"")&amp;")"))</f>
        <v/>
      </c>
      <c r="R656" s="807" t="str">
        <f>IFERROR(INDEX('УЦН 2.0'!K:K,MATCH('показатель 504-п'!T656,'УЦН 2.0'!L:L,0)),"")</f>
        <v/>
      </c>
      <c r="S656" s="801" t="str">
        <f>IFERROR(INDEX('ПРТС'!H:H,MATCH('показатель 504-п'!T656,'ПРТС'!P:P,0)),"")</f>
        <v/>
      </c>
      <c r="T656" s="808">
        <v>655</v>
      </c>
      <c r="U656" s="785"/>
      <c r="V656" s="785"/>
      <c r="W656" s="785"/>
      <c r="X656" s="785"/>
      <c r="Y656" s="785"/>
      <c r="Z656" s="785"/>
      <c r="AA656" s="785"/>
      <c r="AB656" s="785"/>
    </row>
    <row r="657" ht="14.25">
      <c r="A657" s="814" t="s">
        <v>767</v>
      </c>
      <c r="B657" s="800" t="s">
        <v>1175</v>
      </c>
      <c r="C657" s="814" t="s">
        <v>172</v>
      </c>
      <c r="D657" s="815">
        <v>289</v>
      </c>
      <c r="E657" s="802">
        <v>196</v>
      </c>
      <c r="F657" s="803" t="s">
        <v>4981</v>
      </c>
      <c r="G657" s="803" t="s">
        <v>4982</v>
      </c>
      <c r="H657" s="803" t="s">
        <v>4983</v>
      </c>
      <c r="I657" s="803" t="str">
        <f>IFERROR(INDEX('УУС'!F:F,MATCH('показатель 504-п'!T657,'УУС'!N:N,0)),"")</f>
        <v/>
      </c>
      <c r="J657" s="816" t="str">
        <f t="shared" si="48"/>
        <v xml:space="preserve">4G хор</v>
      </c>
      <c r="K657" s="805"/>
      <c r="L657" s="805"/>
      <c r="M657" s="805"/>
      <c r="N657" s="817" t="s">
        <v>2483</v>
      </c>
      <c r="O657" s="806" t="str">
        <f t="shared" si="49"/>
        <v>ВОЛС</v>
      </c>
      <c r="P657" s="801" t="s">
        <v>819</v>
      </c>
      <c r="Q657" s="801" t="str">
        <f>CONCATENATE(IFERROR(INDEX('УЦН 1.0'!D:D,MATCH('показатель 504-п'!T657,'УЦН 1.0'!R:R,0)),""),IF(IFERROR(INDEX('УЦН 1.0'!H:H,MATCH('показатель 504-п'!T657,'УЦН 1.0'!R:R,0)),"")="",""," ("&amp;IFERROR(INDEX('УЦН 1.0'!H:H,MATCH('показатель 504-п'!T657,'УЦН 1.0'!R:R,0)),"")&amp;")"))</f>
        <v xml:space="preserve">2018 (ВОЛС)</v>
      </c>
      <c r="R657" s="807" t="str">
        <f>IFERROR(INDEX('УЦН 2.0'!K:K,MATCH('показатель 504-п'!T657,'УЦН 2.0'!L:L,0)),"")</f>
        <v/>
      </c>
      <c r="S657" s="801">
        <f>IFERROR(INDEX('ПРТС'!H:H,MATCH('показатель 504-п'!T657,'ПРТС'!P:P,0)),"")</f>
        <v>2019</v>
      </c>
      <c r="T657" s="808">
        <v>656</v>
      </c>
      <c r="U657" s="785"/>
      <c r="V657" s="785"/>
      <c r="W657" s="785"/>
      <c r="X657" s="785"/>
      <c r="Y657" s="785"/>
      <c r="Z657" s="785"/>
      <c r="AA657" s="785"/>
      <c r="AB657" s="785"/>
    </row>
    <row r="658" ht="14.25">
      <c r="A658" s="800" t="s">
        <v>767</v>
      </c>
      <c r="B658" s="800" t="s">
        <v>4957</v>
      </c>
      <c r="C658" s="800" t="s">
        <v>4694</v>
      </c>
      <c r="D658" s="801">
        <v>30</v>
      </c>
      <c r="E658" s="802">
        <v>7</v>
      </c>
      <c r="F658" s="803" t="s">
        <v>4984</v>
      </c>
      <c r="G658" s="803" t="s">
        <v>4985</v>
      </c>
      <c r="H658" s="803" t="s">
        <v>4986</v>
      </c>
      <c r="I658" s="803" t="str">
        <f>IFERROR(INDEX('УУС'!F:F,MATCH('показатель 504-п'!T658,'УУС'!N:N,0)),"")</f>
        <v xml:space="preserve">ул. Ленина, д. 25</v>
      </c>
      <c r="J658" s="804" t="str">
        <f t="shared" si="48"/>
        <v xml:space="preserve">2G низ</v>
      </c>
      <c r="K658" s="805" t="s">
        <v>156</v>
      </c>
      <c r="L658" s="805" t="s">
        <v>156</v>
      </c>
      <c r="M658" s="805" t="s">
        <v>156</v>
      </c>
      <c r="N658" s="805" t="s">
        <v>2490</v>
      </c>
      <c r="O658" s="806" t="str">
        <f t="shared" si="49"/>
        <v>-</v>
      </c>
      <c r="P658" s="801" t="s">
        <v>156</v>
      </c>
      <c r="Q658" s="801" t="str">
        <f>CONCATENATE(IFERROR(INDEX('УЦН 1.0'!D:D,MATCH('показатель 504-п'!T658,'УЦН 1.0'!R:R,0)),""),IF(IFERROR(INDEX('УЦН 1.0'!H:H,MATCH('показатель 504-п'!T658,'УЦН 1.0'!R:R,0)),"")="",""," ("&amp;IFERROR(INDEX('УЦН 1.0'!H:H,MATCH('показатель 504-п'!T658,'УЦН 1.0'!R:R,0)),"")&amp;")"))</f>
        <v/>
      </c>
      <c r="R658" s="807" t="str">
        <f>IFERROR(INDEX('УЦН 2.0'!K:K,MATCH('показатель 504-п'!T658,'УЦН 2.0'!L:L,0)),"")</f>
        <v/>
      </c>
      <c r="S658" s="801" t="str">
        <f>IFERROR(INDEX('ПРТС'!H:H,MATCH('показатель 504-п'!T658,'ПРТС'!P:P,0)),"")</f>
        <v/>
      </c>
      <c r="T658" s="808">
        <v>657</v>
      </c>
      <c r="U658" s="785"/>
      <c r="V658" s="785"/>
      <c r="W658" s="785"/>
      <c r="X658" s="785"/>
      <c r="Y658" s="785"/>
      <c r="Z658" s="785"/>
      <c r="AA658" s="785"/>
      <c r="AB658" s="785"/>
    </row>
    <row r="659" ht="14.25">
      <c r="A659" s="800" t="s">
        <v>767</v>
      </c>
      <c r="B659" s="800" t="s">
        <v>4987</v>
      </c>
      <c r="C659" s="800" t="s">
        <v>1526</v>
      </c>
      <c r="D659" s="801">
        <v>586</v>
      </c>
      <c r="E659" s="802">
        <v>408</v>
      </c>
      <c r="F659" s="803" t="s">
        <v>4988</v>
      </c>
      <c r="G659" s="803" t="s">
        <v>4989</v>
      </c>
      <c r="H659" s="803" t="s">
        <v>4990</v>
      </c>
      <c r="I659" s="803" t="str">
        <f>IFERROR(INDEX('УУС'!F:F,MATCH('показатель 504-п'!T659,'УУС'!N:N,0)),"")</f>
        <v/>
      </c>
      <c r="J659" s="804" t="str">
        <f t="shared" si="48"/>
        <v xml:space="preserve">3G хор</v>
      </c>
      <c r="K659" s="805" t="s">
        <v>2515</v>
      </c>
      <c r="L659" s="805" t="s">
        <v>2488</v>
      </c>
      <c r="M659" s="805" t="s">
        <v>2508</v>
      </c>
      <c r="N659" s="805" t="s">
        <v>2495</v>
      </c>
      <c r="O659" s="806" t="str">
        <f t="shared" si="49"/>
        <v>ВОЛС</v>
      </c>
      <c r="P659" s="801" t="s">
        <v>819</v>
      </c>
      <c r="Q659" s="801" t="str">
        <f>CONCATENATE(IFERROR(INDEX('УЦН 1.0'!D:D,MATCH('показатель 504-п'!T659,'УЦН 1.0'!R:R,0)),""),IF(IFERROR(INDEX('УЦН 1.0'!H:H,MATCH('показатель 504-п'!T659,'УЦН 1.0'!R:R,0)),"")="",""," ("&amp;IFERROR(INDEX('УЦН 1.0'!H:H,MATCH('показатель 504-п'!T659,'УЦН 1.0'!R:R,0)),"")&amp;")"))</f>
        <v/>
      </c>
      <c r="R659" s="807" t="str">
        <f>IFERROR(INDEX('УЦН 2.0'!K:K,MATCH('показатель 504-п'!T659,'УЦН 2.0'!L:L,0)),"")</f>
        <v/>
      </c>
      <c r="S659" s="801" t="str">
        <f>IFERROR(INDEX('ПРТС'!H:H,MATCH('показатель 504-п'!T659,'ПРТС'!P:P,0)),"")</f>
        <v/>
      </c>
      <c r="T659" s="808">
        <v>658</v>
      </c>
      <c r="U659" s="785"/>
      <c r="V659" s="785"/>
      <c r="W659" s="785"/>
      <c r="X659" s="785"/>
      <c r="Y659" s="785"/>
      <c r="Z659" s="785"/>
      <c r="AA659" s="785"/>
      <c r="AB659" s="785"/>
    </row>
    <row r="660" ht="14.25">
      <c r="A660" s="800" t="s">
        <v>767</v>
      </c>
      <c r="B660" s="800" t="s">
        <v>4991</v>
      </c>
      <c r="C660" s="800" t="s">
        <v>4992</v>
      </c>
      <c r="D660" s="801">
        <v>0</v>
      </c>
      <c r="E660" s="802">
        <v>0</v>
      </c>
      <c r="F660" s="803" t="s">
        <v>4993</v>
      </c>
      <c r="G660" s="803" t="s">
        <v>4994</v>
      </c>
      <c r="H660" s="803" t="s">
        <v>4995</v>
      </c>
      <c r="I660" s="803" t="str">
        <f>IFERROR(INDEX('УУС'!F:F,MATCH('показатель 504-п'!T660,'УУС'!N:N,0)),"")</f>
        <v/>
      </c>
      <c r="J660" s="804" t="str">
        <f t="shared" si="48"/>
        <v>-</v>
      </c>
      <c r="K660" s="805" t="s">
        <v>156</v>
      </c>
      <c r="L660" s="805" t="s">
        <v>156</v>
      </c>
      <c r="M660" s="805" t="s">
        <v>156</v>
      </c>
      <c r="N660" s="805" t="s">
        <v>156</v>
      </c>
      <c r="O660" s="806" t="str">
        <f t="shared" si="49"/>
        <v>-</v>
      </c>
      <c r="P660" s="801" t="s">
        <v>156</v>
      </c>
      <c r="Q660" s="801" t="str">
        <f>CONCATENATE(IFERROR(INDEX('УЦН 1.0'!D:D,MATCH('показатель 504-п'!T660,'УЦН 1.0'!R:R,0)),""),IF(IFERROR(INDEX('УЦН 1.0'!H:H,MATCH('показатель 504-п'!T660,'УЦН 1.0'!R:R,0)),"")="",""," ("&amp;IFERROR(INDEX('УЦН 1.0'!H:H,MATCH('показатель 504-п'!T660,'УЦН 1.0'!R:R,0)),"")&amp;")"))</f>
        <v/>
      </c>
      <c r="R660" s="807" t="str">
        <f>IFERROR(INDEX('УЦН 2.0'!K:K,MATCH('показатель 504-п'!T660,'УЦН 2.0'!L:L,0)),"")</f>
        <v/>
      </c>
      <c r="S660" s="801" t="str">
        <f>IFERROR(INDEX('ПРТС'!H:H,MATCH('показатель 504-п'!T660,'ПРТС'!P:P,0)),"")</f>
        <v/>
      </c>
      <c r="T660" s="808">
        <v>659</v>
      </c>
      <c r="U660" s="785"/>
      <c r="V660" s="785"/>
      <c r="W660" s="785"/>
      <c r="X660" s="785"/>
      <c r="Y660" s="785"/>
      <c r="Z660" s="785"/>
      <c r="AA660" s="785"/>
      <c r="AB660" s="785"/>
    </row>
    <row r="661" ht="14.25">
      <c r="A661" s="814" t="s">
        <v>767</v>
      </c>
      <c r="B661" s="800" t="s">
        <v>4987</v>
      </c>
      <c r="C661" s="814" t="s">
        <v>290</v>
      </c>
      <c r="D661" s="815">
        <v>419</v>
      </c>
      <c r="E661" s="802">
        <v>273</v>
      </c>
      <c r="F661" s="803" t="s">
        <v>4996</v>
      </c>
      <c r="G661" s="803" t="s">
        <v>4997</v>
      </c>
      <c r="H661" s="803" t="s">
        <v>4998</v>
      </c>
      <c r="I661" s="803" t="str">
        <f>IFERROR(INDEX('УУС'!F:F,MATCH('показатель 504-п'!T661,'УУС'!N:N,0)),"")</f>
        <v/>
      </c>
      <c r="J661" s="816" t="str">
        <f t="shared" si="48"/>
        <v xml:space="preserve">4G хор</v>
      </c>
      <c r="K661" s="805"/>
      <c r="L661" s="805"/>
      <c r="M661" s="805"/>
      <c r="N661" s="817" t="s">
        <v>2483</v>
      </c>
      <c r="O661" s="806" t="str">
        <f t="shared" si="49"/>
        <v>ВОЛС</v>
      </c>
      <c r="P661" s="801" t="s">
        <v>819</v>
      </c>
      <c r="Q661" s="801" t="str">
        <f>CONCATENATE(IFERROR(INDEX('УЦН 1.0'!D:D,MATCH('показатель 504-п'!T661,'УЦН 1.0'!R:R,0)),""),IF(IFERROR(INDEX('УЦН 1.0'!H:H,MATCH('показатель 504-п'!T661,'УЦН 1.0'!R:R,0)),"")="",""," ("&amp;IFERROR(INDEX('УЦН 1.0'!H:H,MATCH('показатель 504-п'!T661,'УЦН 1.0'!R:R,0)),"")&amp;")"))</f>
        <v xml:space="preserve">2018 (ВОЛС)</v>
      </c>
      <c r="R661" s="807" t="str">
        <f>IFERROR(INDEX('УЦН 2.0'!K:K,MATCH('показатель 504-п'!T661,'УЦН 2.0'!L:L,0)),"")</f>
        <v/>
      </c>
      <c r="S661" s="801">
        <f>IFERROR(INDEX('ПРТС'!H:H,MATCH('показатель 504-п'!T661,'ПРТС'!P:P,0)),"")</f>
        <v>2019</v>
      </c>
      <c r="T661" s="808">
        <v>660</v>
      </c>
      <c r="U661" s="785"/>
      <c r="V661" s="785"/>
      <c r="W661" s="785"/>
      <c r="X661" s="785"/>
      <c r="Y661" s="785"/>
      <c r="Z661" s="785"/>
      <c r="AA661" s="785"/>
      <c r="AB661" s="785"/>
    </row>
    <row r="662" ht="14.25">
      <c r="A662" s="800" t="s">
        <v>767</v>
      </c>
      <c r="B662" s="800" t="s">
        <v>4062</v>
      </c>
      <c r="C662" s="800" t="s">
        <v>4999</v>
      </c>
      <c r="D662" s="801">
        <v>15</v>
      </c>
      <c r="E662" s="802">
        <v>6</v>
      </c>
      <c r="F662" s="803" t="s">
        <v>5000</v>
      </c>
      <c r="G662" s="803" t="s">
        <v>5001</v>
      </c>
      <c r="H662" s="803" t="s">
        <v>5002</v>
      </c>
      <c r="I662" s="803" t="str">
        <f>IFERROR(INDEX('УУС'!F:F,MATCH('показатель 504-п'!T662,'УУС'!N:N,0)),"")</f>
        <v xml:space="preserve">ул. 12 Борцов, д. 4</v>
      </c>
      <c r="J662" s="804" t="str">
        <f t="shared" si="48"/>
        <v>-</v>
      </c>
      <c r="K662" s="805" t="s">
        <v>156</v>
      </c>
      <c r="L662" s="805" t="s">
        <v>156</v>
      </c>
      <c r="M662" s="805" t="s">
        <v>156</v>
      </c>
      <c r="N662" s="805" t="s">
        <v>156</v>
      </c>
      <c r="O662" s="806" t="str">
        <f t="shared" si="49"/>
        <v>-</v>
      </c>
      <c r="P662" s="801" t="s">
        <v>156</v>
      </c>
      <c r="Q662" s="801" t="str">
        <f>CONCATENATE(IFERROR(INDEX('УЦН 1.0'!D:D,MATCH('показатель 504-п'!T662,'УЦН 1.0'!R:R,0)),""),IF(IFERROR(INDEX('УЦН 1.0'!H:H,MATCH('показатель 504-п'!T662,'УЦН 1.0'!R:R,0)),"")="",""," ("&amp;IFERROR(INDEX('УЦН 1.0'!H:H,MATCH('показатель 504-п'!T662,'УЦН 1.0'!R:R,0)),"")&amp;")"))</f>
        <v/>
      </c>
      <c r="R662" s="807" t="str">
        <f>IFERROR(INDEX('УЦН 2.0'!K:K,MATCH('показатель 504-п'!T662,'УЦН 2.0'!L:L,0)),"")</f>
        <v/>
      </c>
      <c r="S662" s="801" t="str">
        <f>IFERROR(INDEX('ПРТС'!H:H,MATCH('показатель 504-п'!T662,'ПРТС'!P:P,0)),"")</f>
        <v/>
      </c>
      <c r="T662" s="808">
        <v>661</v>
      </c>
      <c r="U662" s="785"/>
      <c r="V662" s="785"/>
      <c r="W662" s="785"/>
      <c r="X662" s="785"/>
      <c r="Y662" s="785"/>
      <c r="Z662" s="785"/>
      <c r="AA662" s="785"/>
      <c r="AB662" s="785"/>
    </row>
    <row r="663" ht="14.25">
      <c r="A663" s="814" t="s">
        <v>767</v>
      </c>
      <c r="B663" s="800" t="s">
        <v>1228</v>
      </c>
      <c r="C663" s="814" t="s">
        <v>173</v>
      </c>
      <c r="D663" s="801">
        <v>596</v>
      </c>
      <c r="E663" s="802">
        <v>385</v>
      </c>
      <c r="F663" s="803" t="s">
        <v>5003</v>
      </c>
      <c r="G663" s="803" t="s">
        <v>5004</v>
      </c>
      <c r="H663" s="803" t="s">
        <v>5005</v>
      </c>
      <c r="I663" s="803" t="str">
        <f>IFERROR(INDEX('УУС'!F:F,MATCH('показатель 504-п'!T663,'УУС'!N:N,0)),"")</f>
        <v/>
      </c>
      <c r="J663" s="816" t="str">
        <f t="shared" si="48"/>
        <v xml:space="preserve">4G хор</v>
      </c>
      <c r="K663" s="805"/>
      <c r="L663" s="817" t="s">
        <v>2481</v>
      </c>
      <c r="M663" s="805"/>
      <c r="N663" s="805"/>
      <c r="O663" s="806" t="str">
        <f t="shared" si="49"/>
        <v>ВОЛС</v>
      </c>
      <c r="P663" s="801" t="s">
        <v>819</v>
      </c>
      <c r="Q663" s="801" t="str">
        <f>CONCATENATE(IFERROR(INDEX('УЦН 1.0'!D:D,MATCH('показатель 504-п'!T663,'УЦН 1.0'!R:R,0)),""),IF(IFERROR(INDEX('УЦН 1.0'!H:H,MATCH('показатель 504-п'!T663,'УЦН 1.0'!R:R,0)),"")="",""," ("&amp;IFERROR(INDEX('УЦН 1.0'!H:H,MATCH('показатель 504-п'!T663,'УЦН 1.0'!R:R,0)),"")&amp;")"))</f>
        <v/>
      </c>
      <c r="R663" s="807" t="str">
        <f>IFERROR(INDEX('УЦН 2.0'!K:K,MATCH('показатель 504-п'!T663,'УЦН 2.0'!L:L,0)),"")</f>
        <v/>
      </c>
      <c r="S663" s="801">
        <f>IFERROR(INDEX('ПРТС'!H:H,MATCH('показатель 504-п'!T663,'ПРТС'!P:P,0)),"")</f>
        <v>2023</v>
      </c>
      <c r="T663" s="808">
        <v>662</v>
      </c>
      <c r="U663" s="785"/>
      <c r="V663" s="785"/>
      <c r="W663" s="785"/>
      <c r="X663" s="785"/>
      <c r="Y663" s="785"/>
      <c r="Z663" s="785"/>
      <c r="AA663" s="785"/>
      <c r="AB663" s="785"/>
    </row>
    <row r="664" ht="14.25">
      <c r="A664" s="800" t="s">
        <v>767</v>
      </c>
      <c r="B664" s="800" t="s">
        <v>5006</v>
      </c>
      <c r="C664" s="800" t="s">
        <v>5007</v>
      </c>
      <c r="D664" s="801">
        <v>658</v>
      </c>
      <c r="E664" s="802">
        <v>546</v>
      </c>
      <c r="F664" s="803" t="s">
        <v>5008</v>
      </c>
      <c r="G664" s="803" t="s">
        <v>5009</v>
      </c>
      <c r="H664" s="803" t="s">
        <v>5010</v>
      </c>
      <c r="I664" s="803" t="str">
        <f>IFERROR(INDEX('УУС'!F:F,MATCH('показатель 504-п'!T664,'УУС'!N:N,0)),"")</f>
        <v/>
      </c>
      <c r="J664" s="804" t="str">
        <f t="shared" si="48"/>
        <v xml:space="preserve">4G хор</v>
      </c>
      <c r="K664" s="805" t="s">
        <v>2480</v>
      </c>
      <c r="L664" s="805" t="s">
        <v>2481</v>
      </c>
      <c r="M664" s="805" t="s">
        <v>2482</v>
      </c>
      <c r="N664" s="805" t="s">
        <v>2483</v>
      </c>
      <c r="O664" s="806" t="str">
        <f t="shared" si="49"/>
        <v>ВОЛС</v>
      </c>
      <c r="P664" s="801" t="s">
        <v>819</v>
      </c>
      <c r="Q664" s="801" t="str">
        <f>CONCATENATE(IFERROR(INDEX('УЦН 1.0'!D:D,MATCH('показатель 504-п'!T664,'УЦН 1.0'!R:R,0)),""),IF(IFERROR(INDEX('УЦН 1.0'!H:H,MATCH('показатель 504-п'!T664,'УЦН 1.0'!R:R,0)),"")="",""," ("&amp;IFERROR(INDEX('УЦН 1.0'!H:H,MATCH('показатель 504-п'!T664,'УЦН 1.0'!R:R,0)),"")&amp;")"))</f>
        <v/>
      </c>
      <c r="R664" s="807" t="str">
        <f>IFERROR(INDEX('УЦН 2.0'!K:K,MATCH('показатель 504-п'!T664,'УЦН 2.0'!L:L,0)),"")</f>
        <v/>
      </c>
      <c r="S664" s="801" t="str">
        <f>IFERROR(INDEX('ПРТС'!H:H,MATCH('показатель 504-п'!T664,'ПРТС'!P:P,0)),"")</f>
        <v/>
      </c>
      <c r="T664" s="808">
        <v>663</v>
      </c>
      <c r="U664" s="785"/>
      <c r="V664" s="785"/>
      <c r="W664" s="785"/>
      <c r="X664" s="785"/>
      <c r="Y664" s="785"/>
      <c r="Z664" s="785"/>
      <c r="AA664" s="785"/>
      <c r="AB664" s="785"/>
    </row>
    <row r="665" ht="14.25">
      <c r="A665" s="814" t="s">
        <v>767</v>
      </c>
      <c r="B665" s="800" t="s">
        <v>4957</v>
      </c>
      <c r="C665" s="814" t="s">
        <v>5011</v>
      </c>
      <c r="D665" s="815">
        <v>29</v>
      </c>
      <c r="E665" s="802">
        <v>33</v>
      </c>
      <c r="F665" s="803" t="s">
        <v>5012</v>
      </c>
      <c r="G665" s="803" t="s">
        <v>5013</v>
      </c>
      <c r="H665" s="803" t="s">
        <v>5014</v>
      </c>
      <c r="I665" s="803" t="str">
        <f>IFERROR(INDEX('УУС'!F:F,MATCH('показатель 504-п'!T665,'УУС'!N:N,0)),"")</f>
        <v/>
      </c>
      <c r="J665" s="816" t="str">
        <f t="shared" si="48"/>
        <v xml:space="preserve">2G хор</v>
      </c>
      <c r="K665" s="805"/>
      <c r="L665" s="805"/>
      <c r="M665" s="805"/>
      <c r="N665" s="817" t="s">
        <v>2695</v>
      </c>
      <c r="O665" s="806" t="str">
        <f t="shared" si="49"/>
        <v>-</v>
      </c>
      <c r="P665" s="801" t="s">
        <v>156</v>
      </c>
      <c r="Q665" s="801" t="str">
        <f>CONCATENATE(IFERROR(INDEX('УЦН 1.0'!D:D,MATCH('показатель 504-п'!T665,'УЦН 1.0'!R:R,0)),""),IF(IFERROR(INDEX('УЦН 1.0'!H:H,MATCH('показатель 504-п'!T665,'УЦН 1.0'!R:R,0)),"")="",""," ("&amp;IFERROR(INDEX('УЦН 1.0'!H:H,MATCH('показатель 504-п'!T665,'УЦН 1.0'!R:R,0)),"")&amp;")"))</f>
        <v/>
      </c>
      <c r="R665" s="807" t="str">
        <f>IFERROR(INDEX('УЦН 2.0'!K:K,MATCH('показатель 504-п'!T665,'УЦН 2.0'!L:L,0)),"")</f>
        <v/>
      </c>
      <c r="S665" s="801" t="str">
        <f>IFERROR(INDEX('ПРТС'!H:H,MATCH('показатель 504-п'!T665,'ПРТС'!P:P,0)),"")</f>
        <v/>
      </c>
      <c r="T665" s="808">
        <v>664</v>
      </c>
      <c r="U665" s="785"/>
      <c r="V665" s="785"/>
      <c r="W665" s="785"/>
      <c r="X665" s="785"/>
      <c r="Y665" s="785"/>
      <c r="Z665" s="785"/>
      <c r="AA665" s="785"/>
      <c r="AB665" s="785"/>
    </row>
    <row r="666" ht="14.25">
      <c r="A666" s="800" t="s">
        <v>767</v>
      </c>
      <c r="B666" s="800" t="s">
        <v>5015</v>
      </c>
      <c r="C666" s="800" t="s">
        <v>5016</v>
      </c>
      <c r="D666" s="801">
        <v>4687</v>
      </c>
      <c r="E666" s="802">
        <v>4486</v>
      </c>
      <c r="F666" s="803" t="s">
        <v>5017</v>
      </c>
      <c r="G666" s="803" t="s">
        <v>5018</v>
      </c>
      <c r="H666" s="803" t="s">
        <v>5019</v>
      </c>
      <c r="I666" s="803" t="str">
        <f>IFERROR(INDEX('УУС'!F:F,MATCH('показатель 504-п'!T666,'УУС'!N:N,0)),"")</f>
        <v/>
      </c>
      <c r="J666" s="804" t="str">
        <f t="shared" si="48"/>
        <v xml:space="preserve">4G хор</v>
      </c>
      <c r="K666" s="805" t="s">
        <v>2480</v>
      </c>
      <c r="L666" s="805" t="s">
        <v>2481</v>
      </c>
      <c r="M666" s="805" t="s">
        <v>2482</v>
      </c>
      <c r="N666" s="805" t="s">
        <v>2483</v>
      </c>
      <c r="O666" s="806" t="str">
        <f t="shared" si="49"/>
        <v>ВОЛС</v>
      </c>
      <c r="P666" s="801" t="s">
        <v>819</v>
      </c>
      <c r="Q666" s="801" t="str">
        <f>CONCATENATE(IFERROR(INDEX('УЦН 1.0'!D:D,MATCH('показатель 504-п'!T666,'УЦН 1.0'!R:R,0)),""),IF(IFERROR(INDEX('УЦН 1.0'!H:H,MATCH('показатель 504-п'!T666,'УЦН 1.0'!R:R,0)),"")="",""," ("&amp;IFERROR(INDEX('УЦН 1.0'!H:H,MATCH('показатель 504-п'!T666,'УЦН 1.0'!R:R,0)),"")&amp;")"))</f>
        <v/>
      </c>
      <c r="R666" s="807" t="str">
        <f>IFERROR(INDEX('УЦН 2.0'!K:K,MATCH('показатель 504-п'!T666,'УЦН 2.0'!L:L,0)),"")</f>
        <v/>
      </c>
      <c r="S666" s="801" t="str">
        <f>IFERROR(INDEX('ПРТС'!H:H,MATCH('показатель 504-п'!T666,'ПРТС'!P:P,0)),"")</f>
        <v/>
      </c>
      <c r="T666" s="808">
        <v>665</v>
      </c>
      <c r="U666" s="785"/>
      <c r="V666" s="785"/>
      <c r="W666" s="785"/>
      <c r="X666" s="785"/>
      <c r="Y666" s="785"/>
      <c r="Z666" s="785"/>
      <c r="AA666" s="785"/>
      <c r="AB666" s="785"/>
    </row>
    <row r="667" ht="14.25">
      <c r="A667" s="800" t="s">
        <v>767</v>
      </c>
      <c r="B667" s="800" t="s">
        <v>5020</v>
      </c>
      <c r="C667" s="800" t="s">
        <v>1491</v>
      </c>
      <c r="D667" s="801">
        <v>218</v>
      </c>
      <c r="E667" s="802">
        <v>137</v>
      </c>
      <c r="F667" s="803" t="s">
        <v>5021</v>
      </c>
      <c r="G667" s="803" t="s">
        <v>5022</v>
      </c>
      <c r="H667" s="803" t="s">
        <v>5023</v>
      </c>
      <c r="I667" s="803" t="str">
        <f>IFERROR(INDEX('УУС'!F:F,MATCH('показатель 504-п'!T667,'УУС'!N:N,0)),"")</f>
        <v/>
      </c>
      <c r="J667" s="804" t="str">
        <f t="shared" si="48"/>
        <v xml:space="preserve">4G хор</v>
      </c>
      <c r="K667" s="805" t="s">
        <v>2515</v>
      </c>
      <c r="L667" s="805" t="s">
        <v>2500</v>
      </c>
      <c r="M667" s="805" t="s">
        <v>2489</v>
      </c>
      <c r="N667" s="805" t="s">
        <v>2483</v>
      </c>
      <c r="O667" s="806" t="str">
        <f t="shared" si="49"/>
        <v>РРЛ</v>
      </c>
      <c r="P667" s="801" t="s">
        <v>2540</v>
      </c>
      <c r="Q667" s="801" t="str">
        <f>CONCATENATE(IFERROR(INDEX('УЦН 1.0'!D:D,MATCH('показатель 504-п'!T667,'УЦН 1.0'!R:R,0)),""),IF(IFERROR(INDEX('УЦН 1.0'!H:H,MATCH('показатель 504-п'!T667,'УЦН 1.0'!R:R,0)),"")="",""," ("&amp;IFERROR(INDEX('УЦН 1.0'!H:H,MATCH('показатель 504-п'!T667,'УЦН 1.0'!R:R,0)),"")&amp;")"))</f>
        <v/>
      </c>
      <c r="R667" s="807" t="str">
        <f>IFERROR(INDEX('УЦН 2.0'!K:K,MATCH('показатель 504-п'!T667,'УЦН 2.0'!L:L,0)),"")</f>
        <v/>
      </c>
      <c r="S667" s="801" t="str">
        <f>IFERROR(INDEX('ПРТС'!H:H,MATCH('показатель 504-п'!T667,'ПРТС'!P:P,0)),"")</f>
        <v/>
      </c>
      <c r="T667" s="808">
        <v>666</v>
      </c>
      <c r="U667" s="785"/>
      <c r="V667" s="785"/>
      <c r="W667" s="785"/>
      <c r="X667" s="785"/>
      <c r="Y667" s="785"/>
      <c r="Z667" s="785"/>
      <c r="AA667" s="785"/>
      <c r="AB667" s="785"/>
    </row>
    <row r="668" ht="14.25">
      <c r="A668" s="814" t="s">
        <v>767</v>
      </c>
      <c r="B668" s="800" t="s">
        <v>1216</v>
      </c>
      <c r="C668" s="814" t="s">
        <v>5024</v>
      </c>
      <c r="D668" s="815">
        <v>212</v>
      </c>
      <c r="E668" s="802">
        <v>188</v>
      </c>
      <c r="F668" s="803" t="s">
        <v>5025</v>
      </c>
      <c r="G668" s="803" t="s">
        <v>5026</v>
      </c>
      <c r="H668" s="803" t="s">
        <v>5027</v>
      </c>
      <c r="I668" s="803" t="str">
        <f>IFERROR(INDEX('УУС'!F:F,MATCH('показатель 504-п'!T668,'УУС'!N:N,0)),"")</f>
        <v/>
      </c>
      <c r="J668" s="816" t="str">
        <f t="shared" si="48"/>
        <v xml:space="preserve">2G хор</v>
      </c>
      <c r="K668" s="805"/>
      <c r="L668" s="805"/>
      <c r="M668" s="805"/>
      <c r="N668" s="817" t="s">
        <v>2695</v>
      </c>
      <c r="O668" s="806" t="str">
        <f t="shared" si="49"/>
        <v>-</v>
      </c>
      <c r="P668" s="801" t="s">
        <v>156</v>
      </c>
      <c r="Q668" s="801" t="str">
        <f>CONCATENATE(IFERROR(INDEX('УЦН 1.0'!D:D,MATCH('показатель 504-п'!T668,'УЦН 1.0'!R:R,0)),""),IF(IFERROR(INDEX('УЦН 1.0'!H:H,MATCH('показатель 504-п'!T668,'УЦН 1.0'!R:R,0)),"")="",""," ("&amp;IFERROR(INDEX('УЦН 1.0'!H:H,MATCH('показатель 504-п'!T668,'УЦН 1.0'!R:R,0)),"")&amp;")"))</f>
        <v/>
      </c>
      <c r="R668" s="807" t="str">
        <f>IFERROR(INDEX('УЦН 2.0'!K:K,MATCH('показатель 504-п'!T668,'УЦН 2.0'!L:L,0)),"")</f>
        <v/>
      </c>
      <c r="S668" s="801" t="str">
        <f>IFERROR(INDEX('ПРТС'!H:H,MATCH('показатель 504-п'!T668,'ПРТС'!P:P,0)),"")</f>
        <v/>
      </c>
      <c r="T668" s="808">
        <v>667</v>
      </c>
      <c r="U668" s="785"/>
      <c r="V668" s="785"/>
      <c r="W668" s="785"/>
      <c r="X668" s="785"/>
      <c r="Y668" s="785"/>
      <c r="Z668" s="785"/>
      <c r="AA668" s="785"/>
      <c r="AB668" s="785"/>
    </row>
    <row r="669" ht="14.25">
      <c r="A669" s="818" t="s">
        <v>767</v>
      </c>
      <c r="B669" s="800" t="s">
        <v>1367</v>
      </c>
      <c r="C669" s="818" t="s">
        <v>1121</v>
      </c>
      <c r="D669" s="801">
        <v>225</v>
      </c>
      <c r="E669" s="822">
        <v>186</v>
      </c>
      <c r="F669" s="823" t="s">
        <v>5028</v>
      </c>
      <c r="G669" s="823" t="s">
        <v>5029</v>
      </c>
      <c r="H669" s="823" t="s">
        <v>5030</v>
      </c>
      <c r="I669" s="803" t="str">
        <f>IFERROR(INDEX('УУС'!F:F,MATCH('показатель 504-п'!T669,'УУС'!N:N,0)),"")</f>
        <v xml:space="preserve">ул. Солнечная, д. 32А</v>
      </c>
      <c r="J669" s="819" t="str">
        <f t="shared" si="48"/>
        <v xml:space="preserve">2G низ</v>
      </c>
      <c r="K669" s="805" t="s">
        <v>2515</v>
      </c>
      <c r="L669" s="805" t="s">
        <v>2500</v>
      </c>
      <c r="M669" s="805" t="s">
        <v>2489</v>
      </c>
      <c r="N669" s="820" t="s">
        <v>2490</v>
      </c>
      <c r="O669" s="806" t="str">
        <f t="shared" si="49"/>
        <v>ВОЛС</v>
      </c>
      <c r="P669" s="801" t="s">
        <v>819</v>
      </c>
      <c r="Q669" s="801" t="str">
        <f>CONCATENATE(IFERROR(INDEX('УЦН 1.0'!D:D,MATCH('показатель 504-п'!T669,'УЦН 1.0'!R:R,0)),""),IF(IFERROR(INDEX('УЦН 1.0'!H:H,MATCH('показатель 504-п'!T669,'УЦН 1.0'!R:R,0)),"")="",""," ("&amp;IFERROR(INDEX('УЦН 1.0'!H:H,MATCH('показатель 504-п'!T669,'УЦН 1.0'!R:R,0)),"")&amp;")"))</f>
        <v/>
      </c>
      <c r="R669" s="807">
        <f>IFERROR(INDEX('УЦН 2.0'!K:K,MATCH('показатель 504-п'!T669,'УЦН 2.0'!L:L,0)),"")</f>
        <v>0</v>
      </c>
      <c r="S669" s="801" t="str">
        <f>IFERROR(INDEX('ПРТС'!H:H,MATCH('показатель 504-п'!T669,'ПРТС'!P:P,0)),"")</f>
        <v/>
      </c>
      <c r="T669" s="808">
        <v>668</v>
      </c>
      <c r="U669" s="785"/>
      <c r="V669" s="785"/>
      <c r="W669" s="785"/>
      <c r="X669" s="785"/>
      <c r="Y669" s="785"/>
      <c r="Z669" s="785"/>
      <c r="AA669" s="785"/>
      <c r="AB669" s="785"/>
    </row>
    <row r="670" ht="14.25">
      <c r="A670" s="800" t="s">
        <v>767</v>
      </c>
      <c r="B670" s="800" t="s">
        <v>5031</v>
      </c>
      <c r="C670" s="800" t="s">
        <v>5032</v>
      </c>
      <c r="D670" s="801">
        <v>111</v>
      </c>
      <c r="E670" s="802">
        <v>77</v>
      </c>
      <c r="F670" s="803" t="s">
        <v>5033</v>
      </c>
      <c r="G670" s="803" t="s">
        <v>5034</v>
      </c>
      <c r="H670" s="803" t="s">
        <v>5035</v>
      </c>
      <c r="I670" s="803" t="str">
        <f>IFERROR(INDEX('УУС'!F:F,MATCH('показатель 504-п'!T670,'УУС'!N:N,0)),"")</f>
        <v/>
      </c>
      <c r="J670" s="804" t="str">
        <f t="shared" si="48"/>
        <v xml:space="preserve">4G хор</v>
      </c>
      <c r="K670" s="805" t="s">
        <v>2707</v>
      </c>
      <c r="L670" s="805" t="s">
        <v>2488</v>
      </c>
      <c r="M670" s="805" t="s">
        <v>2508</v>
      </c>
      <c r="N670" s="805" t="s">
        <v>2483</v>
      </c>
      <c r="O670" s="806" t="str">
        <f t="shared" si="49"/>
        <v>-</v>
      </c>
      <c r="P670" s="801" t="s">
        <v>156</v>
      </c>
      <c r="Q670" s="801" t="str">
        <f>CONCATENATE(IFERROR(INDEX('УЦН 1.0'!D:D,MATCH('показатель 504-п'!T670,'УЦН 1.0'!R:R,0)),""),IF(IFERROR(INDEX('УЦН 1.0'!H:H,MATCH('показатель 504-п'!T670,'УЦН 1.0'!R:R,0)),"")="",""," ("&amp;IFERROR(INDEX('УЦН 1.0'!H:H,MATCH('показатель 504-п'!T670,'УЦН 1.0'!R:R,0)),"")&amp;")"))</f>
        <v/>
      </c>
      <c r="R670" s="807" t="str">
        <f>IFERROR(INDEX('УЦН 2.0'!K:K,MATCH('показатель 504-п'!T670,'УЦН 2.0'!L:L,0)),"")</f>
        <v/>
      </c>
      <c r="S670" s="801" t="str">
        <f>IFERROR(INDEX('ПРТС'!H:H,MATCH('показатель 504-п'!T670,'ПРТС'!P:P,0)),"")</f>
        <v/>
      </c>
      <c r="T670" s="808">
        <v>669</v>
      </c>
      <c r="U670" s="785"/>
      <c r="V670" s="785"/>
      <c r="W670" s="785"/>
      <c r="X670" s="785"/>
      <c r="Y670" s="785"/>
      <c r="Z670" s="785"/>
      <c r="AA670" s="785"/>
      <c r="AB670" s="785"/>
    </row>
    <row r="671" ht="14.25">
      <c r="A671" s="809" t="s">
        <v>767</v>
      </c>
      <c r="B671" s="800" t="s">
        <v>1367</v>
      </c>
      <c r="C671" s="809" t="s">
        <v>291</v>
      </c>
      <c r="D671" s="810">
        <v>255</v>
      </c>
      <c r="E671" s="802">
        <v>174</v>
      </c>
      <c r="F671" s="803" t="s">
        <v>5036</v>
      </c>
      <c r="G671" s="803" t="s">
        <v>5037</v>
      </c>
      <c r="H671" s="803" t="s">
        <v>5038</v>
      </c>
      <c r="I671" s="803" t="str">
        <f>IFERROR(INDEX('УУС'!F:F,MATCH('показатель 504-п'!T671,'УУС'!N:N,0)),"")</f>
        <v/>
      </c>
      <c r="J671" s="811" t="str">
        <f t="shared" si="48"/>
        <v xml:space="preserve">4G хор</v>
      </c>
      <c r="K671" s="805" t="s">
        <v>156</v>
      </c>
      <c r="L671" s="812" t="s">
        <v>2481</v>
      </c>
      <c r="M671" s="805" t="s">
        <v>156</v>
      </c>
      <c r="N671" s="812" t="s">
        <v>2483</v>
      </c>
      <c r="O671" s="806" t="str">
        <f t="shared" si="49"/>
        <v>ВОЛС</v>
      </c>
      <c r="P671" s="801" t="s">
        <v>819</v>
      </c>
      <c r="Q671" s="801" t="str">
        <f>CONCATENATE(IFERROR(INDEX('УЦН 1.0'!D:D,MATCH('показатель 504-п'!T671,'УЦН 1.0'!R:R,0)),""),IF(IFERROR(INDEX('УЦН 1.0'!H:H,MATCH('показатель 504-п'!T671,'УЦН 1.0'!R:R,0)),"")="",""," ("&amp;IFERROR(INDEX('УЦН 1.0'!H:H,MATCH('показатель 504-п'!T671,'УЦН 1.0'!R:R,0)),"")&amp;")"))</f>
        <v xml:space="preserve">2018 (ВОЛС)</v>
      </c>
      <c r="R671" s="807" t="str">
        <f>IFERROR(INDEX('УЦН 2.0'!K:K,MATCH('показатель 504-п'!T671,'УЦН 2.0'!L:L,0)),"")</f>
        <v xml:space="preserve">2021 - ВОЛС + Мегафон </v>
      </c>
      <c r="S671" s="801" t="str">
        <f>IFERROR(INDEX('ПРТС'!H:H,MATCH('показатель 504-п'!T671,'ПРТС'!P:P,0)),"")</f>
        <v/>
      </c>
      <c r="T671" s="808">
        <v>670</v>
      </c>
      <c r="U671" s="785"/>
      <c r="V671" s="785"/>
      <c r="W671" s="785"/>
      <c r="X671" s="785"/>
      <c r="Y671" s="785"/>
      <c r="Z671" s="785"/>
      <c r="AA671" s="785"/>
      <c r="AB671" s="785"/>
    </row>
    <row r="672" ht="14.25">
      <c r="A672" s="800" t="s">
        <v>767</v>
      </c>
      <c r="B672" s="800" t="s">
        <v>5006</v>
      </c>
      <c r="C672" s="800" t="s">
        <v>1550</v>
      </c>
      <c r="D672" s="801">
        <v>178</v>
      </c>
      <c r="E672" s="802">
        <v>138</v>
      </c>
      <c r="F672" s="803" t="s">
        <v>5039</v>
      </c>
      <c r="G672" s="803" t="s">
        <v>5040</v>
      </c>
      <c r="H672" s="803" t="s">
        <v>5041</v>
      </c>
      <c r="I672" s="803" t="str">
        <f>IFERROR(INDEX('УУС'!F:F,MATCH('показатель 504-п'!T672,'УУС'!N:N,0)),"")</f>
        <v xml:space="preserve">ул. Железнодорожная, д. 3</v>
      </c>
      <c r="J672" s="804" t="str">
        <f t="shared" si="48"/>
        <v xml:space="preserve">4G хор</v>
      </c>
      <c r="K672" s="805" t="s">
        <v>2707</v>
      </c>
      <c r="L672" s="805" t="s">
        <v>2488</v>
      </c>
      <c r="M672" s="805" t="s">
        <v>2508</v>
      </c>
      <c r="N672" s="805" t="s">
        <v>2483</v>
      </c>
      <c r="O672" s="806" t="str">
        <f t="shared" si="49"/>
        <v>ВОЛС</v>
      </c>
      <c r="P672" s="801" t="s">
        <v>819</v>
      </c>
      <c r="Q672" s="801" t="str">
        <f>CONCATENATE(IFERROR(INDEX('УЦН 1.0'!D:D,MATCH('показатель 504-п'!T672,'УЦН 1.0'!R:R,0)),""),IF(IFERROR(INDEX('УЦН 1.0'!H:H,MATCH('показатель 504-п'!T672,'УЦН 1.0'!R:R,0)),"")="",""," ("&amp;IFERROR(INDEX('УЦН 1.0'!H:H,MATCH('показатель 504-п'!T672,'УЦН 1.0'!R:R,0)),"")&amp;")"))</f>
        <v/>
      </c>
      <c r="R672" s="807" t="str">
        <f>IFERROR(INDEX('УЦН 2.0'!K:K,MATCH('показатель 504-п'!T672,'УЦН 2.0'!L:L,0)),"")</f>
        <v/>
      </c>
      <c r="S672" s="801" t="str">
        <f>IFERROR(INDEX('ПРТС'!H:H,MATCH('показатель 504-п'!T672,'ПРТС'!P:P,0)),"")</f>
        <v/>
      </c>
      <c r="T672" s="808">
        <v>671</v>
      </c>
      <c r="U672" s="785"/>
      <c r="V672" s="785"/>
      <c r="W672" s="785"/>
      <c r="X672" s="785"/>
      <c r="Y672" s="785"/>
      <c r="Z672" s="785"/>
      <c r="AA672" s="785"/>
      <c r="AB672" s="785"/>
    </row>
    <row r="673" ht="14.25">
      <c r="A673" s="814" t="s">
        <v>767</v>
      </c>
      <c r="B673" s="800" t="s">
        <v>4991</v>
      </c>
      <c r="C673" s="814" t="s">
        <v>292</v>
      </c>
      <c r="D673" s="815">
        <v>442</v>
      </c>
      <c r="E673" s="802">
        <v>280</v>
      </c>
      <c r="F673" s="803" t="s">
        <v>5042</v>
      </c>
      <c r="G673" s="803" t="s">
        <v>5043</v>
      </c>
      <c r="H673" s="803" t="s">
        <v>5044</v>
      </c>
      <c r="I673" s="803" t="str">
        <f>IFERROR(INDEX('УУС'!F:F,MATCH('показатель 504-п'!T673,'УУС'!N:N,0)),"")</f>
        <v/>
      </c>
      <c r="J673" s="816" t="str">
        <f t="shared" si="48"/>
        <v xml:space="preserve">4G хор</v>
      </c>
      <c r="K673" s="805"/>
      <c r="L673" s="805"/>
      <c r="M673" s="805"/>
      <c r="N673" s="817" t="s">
        <v>2483</v>
      </c>
      <c r="O673" s="806" t="str">
        <f t="shared" si="49"/>
        <v>ВОЛС</v>
      </c>
      <c r="P673" s="801" t="s">
        <v>819</v>
      </c>
      <c r="Q673" s="801" t="str">
        <f>CONCATENATE(IFERROR(INDEX('УЦН 1.0'!D:D,MATCH('показатель 504-п'!T673,'УЦН 1.0'!R:R,0)),""),IF(IFERROR(INDEX('УЦН 1.0'!H:H,MATCH('показатель 504-п'!T673,'УЦН 1.0'!R:R,0)),"")="",""," ("&amp;IFERROR(INDEX('УЦН 1.0'!H:H,MATCH('показатель 504-п'!T673,'УЦН 1.0'!R:R,0)),"")&amp;")"))</f>
        <v xml:space="preserve">2018 (ВОЛС)</v>
      </c>
      <c r="R673" s="807" t="str">
        <f>IFERROR(INDEX('УЦН 2.0'!K:K,MATCH('показатель 504-п'!T673,'УЦН 2.0'!L:L,0)),"")</f>
        <v/>
      </c>
      <c r="S673" s="801">
        <f>IFERROR(INDEX('ПРТС'!H:H,MATCH('показатель 504-п'!T673,'ПРТС'!P:P,0)),"")</f>
        <v>2018</v>
      </c>
      <c r="T673" s="808">
        <v>672</v>
      </c>
      <c r="U673" s="785"/>
      <c r="V673" s="785"/>
      <c r="W673" s="785"/>
      <c r="X673" s="785"/>
      <c r="Y673" s="785"/>
      <c r="Z673" s="785"/>
      <c r="AA673" s="785"/>
      <c r="AB673" s="785"/>
    </row>
    <row r="674" ht="14.25">
      <c r="A674" s="800" t="s">
        <v>767</v>
      </c>
      <c r="B674" s="800" t="s">
        <v>4957</v>
      </c>
      <c r="C674" s="800" t="s">
        <v>5045</v>
      </c>
      <c r="D674" s="801">
        <v>35</v>
      </c>
      <c r="E674" s="802">
        <v>12</v>
      </c>
      <c r="F674" s="803" t="s">
        <v>5046</v>
      </c>
      <c r="G674" s="803" t="s">
        <v>5047</v>
      </c>
      <c r="H674" s="803" t="s">
        <v>5048</v>
      </c>
      <c r="I674" s="803" t="str">
        <f>IFERROR(INDEX('УУС'!F:F,MATCH('показатель 504-п'!T674,'УУС'!N:N,0)),"")</f>
        <v/>
      </c>
      <c r="J674" s="804" t="str">
        <f t="shared" si="48"/>
        <v xml:space="preserve">2G низ</v>
      </c>
      <c r="K674" s="805" t="s">
        <v>156</v>
      </c>
      <c r="L674" s="805" t="s">
        <v>156</v>
      </c>
      <c r="M674" s="805" t="s">
        <v>156</v>
      </c>
      <c r="N674" s="805" t="s">
        <v>2490</v>
      </c>
      <c r="O674" s="806" t="str">
        <f t="shared" si="49"/>
        <v>-</v>
      </c>
      <c r="P674" s="801" t="s">
        <v>156</v>
      </c>
      <c r="Q674" s="801" t="str">
        <f>CONCATENATE(IFERROR(INDEX('УЦН 1.0'!D:D,MATCH('показатель 504-п'!T674,'УЦН 1.0'!R:R,0)),""),IF(IFERROR(INDEX('УЦН 1.0'!H:H,MATCH('показатель 504-п'!T674,'УЦН 1.0'!R:R,0)),"")="",""," ("&amp;IFERROR(INDEX('УЦН 1.0'!H:H,MATCH('показатель 504-п'!T674,'УЦН 1.0'!R:R,0)),"")&amp;")"))</f>
        <v/>
      </c>
      <c r="R674" s="807" t="str">
        <f>IFERROR(INDEX('УЦН 2.0'!K:K,MATCH('показатель 504-п'!T674,'УЦН 2.0'!L:L,0)),"")</f>
        <v/>
      </c>
      <c r="S674" s="801" t="str">
        <f>IFERROR(INDEX('ПРТС'!H:H,MATCH('показатель 504-п'!T674,'ПРТС'!P:P,0)),"")</f>
        <v/>
      </c>
      <c r="T674" s="808">
        <v>673</v>
      </c>
      <c r="U674" s="785"/>
      <c r="V674" s="785"/>
      <c r="W674" s="785"/>
      <c r="X674" s="785"/>
      <c r="Y674" s="785"/>
      <c r="Z674" s="785"/>
      <c r="AA674" s="785"/>
      <c r="AB674" s="785"/>
    </row>
    <row r="675" ht="14.25">
      <c r="A675" s="800" t="s">
        <v>767</v>
      </c>
      <c r="B675" s="800" t="s">
        <v>4987</v>
      </c>
      <c r="C675" s="800" t="s">
        <v>3449</v>
      </c>
      <c r="D675" s="801">
        <v>152</v>
      </c>
      <c r="E675" s="802">
        <v>89</v>
      </c>
      <c r="F675" s="803" t="s">
        <v>5049</v>
      </c>
      <c r="G675" s="803" t="s">
        <v>5050</v>
      </c>
      <c r="H675" s="803" t="s">
        <v>5051</v>
      </c>
      <c r="I675" s="803" t="str">
        <f>IFERROR(INDEX('УУС'!F:F,MATCH('показатель 504-п'!T675,'УУС'!N:N,0)),"")</f>
        <v xml:space="preserve">ул. Ленина, д. 13</v>
      </c>
      <c r="J675" s="804" t="str">
        <f t="shared" si="48"/>
        <v xml:space="preserve">3G хор</v>
      </c>
      <c r="K675" s="805" t="s">
        <v>156</v>
      </c>
      <c r="L675" s="805" t="s">
        <v>2488</v>
      </c>
      <c r="M675" s="805" t="s">
        <v>156</v>
      </c>
      <c r="N675" s="805" t="s">
        <v>2495</v>
      </c>
      <c r="O675" s="806" t="str">
        <f t="shared" si="49"/>
        <v>-</v>
      </c>
      <c r="P675" s="801" t="s">
        <v>156</v>
      </c>
      <c r="Q675" s="801" t="str">
        <f>CONCATENATE(IFERROR(INDEX('УЦН 1.0'!D:D,MATCH('показатель 504-п'!T675,'УЦН 1.0'!R:R,0)),""),IF(IFERROR(INDEX('УЦН 1.0'!H:H,MATCH('показатель 504-п'!T675,'УЦН 1.0'!R:R,0)),"")="",""," ("&amp;IFERROR(INDEX('УЦН 1.0'!H:H,MATCH('показатель 504-п'!T675,'УЦН 1.0'!R:R,0)),"")&amp;")"))</f>
        <v/>
      </c>
      <c r="R675" s="807" t="str">
        <f>IFERROR(INDEX('УЦН 2.0'!K:K,MATCH('показатель 504-п'!T675,'УЦН 2.0'!L:L,0)),"")</f>
        <v/>
      </c>
      <c r="S675" s="801" t="str">
        <f>IFERROR(INDEX('ПРТС'!H:H,MATCH('показатель 504-п'!T675,'ПРТС'!P:P,0)),"")</f>
        <v/>
      </c>
      <c r="T675" s="808">
        <v>674</v>
      </c>
      <c r="U675" s="785"/>
      <c r="V675" s="785"/>
      <c r="W675" s="785"/>
      <c r="X675" s="785"/>
      <c r="Y675" s="785"/>
      <c r="Z675" s="785"/>
      <c r="AA675" s="785"/>
      <c r="AB675" s="785"/>
    </row>
    <row r="676" ht="14.25">
      <c r="A676" s="800" t="s">
        <v>767</v>
      </c>
      <c r="B676" s="800" t="s">
        <v>5052</v>
      </c>
      <c r="C676" s="800" t="s">
        <v>293</v>
      </c>
      <c r="D676" s="801">
        <v>271</v>
      </c>
      <c r="E676" s="802">
        <v>226</v>
      </c>
      <c r="F676" s="803" t="s">
        <v>5053</v>
      </c>
      <c r="G676" s="803" t="s">
        <v>5054</v>
      </c>
      <c r="H676" s="803" t="s">
        <v>5055</v>
      </c>
      <c r="I676" s="803" t="str">
        <f>IFERROR(INDEX('УУС'!F:F,MATCH('показатель 504-п'!T676,'УУС'!N:N,0)),"")</f>
        <v/>
      </c>
      <c r="J676" s="804" t="str">
        <f t="shared" ref="J676:J739" si="50">IF(COUNTIF(K676:N676,"*4G хорошее*")&gt;0,"4G хор",IF(COUNTIF(K676:N676,"*3G хорошее*")&gt;0,"3G хор",IF(COUNTIF(K676:N676,"*4G низкое*")&gt;0,"4G низ",IF(COUNTIF(K676:N676,"*3G низкое*")&gt;0,"3G низ",IF(COUNTIF(K676:N676,"*2G хорошее*")&gt;0,"2G хор",IF(COUNTIF(K676:N676,"*2G низкое*")&gt;0,"2G низ",IF((COUNTIF(K676:N676,"* *")=0),"-",)))))))</f>
        <v xml:space="preserve">4G хор</v>
      </c>
      <c r="K676" s="805" t="s">
        <v>2707</v>
      </c>
      <c r="L676" s="805" t="s">
        <v>2488</v>
      </c>
      <c r="M676" s="805" t="s">
        <v>2508</v>
      </c>
      <c r="N676" s="805" t="s">
        <v>2483</v>
      </c>
      <c r="O676" s="806" t="str">
        <f t="shared" ref="O676:O739" si="51">IF(COUNTIF(P676:R676,"*ВОЛС*")&gt;0,"ВОЛС",IF(COUNTIF(P676:R676,"*БШПД*")&gt;0,"РРЛ",IF(COUNTIF(P676:R676,"*Спутник*")&gt;0,"Спутник",IF((COUNTIF(P676:R676,"* *")=0),"-",))))</f>
        <v>ВОЛС</v>
      </c>
      <c r="P676" s="801" t="s">
        <v>819</v>
      </c>
      <c r="Q676" s="801" t="str">
        <f>CONCATENATE(IFERROR(INDEX('УЦН 1.0'!D:D,MATCH('показатель 504-п'!T676,'УЦН 1.0'!R:R,0)),""),IF(IFERROR(INDEX('УЦН 1.0'!H:H,MATCH('показатель 504-п'!T676,'УЦН 1.0'!R:R,0)),"")="",""," ("&amp;IFERROR(INDEX('УЦН 1.0'!H:H,MATCH('показатель 504-п'!T676,'УЦН 1.0'!R:R,0)),"")&amp;")"))</f>
        <v xml:space="preserve">2018 (ВОЛС)</v>
      </c>
      <c r="R676" s="807" t="str">
        <f>IFERROR(INDEX('УЦН 2.0'!K:K,MATCH('показатель 504-п'!T676,'УЦН 2.0'!L:L,0)),"")</f>
        <v/>
      </c>
      <c r="S676" s="801" t="str">
        <f>IFERROR(INDEX('ПРТС'!H:H,MATCH('показатель 504-п'!T676,'ПРТС'!P:P,0)),"")</f>
        <v/>
      </c>
      <c r="T676" s="808">
        <v>675</v>
      </c>
      <c r="U676" s="785"/>
      <c r="V676" s="785"/>
      <c r="W676" s="785"/>
      <c r="X676" s="785"/>
      <c r="Y676" s="785"/>
      <c r="Z676" s="785"/>
      <c r="AA676" s="785"/>
      <c r="AB676" s="785"/>
    </row>
    <row r="677" ht="14.25">
      <c r="A677" s="814" t="s">
        <v>767</v>
      </c>
      <c r="B677" s="800" t="s">
        <v>1228</v>
      </c>
      <c r="C677" s="814" t="s">
        <v>175</v>
      </c>
      <c r="D677" s="813">
        <v>271</v>
      </c>
      <c r="E677" s="802">
        <v>197</v>
      </c>
      <c r="F677" s="803" t="s">
        <v>5056</v>
      </c>
      <c r="G677" s="803" t="s">
        <v>5057</v>
      </c>
      <c r="H677" s="803" t="s">
        <v>5058</v>
      </c>
      <c r="I677" s="803" t="str">
        <f>IFERROR(INDEX('УУС'!F:F,MATCH('показатель 504-п'!T677,'УУС'!N:N,0)),"")</f>
        <v/>
      </c>
      <c r="J677" s="816" t="str">
        <f t="shared" si="50"/>
        <v xml:space="preserve">4G хор</v>
      </c>
      <c r="K677" s="805"/>
      <c r="L677" s="817" t="s">
        <v>2481</v>
      </c>
      <c r="M677" s="805"/>
      <c r="N677" s="805"/>
      <c r="O677" s="806" t="str">
        <f t="shared" si="51"/>
        <v>ВОЛС</v>
      </c>
      <c r="P677" s="801" t="s">
        <v>819</v>
      </c>
      <c r="Q677" s="801" t="str">
        <f>CONCATENATE(IFERROR(INDEX('УЦН 1.0'!D:D,MATCH('показатель 504-п'!T677,'УЦН 1.0'!R:R,0)),""),IF(IFERROR(INDEX('УЦН 1.0'!H:H,MATCH('показатель 504-п'!T677,'УЦН 1.0'!R:R,0)),"")="",""," ("&amp;IFERROR(INDEX('УЦН 1.0'!H:H,MATCH('показатель 504-п'!T677,'УЦН 1.0'!R:R,0)),"")&amp;")"))</f>
        <v xml:space="preserve">2018 (ВОЛС)</v>
      </c>
      <c r="R677" s="807" t="str">
        <f>IFERROR(INDEX('УЦН 2.0'!K:K,MATCH('показатель 504-п'!T677,'УЦН 2.0'!L:L,0)),"")</f>
        <v/>
      </c>
      <c r="S677" s="801">
        <f>IFERROR(INDEX('ПРТС'!H:H,MATCH('показатель 504-п'!T677,'ПРТС'!P:P,0)),"")</f>
        <v>2023</v>
      </c>
      <c r="T677" s="808">
        <v>676</v>
      </c>
      <c r="U677" s="785"/>
      <c r="V677" s="785"/>
      <c r="W677" s="785"/>
      <c r="X677" s="785"/>
      <c r="Y677" s="785"/>
      <c r="Z677" s="785"/>
      <c r="AA677" s="785"/>
      <c r="AB677" s="785"/>
    </row>
    <row r="678" ht="14.25">
      <c r="A678" s="800" t="s">
        <v>767</v>
      </c>
      <c r="B678" s="800" t="s">
        <v>1215</v>
      </c>
      <c r="C678" s="800" t="s">
        <v>1433</v>
      </c>
      <c r="D678" s="801">
        <v>56</v>
      </c>
      <c r="E678" s="802">
        <v>19</v>
      </c>
      <c r="F678" s="803" t="s">
        <v>5059</v>
      </c>
      <c r="G678" s="803" t="s">
        <v>5060</v>
      </c>
      <c r="H678" s="803" t="s">
        <v>5061</v>
      </c>
      <c r="I678" s="803" t="str">
        <f>IFERROR(INDEX('УУС'!F:F,MATCH('показатель 504-п'!T678,'УУС'!N:N,0)),"")</f>
        <v/>
      </c>
      <c r="J678" s="804" t="str">
        <f t="shared" si="50"/>
        <v xml:space="preserve">4G хор</v>
      </c>
      <c r="K678" s="805" t="s">
        <v>156</v>
      </c>
      <c r="L678" s="805" t="s">
        <v>2500</v>
      </c>
      <c r="M678" s="805" t="s">
        <v>2489</v>
      </c>
      <c r="N678" s="805" t="s">
        <v>2483</v>
      </c>
      <c r="O678" s="806" t="str">
        <f t="shared" si="51"/>
        <v>-</v>
      </c>
      <c r="P678" s="801" t="s">
        <v>156</v>
      </c>
      <c r="Q678" s="801" t="str">
        <f>CONCATENATE(IFERROR(INDEX('УЦН 1.0'!D:D,MATCH('показатель 504-п'!T678,'УЦН 1.0'!R:R,0)),""),IF(IFERROR(INDEX('УЦН 1.0'!H:H,MATCH('показатель 504-п'!T678,'УЦН 1.0'!R:R,0)),"")="",""," ("&amp;IFERROR(INDEX('УЦН 1.0'!H:H,MATCH('показатель 504-п'!T678,'УЦН 1.0'!R:R,0)),"")&amp;")"))</f>
        <v/>
      </c>
      <c r="R678" s="807" t="str">
        <f>IFERROR(INDEX('УЦН 2.0'!K:K,MATCH('показатель 504-п'!T678,'УЦН 2.0'!L:L,0)),"")</f>
        <v/>
      </c>
      <c r="S678" s="801" t="str">
        <f>IFERROR(INDEX('ПРТС'!H:H,MATCH('показатель 504-п'!T678,'ПРТС'!P:P,0)),"")</f>
        <v/>
      </c>
      <c r="T678" s="808">
        <v>677</v>
      </c>
      <c r="U678" s="785"/>
      <c r="V678" s="785"/>
      <c r="W678" s="785"/>
      <c r="X678" s="785"/>
      <c r="Y678" s="785"/>
      <c r="Z678" s="785"/>
      <c r="AA678" s="785"/>
      <c r="AB678" s="785"/>
    </row>
    <row r="679" ht="14.25">
      <c r="A679" s="800" t="s">
        <v>767</v>
      </c>
      <c r="B679" s="800" t="s">
        <v>4957</v>
      </c>
      <c r="C679" s="800" t="s">
        <v>86</v>
      </c>
      <c r="D679" s="801">
        <v>140</v>
      </c>
      <c r="E679" s="802">
        <v>93</v>
      </c>
      <c r="F679" s="803" t="s">
        <v>5062</v>
      </c>
      <c r="G679" s="803" t="s">
        <v>5063</v>
      </c>
      <c r="H679" s="803" t="s">
        <v>5064</v>
      </c>
      <c r="I679" s="803" t="str">
        <f>IFERROR(INDEX('УУС'!F:F,MATCH('показатель 504-п'!T679,'УУС'!N:N,0)),"")</f>
        <v/>
      </c>
      <c r="J679" s="804" t="str">
        <f t="shared" si="50"/>
        <v xml:space="preserve">2G низ</v>
      </c>
      <c r="K679" s="805" t="s">
        <v>156</v>
      </c>
      <c r="L679" s="805" t="s">
        <v>156</v>
      </c>
      <c r="M679" s="805" t="s">
        <v>156</v>
      </c>
      <c r="N679" s="805" t="s">
        <v>2490</v>
      </c>
      <c r="O679" s="806" t="str">
        <f t="shared" si="51"/>
        <v>Спутник</v>
      </c>
      <c r="P679" s="801" t="s">
        <v>882</v>
      </c>
      <c r="Q679" s="801" t="str">
        <f>CONCATENATE(IFERROR(INDEX('УЦН 1.0'!D:D,MATCH('показатель 504-п'!T679,'УЦН 1.0'!R:R,0)),""),IF(IFERROR(INDEX('УЦН 1.0'!H:H,MATCH('показатель 504-п'!T679,'УЦН 1.0'!R:R,0)),"")="",""," ("&amp;IFERROR(INDEX('УЦН 1.0'!H:H,MATCH('показатель 504-п'!T679,'УЦН 1.0'!R:R,0)),"")&amp;")"))</f>
        <v/>
      </c>
      <c r="R679" s="807" t="str">
        <f>IFERROR(INDEX('УЦН 2.0'!K:K,MATCH('показатель 504-п'!T679,'УЦН 2.0'!L:L,0)),"")</f>
        <v/>
      </c>
      <c r="S679" s="801" t="str">
        <f>IFERROR(INDEX('ПРТС'!H:H,MATCH('показатель 504-п'!T679,'ПРТС'!P:P,0)),"")</f>
        <v/>
      </c>
      <c r="T679" s="808">
        <v>678</v>
      </c>
      <c r="U679" s="785"/>
      <c r="V679" s="785"/>
      <c r="W679" s="785"/>
      <c r="X679" s="785"/>
      <c r="Y679" s="785"/>
      <c r="Z679" s="785"/>
      <c r="AA679" s="785"/>
      <c r="AB679" s="785"/>
    </row>
    <row r="680" ht="14.25">
      <c r="A680" s="800" t="s">
        <v>767</v>
      </c>
      <c r="B680" s="800" t="s">
        <v>1215</v>
      </c>
      <c r="C680" s="800" t="s">
        <v>3009</v>
      </c>
      <c r="D680" s="801">
        <v>103</v>
      </c>
      <c r="E680" s="802">
        <v>52</v>
      </c>
      <c r="F680" s="803" t="s">
        <v>5065</v>
      </c>
      <c r="G680" s="803" t="s">
        <v>5066</v>
      </c>
      <c r="H680" s="803" t="s">
        <v>5067</v>
      </c>
      <c r="I680" s="803" t="str">
        <f>IFERROR(INDEX('УУС'!F:F,MATCH('показатель 504-п'!T680,'УУС'!N:N,0)),"")</f>
        <v xml:space="preserve">ул. Центральная, д. 24а</v>
      </c>
      <c r="J680" s="804" t="str">
        <f t="shared" si="50"/>
        <v xml:space="preserve">2G низ</v>
      </c>
      <c r="K680" s="805" t="s">
        <v>156</v>
      </c>
      <c r="L680" s="805" t="s">
        <v>2500</v>
      </c>
      <c r="M680" s="805" t="s">
        <v>156</v>
      </c>
      <c r="N680" s="805" t="s">
        <v>156</v>
      </c>
      <c r="O680" s="806" t="str">
        <f t="shared" si="51"/>
        <v>-</v>
      </c>
      <c r="P680" s="801" t="s">
        <v>156</v>
      </c>
      <c r="Q680" s="801" t="str">
        <f>CONCATENATE(IFERROR(INDEX('УЦН 1.0'!D:D,MATCH('показатель 504-п'!T680,'УЦН 1.0'!R:R,0)),""),IF(IFERROR(INDEX('УЦН 1.0'!H:H,MATCH('показатель 504-п'!T680,'УЦН 1.0'!R:R,0)),"")="",""," ("&amp;IFERROR(INDEX('УЦН 1.0'!H:H,MATCH('показатель 504-п'!T680,'УЦН 1.0'!R:R,0)),"")&amp;")"))</f>
        <v/>
      </c>
      <c r="R680" s="807" t="str">
        <f>IFERROR(INDEX('УЦН 2.0'!K:K,MATCH('показатель 504-п'!T680,'УЦН 2.0'!L:L,0)),"")</f>
        <v/>
      </c>
      <c r="S680" s="801" t="str">
        <f>IFERROR(INDEX('ПРТС'!H:H,MATCH('показатель 504-п'!T680,'ПРТС'!P:P,0)),"")</f>
        <v/>
      </c>
      <c r="T680" s="808">
        <v>679</v>
      </c>
      <c r="U680" s="785"/>
      <c r="V680" s="785"/>
      <c r="W680" s="785"/>
      <c r="X680" s="785"/>
      <c r="Y680" s="785"/>
      <c r="Z680" s="785"/>
      <c r="AA680" s="785"/>
      <c r="AB680" s="785"/>
    </row>
    <row r="681" ht="14.25">
      <c r="A681" s="800" t="s">
        <v>767</v>
      </c>
      <c r="B681" s="800" t="s">
        <v>5015</v>
      </c>
      <c r="C681" s="800" t="s">
        <v>294</v>
      </c>
      <c r="D681" s="801">
        <v>332</v>
      </c>
      <c r="E681" s="802">
        <v>282</v>
      </c>
      <c r="F681" s="803" t="s">
        <v>5068</v>
      </c>
      <c r="G681" s="803" t="s">
        <v>5069</v>
      </c>
      <c r="H681" s="803" t="s">
        <v>5070</v>
      </c>
      <c r="I681" s="803" t="str">
        <f>IFERROR(INDEX('УУС'!F:F,MATCH('показатель 504-п'!T681,'УУС'!N:N,0)),"")</f>
        <v/>
      </c>
      <c r="J681" s="804" t="str">
        <f t="shared" si="50"/>
        <v xml:space="preserve">4G хор</v>
      </c>
      <c r="K681" s="805" t="s">
        <v>2515</v>
      </c>
      <c r="L681" s="805" t="s">
        <v>2488</v>
      </c>
      <c r="M681" s="805" t="s">
        <v>2508</v>
      </c>
      <c r="N681" s="805" t="s">
        <v>2483</v>
      </c>
      <c r="O681" s="806" t="str">
        <f t="shared" si="51"/>
        <v>ВОЛС</v>
      </c>
      <c r="P681" s="801" t="s">
        <v>819</v>
      </c>
      <c r="Q681" s="801" t="str">
        <f>CONCATENATE(IFERROR(INDEX('УЦН 1.0'!D:D,MATCH('показатель 504-п'!T681,'УЦН 1.0'!R:R,0)),""),IF(IFERROR(INDEX('УЦН 1.0'!H:H,MATCH('показатель 504-п'!T681,'УЦН 1.0'!R:R,0)),"")="",""," ("&amp;IFERROR(INDEX('УЦН 1.0'!H:H,MATCH('показатель 504-п'!T681,'УЦН 1.0'!R:R,0)),"")&amp;")"))</f>
        <v xml:space="preserve">2018 (ВОЛС)</v>
      </c>
      <c r="R681" s="807" t="str">
        <f>IFERROR(INDEX('УЦН 2.0'!K:K,MATCH('показатель 504-п'!T681,'УЦН 2.0'!L:L,0)),"")</f>
        <v/>
      </c>
      <c r="S681" s="801" t="str">
        <f>IFERROR(INDEX('ПРТС'!H:H,MATCH('показатель 504-п'!T681,'ПРТС'!P:P,0)),"")</f>
        <v/>
      </c>
      <c r="T681" s="808">
        <v>680</v>
      </c>
      <c r="U681" s="785"/>
      <c r="V681" s="785"/>
      <c r="W681" s="785"/>
      <c r="X681" s="785"/>
      <c r="Y681" s="785"/>
      <c r="Z681" s="785"/>
      <c r="AA681" s="785"/>
      <c r="AB681" s="785"/>
    </row>
    <row r="682" ht="14.25">
      <c r="A682" s="814" t="s">
        <v>767</v>
      </c>
      <c r="B682" s="800" t="s">
        <v>1175</v>
      </c>
      <c r="C682" s="814" t="s">
        <v>520</v>
      </c>
      <c r="D682" s="815">
        <v>259</v>
      </c>
      <c r="E682" s="802">
        <v>222</v>
      </c>
      <c r="F682" s="803" t="s">
        <v>5071</v>
      </c>
      <c r="G682" s="803" t="s">
        <v>5072</v>
      </c>
      <c r="H682" s="803" t="s">
        <v>5073</v>
      </c>
      <c r="I682" s="803" t="str">
        <f>IFERROR(INDEX('УУС'!F:F,MATCH('показатель 504-п'!T682,'УУС'!N:N,0)),"")</f>
        <v/>
      </c>
      <c r="J682" s="816" t="str">
        <f t="shared" si="50"/>
        <v xml:space="preserve">4G хор</v>
      </c>
      <c r="K682" s="805"/>
      <c r="L682" s="805"/>
      <c r="M682" s="805"/>
      <c r="N682" s="817" t="s">
        <v>2483</v>
      </c>
      <c r="O682" s="806" t="str">
        <f t="shared" si="51"/>
        <v>ВОЛС</v>
      </c>
      <c r="P682" s="801" t="s">
        <v>819</v>
      </c>
      <c r="Q682" s="801" t="str">
        <f>CONCATENATE(IFERROR(INDEX('УЦН 1.0'!D:D,MATCH('показатель 504-п'!T682,'УЦН 1.0'!R:R,0)),""),IF(IFERROR(INDEX('УЦН 1.0'!H:H,MATCH('показатель 504-п'!T682,'УЦН 1.0'!R:R,0)),"")="",""," ("&amp;IFERROR(INDEX('УЦН 1.0'!H:H,MATCH('показатель 504-п'!T682,'УЦН 1.0'!R:R,0)),"")&amp;")"))</f>
        <v xml:space="preserve">2018 (ВОЛС)</v>
      </c>
      <c r="R682" s="807" t="str">
        <f>IFERROR(INDEX('УЦН 2.0'!K:K,MATCH('показатель 504-п'!T682,'УЦН 2.0'!L:L,0)),"")</f>
        <v/>
      </c>
      <c r="S682" s="801">
        <f>IFERROR(INDEX('ПРТС'!H:H,MATCH('показатель 504-п'!T682,'ПРТС'!P:P,0)),"")</f>
        <v>2019</v>
      </c>
      <c r="T682" s="808">
        <v>681</v>
      </c>
      <c r="U682" s="785"/>
      <c r="V682" s="785"/>
      <c r="W682" s="785"/>
      <c r="X682" s="785"/>
      <c r="Y682" s="785"/>
      <c r="Z682" s="785"/>
      <c r="AA682" s="785"/>
      <c r="AB682" s="785"/>
    </row>
    <row r="683" ht="14.25">
      <c r="A683" s="800" t="s">
        <v>767</v>
      </c>
      <c r="B683" s="800" t="s">
        <v>5020</v>
      </c>
      <c r="C683" s="800" t="s">
        <v>295</v>
      </c>
      <c r="D683" s="801">
        <v>264</v>
      </c>
      <c r="E683" s="802">
        <v>168</v>
      </c>
      <c r="F683" s="803" t="s">
        <v>5074</v>
      </c>
      <c r="G683" s="803" t="s">
        <v>5075</v>
      </c>
      <c r="H683" s="803" t="s">
        <v>5076</v>
      </c>
      <c r="I683" s="803" t="str">
        <f>IFERROR(INDEX('УУС'!F:F,MATCH('показатель 504-п'!T683,'УУС'!N:N,0)),"")</f>
        <v xml:space="preserve">ул. Мира, д. 34А</v>
      </c>
      <c r="J683" s="804" t="str">
        <f t="shared" si="50"/>
        <v xml:space="preserve">3G хор</v>
      </c>
      <c r="K683" s="805" t="s">
        <v>156</v>
      </c>
      <c r="L683" s="805" t="s">
        <v>2500</v>
      </c>
      <c r="M683" s="805" t="s">
        <v>2489</v>
      </c>
      <c r="N683" s="805" t="s">
        <v>2495</v>
      </c>
      <c r="O683" s="806" t="str">
        <f t="shared" si="51"/>
        <v>ВОЛС</v>
      </c>
      <c r="P683" s="801" t="s">
        <v>819</v>
      </c>
      <c r="Q683" s="801" t="str">
        <f>CONCATENATE(IFERROR(INDEX('УЦН 1.0'!D:D,MATCH('показатель 504-п'!T683,'УЦН 1.0'!R:R,0)),""),IF(IFERROR(INDEX('УЦН 1.0'!H:H,MATCH('показатель 504-п'!T683,'УЦН 1.0'!R:R,0)),"")="",""," ("&amp;IFERROR(INDEX('УЦН 1.0'!H:H,MATCH('показатель 504-п'!T683,'УЦН 1.0'!R:R,0)),"")&amp;")"))</f>
        <v xml:space="preserve">2018 (ВОЛС)</v>
      </c>
      <c r="R683" s="807" t="str">
        <f>IFERROR(INDEX('УЦН 2.0'!K:K,MATCH('показатель 504-п'!T683,'УЦН 2.0'!L:L,0)),"")</f>
        <v/>
      </c>
      <c r="S683" s="801" t="str">
        <f>IFERROR(INDEX('ПРТС'!H:H,MATCH('показатель 504-п'!T683,'ПРТС'!P:P,0)),"")</f>
        <v/>
      </c>
      <c r="T683" s="808">
        <v>682</v>
      </c>
      <c r="U683" s="785"/>
      <c r="V683" s="785"/>
      <c r="W683" s="785"/>
      <c r="X683" s="785"/>
      <c r="Y683" s="785"/>
      <c r="Z683" s="785"/>
      <c r="AA683" s="785"/>
      <c r="AB683" s="785"/>
    </row>
    <row r="684" ht="14.25">
      <c r="A684" s="800" t="s">
        <v>767</v>
      </c>
      <c r="B684" s="800" t="s">
        <v>5077</v>
      </c>
      <c r="C684" s="800" t="s">
        <v>5078</v>
      </c>
      <c r="D684" s="801">
        <v>9</v>
      </c>
      <c r="E684" s="802">
        <v>0</v>
      </c>
      <c r="F684" s="803" t="s">
        <v>5079</v>
      </c>
      <c r="G684" s="803" t="s">
        <v>5080</v>
      </c>
      <c r="H684" s="803" t="s">
        <v>5081</v>
      </c>
      <c r="I684" s="803" t="str">
        <f>IFERROR(INDEX('УУС'!F:F,MATCH('показатель 504-п'!T684,'УУС'!N:N,0)),"")</f>
        <v/>
      </c>
      <c r="J684" s="804" t="str">
        <f t="shared" si="50"/>
        <v xml:space="preserve">3G хор</v>
      </c>
      <c r="K684" s="805" t="s">
        <v>156</v>
      </c>
      <c r="L684" s="805" t="s">
        <v>2500</v>
      </c>
      <c r="M684" s="805" t="s">
        <v>2489</v>
      </c>
      <c r="N684" s="805" t="s">
        <v>2495</v>
      </c>
      <c r="O684" s="806" t="str">
        <f t="shared" si="51"/>
        <v>-</v>
      </c>
      <c r="P684" s="801" t="s">
        <v>156</v>
      </c>
      <c r="Q684" s="801" t="str">
        <f>CONCATENATE(IFERROR(INDEX('УЦН 1.0'!D:D,MATCH('показатель 504-п'!T684,'УЦН 1.0'!R:R,0)),""),IF(IFERROR(INDEX('УЦН 1.0'!H:H,MATCH('показатель 504-п'!T684,'УЦН 1.0'!R:R,0)),"")="",""," ("&amp;IFERROR(INDEX('УЦН 1.0'!H:H,MATCH('показатель 504-п'!T684,'УЦН 1.0'!R:R,0)),"")&amp;")"))</f>
        <v/>
      </c>
      <c r="R684" s="807" t="str">
        <f>IFERROR(INDEX('УЦН 2.0'!K:K,MATCH('показатель 504-п'!T684,'УЦН 2.0'!L:L,0)),"")</f>
        <v/>
      </c>
      <c r="S684" s="801" t="str">
        <f>IFERROR(INDEX('ПРТС'!H:H,MATCH('показатель 504-п'!T684,'ПРТС'!P:P,0)),"")</f>
        <v/>
      </c>
      <c r="T684" s="808">
        <v>683</v>
      </c>
      <c r="U684" s="785"/>
      <c r="V684" s="785"/>
      <c r="W684" s="785"/>
      <c r="X684" s="785"/>
      <c r="Y684" s="785"/>
      <c r="Z684" s="785"/>
      <c r="AA684" s="785"/>
      <c r="AB684" s="785"/>
    </row>
    <row r="685" ht="14.25">
      <c r="A685" s="800" t="s">
        <v>767</v>
      </c>
      <c r="B685" s="800" t="s">
        <v>4062</v>
      </c>
      <c r="C685" s="800" t="s">
        <v>5082</v>
      </c>
      <c r="D685" s="801">
        <v>47</v>
      </c>
      <c r="E685" s="802">
        <v>27</v>
      </c>
      <c r="F685" s="803" t="s">
        <v>5083</v>
      </c>
      <c r="G685" s="803" t="s">
        <v>5084</v>
      </c>
      <c r="H685" s="803" t="s">
        <v>5085</v>
      </c>
      <c r="I685" s="803" t="str">
        <f>IFERROR(INDEX('УУС'!F:F,MATCH('показатель 504-п'!T685,'УУС'!N:N,0)),"")</f>
        <v xml:space="preserve">ул. Центральная, д. 7</v>
      </c>
      <c r="J685" s="804" t="str">
        <f t="shared" si="50"/>
        <v>-</v>
      </c>
      <c r="K685" s="805" t="s">
        <v>156</v>
      </c>
      <c r="L685" s="805" t="s">
        <v>156</v>
      </c>
      <c r="M685" s="805" t="s">
        <v>156</v>
      </c>
      <c r="N685" s="805" t="s">
        <v>156</v>
      </c>
      <c r="O685" s="806" t="str">
        <f t="shared" si="51"/>
        <v>-</v>
      </c>
      <c r="P685" s="801" t="s">
        <v>156</v>
      </c>
      <c r="Q685" s="801" t="str">
        <f>CONCATENATE(IFERROR(INDEX('УЦН 1.0'!D:D,MATCH('показатель 504-п'!T685,'УЦН 1.0'!R:R,0)),""),IF(IFERROR(INDEX('УЦН 1.0'!H:H,MATCH('показатель 504-п'!T685,'УЦН 1.0'!R:R,0)),"")="",""," ("&amp;IFERROR(INDEX('УЦН 1.0'!H:H,MATCH('показатель 504-п'!T685,'УЦН 1.0'!R:R,0)),"")&amp;")"))</f>
        <v/>
      </c>
      <c r="R685" s="807" t="str">
        <f>IFERROR(INDEX('УЦН 2.0'!K:K,MATCH('показатель 504-п'!T685,'УЦН 2.0'!L:L,0)),"")</f>
        <v/>
      </c>
      <c r="S685" s="801" t="str">
        <f>IFERROR(INDEX('ПРТС'!H:H,MATCH('показатель 504-п'!T685,'ПРТС'!P:P,0)),"")</f>
        <v/>
      </c>
      <c r="T685" s="808">
        <v>684</v>
      </c>
      <c r="U685" s="785"/>
      <c r="V685" s="785"/>
      <c r="W685" s="785"/>
      <c r="X685" s="785"/>
      <c r="Y685" s="785"/>
      <c r="Z685" s="785"/>
      <c r="AA685" s="785"/>
      <c r="AB685" s="785"/>
    </row>
    <row r="686" ht="14.25">
      <c r="A686" s="800" t="s">
        <v>767</v>
      </c>
      <c r="B686" s="800" t="s">
        <v>1215</v>
      </c>
      <c r="C686" s="800" t="s">
        <v>5086</v>
      </c>
      <c r="D686" s="801">
        <v>30</v>
      </c>
      <c r="E686" s="802">
        <v>21</v>
      </c>
      <c r="F686" s="803" t="s">
        <v>5087</v>
      </c>
      <c r="G686" s="803" t="s">
        <v>5088</v>
      </c>
      <c r="H686" s="803" t="s">
        <v>5089</v>
      </c>
      <c r="I686" s="803" t="str">
        <f>IFERROR(INDEX('УУС'!F:F,MATCH('показатель 504-п'!T686,'УУС'!N:N,0)),"")</f>
        <v/>
      </c>
      <c r="J686" s="804" t="str">
        <f t="shared" si="50"/>
        <v>-</v>
      </c>
      <c r="K686" s="805" t="s">
        <v>156</v>
      </c>
      <c r="L686" s="805" t="s">
        <v>156</v>
      </c>
      <c r="M686" s="805" t="s">
        <v>156</v>
      </c>
      <c r="N686" s="805" t="s">
        <v>156</v>
      </c>
      <c r="O686" s="806" t="str">
        <f t="shared" si="51"/>
        <v>-</v>
      </c>
      <c r="P686" s="801" t="s">
        <v>156</v>
      </c>
      <c r="Q686" s="801" t="str">
        <f>CONCATENATE(IFERROR(INDEX('УЦН 1.0'!D:D,MATCH('показатель 504-п'!T686,'УЦН 1.0'!R:R,0)),""),IF(IFERROR(INDEX('УЦН 1.0'!H:H,MATCH('показатель 504-п'!T686,'УЦН 1.0'!R:R,0)),"")="",""," ("&amp;IFERROR(INDEX('УЦН 1.0'!H:H,MATCH('показатель 504-п'!T686,'УЦН 1.0'!R:R,0)),"")&amp;")"))</f>
        <v/>
      </c>
      <c r="R686" s="807" t="str">
        <f>IFERROR(INDEX('УЦН 2.0'!K:K,MATCH('показатель 504-п'!T686,'УЦН 2.0'!L:L,0)),"")</f>
        <v/>
      </c>
      <c r="S686" s="801" t="str">
        <f>IFERROR(INDEX('ПРТС'!H:H,MATCH('показатель 504-п'!T686,'ПРТС'!P:P,0)),"")</f>
        <v/>
      </c>
      <c r="T686" s="808">
        <v>685</v>
      </c>
      <c r="U686" s="785"/>
      <c r="V686" s="785"/>
      <c r="W686" s="785"/>
      <c r="X686" s="785"/>
      <c r="Y686" s="785"/>
      <c r="Z686" s="785"/>
      <c r="AA686" s="785"/>
      <c r="AB686" s="785"/>
    </row>
    <row r="687" ht="14.25">
      <c r="A687" s="800" t="s">
        <v>767</v>
      </c>
      <c r="B687" s="800" t="s">
        <v>4062</v>
      </c>
      <c r="C687" s="800" t="s">
        <v>5090</v>
      </c>
      <c r="D687" s="801">
        <v>2</v>
      </c>
      <c r="E687" s="802">
        <v>0</v>
      </c>
      <c r="F687" s="803" t="s">
        <v>5091</v>
      </c>
      <c r="G687" s="803" t="s">
        <v>5092</v>
      </c>
      <c r="H687" s="803" t="s">
        <v>5093</v>
      </c>
      <c r="I687" s="803" t="str">
        <f>IFERROR(INDEX('УУС'!F:F,MATCH('показатель 504-п'!T687,'УУС'!N:N,0)),"")</f>
        <v/>
      </c>
      <c r="J687" s="804" t="str">
        <f t="shared" si="50"/>
        <v xml:space="preserve">2G низ</v>
      </c>
      <c r="K687" s="805" t="s">
        <v>156</v>
      </c>
      <c r="L687" s="805" t="s">
        <v>156</v>
      </c>
      <c r="M687" s="805" t="s">
        <v>156</v>
      </c>
      <c r="N687" s="805" t="s">
        <v>2490</v>
      </c>
      <c r="O687" s="806" t="str">
        <f t="shared" si="51"/>
        <v>-</v>
      </c>
      <c r="P687" s="801" t="s">
        <v>156</v>
      </c>
      <c r="Q687" s="801" t="str">
        <f>CONCATENATE(IFERROR(INDEX('УЦН 1.0'!D:D,MATCH('показатель 504-п'!T687,'УЦН 1.0'!R:R,0)),""),IF(IFERROR(INDEX('УЦН 1.0'!H:H,MATCH('показатель 504-п'!T687,'УЦН 1.0'!R:R,0)),"")="",""," ("&amp;IFERROR(INDEX('УЦН 1.0'!H:H,MATCH('показатель 504-п'!T687,'УЦН 1.0'!R:R,0)),"")&amp;")"))</f>
        <v/>
      </c>
      <c r="R687" s="807" t="str">
        <f>IFERROR(INDEX('УЦН 2.0'!K:K,MATCH('показатель 504-п'!T687,'УЦН 2.0'!L:L,0)),"")</f>
        <v/>
      </c>
      <c r="S687" s="801" t="str">
        <f>IFERROR(INDEX('ПРТС'!H:H,MATCH('показатель 504-п'!T687,'ПРТС'!P:P,0)),"")</f>
        <v/>
      </c>
      <c r="T687" s="808">
        <v>686</v>
      </c>
      <c r="U687" s="785"/>
      <c r="V687" s="785"/>
      <c r="W687" s="785"/>
      <c r="X687" s="785"/>
      <c r="Y687" s="785"/>
      <c r="Z687" s="785"/>
      <c r="AA687" s="785"/>
      <c r="AB687" s="785"/>
    </row>
    <row r="688" ht="14.25">
      <c r="A688" s="814" t="s">
        <v>767</v>
      </c>
      <c r="B688" s="800" t="s">
        <v>5094</v>
      </c>
      <c r="C688" s="814" t="s">
        <v>177</v>
      </c>
      <c r="D688" s="815">
        <v>744</v>
      </c>
      <c r="E688" s="802">
        <v>465</v>
      </c>
      <c r="F688" s="803" t="s">
        <v>5095</v>
      </c>
      <c r="G688" s="803" t="s">
        <v>5096</v>
      </c>
      <c r="H688" s="803" t="s">
        <v>5097</v>
      </c>
      <c r="I688" s="803" t="str">
        <f>IFERROR(INDEX('УУС'!F:F,MATCH('показатель 504-п'!T688,'УУС'!N:N,0)),"")</f>
        <v xml:space="preserve">ул. Центральная, д. 18</v>
      </c>
      <c r="J688" s="816" t="str">
        <f t="shared" si="50"/>
        <v xml:space="preserve">4G хор</v>
      </c>
      <c r="K688" s="805"/>
      <c r="L688" s="805"/>
      <c r="M688" s="817" t="s">
        <v>2482</v>
      </c>
      <c r="N688" s="805"/>
      <c r="O688" s="806" t="str">
        <f t="shared" si="51"/>
        <v>РРЛ</v>
      </c>
      <c r="P688" s="801" t="s">
        <v>2540</v>
      </c>
      <c r="Q688" s="801" t="str">
        <f>CONCATENATE(IFERROR(INDEX('УЦН 1.0'!D:D,MATCH('показатель 504-п'!T688,'УЦН 1.0'!R:R,0)),""),IF(IFERROR(INDEX('УЦН 1.0'!H:H,MATCH('показатель 504-п'!T688,'УЦН 1.0'!R:R,0)),"")="",""," ("&amp;IFERROR(INDEX('УЦН 1.0'!H:H,MATCH('показатель 504-п'!T688,'УЦН 1.0'!R:R,0)),"")&amp;")"))</f>
        <v/>
      </c>
      <c r="R688" s="807" t="str">
        <f>IFERROR(INDEX('УЦН 2.0'!K:K,MATCH('показатель 504-п'!T688,'УЦН 2.0'!L:L,0)),"")</f>
        <v/>
      </c>
      <c r="S688" s="801">
        <f>IFERROR(INDEX('ПРТС'!H:H,MATCH('показатель 504-п'!T688,'ПРТС'!P:P,0)),"")</f>
        <v>2021</v>
      </c>
      <c r="T688" s="808">
        <v>687</v>
      </c>
      <c r="U688" s="785"/>
      <c r="V688" s="785"/>
      <c r="W688" s="785"/>
      <c r="X688" s="785"/>
      <c r="Y688" s="785"/>
      <c r="Z688" s="785"/>
      <c r="AA688" s="785"/>
      <c r="AB688" s="785"/>
    </row>
    <row r="689" ht="14.25">
      <c r="A689" s="800" t="s">
        <v>767</v>
      </c>
      <c r="B689" s="800" t="s">
        <v>4957</v>
      </c>
      <c r="C689" s="800" t="s">
        <v>87</v>
      </c>
      <c r="D689" s="801">
        <v>188</v>
      </c>
      <c r="E689" s="822">
        <v>105</v>
      </c>
      <c r="F689" s="823" t="s">
        <v>5098</v>
      </c>
      <c r="G689" s="823" t="s">
        <v>5099</v>
      </c>
      <c r="H689" s="823" t="s">
        <v>5100</v>
      </c>
      <c r="I689" s="803" t="str">
        <f>IFERROR(INDEX('УУС'!F:F,MATCH('показатель 504-п'!T689,'УУС'!N:N,0)),"")</f>
        <v xml:space="preserve">ул. Молодежная, д. 9/1</v>
      </c>
      <c r="J689" s="804" t="str">
        <f t="shared" si="50"/>
        <v xml:space="preserve">2G низ</v>
      </c>
      <c r="K689" s="805" t="s">
        <v>156</v>
      </c>
      <c r="L689" s="805" t="s">
        <v>156</v>
      </c>
      <c r="M689" s="805" t="s">
        <v>156</v>
      </c>
      <c r="N689" s="805" t="s">
        <v>2490</v>
      </c>
      <c r="O689" s="806" t="str">
        <f t="shared" si="51"/>
        <v>РРЛ</v>
      </c>
      <c r="P689" s="801" t="s">
        <v>2540</v>
      </c>
      <c r="Q689" s="801" t="str">
        <f>CONCATENATE(IFERROR(INDEX('УЦН 1.0'!D:D,MATCH('показатель 504-п'!T689,'УЦН 1.0'!R:R,0)),""),IF(IFERROR(INDEX('УЦН 1.0'!H:H,MATCH('показатель 504-п'!T689,'УЦН 1.0'!R:R,0)),"")="",""," ("&amp;IFERROR(INDEX('УЦН 1.0'!H:H,MATCH('показатель 504-п'!T689,'УЦН 1.0'!R:R,0)),"")&amp;")"))</f>
        <v/>
      </c>
      <c r="R689" s="807" t="str">
        <f>IFERROR(INDEX('УЦН 2.0'!K:K,MATCH('показатель 504-п'!T689,'УЦН 2.0'!L:L,0)),"")</f>
        <v/>
      </c>
      <c r="S689" s="801" t="str">
        <f>IFERROR(INDEX('ПРТС'!H:H,MATCH('показатель 504-п'!T689,'ПРТС'!P:P,0)),"")</f>
        <v/>
      </c>
      <c r="T689" s="808">
        <v>688</v>
      </c>
      <c r="U689" s="785"/>
      <c r="V689" s="785"/>
      <c r="W689" s="785"/>
      <c r="X689" s="785"/>
      <c r="Y689" s="785"/>
      <c r="Z689" s="785"/>
      <c r="AA689" s="785"/>
      <c r="AB689" s="785"/>
    </row>
    <row r="690" ht="14.25">
      <c r="A690" s="814" t="s">
        <v>767</v>
      </c>
      <c r="B690" s="800" t="s">
        <v>4062</v>
      </c>
      <c r="C690" s="814" t="s">
        <v>524</v>
      </c>
      <c r="D690" s="815">
        <v>546</v>
      </c>
      <c r="E690" s="802">
        <v>469</v>
      </c>
      <c r="F690" s="803" t="s">
        <v>5101</v>
      </c>
      <c r="G690" s="803" t="s">
        <v>5102</v>
      </c>
      <c r="H690" s="803" t="s">
        <v>5103</v>
      </c>
      <c r="I690" s="803" t="str">
        <f>IFERROR(INDEX('УУС'!F:F,MATCH('показатель 504-п'!T690,'УУС'!N:N,0)),"")</f>
        <v/>
      </c>
      <c r="J690" s="816" t="str">
        <f t="shared" si="50"/>
        <v xml:space="preserve">4G хор</v>
      </c>
      <c r="K690" s="805"/>
      <c r="L690" s="805"/>
      <c r="M690" s="805"/>
      <c r="N690" s="817" t="s">
        <v>2483</v>
      </c>
      <c r="O690" s="806" t="str">
        <f t="shared" si="51"/>
        <v>ВОЛС</v>
      </c>
      <c r="P690" s="801" t="s">
        <v>819</v>
      </c>
      <c r="Q690" s="801" t="str">
        <f>CONCATENATE(IFERROR(INDEX('УЦН 1.0'!D:D,MATCH('показатель 504-п'!T690,'УЦН 1.0'!R:R,0)),""),IF(IFERROR(INDEX('УЦН 1.0'!H:H,MATCH('показатель 504-п'!T690,'УЦН 1.0'!R:R,0)),"")="",""," ("&amp;IFERROR(INDEX('УЦН 1.0'!H:H,MATCH('показатель 504-п'!T690,'УЦН 1.0'!R:R,0)),"")&amp;")"))</f>
        <v/>
      </c>
      <c r="R690" s="807" t="str">
        <f>IFERROR(INDEX('УЦН 2.0'!K:K,MATCH('показатель 504-п'!T690,'УЦН 2.0'!L:L,0)),"")</f>
        <v/>
      </c>
      <c r="S690" s="801">
        <f>IFERROR(INDEX('ПРТС'!H:H,MATCH('показатель 504-п'!T690,'ПРТС'!P:P,0)),"")</f>
        <v>2019</v>
      </c>
      <c r="T690" s="808">
        <v>689</v>
      </c>
      <c r="U690" s="785"/>
      <c r="V690" s="785"/>
      <c r="W690" s="785"/>
      <c r="X690" s="785"/>
      <c r="Y690" s="785"/>
      <c r="Z690" s="785"/>
      <c r="AA690" s="785"/>
      <c r="AB690" s="785"/>
    </row>
    <row r="691" ht="14.25">
      <c r="A691" s="800" t="s">
        <v>767</v>
      </c>
      <c r="B691" s="800" t="s">
        <v>5104</v>
      </c>
      <c r="C691" s="800" t="s">
        <v>1427</v>
      </c>
      <c r="D691" s="801">
        <v>563</v>
      </c>
      <c r="E691" s="802">
        <v>427</v>
      </c>
      <c r="F691" s="803" t="s">
        <v>5105</v>
      </c>
      <c r="G691" s="803" t="s">
        <v>5106</v>
      </c>
      <c r="H691" s="803" t="s">
        <v>5107</v>
      </c>
      <c r="I691" s="803" t="str">
        <f>IFERROR(INDEX('УУС'!F:F,MATCH('показатель 504-п'!T691,'УУС'!N:N,0)),"")</f>
        <v/>
      </c>
      <c r="J691" s="804" t="str">
        <f t="shared" si="50"/>
        <v xml:space="preserve">3G хор</v>
      </c>
      <c r="K691" s="805" t="s">
        <v>2515</v>
      </c>
      <c r="L691" s="805" t="s">
        <v>156</v>
      </c>
      <c r="M691" s="805" t="s">
        <v>2508</v>
      </c>
      <c r="N691" s="805" t="s">
        <v>2495</v>
      </c>
      <c r="O691" s="806" t="str">
        <f t="shared" si="51"/>
        <v>ВОЛС</v>
      </c>
      <c r="P691" s="801" t="s">
        <v>819</v>
      </c>
      <c r="Q691" s="801" t="str">
        <f>CONCATENATE(IFERROR(INDEX('УЦН 1.0'!D:D,MATCH('показатель 504-п'!T691,'УЦН 1.0'!R:R,0)),""),IF(IFERROR(INDEX('УЦН 1.0'!H:H,MATCH('показатель 504-п'!T691,'УЦН 1.0'!R:R,0)),"")="",""," ("&amp;IFERROR(INDEX('УЦН 1.0'!H:H,MATCH('показатель 504-п'!T691,'УЦН 1.0'!R:R,0)),"")&amp;")"))</f>
        <v/>
      </c>
      <c r="R691" s="807" t="str">
        <f>IFERROR(INDEX('УЦН 2.0'!K:K,MATCH('показатель 504-п'!T691,'УЦН 2.0'!L:L,0)),"")</f>
        <v/>
      </c>
      <c r="S691" s="801" t="str">
        <f>IFERROR(INDEX('ПРТС'!H:H,MATCH('показатель 504-п'!T691,'ПРТС'!P:P,0)),"")</f>
        <v/>
      </c>
      <c r="T691" s="808">
        <v>690</v>
      </c>
      <c r="U691" s="785"/>
      <c r="V691" s="785"/>
      <c r="W691" s="785"/>
      <c r="X691" s="785"/>
      <c r="Y691" s="785"/>
      <c r="Z691" s="785"/>
      <c r="AA691" s="785"/>
      <c r="AB691" s="785"/>
    </row>
    <row r="692" ht="14.25">
      <c r="A692" s="800" t="s">
        <v>767</v>
      </c>
      <c r="B692" s="800" t="s">
        <v>4976</v>
      </c>
      <c r="C692" s="800" t="s">
        <v>1184</v>
      </c>
      <c r="D692" s="801">
        <v>76</v>
      </c>
      <c r="E692" s="802">
        <v>38</v>
      </c>
      <c r="F692" s="803" t="s">
        <v>5108</v>
      </c>
      <c r="G692" s="803" t="s">
        <v>5109</v>
      </c>
      <c r="H692" s="803" t="s">
        <v>5110</v>
      </c>
      <c r="I692" s="803" t="str">
        <f>IFERROR(INDEX('УУС'!F:F,MATCH('показатель 504-п'!T692,'УУС'!N:N,0)),"")</f>
        <v xml:space="preserve">ул. Энергетиков, д. 9/1</v>
      </c>
      <c r="J692" s="804" t="str">
        <f t="shared" si="50"/>
        <v xml:space="preserve">2G низ</v>
      </c>
      <c r="K692" s="805" t="s">
        <v>156</v>
      </c>
      <c r="L692" s="805" t="s">
        <v>2500</v>
      </c>
      <c r="M692" s="805" t="s">
        <v>156</v>
      </c>
      <c r="N692" s="805" t="s">
        <v>156</v>
      </c>
      <c r="O692" s="806" t="str">
        <f t="shared" si="51"/>
        <v>-</v>
      </c>
      <c r="P692" s="801" t="s">
        <v>156</v>
      </c>
      <c r="Q692" s="801" t="str">
        <f>CONCATENATE(IFERROR(INDEX('УЦН 1.0'!D:D,MATCH('показатель 504-п'!T692,'УЦН 1.0'!R:R,0)),""),IF(IFERROR(INDEX('УЦН 1.0'!H:H,MATCH('показатель 504-п'!T692,'УЦН 1.0'!R:R,0)),"")="",""," ("&amp;IFERROR(INDEX('УЦН 1.0'!H:H,MATCH('показатель 504-п'!T692,'УЦН 1.0'!R:R,0)),"")&amp;")"))</f>
        <v/>
      </c>
      <c r="R692" s="807" t="str">
        <f>IFERROR(INDEX('УЦН 2.0'!K:K,MATCH('показатель 504-п'!T692,'УЦН 2.0'!L:L,0)),"")</f>
        <v/>
      </c>
      <c r="S692" s="801" t="str">
        <f>IFERROR(INDEX('ПРТС'!H:H,MATCH('показатель 504-п'!T692,'ПРТС'!P:P,0)),"")</f>
        <v/>
      </c>
      <c r="T692" s="808">
        <v>691</v>
      </c>
      <c r="U692" s="785"/>
      <c r="V692" s="785"/>
      <c r="W692" s="785"/>
      <c r="X692" s="785"/>
      <c r="Y692" s="785"/>
      <c r="Z692" s="785"/>
      <c r="AA692" s="785"/>
      <c r="AB692" s="785"/>
    </row>
    <row r="693" ht="14.25">
      <c r="A693" s="800" t="s">
        <v>767</v>
      </c>
      <c r="B693" s="800" t="s">
        <v>5077</v>
      </c>
      <c r="C693" s="800" t="s">
        <v>5111</v>
      </c>
      <c r="D693" s="801">
        <v>156</v>
      </c>
      <c r="E693" s="802">
        <v>91</v>
      </c>
      <c r="F693" s="803" t="s">
        <v>5112</v>
      </c>
      <c r="G693" s="803" t="s">
        <v>5113</v>
      </c>
      <c r="H693" s="803" t="s">
        <v>5114</v>
      </c>
      <c r="I693" s="803" t="str">
        <f>IFERROR(INDEX('УУС'!F:F,MATCH('показатель 504-п'!T693,'УУС'!N:N,0)),"")</f>
        <v/>
      </c>
      <c r="J693" s="804" t="str">
        <f t="shared" si="50"/>
        <v xml:space="preserve">2G низ</v>
      </c>
      <c r="K693" s="805" t="s">
        <v>2515</v>
      </c>
      <c r="L693" s="805" t="s">
        <v>2500</v>
      </c>
      <c r="M693" s="805" t="s">
        <v>2489</v>
      </c>
      <c r="N693" s="805" t="s">
        <v>2490</v>
      </c>
      <c r="O693" s="806" t="str">
        <f t="shared" si="51"/>
        <v>Спутник</v>
      </c>
      <c r="P693" s="801" t="s">
        <v>882</v>
      </c>
      <c r="Q693" s="801" t="str">
        <f>CONCATENATE(IFERROR(INDEX('УЦН 1.0'!D:D,MATCH('показатель 504-п'!T693,'УЦН 1.0'!R:R,0)),""),IF(IFERROR(INDEX('УЦН 1.0'!H:H,MATCH('показатель 504-п'!T693,'УЦН 1.0'!R:R,0)),"")="",""," ("&amp;IFERROR(INDEX('УЦН 1.0'!H:H,MATCH('показатель 504-п'!T693,'УЦН 1.0'!R:R,0)),"")&amp;")"))</f>
        <v/>
      </c>
      <c r="R693" s="807" t="str">
        <f>IFERROR(INDEX('УЦН 2.0'!K:K,MATCH('показатель 504-п'!T693,'УЦН 2.0'!L:L,0)),"")</f>
        <v/>
      </c>
      <c r="S693" s="801" t="str">
        <f>IFERROR(INDEX('ПРТС'!H:H,MATCH('показатель 504-п'!T693,'ПРТС'!P:P,0)),"")</f>
        <v/>
      </c>
      <c r="T693" s="808">
        <v>692</v>
      </c>
      <c r="U693" s="785"/>
      <c r="V693" s="785"/>
      <c r="W693" s="785"/>
      <c r="X693" s="785"/>
      <c r="Y693" s="785"/>
      <c r="Z693" s="785"/>
      <c r="AA693" s="785"/>
      <c r="AB693" s="785"/>
    </row>
    <row r="694" ht="14.25">
      <c r="A694" s="800" t="s">
        <v>767</v>
      </c>
      <c r="B694" s="800" t="s">
        <v>5020</v>
      </c>
      <c r="C694" s="800" t="s">
        <v>5115</v>
      </c>
      <c r="D694" s="801">
        <v>695</v>
      </c>
      <c r="E694" s="802">
        <v>528</v>
      </c>
      <c r="F694" s="803" t="s">
        <v>5116</v>
      </c>
      <c r="G694" s="803" t="s">
        <v>5117</v>
      </c>
      <c r="H694" s="803" t="s">
        <v>5118</v>
      </c>
      <c r="I694" s="803" t="str">
        <f>IFERROR(INDEX('УУС'!F:F,MATCH('показатель 504-п'!T694,'УУС'!N:N,0)),"")</f>
        <v xml:space="preserve">ул. Строительная, д. 1</v>
      </c>
      <c r="J694" s="804" t="str">
        <f t="shared" si="50"/>
        <v xml:space="preserve">4G хор</v>
      </c>
      <c r="K694" s="805" t="s">
        <v>2515</v>
      </c>
      <c r="L694" s="805" t="s">
        <v>2481</v>
      </c>
      <c r="M694" s="805" t="s">
        <v>2482</v>
      </c>
      <c r="N694" s="805" t="s">
        <v>2483</v>
      </c>
      <c r="O694" s="806" t="str">
        <f t="shared" si="51"/>
        <v>ВОЛС</v>
      </c>
      <c r="P694" s="801" t="s">
        <v>819</v>
      </c>
      <c r="Q694" s="801" t="str">
        <f>CONCATENATE(IFERROR(INDEX('УЦН 1.0'!D:D,MATCH('показатель 504-п'!T694,'УЦН 1.0'!R:R,0)),""),IF(IFERROR(INDEX('УЦН 1.0'!H:H,MATCH('показатель 504-п'!T694,'УЦН 1.0'!R:R,0)),"")="",""," ("&amp;IFERROR(INDEX('УЦН 1.0'!H:H,MATCH('показатель 504-п'!T694,'УЦН 1.0'!R:R,0)),"")&amp;")"))</f>
        <v/>
      </c>
      <c r="R694" s="807" t="str">
        <f>IFERROR(INDEX('УЦН 2.0'!K:K,MATCH('показатель 504-п'!T694,'УЦН 2.0'!L:L,0)),"")</f>
        <v/>
      </c>
      <c r="S694" s="801" t="str">
        <f>IFERROR(INDEX('ПРТС'!H:H,MATCH('показатель 504-п'!T694,'ПРТС'!P:P,0)),"")</f>
        <v/>
      </c>
      <c r="T694" s="808">
        <v>693</v>
      </c>
      <c r="U694" s="785"/>
      <c r="V694" s="785"/>
      <c r="W694" s="785"/>
      <c r="X694" s="785"/>
      <c r="Y694" s="785"/>
      <c r="Z694" s="785"/>
      <c r="AA694" s="785"/>
      <c r="AB694" s="785"/>
    </row>
    <row r="695" ht="14.25">
      <c r="A695" s="818" t="s">
        <v>767</v>
      </c>
      <c r="B695" s="800" t="s">
        <v>5104</v>
      </c>
      <c r="C695" s="818" t="s">
        <v>715</v>
      </c>
      <c r="D695" s="801">
        <v>148</v>
      </c>
      <c r="E695" s="822">
        <v>104</v>
      </c>
      <c r="F695" s="823" t="s">
        <v>5119</v>
      </c>
      <c r="G695" s="823" t="s">
        <v>5120</v>
      </c>
      <c r="H695" s="823" t="s">
        <v>5121</v>
      </c>
      <c r="I695" s="803" t="str">
        <f>IFERROR(INDEX('УУС'!F:F,MATCH('показатель 504-п'!T695,'УУС'!N:N,0)),"")</f>
        <v xml:space="preserve">ул. Комсомольская, д. 9</v>
      </c>
      <c r="J695" s="819" t="str">
        <f t="shared" si="50"/>
        <v xml:space="preserve">2G низ</v>
      </c>
      <c r="K695" s="805" t="s">
        <v>156</v>
      </c>
      <c r="L695" s="805" t="s">
        <v>156</v>
      </c>
      <c r="M695" s="820" t="s">
        <v>156</v>
      </c>
      <c r="N695" s="805" t="s">
        <v>2490</v>
      </c>
      <c r="O695" s="806" t="str">
        <f t="shared" si="51"/>
        <v>РРЛ</v>
      </c>
      <c r="P695" s="801" t="s">
        <v>2540</v>
      </c>
      <c r="Q695" s="801" t="str">
        <f>CONCATENATE(IFERROR(INDEX('УЦН 1.0'!D:D,MATCH('показатель 504-п'!T695,'УЦН 1.0'!R:R,0)),""),IF(IFERROR(INDEX('УЦН 1.0'!H:H,MATCH('показатель 504-п'!T695,'УЦН 1.0'!R:R,0)),"")="",""," ("&amp;IFERROR(INDEX('УЦН 1.0'!H:H,MATCH('показатель 504-п'!T695,'УЦН 1.0'!R:R,0)),"")&amp;")"))</f>
        <v/>
      </c>
      <c r="R695" s="807" t="str">
        <f>IFERROR(INDEX('УЦН 2.0'!K:K,MATCH('показатель 504-п'!T695,'УЦН 2.0'!L:L,0)),"")</f>
        <v/>
      </c>
      <c r="S695" s="801">
        <f>IFERROR(INDEX('ПРТС'!H:H,MATCH('показатель 504-п'!T695,'ПРТС'!P:P,0)),"")</f>
        <v>2024</v>
      </c>
      <c r="T695" s="808">
        <v>694</v>
      </c>
      <c r="U695" s="785"/>
      <c r="V695" s="785"/>
      <c r="W695" s="785"/>
      <c r="X695" s="785"/>
      <c r="Y695" s="785"/>
      <c r="Z695" s="785"/>
      <c r="AA695" s="785"/>
      <c r="AB695" s="785"/>
    </row>
    <row r="696" ht="14.25">
      <c r="A696" s="800" t="s">
        <v>767</v>
      </c>
      <c r="B696" s="800" t="s">
        <v>5031</v>
      </c>
      <c r="C696" s="800" t="s">
        <v>296</v>
      </c>
      <c r="D696" s="801">
        <v>446</v>
      </c>
      <c r="E696" s="802">
        <v>335</v>
      </c>
      <c r="F696" s="803" t="s">
        <v>5122</v>
      </c>
      <c r="G696" s="803" t="s">
        <v>5123</v>
      </c>
      <c r="H696" s="803" t="s">
        <v>5124</v>
      </c>
      <c r="I696" s="803" t="str">
        <f>IFERROR(INDEX('УУС'!F:F,MATCH('показатель 504-п'!T696,'УУС'!N:N,0)),"")</f>
        <v/>
      </c>
      <c r="J696" s="804" t="str">
        <f t="shared" si="50"/>
        <v xml:space="preserve">4G хор</v>
      </c>
      <c r="K696" s="805" t="s">
        <v>2515</v>
      </c>
      <c r="L696" s="805" t="s">
        <v>2536</v>
      </c>
      <c r="M696" s="805" t="s">
        <v>2508</v>
      </c>
      <c r="N696" s="805" t="s">
        <v>2483</v>
      </c>
      <c r="O696" s="806" t="str">
        <f t="shared" si="51"/>
        <v>ВОЛС</v>
      </c>
      <c r="P696" s="801" t="s">
        <v>819</v>
      </c>
      <c r="Q696" s="801" t="str">
        <f>CONCATENATE(IFERROR(INDEX('УЦН 1.0'!D:D,MATCH('показатель 504-п'!T696,'УЦН 1.0'!R:R,0)),""),IF(IFERROR(INDEX('УЦН 1.0'!H:H,MATCH('показатель 504-п'!T696,'УЦН 1.0'!R:R,0)),"")="",""," ("&amp;IFERROR(INDEX('УЦН 1.0'!H:H,MATCH('показатель 504-п'!T696,'УЦН 1.0'!R:R,0)),"")&amp;")"))</f>
        <v xml:space="preserve">2018 (ВОЛС)</v>
      </c>
      <c r="R696" s="807" t="str">
        <f>IFERROR(INDEX('УЦН 2.0'!K:K,MATCH('показатель 504-п'!T696,'УЦН 2.0'!L:L,0)),"")</f>
        <v/>
      </c>
      <c r="S696" s="801" t="str">
        <f>IFERROR(INDEX('ПРТС'!H:H,MATCH('показатель 504-п'!T696,'ПРТС'!P:P,0)),"")</f>
        <v/>
      </c>
      <c r="T696" s="808">
        <v>695</v>
      </c>
      <c r="U696" s="785"/>
      <c r="V696" s="785"/>
      <c r="W696" s="785"/>
      <c r="X696" s="785"/>
      <c r="Y696" s="785"/>
      <c r="Z696" s="785"/>
      <c r="AA696" s="785"/>
      <c r="AB696" s="785"/>
    </row>
    <row r="697" ht="14.25">
      <c r="A697" s="800" t="s">
        <v>767</v>
      </c>
      <c r="B697" s="800" t="s">
        <v>5052</v>
      </c>
      <c r="C697" s="800" t="s">
        <v>5125</v>
      </c>
      <c r="D697" s="801">
        <v>822</v>
      </c>
      <c r="E697" s="802">
        <v>820</v>
      </c>
      <c r="F697" s="803" t="s">
        <v>5126</v>
      </c>
      <c r="G697" s="803" t="s">
        <v>5127</v>
      </c>
      <c r="H697" s="803" t="s">
        <v>5128</v>
      </c>
      <c r="I697" s="803" t="str">
        <f>IFERROR(INDEX('УУС'!F:F,MATCH('показатель 504-п'!T697,'УУС'!N:N,0)),"")</f>
        <v/>
      </c>
      <c r="J697" s="804" t="str">
        <f t="shared" si="50"/>
        <v xml:space="preserve">4G хор</v>
      </c>
      <c r="K697" s="805" t="s">
        <v>2480</v>
      </c>
      <c r="L697" s="805" t="s">
        <v>2481</v>
      </c>
      <c r="M697" s="805" t="s">
        <v>2482</v>
      </c>
      <c r="N697" s="805" t="s">
        <v>2483</v>
      </c>
      <c r="O697" s="806" t="str">
        <f t="shared" si="51"/>
        <v>РРЛ</v>
      </c>
      <c r="P697" s="801" t="s">
        <v>2540</v>
      </c>
      <c r="Q697" s="801" t="str">
        <f>CONCATENATE(IFERROR(INDEX('УЦН 1.0'!D:D,MATCH('показатель 504-п'!T697,'УЦН 1.0'!R:R,0)),""),IF(IFERROR(INDEX('УЦН 1.0'!H:H,MATCH('показатель 504-п'!T697,'УЦН 1.0'!R:R,0)),"")="",""," ("&amp;IFERROR(INDEX('УЦН 1.0'!H:H,MATCH('показатель 504-п'!T697,'УЦН 1.0'!R:R,0)),"")&amp;")"))</f>
        <v/>
      </c>
      <c r="R697" s="807" t="str">
        <f>IFERROR(INDEX('УЦН 2.0'!K:K,MATCH('показатель 504-п'!T697,'УЦН 2.0'!L:L,0)),"")</f>
        <v/>
      </c>
      <c r="S697" s="801" t="str">
        <f>IFERROR(INDEX('ПРТС'!H:H,MATCH('показатель 504-п'!T697,'ПРТС'!P:P,0)),"")</f>
        <v/>
      </c>
      <c r="T697" s="808">
        <v>696</v>
      </c>
      <c r="U697" s="785"/>
      <c r="V697" s="785"/>
      <c r="W697" s="785"/>
      <c r="X697" s="785"/>
      <c r="Y697" s="785"/>
      <c r="Z697" s="785"/>
      <c r="AA697" s="785"/>
      <c r="AB697" s="785"/>
    </row>
    <row r="698" ht="14.25">
      <c r="A698" s="800" t="s">
        <v>1137</v>
      </c>
      <c r="B698" s="800" t="s">
        <v>1216</v>
      </c>
      <c r="C698" s="800" t="s">
        <v>225</v>
      </c>
      <c r="D698" s="801">
        <v>86</v>
      </c>
      <c r="E698" s="802">
        <v>79</v>
      </c>
      <c r="F698" s="803" t="s">
        <v>5129</v>
      </c>
      <c r="G698" s="803" t="s">
        <v>5130</v>
      </c>
      <c r="H698" s="803" t="s">
        <v>5131</v>
      </c>
      <c r="I698" s="803" t="str">
        <f>IFERROR(INDEX('УУС'!F:F,MATCH('показатель 504-п'!T698,'УУС'!N:N,0)),"")</f>
        <v xml:space="preserve">ул. Центральная, д. 36</v>
      </c>
      <c r="J698" s="804" t="str">
        <f t="shared" si="50"/>
        <v>-</v>
      </c>
      <c r="K698" s="805" t="s">
        <v>156</v>
      </c>
      <c r="L698" s="805" t="s">
        <v>156</v>
      </c>
      <c r="M698" s="805" t="s">
        <v>156</v>
      </c>
      <c r="N698" s="805" t="s">
        <v>156</v>
      </c>
      <c r="O698" s="806" t="str">
        <f t="shared" si="51"/>
        <v>РРЛ</v>
      </c>
      <c r="P698" s="801" t="s">
        <v>2540</v>
      </c>
      <c r="Q698" s="801" t="str">
        <f>CONCATENATE(IFERROR(INDEX('УЦН 1.0'!D:D,MATCH('показатель 504-п'!T698,'УЦН 1.0'!R:R,0)),""),IF(IFERROR(INDEX('УЦН 1.0'!H:H,MATCH('показатель 504-п'!T698,'УЦН 1.0'!R:R,0)),"")="",""," ("&amp;IFERROR(INDEX('УЦН 1.0'!H:H,MATCH('показатель 504-п'!T698,'УЦН 1.0'!R:R,0)),"")&amp;")"))</f>
        <v/>
      </c>
      <c r="R698" s="807" t="str">
        <f>IFERROR(INDEX('УЦН 2.0'!K:K,MATCH('показатель 504-п'!T698,'УЦН 2.0'!L:L,0)),"")</f>
        <v/>
      </c>
      <c r="S698" s="801" t="str">
        <f>IFERROR(INDEX('ПРТС'!H:H,MATCH('показатель 504-п'!T698,'ПРТС'!P:P,0)),"")</f>
        <v/>
      </c>
      <c r="T698" s="808">
        <v>697</v>
      </c>
      <c r="U698" s="785"/>
      <c r="V698" s="785"/>
      <c r="W698" s="785"/>
      <c r="X698" s="785"/>
      <c r="Y698" s="785"/>
      <c r="Z698" s="785"/>
      <c r="AA698" s="785"/>
      <c r="AB698" s="785"/>
    </row>
    <row r="699" ht="14.25">
      <c r="A699" s="800" t="s">
        <v>1137</v>
      </c>
      <c r="B699" s="800" t="s">
        <v>5132</v>
      </c>
      <c r="C699" s="800" t="s">
        <v>5133</v>
      </c>
      <c r="D699" s="801">
        <v>51</v>
      </c>
      <c r="E699" s="802">
        <v>53</v>
      </c>
      <c r="F699" s="803" t="s">
        <v>5134</v>
      </c>
      <c r="G699" s="803" t="s">
        <v>5135</v>
      </c>
      <c r="H699" s="803" t="s">
        <v>5136</v>
      </c>
      <c r="I699" s="803" t="str">
        <f>IFERROR(INDEX('УУС'!F:F,MATCH('показатель 504-п'!T699,'УУС'!N:N,0)),"")</f>
        <v xml:space="preserve">ул. Советская, д. 7</v>
      </c>
      <c r="J699" s="804" t="str">
        <f t="shared" si="50"/>
        <v xml:space="preserve">3G низ</v>
      </c>
      <c r="K699" s="805" t="s">
        <v>2515</v>
      </c>
      <c r="L699" s="805" t="s">
        <v>2975</v>
      </c>
      <c r="M699" s="805" t="s">
        <v>2489</v>
      </c>
      <c r="N699" s="805" t="s">
        <v>156</v>
      </c>
      <c r="O699" s="806" t="str">
        <f t="shared" si="51"/>
        <v>-</v>
      </c>
      <c r="P699" s="801" t="s">
        <v>156</v>
      </c>
      <c r="Q699" s="801" t="str">
        <f>CONCATENATE(IFERROR(INDEX('УЦН 1.0'!D:D,MATCH('показатель 504-п'!T699,'УЦН 1.0'!R:R,0)),""),IF(IFERROR(INDEX('УЦН 1.0'!H:H,MATCH('показатель 504-п'!T699,'УЦН 1.0'!R:R,0)),"")="",""," ("&amp;IFERROR(INDEX('УЦН 1.0'!H:H,MATCH('показатель 504-п'!T699,'УЦН 1.0'!R:R,0)),"")&amp;")"))</f>
        <v/>
      </c>
      <c r="R699" s="807" t="str">
        <f>IFERROR(INDEX('УЦН 2.0'!K:K,MATCH('показатель 504-п'!T699,'УЦН 2.0'!L:L,0)),"")</f>
        <v/>
      </c>
      <c r="S699" s="801" t="str">
        <f>IFERROR(INDEX('ПРТС'!H:H,MATCH('показатель 504-п'!T699,'ПРТС'!P:P,0)),"")</f>
        <v/>
      </c>
      <c r="T699" s="808">
        <v>698</v>
      </c>
      <c r="U699" s="785"/>
      <c r="V699" s="785"/>
      <c r="W699" s="785"/>
      <c r="X699" s="785"/>
      <c r="Y699" s="785"/>
      <c r="Z699" s="785"/>
      <c r="AA699" s="785"/>
      <c r="AB699" s="785"/>
    </row>
    <row r="700" ht="14.25">
      <c r="A700" s="800" t="s">
        <v>1137</v>
      </c>
      <c r="B700" s="800" t="s">
        <v>5137</v>
      </c>
      <c r="C700" s="800" t="s">
        <v>5138</v>
      </c>
      <c r="D700" s="801">
        <v>155</v>
      </c>
      <c r="E700" s="802">
        <v>46</v>
      </c>
      <c r="F700" s="803" t="s">
        <v>5139</v>
      </c>
      <c r="G700" s="803" t="s">
        <v>5140</v>
      </c>
      <c r="H700" s="803" t="s">
        <v>5141</v>
      </c>
      <c r="I700" s="803" t="str">
        <f>IFERROR(INDEX('УУС'!F:F,MATCH('показатель 504-п'!T700,'УУС'!N:N,0)),"")</f>
        <v/>
      </c>
      <c r="J700" s="804" t="str">
        <f t="shared" si="50"/>
        <v xml:space="preserve">4G хор</v>
      </c>
      <c r="K700" s="805" t="s">
        <v>156</v>
      </c>
      <c r="L700" s="805" t="s">
        <v>156</v>
      </c>
      <c r="M700" s="805" t="s">
        <v>156</v>
      </c>
      <c r="N700" s="805" t="s">
        <v>2483</v>
      </c>
      <c r="O700" s="806" t="str">
        <f t="shared" si="51"/>
        <v>ВОЛС</v>
      </c>
      <c r="P700" s="801" t="s">
        <v>819</v>
      </c>
      <c r="Q700" s="801" t="str">
        <f>CONCATENATE(IFERROR(INDEX('УЦН 1.0'!D:D,MATCH('показатель 504-п'!T700,'УЦН 1.0'!R:R,0)),""),IF(IFERROR(INDEX('УЦН 1.0'!H:H,MATCH('показатель 504-п'!T700,'УЦН 1.0'!R:R,0)),"")="",""," ("&amp;IFERROR(INDEX('УЦН 1.0'!H:H,MATCH('показатель 504-п'!T700,'УЦН 1.0'!R:R,0)),"")&amp;")"))</f>
        <v/>
      </c>
      <c r="R700" s="807" t="str">
        <f>IFERROR(INDEX('УЦН 2.0'!K:K,MATCH('показатель 504-п'!T700,'УЦН 2.0'!L:L,0)),"")</f>
        <v/>
      </c>
      <c r="S700" s="801" t="str">
        <f>IFERROR(INDEX('ПРТС'!H:H,MATCH('показатель 504-п'!T700,'ПРТС'!P:P,0)),"")</f>
        <v/>
      </c>
      <c r="T700" s="808">
        <v>699</v>
      </c>
      <c r="U700" s="785"/>
      <c r="V700" s="785"/>
      <c r="W700" s="785"/>
      <c r="X700" s="785"/>
      <c r="Y700" s="785"/>
      <c r="Z700" s="785"/>
      <c r="AA700" s="785"/>
      <c r="AB700" s="785"/>
    </row>
    <row r="701" ht="14.25">
      <c r="A701" s="800" t="s">
        <v>1137</v>
      </c>
      <c r="B701" s="800" t="s">
        <v>5132</v>
      </c>
      <c r="C701" s="800" t="s">
        <v>5142</v>
      </c>
      <c r="D701" s="801">
        <v>25</v>
      </c>
      <c r="E701" s="802">
        <v>18</v>
      </c>
      <c r="F701" s="803" t="s">
        <v>5143</v>
      </c>
      <c r="G701" s="803" t="s">
        <v>5144</v>
      </c>
      <c r="H701" s="803" t="s">
        <v>5145</v>
      </c>
      <c r="I701" s="803" t="str">
        <f>IFERROR(INDEX('УУС'!F:F,MATCH('показатель 504-п'!T701,'УУС'!N:N,0)),"")</f>
        <v/>
      </c>
      <c r="J701" s="804" t="str">
        <f t="shared" si="50"/>
        <v xml:space="preserve">2G низ</v>
      </c>
      <c r="K701" s="805" t="s">
        <v>2515</v>
      </c>
      <c r="L701" s="805" t="s">
        <v>2500</v>
      </c>
      <c r="M701" s="805" t="s">
        <v>156</v>
      </c>
      <c r="N701" s="805" t="s">
        <v>156</v>
      </c>
      <c r="O701" s="806" t="str">
        <f t="shared" si="51"/>
        <v>-</v>
      </c>
      <c r="P701" s="801" t="s">
        <v>156</v>
      </c>
      <c r="Q701" s="801" t="str">
        <f>CONCATENATE(IFERROR(INDEX('УЦН 1.0'!D:D,MATCH('показатель 504-п'!T701,'УЦН 1.0'!R:R,0)),""),IF(IFERROR(INDEX('УЦН 1.0'!H:H,MATCH('показатель 504-п'!T701,'УЦН 1.0'!R:R,0)),"")="",""," ("&amp;IFERROR(INDEX('УЦН 1.0'!H:H,MATCH('показатель 504-п'!T701,'УЦН 1.0'!R:R,0)),"")&amp;")"))</f>
        <v/>
      </c>
      <c r="R701" s="807" t="str">
        <f>IFERROR(INDEX('УЦН 2.0'!K:K,MATCH('показатель 504-п'!T701,'УЦН 2.0'!L:L,0)),"")</f>
        <v/>
      </c>
      <c r="S701" s="801" t="str">
        <f>IFERROR(INDEX('ПРТС'!H:H,MATCH('показатель 504-п'!T701,'ПРТС'!P:P,0)),"")</f>
        <v/>
      </c>
      <c r="T701" s="808">
        <v>700</v>
      </c>
      <c r="U701" s="785"/>
      <c r="V701" s="785"/>
      <c r="W701" s="785"/>
      <c r="X701" s="785"/>
      <c r="Y701" s="785"/>
      <c r="Z701" s="785"/>
      <c r="AA701" s="785"/>
      <c r="AB701" s="785"/>
    </row>
    <row r="702" ht="14.25">
      <c r="A702" s="800" t="s">
        <v>1137</v>
      </c>
      <c r="B702" s="800" t="s">
        <v>5146</v>
      </c>
      <c r="C702" s="800" t="s">
        <v>298</v>
      </c>
      <c r="D702" s="801">
        <v>429</v>
      </c>
      <c r="E702" s="802">
        <v>267</v>
      </c>
      <c r="F702" s="803" t="s">
        <v>5147</v>
      </c>
      <c r="G702" s="803" t="s">
        <v>5148</v>
      </c>
      <c r="H702" s="803" t="s">
        <v>5149</v>
      </c>
      <c r="I702" s="803" t="str">
        <f>IFERROR(INDEX('УУС'!F:F,MATCH('показатель 504-п'!T702,'УУС'!N:N,0)),"")</f>
        <v xml:space="preserve">ул. Советская, д. 29 А</v>
      </c>
      <c r="J702" s="804" t="str">
        <f t="shared" si="50"/>
        <v xml:space="preserve">3G хор</v>
      </c>
      <c r="K702" s="805" t="s">
        <v>2707</v>
      </c>
      <c r="L702" s="805" t="s">
        <v>2488</v>
      </c>
      <c r="M702" s="805" t="s">
        <v>2508</v>
      </c>
      <c r="N702" s="805" t="s">
        <v>2495</v>
      </c>
      <c r="O702" s="806" t="str">
        <f t="shared" si="51"/>
        <v>ВОЛС</v>
      </c>
      <c r="P702" s="801" t="s">
        <v>819</v>
      </c>
      <c r="Q702" s="801" t="str">
        <f>CONCATENATE(IFERROR(INDEX('УЦН 1.0'!D:D,MATCH('показатель 504-п'!T702,'УЦН 1.0'!R:R,0)),""),IF(IFERROR(INDEX('УЦН 1.0'!H:H,MATCH('показатель 504-п'!T702,'УЦН 1.0'!R:R,0)),"")="",""," ("&amp;IFERROR(INDEX('УЦН 1.0'!H:H,MATCH('показатель 504-п'!T702,'УЦН 1.0'!R:R,0)),"")&amp;")"))</f>
        <v xml:space="preserve">2019 (ВОЛС)</v>
      </c>
      <c r="R702" s="807" t="str">
        <f>IFERROR(INDEX('УЦН 2.0'!K:K,MATCH('показатель 504-п'!T702,'УЦН 2.0'!L:L,0)),"")</f>
        <v/>
      </c>
      <c r="S702" s="801" t="str">
        <f>IFERROR(INDEX('ПРТС'!H:H,MATCH('показатель 504-п'!T702,'ПРТС'!P:P,0)),"")</f>
        <v/>
      </c>
      <c r="T702" s="808">
        <v>701</v>
      </c>
      <c r="U702" s="785"/>
      <c r="V702" s="785"/>
      <c r="W702" s="785"/>
      <c r="X702" s="785"/>
      <c r="Y702" s="785"/>
      <c r="Z702" s="785"/>
      <c r="AA702" s="785"/>
      <c r="AB702" s="785"/>
    </row>
    <row r="703" ht="14.25">
      <c r="A703" s="800" t="s">
        <v>1137</v>
      </c>
      <c r="B703" s="800" t="s">
        <v>5150</v>
      </c>
      <c r="C703" s="800" t="s">
        <v>5151</v>
      </c>
      <c r="D703" s="801">
        <v>13</v>
      </c>
      <c r="E703" s="802">
        <v>12</v>
      </c>
      <c r="F703" s="803" t="s">
        <v>5152</v>
      </c>
      <c r="G703" s="803" t="s">
        <v>5153</v>
      </c>
      <c r="H703" s="803" t="s">
        <v>5154</v>
      </c>
      <c r="I703" s="803" t="str">
        <f>IFERROR(INDEX('УУС'!F:F,MATCH('показатель 504-п'!T703,'УУС'!N:N,0)),"")</f>
        <v/>
      </c>
      <c r="J703" s="804" t="str">
        <f t="shared" si="50"/>
        <v xml:space="preserve">4G низ</v>
      </c>
      <c r="K703" s="805" t="s">
        <v>156</v>
      </c>
      <c r="L703" s="805" t="s">
        <v>156</v>
      </c>
      <c r="M703" s="805" t="s">
        <v>4220</v>
      </c>
      <c r="N703" s="805" t="s">
        <v>2586</v>
      </c>
      <c r="O703" s="806" t="str">
        <f t="shared" si="51"/>
        <v>-</v>
      </c>
      <c r="P703" s="801" t="s">
        <v>156</v>
      </c>
      <c r="Q703" s="801" t="str">
        <f>CONCATENATE(IFERROR(INDEX('УЦН 1.0'!D:D,MATCH('показатель 504-п'!T703,'УЦН 1.0'!R:R,0)),""),IF(IFERROR(INDEX('УЦН 1.0'!H:H,MATCH('показатель 504-п'!T703,'УЦН 1.0'!R:R,0)),"")="",""," ("&amp;IFERROR(INDEX('УЦН 1.0'!H:H,MATCH('показатель 504-п'!T703,'УЦН 1.0'!R:R,0)),"")&amp;")"))</f>
        <v/>
      </c>
      <c r="R703" s="807" t="str">
        <f>IFERROR(INDEX('УЦН 2.0'!K:K,MATCH('показатель 504-п'!T703,'УЦН 2.0'!L:L,0)),"")</f>
        <v/>
      </c>
      <c r="S703" s="801" t="str">
        <f>IFERROR(INDEX('ПРТС'!H:H,MATCH('показатель 504-п'!T703,'ПРТС'!P:P,0)),"")</f>
        <v/>
      </c>
      <c r="T703" s="808">
        <v>702</v>
      </c>
      <c r="U703" s="785"/>
      <c r="V703" s="785"/>
      <c r="W703" s="785"/>
      <c r="X703" s="785"/>
      <c r="Y703" s="785"/>
      <c r="Z703" s="785"/>
      <c r="AA703" s="785"/>
      <c r="AB703" s="785"/>
    </row>
    <row r="704" ht="14.25">
      <c r="A704" s="800" t="s">
        <v>1137</v>
      </c>
      <c r="B704" s="800" t="s">
        <v>5155</v>
      </c>
      <c r="C704" s="800" t="s">
        <v>5156</v>
      </c>
      <c r="D704" s="801">
        <v>1417</v>
      </c>
      <c r="E704" s="802">
        <v>1120</v>
      </c>
      <c r="F704" s="803" t="s">
        <v>5157</v>
      </c>
      <c r="G704" s="803" t="s">
        <v>5158</v>
      </c>
      <c r="H704" s="803" t="s">
        <v>5159</v>
      </c>
      <c r="I704" s="803" t="str">
        <f>IFERROR(INDEX('УУС'!F:F,MATCH('показатель 504-п'!T704,'УУС'!N:N,0)),"")</f>
        <v/>
      </c>
      <c r="J704" s="804" t="str">
        <f t="shared" si="50"/>
        <v xml:space="preserve">4G хор</v>
      </c>
      <c r="K704" s="805" t="s">
        <v>2557</v>
      </c>
      <c r="L704" s="805" t="s">
        <v>2488</v>
      </c>
      <c r="M704" s="805" t="s">
        <v>2482</v>
      </c>
      <c r="N704" s="805" t="s">
        <v>2695</v>
      </c>
      <c r="O704" s="806" t="str">
        <f t="shared" si="51"/>
        <v>ВОЛС</v>
      </c>
      <c r="P704" s="801" t="s">
        <v>819</v>
      </c>
      <c r="Q704" s="801" t="str">
        <f>CONCATENATE(IFERROR(INDEX('УЦН 1.0'!D:D,MATCH('показатель 504-п'!T704,'УЦН 1.0'!R:R,0)),""),IF(IFERROR(INDEX('УЦН 1.0'!H:H,MATCH('показатель 504-п'!T704,'УЦН 1.0'!R:R,0)),"")="",""," ("&amp;IFERROR(INDEX('УЦН 1.0'!H:H,MATCH('показатель 504-п'!T704,'УЦН 1.0'!R:R,0)),"")&amp;")"))</f>
        <v/>
      </c>
      <c r="R704" s="807" t="str">
        <f>IFERROR(INDEX('УЦН 2.0'!K:K,MATCH('показатель 504-п'!T704,'УЦН 2.0'!L:L,0)),"")</f>
        <v/>
      </c>
      <c r="S704" s="801" t="str">
        <f>IFERROR(INDEX('ПРТС'!H:H,MATCH('показатель 504-п'!T704,'ПРТС'!P:P,0)),"")</f>
        <v/>
      </c>
      <c r="T704" s="808">
        <v>703</v>
      </c>
      <c r="U704" s="785"/>
      <c r="V704" s="785"/>
      <c r="W704" s="785"/>
      <c r="X704" s="785"/>
      <c r="Y704" s="785"/>
      <c r="Z704" s="785"/>
      <c r="AA704" s="785"/>
      <c r="AB704" s="785"/>
    </row>
    <row r="705" ht="14.25">
      <c r="A705" s="800" t="s">
        <v>1137</v>
      </c>
      <c r="B705" s="800" t="s">
        <v>1347</v>
      </c>
      <c r="C705" s="800" t="s">
        <v>5160</v>
      </c>
      <c r="D705" s="801">
        <v>102</v>
      </c>
      <c r="E705" s="802">
        <v>54</v>
      </c>
      <c r="F705" s="803" t="s">
        <v>5161</v>
      </c>
      <c r="G705" s="803" t="s">
        <v>5162</v>
      </c>
      <c r="H705" s="803" t="s">
        <v>5163</v>
      </c>
      <c r="I705" s="803" t="str">
        <f>IFERROR(INDEX('УУС'!F:F,MATCH('показатель 504-п'!T705,'УУС'!N:N,0)),"")</f>
        <v/>
      </c>
      <c r="J705" s="804" t="str">
        <f t="shared" si="50"/>
        <v>-</v>
      </c>
      <c r="K705" s="805" t="s">
        <v>156</v>
      </c>
      <c r="L705" s="805" t="s">
        <v>156</v>
      </c>
      <c r="M705" s="805" t="s">
        <v>156</v>
      </c>
      <c r="N705" s="805" t="s">
        <v>156</v>
      </c>
      <c r="O705" s="806" t="str">
        <f t="shared" si="51"/>
        <v>-</v>
      </c>
      <c r="P705" s="801" t="s">
        <v>156</v>
      </c>
      <c r="Q705" s="801" t="str">
        <f>CONCATENATE(IFERROR(INDEX('УЦН 1.0'!D:D,MATCH('показатель 504-п'!T705,'УЦН 1.0'!R:R,0)),""),IF(IFERROR(INDEX('УЦН 1.0'!H:H,MATCH('показатель 504-п'!T705,'УЦН 1.0'!R:R,0)),"")="",""," ("&amp;IFERROR(INDEX('УЦН 1.0'!H:H,MATCH('показатель 504-п'!T705,'УЦН 1.0'!R:R,0)),"")&amp;")"))</f>
        <v/>
      </c>
      <c r="R705" s="807" t="str">
        <f>IFERROR(INDEX('УЦН 2.0'!K:K,MATCH('показатель 504-п'!T705,'УЦН 2.0'!L:L,0)),"")</f>
        <v/>
      </c>
      <c r="S705" s="801" t="str">
        <f>IFERROR(INDEX('ПРТС'!H:H,MATCH('показатель 504-п'!T705,'ПРТС'!P:P,0)),"")</f>
        <v/>
      </c>
      <c r="T705" s="808">
        <v>704</v>
      </c>
      <c r="U705" s="785"/>
      <c r="V705" s="785"/>
      <c r="W705" s="785"/>
      <c r="X705" s="785"/>
      <c r="Y705" s="785"/>
      <c r="Z705" s="785"/>
      <c r="AA705" s="785"/>
      <c r="AB705" s="785"/>
    </row>
    <row r="706" ht="14.25">
      <c r="A706" s="800" t="s">
        <v>1137</v>
      </c>
      <c r="B706" s="800" t="s">
        <v>1285</v>
      </c>
      <c r="C706" s="800" t="s">
        <v>5164</v>
      </c>
      <c r="D706" s="801">
        <v>54</v>
      </c>
      <c r="E706" s="802">
        <v>35</v>
      </c>
      <c r="F706" s="803" t="s">
        <v>5165</v>
      </c>
      <c r="G706" s="803" t="s">
        <v>5166</v>
      </c>
      <c r="H706" s="803" t="s">
        <v>5167</v>
      </c>
      <c r="I706" s="803" t="str">
        <f>IFERROR(INDEX('УУС'!F:F,MATCH('показатель 504-п'!T706,'УУС'!N:N,0)),"")</f>
        <v xml:space="preserve">ул. Центральная, стр. 23</v>
      </c>
      <c r="J706" s="804" t="str">
        <f t="shared" si="50"/>
        <v>-</v>
      </c>
      <c r="K706" s="805" t="s">
        <v>156</v>
      </c>
      <c r="L706" s="805" t="s">
        <v>156</v>
      </c>
      <c r="M706" s="805" t="s">
        <v>156</v>
      </c>
      <c r="N706" s="805" t="s">
        <v>156</v>
      </c>
      <c r="O706" s="806" t="str">
        <f t="shared" si="51"/>
        <v>-</v>
      </c>
      <c r="P706" s="801" t="s">
        <v>156</v>
      </c>
      <c r="Q706" s="801" t="str">
        <f>CONCATENATE(IFERROR(INDEX('УЦН 1.0'!D:D,MATCH('показатель 504-п'!T706,'УЦН 1.0'!R:R,0)),""),IF(IFERROR(INDEX('УЦН 1.0'!H:H,MATCH('показатель 504-п'!T706,'УЦН 1.0'!R:R,0)),"")="",""," ("&amp;IFERROR(INDEX('УЦН 1.0'!H:H,MATCH('показатель 504-п'!T706,'УЦН 1.0'!R:R,0)),"")&amp;")"))</f>
        <v/>
      </c>
      <c r="R706" s="807" t="str">
        <f>IFERROR(INDEX('УЦН 2.0'!K:K,MATCH('показатель 504-п'!T706,'УЦН 2.0'!L:L,0)),"")</f>
        <v/>
      </c>
      <c r="S706" s="801" t="str">
        <f>IFERROR(INDEX('ПРТС'!H:H,MATCH('показатель 504-п'!T706,'ПРТС'!P:P,0)),"")</f>
        <v/>
      </c>
      <c r="T706" s="808">
        <v>705</v>
      </c>
      <c r="U706" s="785"/>
      <c r="V706" s="785"/>
      <c r="W706" s="785"/>
      <c r="X706" s="785"/>
      <c r="Y706" s="785"/>
      <c r="Z706" s="785"/>
      <c r="AA706" s="785"/>
      <c r="AB706" s="785"/>
    </row>
    <row r="707" ht="14.25">
      <c r="A707" s="814" t="s">
        <v>1137</v>
      </c>
      <c r="B707" s="800" t="s">
        <v>5168</v>
      </c>
      <c r="C707" s="814" t="s">
        <v>299</v>
      </c>
      <c r="D707" s="813">
        <v>411</v>
      </c>
      <c r="E707" s="802">
        <v>292</v>
      </c>
      <c r="F707" s="803" t="s">
        <v>5169</v>
      </c>
      <c r="G707" s="803" t="s">
        <v>5170</v>
      </c>
      <c r="H707" s="803" t="s">
        <v>5171</v>
      </c>
      <c r="I707" s="803" t="str">
        <f>IFERROR(INDEX('УУС'!F:F,MATCH('показатель 504-п'!T707,'УУС'!N:N,0)),"")</f>
        <v xml:space="preserve">ул. Озерная, д. 18</v>
      </c>
      <c r="J707" s="816" t="str">
        <f t="shared" si="50"/>
        <v xml:space="preserve">4G хор</v>
      </c>
      <c r="K707" s="805"/>
      <c r="L707" s="817" t="s">
        <v>2481</v>
      </c>
      <c r="M707" s="805"/>
      <c r="N707" s="805"/>
      <c r="O707" s="806" t="str">
        <f t="shared" si="51"/>
        <v>ВОЛС</v>
      </c>
      <c r="P707" s="801" t="s">
        <v>819</v>
      </c>
      <c r="Q707" s="801" t="str">
        <f>CONCATENATE(IFERROR(INDEX('УЦН 1.0'!D:D,MATCH('показатель 504-п'!T707,'УЦН 1.0'!R:R,0)),""),IF(IFERROR(INDEX('УЦН 1.0'!H:H,MATCH('показатель 504-п'!T707,'УЦН 1.0'!R:R,0)),"")="",""," ("&amp;IFERROR(INDEX('УЦН 1.0'!H:H,MATCH('показатель 504-п'!T707,'УЦН 1.0'!R:R,0)),"")&amp;")"))</f>
        <v xml:space="preserve">2021 (ВОЛС)</v>
      </c>
      <c r="R707" s="807" t="str">
        <f>IFERROR(INDEX('УЦН 2.0'!K:K,MATCH('показатель 504-п'!T707,'УЦН 2.0'!L:L,0)),"")</f>
        <v/>
      </c>
      <c r="S707" s="801">
        <f>IFERROR(INDEX('ПРТС'!H:H,MATCH('показатель 504-п'!T707,'ПРТС'!P:P,0)),"")</f>
        <v>2023</v>
      </c>
      <c r="T707" s="808">
        <v>706</v>
      </c>
      <c r="U707" s="785"/>
      <c r="V707" s="785"/>
      <c r="W707" s="785"/>
      <c r="X707" s="785"/>
      <c r="Y707" s="785"/>
      <c r="Z707" s="785"/>
      <c r="AA707" s="785"/>
      <c r="AB707" s="785"/>
    </row>
    <row r="708" ht="14.25">
      <c r="A708" s="800" t="s">
        <v>1137</v>
      </c>
      <c r="B708" s="800" t="s">
        <v>5172</v>
      </c>
      <c r="C708" s="800" t="s">
        <v>5173</v>
      </c>
      <c r="D708" s="801">
        <v>77</v>
      </c>
      <c r="E708" s="802">
        <v>27</v>
      </c>
      <c r="F708" s="803" t="s">
        <v>5174</v>
      </c>
      <c r="G708" s="803" t="s">
        <v>5175</v>
      </c>
      <c r="H708" s="803" t="s">
        <v>5176</v>
      </c>
      <c r="I708" s="803" t="str">
        <f>IFERROR(INDEX('УУС'!F:F,MATCH('показатель 504-п'!T708,'УУС'!N:N,0)),"")</f>
        <v/>
      </c>
      <c r="J708" s="804" t="str">
        <f t="shared" si="50"/>
        <v xml:space="preserve">4G низ</v>
      </c>
      <c r="K708" s="805" t="s">
        <v>2515</v>
      </c>
      <c r="L708" s="805" t="s">
        <v>2643</v>
      </c>
      <c r="M708" s="805" t="s">
        <v>4220</v>
      </c>
      <c r="N708" s="805" t="s">
        <v>2490</v>
      </c>
      <c r="O708" s="806" t="str">
        <f t="shared" si="51"/>
        <v>РРЛ</v>
      </c>
      <c r="P708" s="801" t="s">
        <v>2540</v>
      </c>
      <c r="Q708" s="801" t="str">
        <f>CONCATENATE(IFERROR(INDEX('УЦН 1.0'!D:D,MATCH('показатель 504-п'!T708,'УЦН 1.0'!R:R,0)),""),IF(IFERROR(INDEX('УЦН 1.0'!H:H,MATCH('показатель 504-п'!T708,'УЦН 1.0'!R:R,0)),"")="",""," ("&amp;IFERROR(INDEX('УЦН 1.0'!H:H,MATCH('показатель 504-п'!T708,'УЦН 1.0'!R:R,0)),"")&amp;")"))</f>
        <v/>
      </c>
      <c r="R708" s="807" t="str">
        <f>IFERROR(INDEX('УЦН 2.0'!K:K,MATCH('показатель 504-п'!T708,'УЦН 2.0'!L:L,0)),"")</f>
        <v/>
      </c>
      <c r="S708" s="801" t="str">
        <f>IFERROR(INDEX('ПРТС'!H:H,MATCH('показатель 504-п'!T708,'ПРТС'!P:P,0)),"")</f>
        <v/>
      </c>
      <c r="T708" s="808">
        <v>707</v>
      </c>
      <c r="U708" s="785"/>
      <c r="V708" s="785"/>
      <c r="W708" s="785"/>
      <c r="X708" s="785"/>
      <c r="Y708" s="785"/>
      <c r="Z708" s="785"/>
      <c r="AA708" s="785"/>
      <c r="AB708" s="785"/>
    </row>
    <row r="709" ht="14.25">
      <c r="A709" s="800" t="s">
        <v>1137</v>
      </c>
      <c r="B709" s="800" t="s">
        <v>1216</v>
      </c>
      <c r="C709" s="800" t="s">
        <v>5177</v>
      </c>
      <c r="D709" s="801">
        <v>3</v>
      </c>
      <c r="E709" s="802">
        <v>6</v>
      </c>
      <c r="F709" s="803" t="s">
        <v>5178</v>
      </c>
      <c r="G709" s="803" t="s">
        <v>5179</v>
      </c>
      <c r="H709" s="803" t="s">
        <v>5180</v>
      </c>
      <c r="I709" s="803" t="str">
        <f>IFERROR(INDEX('УУС'!F:F,MATCH('показатель 504-п'!T709,'УУС'!N:N,0)),"")</f>
        <v/>
      </c>
      <c r="J709" s="804" t="str">
        <f t="shared" si="50"/>
        <v>-</v>
      </c>
      <c r="K709" s="805" t="s">
        <v>156</v>
      </c>
      <c r="L709" s="805" t="s">
        <v>156</v>
      </c>
      <c r="M709" s="805" t="s">
        <v>156</v>
      </c>
      <c r="N709" s="805" t="s">
        <v>156</v>
      </c>
      <c r="O709" s="806" t="str">
        <f t="shared" si="51"/>
        <v>-</v>
      </c>
      <c r="P709" s="801" t="s">
        <v>156</v>
      </c>
      <c r="Q709" s="801" t="str">
        <f>CONCATENATE(IFERROR(INDEX('УЦН 1.0'!D:D,MATCH('показатель 504-п'!T709,'УЦН 1.0'!R:R,0)),""),IF(IFERROR(INDEX('УЦН 1.0'!H:H,MATCH('показатель 504-п'!T709,'УЦН 1.0'!R:R,0)),"")="",""," ("&amp;IFERROR(INDEX('УЦН 1.0'!H:H,MATCH('показатель 504-п'!T709,'УЦН 1.0'!R:R,0)),"")&amp;")"))</f>
        <v/>
      </c>
      <c r="R709" s="807" t="str">
        <f>IFERROR(INDEX('УЦН 2.0'!K:K,MATCH('показатель 504-п'!T709,'УЦН 2.0'!L:L,0)),"")</f>
        <v/>
      </c>
      <c r="S709" s="801" t="str">
        <f>IFERROR(INDEX('ПРТС'!H:H,MATCH('показатель 504-п'!T709,'ПРТС'!P:P,0)),"")</f>
        <v/>
      </c>
      <c r="T709" s="808">
        <v>708</v>
      </c>
      <c r="U709" s="785"/>
      <c r="V709" s="785"/>
      <c r="W709" s="785"/>
      <c r="X709" s="785"/>
      <c r="Y709" s="785"/>
      <c r="Z709" s="785"/>
      <c r="AA709" s="785"/>
      <c r="AB709" s="785"/>
    </row>
    <row r="710" ht="14.25">
      <c r="A710" s="800" t="s">
        <v>1137</v>
      </c>
      <c r="B710" s="800" t="s">
        <v>5150</v>
      </c>
      <c r="C710" s="800" t="s">
        <v>5181</v>
      </c>
      <c r="D710" s="801">
        <v>9</v>
      </c>
      <c r="E710" s="802">
        <v>5</v>
      </c>
      <c r="F710" s="803" t="s">
        <v>5182</v>
      </c>
      <c r="G710" s="803" t="s">
        <v>5183</v>
      </c>
      <c r="H710" s="803" t="s">
        <v>5184</v>
      </c>
      <c r="I710" s="803" t="str">
        <f>IFERROR(INDEX('УУС'!F:F,MATCH('показатель 504-п'!T710,'УУС'!N:N,0)),"")</f>
        <v/>
      </c>
      <c r="J710" s="804" t="str">
        <f t="shared" si="50"/>
        <v xml:space="preserve">4G низ</v>
      </c>
      <c r="K710" s="805" t="s">
        <v>156</v>
      </c>
      <c r="L710" s="805" t="s">
        <v>156</v>
      </c>
      <c r="M710" s="805" t="s">
        <v>4220</v>
      </c>
      <c r="N710" s="805" t="s">
        <v>2586</v>
      </c>
      <c r="O710" s="806" t="str">
        <f t="shared" si="51"/>
        <v>-</v>
      </c>
      <c r="P710" s="801" t="s">
        <v>156</v>
      </c>
      <c r="Q710" s="801" t="str">
        <f>CONCATENATE(IFERROR(INDEX('УЦН 1.0'!D:D,MATCH('показатель 504-п'!T710,'УЦН 1.0'!R:R,0)),""),IF(IFERROR(INDEX('УЦН 1.0'!H:H,MATCH('показатель 504-п'!T710,'УЦН 1.0'!R:R,0)),"")="",""," ("&amp;IFERROR(INDEX('УЦН 1.0'!H:H,MATCH('показатель 504-п'!T710,'УЦН 1.0'!R:R,0)),"")&amp;")"))</f>
        <v/>
      </c>
      <c r="R710" s="807" t="str">
        <f>IFERROR(INDEX('УЦН 2.0'!K:K,MATCH('показатель 504-п'!T710,'УЦН 2.0'!L:L,0)),"")</f>
        <v/>
      </c>
      <c r="S710" s="801" t="str">
        <f>IFERROR(INDEX('ПРТС'!H:H,MATCH('показатель 504-п'!T710,'ПРТС'!P:P,0)),"")</f>
        <v/>
      </c>
      <c r="T710" s="808">
        <v>709</v>
      </c>
      <c r="U710" s="785"/>
      <c r="V710" s="785"/>
      <c r="W710" s="785"/>
      <c r="X710" s="785"/>
      <c r="Y710" s="785"/>
      <c r="Z710" s="785"/>
      <c r="AA710" s="785"/>
      <c r="AB710" s="785"/>
    </row>
    <row r="711" ht="14.25">
      <c r="A711" s="809" t="s">
        <v>1137</v>
      </c>
      <c r="B711" s="800" t="s">
        <v>1216</v>
      </c>
      <c r="C711" s="809" t="s">
        <v>472</v>
      </c>
      <c r="D711" s="813">
        <v>240</v>
      </c>
      <c r="E711" s="802">
        <v>161</v>
      </c>
      <c r="F711" s="803" t="s">
        <v>5185</v>
      </c>
      <c r="G711" s="803" t="s">
        <v>5186</v>
      </c>
      <c r="H711" s="803" t="s">
        <v>5187</v>
      </c>
      <c r="I711" s="803" t="str">
        <f>IFERROR(INDEX('УУС'!F:F,MATCH('показатель 504-п'!T711,'УУС'!N:N,0)),"")</f>
        <v/>
      </c>
      <c r="J711" s="811" t="str">
        <f t="shared" si="50"/>
        <v xml:space="preserve">4G хор</v>
      </c>
      <c r="K711" s="805"/>
      <c r="L711" s="805"/>
      <c r="M711" s="805"/>
      <c r="N711" s="812" t="s">
        <v>2483</v>
      </c>
      <c r="O711" s="806" t="str">
        <f t="shared" si="51"/>
        <v>РРЛ</v>
      </c>
      <c r="P711" s="801" t="s">
        <v>2540</v>
      </c>
      <c r="Q711" s="801" t="str">
        <f>CONCATENATE(IFERROR(INDEX('УЦН 1.0'!D:D,MATCH('показатель 504-п'!T711,'УЦН 1.0'!R:R,0)),""),IF(IFERROR(INDEX('УЦН 1.0'!H:H,MATCH('показатель 504-п'!T711,'УЦН 1.0'!R:R,0)),"")="",""," ("&amp;IFERROR(INDEX('УЦН 1.0'!H:H,MATCH('показатель 504-п'!T711,'УЦН 1.0'!R:R,0)),"")&amp;")"))</f>
        <v/>
      </c>
      <c r="R711" s="807" t="str">
        <f>IFERROR(INDEX('УЦН 2.0'!K:K,MATCH('показатель 504-п'!T711,'УЦН 2.0'!L:L,0)),"")</f>
        <v xml:space="preserve">2023 (ноябрь 2023) - спутник  </v>
      </c>
      <c r="S711" s="801" t="str">
        <f>IFERROR(INDEX('ПРТС'!H:H,MATCH('показатель 504-п'!T711,'ПРТС'!P:P,0)),"")</f>
        <v/>
      </c>
      <c r="T711" s="808">
        <v>710</v>
      </c>
      <c r="U711" s="785"/>
      <c r="V711" s="785"/>
      <c r="W711" s="785"/>
      <c r="X711" s="785"/>
      <c r="Y711" s="785"/>
      <c r="Z711" s="785"/>
      <c r="AA711" s="785"/>
      <c r="AB711" s="785"/>
    </row>
    <row r="712" ht="14.25">
      <c r="A712" s="800" t="s">
        <v>1137</v>
      </c>
      <c r="B712" s="800" t="s">
        <v>5150</v>
      </c>
      <c r="C712" s="800" t="s">
        <v>5188</v>
      </c>
      <c r="D712" s="801">
        <v>3864</v>
      </c>
      <c r="E712" s="802">
        <v>3689</v>
      </c>
      <c r="F712" s="803" t="s">
        <v>5189</v>
      </c>
      <c r="G712" s="803" t="s">
        <v>5190</v>
      </c>
      <c r="H712" s="803" t="s">
        <v>5191</v>
      </c>
      <c r="I712" s="803" t="str">
        <f>IFERROR(INDEX('УУС'!F:F,MATCH('показатель 504-п'!T712,'УУС'!N:N,0)),"")</f>
        <v/>
      </c>
      <c r="J712" s="804" t="str">
        <f t="shared" si="50"/>
        <v xml:space="preserve">4G хор</v>
      </c>
      <c r="K712" s="805" t="s">
        <v>2480</v>
      </c>
      <c r="L712" s="805" t="s">
        <v>2481</v>
      </c>
      <c r="M712" s="805" t="s">
        <v>2482</v>
      </c>
      <c r="N712" s="805" t="s">
        <v>2483</v>
      </c>
      <c r="O712" s="806" t="str">
        <f t="shared" si="51"/>
        <v>ВОЛС</v>
      </c>
      <c r="P712" s="801" t="s">
        <v>819</v>
      </c>
      <c r="Q712" s="801" t="str">
        <f>CONCATENATE(IFERROR(INDEX('УЦН 1.0'!D:D,MATCH('показатель 504-п'!T712,'УЦН 1.0'!R:R,0)),""),IF(IFERROR(INDEX('УЦН 1.0'!H:H,MATCH('показатель 504-п'!T712,'УЦН 1.0'!R:R,0)),"")="",""," ("&amp;IFERROR(INDEX('УЦН 1.0'!H:H,MATCH('показатель 504-п'!T712,'УЦН 1.0'!R:R,0)),"")&amp;")"))</f>
        <v/>
      </c>
      <c r="R712" s="807" t="str">
        <f>IFERROR(INDEX('УЦН 2.0'!K:K,MATCH('показатель 504-п'!T712,'УЦН 2.0'!L:L,0)),"")</f>
        <v/>
      </c>
      <c r="S712" s="801" t="str">
        <f>IFERROR(INDEX('ПРТС'!H:H,MATCH('показатель 504-п'!T712,'ПРТС'!P:P,0)),"")</f>
        <v/>
      </c>
      <c r="T712" s="808">
        <v>711</v>
      </c>
      <c r="U712" s="785"/>
      <c r="V712" s="785"/>
      <c r="W712" s="785"/>
      <c r="X712" s="785"/>
      <c r="Y712" s="785"/>
      <c r="Z712" s="785"/>
      <c r="AA712" s="785"/>
      <c r="AB712" s="785"/>
    </row>
    <row r="713" ht="14.25">
      <c r="A713" s="800" t="s">
        <v>1137</v>
      </c>
      <c r="B713" s="800" t="s">
        <v>5168</v>
      </c>
      <c r="C713" s="800" t="s">
        <v>5192</v>
      </c>
      <c r="D713" s="801">
        <v>118</v>
      </c>
      <c r="E713" s="802">
        <v>45</v>
      </c>
      <c r="F713" s="803" t="s">
        <v>5193</v>
      </c>
      <c r="G713" s="803" t="s">
        <v>5194</v>
      </c>
      <c r="H713" s="803" t="s">
        <v>5195</v>
      </c>
      <c r="I713" s="803" t="str">
        <f>IFERROR(INDEX('УУС'!F:F,MATCH('показатель 504-п'!T713,'УУС'!N:N,0)),"")</f>
        <v/>
      </c>
      <c r="J713" s="804" t="str">
        <f t="shared" si="50"/>
        <v xml:space="preserve">2G низ</v>
      </c>
      <c r="K713" s="805" t="s">
        <v>156</v>
      </c>
      <c r="L713" s="805" t="s">
        <v>2500</v>
      </c>
      <c r="M713" s="805" t="s">
        <v>2489</v>
      </c>
      <c r="N713" s="805" t="s">
        <v>156</v>
      </c>
      <c r="O713" s="806" t="str">
        <f t="shared" si="51"/>
        <v>-</v>
      </c>
      <c r="P713" s="801" t="s">
        <v>156</v>
      </c>
      <c r="Q713" s="801" t="str">
        <f>CONCATENATE(IFERROR(INDEX('УЦН 1.0'!D:D,MATCH('показатель 504-п'!T713,'УЦН 1.0'!R:R,0)),""),IF(IFERROR(INDEX('УЦН 1.0'!H:H,MATCH('показатель 504-п'!T713,'УЦН 1.0'!R:R,0)),"")="",""," ("&amp;IFERROR(INDEX('УЦН 1.0'!H:H,MATCH('показатель 504-п'!T713,'УЦН 1.0'!R:R,0)),"")&amp;")"))</f>
        <v/>
      </c>
      <c r="R713" s="807" t="str">
        <f>IFERROR(INDEX('УЦН 2.0'!K:K,MATCH('показатель 504-п'!T713,'УЦН 2.0'!L:L,0)),"")</f>
        <v/>
      </c>
      <c r="S713" s="801" t="str">
        <f>IFERROR(INDEX('ПРТС'!H:H,MATCH('показатель 504-п'!T713,'ПРТС'!P:P,0)),"")</f>
        <v/>
      </c>
      <c r="T713" s="808">
        <v>712</v>
      </c>
      <c r="U713" s="785"/>
      <c r="V713" s="785"/>
      <c r="W713" s="785"/>
      <c r="X713" s="785"/>
      <c r="Y713" s="785"/>
      <c r="Z713" s="785"/>
      <c r="AA713" s="785"/>
      <c r="AB713" s="785"/>
    </row>
    <row r="714" ht="14.25">
      <c r="A714" s="800" t="s">
        <v>1137</v>
      </c>
      <c r="B714" s="800" t="s">
        <v>5150</v>
      </c>
      <c r="C714" s="800" t="s">
        <v>2983</v>
      </c>
      <c r="D714" s="801">
        <v>77</v>
      </c>
      <c r="E714" s="802">
        <v>56</v>
      </c>
      <c r="F714" s="803" t="s">
        <v>5196</v>
      </c>
      <c r="G714" s="803" t="s">
        <v>5197</v>
      </c>
      <c r="H714" s="803" t="s">
        <v>5198</v>
      </c>
      <c r="I714" s="803" t="str">
        <f>IFERROR(INDEX('УУС'!F:F,MATCH('показатель 504-п'!T714,'УУС'!N:N,0)),"")</f>
        <v/>
      </c>
      <c r="J714" s="804" t="str">
        <f t="shared" si="50"/>
        <v xml:space="preserve">4G хор</v>
      </c>
      <c r="K714" s="805" t="s">
        <v>156</v>
      </c>
      <c r="L714" s="805" t="s">
        <v>156</v>
      </c>
      <c r="M714" s="805" t="s">
        <v>2482</v>
      </c>
      <c r="N714" s="805" t="s">
        <v>2483</v>
      </c>
      <c r="O714" s="806" t="str">
        <f t="shared" si="51"/>
        <v>-</v>
      </c>
      <c r="P714" s="801" t="s">
        <v>156</v>
      </c>
      <c r="Q714" s="801" t="str">
        <f>CONCATENATE(IFERROR(INDEX('УЦН 1.0'!D:D,MATCH('показатель 504-п'!T714,'УЦН 1.0'!R:R,0)),""),IF(IFERROR(INDEX('УЦН 1.0'!H:H,MATCH('показатель 504-п'!T714,'УЦН 1.0'!R:R,0)),"")="",""," ("&amp;IFERROR(INDEX('УЦН 1.0'!H:H,MATCH('показатель 504-п'!T714,'УЦН 1.0'!R:R,0)),"")&amp;")"))</f>
        <v/>
      </c>
      <c r="R714" s="807" t="str">
        <f>IFERROR(INDEX('УЦН 2.0'!K:K,MATCH('показатель 504-п'!T714,'УЦН 2.0'!L:L,0)),"")</f>
        <v/>
      </c>
      <c r="S714" s="801" t="str">
        <f>IFERROR(INDEX('ПРТС'!H:H,MATCH('показатель 504-п'!T714,'ПРТС'!P:P,0)),"")</f>
        <v/>
      </c>
      <c r="T714" s="808">
        <v>713</v>
      </c>
      <c r="U714" s="785"/>
      <c r="V714" s="785"/>
      <c r="W714" s="785"/>
      <c r="X714" s="785"/>
      <c r="Y714" s="785"/>
      <c r="Z714" s="785"/>
      <c r="AA714" s="785"/>
      <c r="AB714" s="785"/>
    </row>
    <row r="715" ht="14.25">
      <c r="A715" s="800" t="s">
        <v>1137</v>
      </c>
      <c r="B715" s="800" t="s">
        <v>5146</v>
      </c>
      <c r="C715" s="800" t="s">
        <v>300</v>
      </c>
      <c r="D715" s="801">
        <v>361</v>
      </c>
      <c r="E715" s="802">
        <v>248</v>
      </c>
      <c r="F715" s="803" t="s">
        <v>5199</v>
      </c>
      <c r="G715" s="803" t="s">
        <v>5200</v>
      </c>
      <c r="H715" s="803" t="s">
        <v>5201</v>
      </c>
      <c r="I715" s="803" t="str">
        <f>IFERROR(INDEX('УУС'!F:F,MATCH('показатель 504-п'!T715,'УУС'!N:N,0)),"")</f>
        <v/>
      </c>
      <c r="J715" s="804" t="str">
        <f t="shared" si="50"/>
        <v xml:space="preserve">3G хор</v>
      </c>
      <c r="K715" s="805" t="s">
        <v>2557</v>
      </c>
      <c r="L715" s="805" t="s">
        <v>2488</v>
      </c>
      <c r="M715" s="805" t="s">
        <v>2508</v>
      </c>
      <c r="N715" s="805" t="s">
        <v>2695</v>
      </c>
      <c r="O715" s="806" t="str">
        <f t="shared" si="51"/>
        <v>ВОЛС</v>
      </c>
      <c r="P715" s="801" t="s">
        <v>819</v>
      </c>
      <c r="Q715" s="801" t="str">
        <f>CONCATENATE(IFERROR(INDEX('УЦН 1.0'!D:D,MATCH('показатель 504-п'!T715,'УЦН 1.0'!R:R,0)),""),IF(IFERROR(INDEX('УЦН 1.0'!H:H,MATCH('показатель 504-п'!T715,'УЦН 1.0'!R:R,0)),"")="",""," ("&amp;IFERROR(INDEX('УЦН 1.0'!H:H,MATCH('показатель 504-п'!T715,'УЦН 1.0'!R:R,0)),"")&amp;")"))</f>
        <v xml:space="preserve">2021 (ВОЛС)</v>
      </c>
      <c r="R715" s="807" t="str">
        <f>IFERROR(INDEX('УЦН 2.0'!K:K,MATCH('показатель 504-п'!T715,'УЦН 2.0'!L:L,0)),"")</f>
        <v/>
      </c>
      <c r="S715" s="801" t="str">
        <f>IFERROR(INDEX('ПРТС'!H:H,MATCH('показатель 504-п'!T715,'ПРТС'!P:P,0)),"")</f>
        <v/>
      </c>
      <c r="T715" s="808">
        <v>714</v>
      </c>
      <c r="U715" s="785"/>
      <c r="V715" s="785"/>
      <c r="W715" s="785"/>
      <c r="X715" s="785"/>
      <c r="Y715" s="785"/>
      <c r="Z715" s="785"/>
      <c r="AA715" s="785"/>
      <c r="AB715" s="785"/>
    </row>
    <row r="716" ht="14.25">
      <c r="A716" s="800" t="s">
        <v>1137</v>
      </c>
      <c r="B716" s="800" t="s">
        <v>1216</v>
      </c>
      <c r="C716" s="800" t="s">
        <v>5202</v>
      </c>
      <c r="D716" s="801">
        <v>0</v>
      </c>
      <c r="E716" s="802">
        <v>0</v>
      </c>
      <c r="F716" s="803" t="s">
        <v>5203</v>
      </c>
      <c r="G716" s="803" t="s">
        <v>5204</v>
      </c>
      <c r="H716" s="803" t="s">
        <v>5205</v>
      </c>
      <c r="I716" s="803" t="str">
        <f>IFERROR(INDEX('УУС'!F:F,MATCH('показатель 504-п'!T716,'УУС'!N:N,0)),"")</f>
        <v/>
      </c>
      <c r="J716" s="804" t="str">
        <f t="shared" si="50"/>
        <v>-</v>
      </c>
      <c r="K716" s="805" t="s">
        <v>156</v>
      </c>
      <c r="L716" s="805" t="s">
        <v>156</v>
      </c>
      <c r="M716" s="805" t="s">
        <v>156</v>
      </c>
      <c r="N716" s="805" t="s">
        <v>156</v>
      </c>
      <c r="O716" s="806" t="str">
        <f t="shared" si="51"/>
        <v>-</v>
      </c>
      <c r="P716" s="801" t="s">
        <v>156</v>
      </c>
      <c r="Q716" s="801" t="str">
        <f>CONCATENATE(IFERROR(INDEX('УЦН 1.0'!D:D,MATCH('показатель 504-п'!T716,'УЦН 1.0'!R:R,0)),""),IF(IFERROR(INDEX('УЦН 1.0'!H:H,MATCH('показатель 504-п'!T716,'УЦН 1.0'!R:R,0)),"")="",""," ("&amp;IFERROR(INDEX('УЦН 1.0'!H:H,MATCH('показатель 504-п'!T716,'УЦН 1.0'!R:R,0)),"")&amp;")"))</f>
        <v/>
      </c>
      <c r="R716" s="807" t="str">
        <f>IFERROR(INDEX('УЦН 2.0'!K:K,MATCH('показатель 504-п'!T716,'УЦН 2.0'!L:L,0)),"")</f>
        <v/>
      </c>
      <c r="S716" s="801" t="str">
        <f>IFERROR(INDEX('ПРТС'!H:H,MATCH('показатель 504-п'!T716,'ПРТС'!P:P,0)),"")</f>
        <v/>
      </c>
      <c r="T716" s="808">
        <v>715</v>
      </c>
      <c r="U716" s="785"/>
      <c r="V716" s="785"/>
      <c r="W716" s="785"/>
      <c r="X716" s="785"/>
      <c r="Y716" s="785"/>
      <c r="Z716" s="785"/>
      <c r="AA716" s="785"/>
      <c r="AB716" s="785"/>
    </row>
    <row r="717" ht="14.25">
      <c r="A717" s="800" t="s">
        <v>1137</v>
      </c>
      <c r="B717" s="800" t="s">
        <v>1369</v>
      </c>
      <c r="C717" s="824" t="s">
        <v>5206</v>
      </c>
      <c r="D717" s="801">
        <v>787</v>
      </c>
      <c r="E717" s="802">
        <v>561</v>
      </c>
      <c r="F717" s="803" t="s">
        <v>5207</v>
      </c>
      <c r="G717" s="803" t="s">
        <v>5208</v>
      </c>
      <c r="H717" s="803" t="s">
        <v>5209</v>
      </c>
      <c r="I717" s="803" t="str">
        <f>IFERROR(INDEX('УУС'!F:F,MATCH('показатель 504-п'!T717,'УУС'!N:N,0)),"")</f>
        <v/>
      </c>
      <c r="J717" s="804" t="str">
        <f t="shared" si="50"/>
        <v xml:space="preserve">4G хор</v>
      </c>
      <c r="K717" s="805" t="s">
        <v>156</v>
      </c>
      <c r="L717" s="805" t="s">
        <v>2481</v>
      </c>
      <c r="M717" s="805" t="s">
        <v>2516</v>
      </c>
      <c r="N717" s="825" t="s">
        <v>156</v>
      </c>
      <c r="O717" s="806" t="str">
        <f t="shared" si="51"/>
        <v>ВОЛС</v>
      </c>
      <c r="P717" s="801" t="s">
        <v>819</v>
      </c>
      <c r="Q717" s="801" t="str">
        <f>CONCATENATE(IFERROR(INDEX('УЦН 1.0'!D:D,MATCH('показатель 504-п'!T717,'УЦН 1.0'!R:R,0)),""),IF(IFERROR(INDEX('УЦН 1.0'!H:H,MATCH('показатель 504-п'!T717,'УЦН 1.0'!R:R,0)),"")="",""," ("&amp;IFERROR(INDEX('УЦН 1.0'!H:H,MATCH('показатель 504-п'!T717,'УЦН 1.0'!R:R,0)),"")&amp;")"))</f>
        <v/>
      </c>
      <c r="R717" s="807" t="str">
        <f>IFERROR(INDEX('УЦН 2.0'!K:K,MATCH('показатель 504-п'!T717,'УЦН 2.0'!L:L,0)),"")</f>
        <v/>
      </c>
      <c r="S717" s="801" t="str">
        <f>IFERROR(INDEX('ПРТС'!H:H,MATCH('показатель 504-п'!T717,'ПРТС'!P:P,0)),"")</f>
        <v/>
      </c>
      <c r="T717" s="808">
        <v>716</v>
      </c>
      <c r="U717" s="785"/>
      <c r="V717" s="785"/>
      <c r="W717" s="785"/>
      <c r="X717" s="785"/>
      <c r="Y717" s="785"/>
      <c r="Z717" s="785"/>
      <c r="AA717" s="785"/>
      <c r="AB717" s="785"/>
    </row>
    <row r="718" ht="14.25">
      <c r="A718" s="800" t="s">
        <v>1137</v>
      </c>
      <c r="B718" s="800" t="s">
        <v>5210</v>
      </c>
      <c r="C718" s="800" t="s">
        <v>5211</v>
      </c>
      <c r="D718" s="801">
        <v>734</v>
      </c>
      <c r="E718" s="802">
        <v>541</v>
      </c>
      <c r="F718" s="803" t="s">
        <v>5212</v>
      </c>
      <c r="G718" s="803" t="s">
        <v>5213</v>
      </c>
      <c r="H718" s="803" t="s">
        <v>5214</v>
      </c>
      <c r="I718" s="803" t="str">
        <f>IFERROR(INDEX('УУС'!F:F,MATCH('показатель 504-п'!T718,'УУС'!N:N,0)),"")</f>
        <v/>
      </c>
      <c r="J718" s="804" t="str">
        <f t="shared" si="50"/>
        <v xml:space="preserve">4G хор</v>
      </c>
      <c r="K718" s="805" t="s">
        <v>4119</v>
      </c>
      <c r="L718" s="805" t="s">
        <v>2643</v>
      </c>
      <c r="M718" s="805" t="s">
        <v>2482</v>
      </c>
      <c r="N718" s="805" t="s">
        <v>2483</v>
      </c>
      <c r="O718" s="806" t="str">
        <f t="shared" si="51"/>
        <v>ВОЛС</v>
      </c>
      <c r="P718" s="801" t="s">
        <v>819</v>
      </c>
      <c r="Q718" s="801" t="str">
        <f>CONCATENATE(IFERROR(INDEX('УЦН 1.0'!D:D,MATCH('показатель 504-п'!T718,'УЦН 1.0'!R:R,0)),""),IF(IFERROR(INDEX('УЦН 1.0'!H:H,MATCH('показатель 504-п'!T718,'УЦН 1.0'!R:R,0)),"")="",""," ("&amp;IFERROR(INDEX('УЦН 1.0'!H:H,MATCH('показатель 504-п'!T718,'УЦН 1.0'!R:R,0)),"")&amp;")"))</f>
        <v/>
      </c>
      <c r="R718" s="807" t="str">
        <f>IFERROR(INDEX('УЦН 2.0'!K:K,MATCH('показатель 504-п'!T718,'УЦН 2.0'!L:L,0)),"")</f>
        <v/>
      </c>
      <c r="S718" s="801" t="str">
        <f>IFERROR(INDEX('ПРТС'!H:H,MATCH('показатель 504-п'!T718,'ПРТС'!P:P,0)),"")</f>
        <v/>
      </c>
      <c r="T718" s="808">
        <v>717</v>
      </c>
      <c r="U718" s="785"/>
      <c r="V718" s="785"/>
      <c r="W718" s="785"/>
      <c r="X718" s="785"/>
      <c r="Y718" s="785"/>
      <c r="Z718" s="785"/>
      <c r="AA718" s="785"/>
      <c r="AB718" s="785"/>
    </row>
    <row r="719" ht="14.25">
      <c r="A719" s="800" t="s">
        <v>1137</v>
      </c>
      <c r="B719" s="800" t="s">
        <v>1285</v>
      </c>
      <c r="C719" s="800" t="s">
        <v>112</v>
      </c>
      <c r="D719" s="801">
        <v>144</v>
      </c>
      <c r="E719" s="802">
        <v>74</v>
      </c>
      <c r="F719" s="803" t="s">
        <v>5215</v>
      </c>
      <c r="G719" s="803" t="s">
        <v>5216</v>
      </c>
      <c r="H719" s="803" t="s">
        <v>5217</v>
      </c>
      <c r="I719" s="803" t="str">
        <f>IFERROR(INDEX('УУС'!F:F,MATCH('показатель 504-п'!T719,'УУС'!N:N,0)),"")</f>
        <v xml:space="preserve">ул. Центральная, стр. 27</v>
      </c>
      <c r="J719" s="804" t="str">
        <f t="shared" si="50"/>
        <v>-</v>
      </c>
      <c r="K719" s="805" t="s">
        <v>156</v>
      </c>
      <c r="L719" s="805" t="s">
        <v>156</v>
      </c>
      <c r="M719" s="805" t="s">
        <v>156</v>
      </c>
      <c r="N719" s="805" t="s">
        <v>156</v>
      </c>
      <c r="O719" s="806" t="str">
        <f t="shared" si="51"/>
        <v>Спутник</v>
      </c>
      <c r="P719" s="801" t="s">
        <v>882</v>
      </c>
      <c r="Q719" s="801" t="str">
        <f>CONCATENATE(IFERROR(INDEX('УЦН 1.0'!D:D,MATCH('показатель 504-п'!T719,'УЦН 1.0'!R:R,0)),""),IF(IFERROR(INDEX('УЦН 1.0'!H:H,MATCH('показатель 504-п'!T719,'УЦН 1.0'!R:R,0)),"")="",""," ("&amp;IFERROR(INDEX('УЦН 1.0'!H:H,MATCH('показатель 504-п'!T719,'УЦН 1.0'!R:R,0)),"")&amp;")"))</f>
        <v/>
      </c>
      <c r="R719" s="807" t="str">
        <f>IFERROR(INDEX('УЦН 2.0'!K:K,MATCH('показатель 504-п'!T719,'УЦН 2.0'!L:L,0)),"")</f>
        <v/>
      </c>
      <c r="S719" s="801" t="str">
        <f>IFERROR(INDEX('ПРТС'!H:H,MATCH('показатель 504-п'!T719,'ПРТС'!P:P,0)),"")</f>
        <v/>
      </c>
      <c r="T719" s="808">
        <v>718</v>
      </c>
      <c r="U719" s="785"/>
      <c r="V719" s="785"/>
      <c r="W719" s="785"/>
      <c r="X719" s="785"/>
      <c r="Y719" s="785"/>
      <c r="Z719" s="785"/>
      <c r="AA719" s="785"/>
      <c r="AB719" s="785"/>
    </row>
    <row r="720" ht="14.25">
      <c r="A720" s="809" t="s">
        <v>1137</v>
      </c>
      <c r="B720" s="800" t="s">
        <v>1347</v>
      </c>
      <c r="C720" s="809" t="s">
        <v>301</v>
      </c>
      <c r="D720" s="810">
        <v>428</v>
      </c>
      <c r="E720" s="802">
        <v>266</v>
      </c>
      <c r="F720" s="803" t="s">
        <v>5218</v>
      </c>
      <c r="G720" s="803" t="s">
        <v>5219</v>
      </c>
      <c r="H720" s="803" t="s">
        <v>5220</v>
      </c>
      <c r="I720" s="803" t="str">
        <f>IFERROR(INDEX('УУС'!F:F,MATCH('показатель 504-п'!T720,'УУС'!N:N,0)),"")</f>
        <v/>
      </c>
      <c r="J720" s="811" t="str">
        <f t="shared" si="50"/>
        <v xml:space="preserve">4G хор</v>
      </c>
      <c r="K720" s="805" t="s">
        <v>156</v>
      </c>
      <c r="L720" s="812" t="s">
        <v>2481</v>
      </c>
      <c r="M720" s="805" t="s">
        <v>156</v>
      </c>
      <c r="N720" s="812" t="s">
        <v>2483</v>
      </c>
      <c r="O720" s="806" t="str">
        <f t="shared" si="51"/>
        <v>ВОЛС</v>
      </c>
      <c r="P720" s="801" t="s">
        <v>819</v>
      </c>
      <c r="Q720" s="801" t="str">
        <f>CONCATENATE(IFERROR(INDEX('УЦН 1.0'!D:D,MATCH('показатель 504-п'!T720,'УЦН 1.0'!R:R,0)),""),IF(IFERROR(INDEX('УЦН 1.0'!H:H,MATCH('показатель 504-п'!T720,'УЦН 1.0'!R:R,0)),"")="",""," ("&amp;IFERROR(INDEX('УЦН 1.0'!H:H,MATCH('показатель 504-п'!T720,'УЦН 1.0'!R:R,0)),"")&amp;")"))</f>
        <v xml:space="preserve">2021 (ВОЛС)</v>
      </c>
      <c r="R720" s="807" t="str">
        <f>IFERROR(INDEX('УЦН 2.0'!K:K,MATCH('показатель 504-п'!T720,'УЦН 2.0'!L:L,0)),"")</f>
        <v xml:space="preserve">2022 (ноябрь 2022) - ВОЛС + Мегафон </v>
      </c>
      <c r="S720" s="801" t="str">
        <f>IFERROR(INDEX('ПРТС'!H:H,MATCH('показатель 504-п'!T720,'ПРТС'!P:P,0)),"")</f>
        <v/>
      </c>
      <c r="T720" s="808">
        <v>719</v>
      </c>
      <c r="U720" s="785"/>
      <c r="V720" s="785"/>
      <c r="W720" s="785"/>
      <c r="X720" s="785"/>
      <c r="Y720" s="785"/>
      <c r="Z720" s="785"/>
      <c r="AA720" s="785"/>
      <c r="AB720" s="785"/>
    </row>
    <row r="721" ht="14.25">
      <c r="A721" s="800" t="s">
        <v>1137</v>
      </c>
      <c r="B721" s="800" t="s">
        <v>5210</v>
      </c>
      <c r="C721" s="800" t="s">
        <v>302</v>
      </c>
      <c r="D721" s="801">
        <v>309</v>
      </c>
      <c r="E721" s="822">
        <v>256</v>
      </c>
      <c r="F721" s="823" t="s">
        <v>5221</v>
      </c>
      <c r="G721" s="823" t="s">
        <v>5222</v>
      </c>
      <c r="H721" s="823" t="s">
        <v>5223</v>
      </c>
      <c r="I721" s="803" t="str">
        <f>IFERROR(INDEX('УУС'!F:F,MATCH('показатель 504-п'!T721,'УУС'!N:N,0)),"")</f>
        <v/>
      </c>
      <c r="J721" s="804" t="str">
        <f t="shared" si="50"/>
        <v xml:space="preserve">4G низ</v>
      </c>
      <c r="K721" s="805" t="s">
        <v>156</v>
      </c>
      <c r="L721" s="805" t="s">
        <v>2643</v>
      </c>
      <c r="M721" s="805" t="s">
        <v>4220</v>
      </c>
      <c r="N721" s="805" t="s">
        <v>2586</v>
      </c>
      <c r="O721" s="806" t="str">
        <f t="shared" si="51"/>
        <v>Спутник</v>
      </c>
      <c r="P721" s="801" t="s">
        <v>156</v>
      </c>
      <c r="Q721" s="801" t="str">
        <f>CONCATENATE(IFERROR(INDEX('УЦН 1.0'!D:D,MATCH('показатель 504-п'!T721,'УЦН 1.0'!R:R,0)),""),IF(IFERROR(INDEX('УЦН 1.0'!H:H,MATCH('показатель 504-п'!T721,'УЦН 1.0'!R:R,0)),"")="",""," ("&amp;IFERROR(INDEX('УЦН 1.0'!H:H,MATCH('показатель 504-п'!T721,'УЦН 1.0'!R:R,0)),"")&amp;")"))</f>
        <v xml:space="preserve">2018 (Спутник)</v>
      </c>
      <c r="R721" s="807" t="str">
        <f>IFERROR(INDEX('УЦН 2.0'!K:K,MATCH('показатель 504-п'!T721,'УЦН 2.0'!L:L,0)),"")</f>
        <v/>
      </c>
      <c r="S721" s="801" t="str">
        <f>IFERROR(INDEX('ПРТС'!H:H,MATCH('показатель 504-п'!T721,'ПРТС'!P:P,0)),"")</f>
        <v/>
      </c>
      <c r="T721" s="808">
        <v>720</v>
      </c>
      <c r="U721" s="785"/>
      <c r="V721" s="785"/>
      <c r="W721" s="785"/>
      <c r="X721" s="785"/>
      <c r="Y721" s="785"/>
      <c r="Z721" s="785"/>
      <c r="AA721" s="785"/>
      <c r="AB721" s="785"/>
    </row>
    <row r="722" ht="14.25">
      <c r="A722" s="800" t="s">
        <v>1137</v>
      </c>
      <c r="B722" s="800" t="s">
        <v>1369</v>
      </c>
      <c r="C722" s="800" t="s">
        <v>5224</v>
      </c>
      <c r="D722" s="801">
        <v>27</v>
      </c>
      <c r="E722" s="802">
        <v>14</v>
      </c>
      <c r="F722" s="803" t="s">
        <v>5225</v>
      </c>
      <c r="G722" s="803" t="s">
        <v>5226</v>
      </c>
      <c r="H722" s="803" t="s">
        <v>5227</v>
      </c>
      <c r="I722" s="803" t="str">
        <f>IFERROR(INDEX('УУС'!F:F,MATCH('показатель 504-п'!T722,'УУС'!N:N,0)),"")</f>
        <v xml:space="preserve">ул. Набережная, д. 8-1</v>
      </c>
      <c r="J722" s="804" t="str">
        <f t="shared" si="50"/>
        <v xml:space="preserve">2G низ</v>
      </c>
      <c r="K722" s="805" t="s">
        <v>156</v>
      </c>
      <c r="L722" s="805" t="s">
        <v>2500</v>
      </c>
      <c r="M722" s="805" t="s">
        <v>156</v>
      </c>
      <c r="N722" s="805" t="s">
        <v>156</v>
      </c>
      <c r="O722" s="806" t="str">
        <f t="shared" si="51"/>
        <v>-</v>
      </c>
      <c r="P722" s="801" t="s">
        <v>156</v>
      </c>
      <c r="Q722" s="801" t="str">
        <f>CONCATENATE(IFERROR(INDEX('УЦН 1.0'!D:D,MATCH('показатель 504-п'!T722,'УЦН 1.0'!R:R,0)),""),IF(IFERROR(INDEX('УЦН 1.0'!H:H,MATCH('показатель 504-п'!T722,'УЦН 1.0'!R:R,0)),"")="",""," ("&amp;IFERROR(INDEX('УЦН 1.0'!H:H,MATCH('показатель 504-п'!T722,'УЦН 1.0'!R:R,0)),"")&amp;")"))</f>
        <v/>
      </c>
      <c r="R722" s="807" t="str">
        <f>IFERROR(INDEX('УЦН 2.0'!K:K,MATCH('показатель 504-п'!T722,'УЦН 2.0'!L:L,0)),"")</f>
        <v/>
      </c>
      <c r="S722" s="801" t="str">
        <f>IFERROR(INDEX('ПРТС'!H:H,MATCH('показатель 504-п'!T722,'ПРТС'!P:P,0)),"")</f>
        <v/>
      </c>
      <c r="T722" s="808">
        <v>721</v>
      </c>
      <c r="U722" s="785"/>
      <c r="V722" s="785"/>
      <c r="W722" s="785"/>
      <c r="X722" s="785"/>
      <c r="Y722" s="785"/>
      <c r="Z722" s="785"/>
      <c r="AA722" s="785"/>
      <c r="AB722" s="785"/>
    </row>
    <row r="723" ht="14.25">
      <c r="A723" s="800" t="s">
        <v>1137</v>
      </c>
      <c r="B723" s="800" t="s">
        <v>5137</v>
      </c>
      <c r="C723" s="800" t="s">
        <v>5228</v>
      </c>
      <c r="D723" s="801">
        <v>0</v>
      </c>
      <c r="E723" s="802">
        <v>5</v>
      </c>
      <c r="F723" s="803" t="s">
        <v>5229</v>
      </c>
      <c r="G723" s="803" t="s">
        <v>5230</v>
      </c>
      <c r="H723" s="803" t="s">
        <v>5231</v>
      </c>
      <c r="I723" s="803" t="str">
        <f>IFERROR(INDEX('УУС'!F:F,MATCH('показатель 504-п'!T723,'УУС'!N:N,0)),"")</f>
        <v/>
      </c>
      <c r="J723" s="804" t="str">
        <f t="shared" si="50"/>
        <v>-</v>
      </c>
      <c r="K723" s="805" t="s">
        <v>156</v>
      </c>
      <c r="L723" s="805" t="s">
        <v>156</v>
      </c>
      <c r="M723" s="805" t="s">
        <v>156</v>
      </c>
      <c r="N723" s="805" t="s">
        <v>156</v>
      </c>
      <c r="O723" s="806" t="str">
        <f t="shared" si="51"/>
        <v>-</v>
      </c>
      <c r="P723" s="801" t="s">
        <v>156</v>
      </c>
      <c r="Q723" s="801" t="str">
        <f>CONCATENATE(IFERROR(INDEX('УЦН 1.0'!D:D,MATCH('показатель 504-п'!T723,'УЦН 1.0'!R:R,0)),""),IF(IFERROR(INDEX('УЦН 1.0'!H:H,MATCH('показатель 504-п'!T723,'УЦН 1.0'!R:R,0)),"")="",""," ("&amp;IFERROR(INDEX('УЦН 1.0'!H:H,MATCH('показатель 504-п'!T723,'УЦН 1.0'!R:R,0)),"")&amp;")"))</f>
        <v/>
      </c>
      <c r="R723" s="807" t="str">
        <f>IFERROR(INDEX('УЦН 2.0'!K:K,MATCH('показатель 504-п'!T723,'УЦН 2.0'!L:L,0)),"")</f>
        <v/>
      </c>
      <c r="S723" s="801" t="str">
        <f>IFERROR(INDEX('ПРТС'!H:H,MATCH('показатель 504-п'!T723,'ПРТС'!P:P,0)),"")</f>
        <v/>
      </c>
      <c r="T723" s="808">
        <v>722</v>
      </c>
      <c r="U723" s="785"/>
      <c r="V723" s="785"/>
      <c r="W723" s="785"/>
      <c r="X723" s="785"/>
      <c r="Y723" s="785"/>
      <c r="Z723" s="785"/>
      <c r="AA723" s="785"/>
      <c r="AB723" s="785"/>
    </row>
    <row r="724" ht="14.25">
      <c r="A724" s="800" t="s">
        <v>1137</v>
      </c>
      <c r="B724" s="800" t="s">
        <v>5137</v>
      </c>
      <c r="C724" s="800" t="s">
        <v>5232</v>
      </c>
      <c r="D724" s="801">
        <v>231</v>
      </c>
      <c r="E724" s="802">
        <v>91</v>
      </c>
      <c r="F724" s="803" t="s">
        <v>5233</v>
      </c>
      <c r="G724" s="803" t="s">
        <v>5234</v>
      </c>
      <c r="H724" s="803" t="s">
        <v>5235</v>
      </c>
      <c r="I724" s="803" t="str">
        <f>IFERROR(INDEX('УУС'!F:F,MATCH('показатель 504-п'!T724,'УУС'!N:N,0)),"")</f>
        <v/>
      </c>
      <c r="J724" s="804" t="str">
        <f t="shared" si="50"/>
        <v xml:space="preserve">4G хор</v>
      </c>
      <c r="K724" s="805" t="s">
        <v>2480</v>
      </c>
      <c r="L724" s="805" t="s">
        <v>2481</v>
      </c>
      <c r="M724" s="805" t="s">
        <v>2482</v>
      </c>
      <c r="N724" s="805" t="s">
        <v>156</v>
      </c>
      <c r="O724" s="806" t="str">
        <f t="shared" si="51"/>
        <v>ВОЛС</v>
      </c>
      <c r="P724" s="801" t="s">
        <v>819</v>
      </c>
      <c r="Q724" s="801" t="str">
        <f>CONCATENATE(IFERROR(INDEX('УЦН 1.0'!D:D,MATCH('показатель 504-п'!T724,'УЦН 1.0'!R:R,0)),""),IF(IFERROR(INDEX('УЦН 1.0'!H:H,MATCH('показатель 504-п'!T724,'УЦН 1.0'!R:R,0)),"")="",""," ("&amp;IFERROR(INDEX('УЦН 1.0'!H:H,MATCH('показатель 504-п'!T724,'УЦН 1.0'!R:R,0)),"")&amp;")"))</f>
        <v/>
      </c>
      <c r="R724" s="807" t="str">
        <f>IFERROR(INDEX('УЦН 2.0'!K:K,MATCH('показатель 504-п'!T724,'УЦН 2.0'!L:L,0)),"")</f>
        <v/>
      </c>
      <c r="S724" s="801" t="str">
        <f>IFERROR(INDEX('ПРТС'!H:H,MATCH('показатель 504-п'!T724,'ПРТС'!P:P,0)),"")</f>
        <v/>
      </c>
      <c r="T724" s="808">
        <v>723</v>
      </c>
      <c r="U724" s="785"/>
      <c r="V724" s="785"/>
      <c r="W724" s="785"/>
      <c r="X724" s="785"/>
      <c r="Y724" s="785"/>
      <c r="Z724" s="785"/>
      <c r="AA724" s="785"/>
      <c r="AB724" s="785"/>
    </row>
    <row r="725" ht="14.25">
      <c r="A725" s="814" t="s">
        <v>1137</v>
      </c>
      <c r="B725" s="800" t="s">
        <v>5132</v>
      </c>
      <c r="C725" s="814" t="s">
        <v>632</v>
      </c>
      <c r="D725" s="815">
        <v>548</v>
      </c>
      <c r="E725" s="802">
        <v>409</v>
      </c>
      <c r="F725" s="803" t="s">
        <v>5236</v>
      </c>
      <c r="G725" s="803" t="s">
        <v>5237</v>
      </c>
      <c r="H725" s="803" t="s">
        <v>5238</v>
      </c>
      <c r="I725" s="803" t="str">
        <f>IFERROR(INDEX('УУС'!F:F,MATCH('показатель 504-п'!T725,'УУС'!N:N,0)),"")</f>
        <v/>
      </c>
      <c r="J725" s="816" t="str">
        <f t="shared" si="50"/>
        <v xml:space="preserve">4G хор</v>
      </c>
      <c r="K725" s="805"/>
      <c r="L725" s="817" t="s">
        <v>2481</v>
      </c>
      <c r="M725" s="805"/>
      <c r="N725" s="805"/>
      <c r="O725" s="806" t="str">
        <f t="shared" si="51"/>
        <v>ВОЛС</v>
      </c>
      <c r="P725" s="801" t="s">
        <v>819</v>
      </c>
      <c r="Q725" s="801" t="str">
        <f>CONCATENATE(IFERROR(INDEX('УЦН 1.0'!D:D,MATCH('показатель 504-п'!T725,'УЦН 1.0'!R:R,0)),""),IF(IFERROR(INDEX('УЦН 1.0'!H:H,MATCH('показатель 504-п'!T725,'УЦН 1.0'!R:R,0)),"")="",""," ("&amp;IFERROR(INDEX('УЦН 1.0'!H:H,MATCH('показатель 504-п'!T725,'УЦН 1.0'!R:R,0)),"")&amp;")"))</f>
        <v/>
      </c>
      <c r="R725" s="807" t="str">
        <f>IFERROR(INDEX('УЦН 2.0'!K:K,MATCH('показатель 504-п'!T725,'УЦН 2.0'!L:L,0)),"")</f>
        <v/>
      </c>
      <c r="S725" s="801">
        <f>IFERROR(INDEX('ПРТС'!H:H,MATCH('показатель 504-п'!T725,'ПРТС'!P:P,0)),"")</f>
        <v>2022</v>
      </c>
      <c r="T725" s="808">
        <v>724</v>
      </c>
      <c r="U725" s="785"/>
      <c r="V725" s="785"/>
      <c r="W725" s="785"/>
      <c r="X725" s="785"/>
      <c r="Y725" s="785"/>
      <c r="Z725" s="785"/>
      <c r="AA725" s="785"/>
      <c r="AB725" s="785"/>
    </row>
    <row r="726" ht="14.25">
      <c r="A726" s="800" t="s">
        <v>1137</v>
      </c>
      <c r="B726" s="800" t="s">
        <v>5155</v>
      </c>
      <c r="C726" s="800" t="s">
        <v>5239</v>
      </c>
      <c r="D726" s="801">
        <v>0</v>
      </c>
      <c r="E726" s="802">
        <v>0</v>
      </c>
      <c r="F726" s="803" t="s">
        <v>5240</v>
      </c>
      <c r="G726" s="803" t="s">
        <v>5241</v>
      </c>
      <c r="H726" s="803" t="s">
        <v>5242</v>
      </c>
      <c r="I726" s="803" t="str">
        <f>IFERROR(INDEX('УУС'!F:F,MATCH('показатель 504-п'!T726,'УУС'!N:N,0)),"")</f>
        <v/>
      </c>
      <c r="J726" s="804" t="str">
        <f t="shared" si="50"/>
        <v xml:space="preserve">4G низ</v>
      </c>
      <c r="K726" s="805" t="s">
        <v>156</v>
      </c>
      <c r="L726" s="805" t="s">
        <v>2643</v>
      </c>
      <c r="M726" s="805" t="s">
        <v>156</v>
      </c>
      <c r="N726" s="805" t="s">
        <v>2586</v>
      </c>
      <c r="O726" s="806" t="str">
        <f t="shared" si="51"/>
        <v>-</v>
      </c>
      <c r="P726" s="801" t="s">
        <v>156</v>
      </c>
      <c r="Q726" s="801" t="str">
        <f>CONCATENATE(IFERROR(INDEX('УЦН 1.0'!D:D,MATCH('показатель 504-п'!T726,'УЦН 1.0'!R:R,0)),""),IF(IFERROR(INDEX('УЦН 1.0'!H:H,MATCH('показатель 504-п'!T726,'УЦН 1.0'!R:R,0)),"")="",""," ("&amp;IFERROR(INDEX('УЦН 1.0'!H:H,MATCH('показатель 504-п'!T726,'УЦН 1.0'!R:R,0)),"")&amp;")"))</f>
        <v/>
      </c>
      <c r="R726" s="807" t="str">
        <f>IFERROR(INDEX('УЦН 2.0'!K:K,MATCH('показатель 504-п'!T726,'УЦН 2.0'!L:L,0)),"")</f>
        <v/>
      </c>
      <c r="S726" s="801" t="str">
        <f>IFERROR(INDEX('ПРТС'!H:H,MATCH('показатель 504-п'!T726,'ПРТС'!P:P,0)),"")</f>
        <v/>
      </c>
      <c r="T726" s="808">
        <v>725</v>
      </c>
      <c r="U726" s="785"/>
      <c r="V726" s="785"/>
      <c r="W726" s="785"/>
      <c r="X726" s="785"/>
      <c r="Y726" s="785"/>
      <c r="Z726" s="785"/>
      <c r="AA726" s="785"/>
      <c r="AB726" s="785"/>
    </row>
    <row r="727" ht="14.25">
      <c r="A727" s="800" t="s">
        <v>1137</v>
      </c>
      <c r="B727" s="800" t="s">
        <v>1216</v>
      </c>
      <c r="C727" s="800" t="s">
        <v>5243</v>
      </c>
      <c r="D727" s="801">
        <v>0</v>
      </c>
      <c r="E727" s="802">
        <v>0</v>
      </c>
      <c r="F727" s="803" t="s">
        <v>5244</v>
      </c>
      <c r="G727" s="803" t="s">
        <v>5245</v>
      </c>
      <c r="H727" s="803" t="s">
        <v>5246</v>
      </c>
      <c r="I727" s="803" t="str">
        <f>IFERROR(INDEX('УУС'!F:F,MATCH('показатель 504-п'!T727,'УУС'!N:N,0)),"")</f>
        <v/>
      </c>
      <c r="J727" s="804" t="str">
        <f t="shared" si="50"/>
        <v>-</v>
      </c>
      <c r="K727" s="805" t="s">
        <v>156</v>
      </c>
      <c r="L727" s="805" t="s">
        <v>156</v>
      </c>
      <c r="M727" s="805" t="s">
        <v>156</v>
      </c>
      <c r="N727" s="805" t="s">
        <v>156</v>
      </c>
      <c r="O727" s="806" t="str">
        <f t="shared" si="51"/>
        <v>-</v>
      </c>
      <c r="P727" s="801" t="s">
        <v>156</v>
      </c>
      <c r="Q727" s="801" t="str">
        <f>CONCATENATE(IFERROR(INDEX('УЦН 1.0'!D:D,MATCH('показатель 504-п'!T727,'УЦН 1.0'!R:R,0)),""),IF(IFERROR(INDEX('УЦН 1.0'!H:H,MATCH('показатель 504-п'!T727,'УЦН 1.0'!R:R,0)),"")="",""," ("&amp;IFERROR(INDEX('УЦН 1.0'!H:H,MATCH('показатель 504-п'!T727,'УЦН 1.0'!R:R,0)),"")&amp;")"))</f>
        <v/>
      </c>
      <c r="R727" s="807" t="str">
        <f>IFERROR(INDEX('УЦН 2.0'!K:K,MATCH('показатель 504-п'!T727,'УЦН 2.0'!L:L,0)),"")</f>
        <v/>
      </c>
      <c r="S727" s="801" t="str">
        <f>IFERROR(INDEX('ПРТС'!H:H,MATCH('показатель 504-п'!T727,'ПРТС'!P:P,0)),"")</f>
        <v/>
      </c>
      <c r="T727" s="808">
        <v>726</v>
      </c>
      <c r="U727" s="785"/>
      <c r="V727" s="785"/>
      <c r="W727" s="785"/>
      <c r="X727" s="785"/>
      <c r="Y727" s="785"/>
      <c r="Z727" s="785"/>
      <c r="AA727" s="785"/>
      <c r="AB727" s="785"/>
    </row>
    <row r="728" ht="14.25">
      <c r="A728" s="818" t="s">
        <v>1137</v>
      </c>
      <c r="B728" s="800" t="s">
        <v>5247</v>
      </c>
      <c r="C728" s="818" t="s">
        <v>303</v>
      </c>
      <c r="D728" s="801">
        <v>287</v>
      </c>
      <c r="E728" s="802">
        <v>190</v>
      </c>
      <c r="F728" s="803" t="s">
        <v>5248</v>
      </c>
      <c r="G728" s="803" t="s">
        <v>5249</v>
      </c>
      <c r="H728" s="803" t="s">
        <v>5250</v>
      </c>
      <c r="I728" s="803" t="str">
        <f>IFERROR(INDEX('УУС'!F:F,MATCH('показатель 504-п'!T728,'УУС'!N:N,0)),"")</f>
        <v/>
      </c>
      <c r="J728" s="819" t="str">
        <f t="shared" si="50"/>
        <v xml:space="preserve">4G низ</v>
      </c>
      <c r="K728" s="820" t="s">
        <v>2557</v>
      </c>
      <c r="L728" s="805"/>
      <c r="M728" s="805"/>
      <c r="N728" s="820" t="s">
        <v>2586</v>
      </c>
      <c r="O728" s="806" t="str">
        <f t="shared" si="51"/>
        <v>ВОЛС</v>
      </c>
      <c r="P728" s="801" t="s">
        <v>819</v>
      </c>
      <c r="Q728" s="801" t="str">
        <f>CONCATENATE(IFERROR(INDEX('УЦН 1.0'!D:D,MATCH('показатель 504-п'!T728,'УЦН 1.0'!R:R,0)),""),IF(IFERROR(INDEX('УЦН 1.0'!H:H,MATCH('показатель 504-п'!T728,'УЦН 1.0'!R:R,0)),"")="",""," ("&amp;IFERROR(INDEX('УЦН 1.0'!H:H,MATCH('показатель 504-п'!T728,'УЦН 1.0'!R:R,0)),"")&amp;")"))</f>
        <v xml:space="preserve">2021 (ВОЛС)</v>
      </c>
      <c r="R728" s="807">
        <f>IFERROR(INDEX('УЦН 2.0'!K:K,MATCH('показатель 504-п'!T728,'УЦН 2.0'!L:L,0)),"")</f>
        <v>0</v>
      </c>
      <c r="S728" s="801" t="str">
        <f>IFERROR(INDEX('ПРТС'!H:H,MATCH('показатель 504-п'!T728,'ПРТС'!P:P,0)),"")</f>
        <v/>
      </c>
      <c r="T728" s="808">
        <v>727</v>
      </c>
      <c r="U728" s="785"/>
      <c r="V728" s="785"/>
      <c r="W728" s="785"/>
      <c r="X728" s="785"/>
      <c r="Y728" s="785"/>
      <c r="Z728" s="785"/>
      <c r="AA728" s="785"/>
      <c r="AB728" s="785"/>
    </row>
    <row r="729" ht="14.25">
      <c r="A729" s="800" t="s">
        <v>1137</v>
      </c>
      <c r="B729" s="800" t="s">
        <v>5146</v>
      </c>
      <c r="C729" s="800" t="s">
        <v>5251</v>
      </c>
      <c r="D729" s="801">
        <v>6</v>
      </c>
      <c r="E729" s="802">
        <v>3</v>
      </c>
      <c r="F729" s="803" t="s">
        <v>5252</v>
      </c>
      <c r="G729" s="803" t="s">
        <v>5253</v>
      </c>
      <c r="H729" s="803" t="s">
        <v>5254</v>
      </c>
      <c r="I729" s="803" t="str">
        <f>IFERROR(INDEX('УУС'!F:F,MATCH('показатель 504-п'!T729,'УУС'!N:N,0)),"")</f>
        <v/>
      </c>
      <c r="J729" s="804" t="str">
        <f t="shared" si="50"/>
        <v xml:space="preserve">3G хор</v>
      </c>
      <c r="K729" s="805" t="s">
        <v>5255</v>
      </c>
      <c r="L729" s="805" t="s">
        <v>2488</v>
      </c>
      <c r="M729" s="805" t="s">
        <v>2508</v>
      </c>
      <c r="N729" s="805" t="s">
        <v>5256</v>
      </c>
      <c r="O729" s="806" t="str">
        <f t="shared" si="51"/>
        <v>-</v>
      </c>
      <c r="P729" s="801" t="s">
        <v>156</v>
      </c>
      <c r="Q729" s="801" t="str">
        <f>CONCATENATE(IFERROR(INDEX('УЦН 1.0'!D:D,MATCH('показатель 504-п'!T729,'УЦН 1.0'!R:R,0)),""),IF(IFERROR(INDEX('УЦН 1.0'!H:H,MATCH('показатель 504-п'!T729,'УЦН 1.0'!R:R,0)),"")="",""," ("&amp;IFERROR(INDEX('УЦН 1.0'!H:H,MATCH('показатель 504-п'!T729,'УЦН 1.0'!R:R,0)),"")&amp;")"))</f>
        <v/>
      </c>
      <c r="R729" s="807" t="str">
        <f>IFERROR(INDEX('УЦН 2.0'!K:K,MATCH('показатель 504-п'!T729,'УЦН 2.0'!L:L,0)),"")</f>
        <v/>
      </c>
      <c r="S729" s="801" t="str">
        <f>IFERROR(INDEX('ПРТС'!H:H,MATCH('показатель 504-п'!T729,'ПРТС'!P:P,0)),"")</f>
        <v/>
      </c>
      <c r="T729" s="808">
        <v>728</v>
      </c>
      <c r="U729" s="785"/>
      <c r="V729" s="785"/>
      <c r="W729" s="785"/>
      <c r="X729" s="785"/>
      <c r="Y729" s="785"/>
      <c r="Z729" s="785"/>
      <c r="AA729" s="785"/>
      <c r="AB729" s="785"/>
    </row>
    <row r="730" ht="14.25">
      <c r="A730" s="818" t="s">
        <v>1137</v>
      </c>
      <c r="B730" s="800" t="s">
        <v>5132</v>
      </c>
      <c r="C730" s="818" t="s">
        <v>304</v>
      </c>
      <c r="D730" s="801">
        <v>308</v>
      </c>
      <c r="E730" s="822">
        <v>224</v>
      </c>
      <c r="F730" s="823" t="s">
        <v>5257</v>
      </c>
      <c r="G730" s="823" t="s">
        <v>5258</v>
      </c>
      <c r="H730" s="823" t="s">
        <v>5259</v>
      </c>
      <c r="I730" s="803" t="str">
        <f>IFERROR(INDEX('УУС'!F:F,MATCH('показатель 504-п'!T730,'УУС'!N:N,0)),"")</f>
        <v xml:space="preserve">ул. Ленина, д. 21</v>
      </c>
      <c r="J730" s="819" t="str">
        <f t="shared" si="50"/>
        <v xml:space="preserve">3G низ</v>
      </c>
      <c r="K730" s="805"/>
      <c r="L730" s="820" t="s">
        <v>2975</v>
      </c>
      <c r="M730" s="820" t="s">
        <v>2489</v>
      </c>
      <c r="N730" s="820" t="s">
        <v>2490</v>
      </c>
      <c r="O730" s="806" t="str">
        <f t="shared" si="51"/>
        <v>ВОЛС</v>
      </c>
      <c r="P730" s="801" t="s">
        <v>819</v>
      </c>
      <c r="Q730" s="801" t="str">
        <f>CONCATENATE(IFERROR(INDEX('УЦН 1.0'!D:D,MATCH('показатель 504-п'!T730,'УЦН 1.0'!R:R,0)),""),IF(IFERROR(INDEX('УЦН 1.0'!H:H,MATCH('показатель 504-п'!T730,'УЦН 1.0'!R:R,0)),"")="",""," ("&amp;IFERROR(INDEX('УЦН 1.0'!H:H,MATCH('показатель 504-п'!T730,'УЦН 1.0'!R:R,0)),"")&amp;")"))</f>
        <v xml:space="preserve">2019 (ВОЛС)</v>
      </c>
      <c r="R730" s="807">
        <f>IFERROR(INDEX('УЦН 2.0'!K:K,MATCH('показатель 504-п'!T730,'УЦН 2.0'!L:L,0)),"")</f>
        <v>0</v>
      </c>
      <c r="S730" s="801" t="str">
        <f>IFERROR(INDEX('ПРТС'!H:H,MATCH('показатель 504-п'!T730,'ПРТС'!P:P,0)),"")</f>
        <v/>
      </c>
      <c r="T730" s="808">
        <v>729</v>
      </c>
      <c r="U730" s="785"/>
      <c r="V730" s="785"/>
      <c r="W730" s="785"/>
      <c r="X730" s="785"/>
      <c r="Y730" s="785"/>
      <c r="Z730" s="785"/>
      <c r="AA730" s="785"/>
      <c r="AB730" s="785"/>
    </row>
    <row r="731" ht="14.25">
      <c r="A731" s="800" t="s">
        <v>1137</v>
      </c>
      <c r="B731" s="800" t="s">
        <v>1216</v>
      </c>
      <c r="C731" s="800" t="s">
        <v>5260</v>
      </c>
      <c r="D731" s="801">
        <v>18</v>
      </c>
      <c r="E731" s="802">
        <v>13</v>
      </c>
      <c r="F731" s="803" t="s">
        <v>5261</v>
      </c>
      <c r="G731" s="803" t="s">
        <v>5262</v>
      </c>
      <c r="H731" s="803" t="s">
        <v>5263</v>
      </c>
      <c r="I731" s="803" t="str">
        <f>IFERROR(INDEX('УУС'!F:F,MATCH('показатель 504-п'!T731,'УУС'!N:N,0)),"")</f>
        <v xml:space="preserve">ул. Центральная, д. 8</v>
      </c>
      <c r="J731" s="804" t="str">
        <f t="shared" si="50"/>
        <v>-</v>
      </c>
      <c r="K731" s="805" t="s">
        <v>156</v>
      </c>
      <c r="L731" s="805" t="s">
        <v>156</v>
      </c>
      <c r="M731" s="805" t="s">
        <v>156</v>
      </c>
      <c r="N731" s="805" t="s">
        <v>156</v>
      </c>
      <c r="O731" s="806" t="str">
        <f t="shared" si="51"/>
        <v>-</v>
      </c>
      <c r="P731" s="801" t="s">
        <v>156</v>
      </c>
      <c r="Q731" s="801" t="str">
        <f>CONCATENATE(IFERROR(INDEX('УЦН 1.0'!D:D,MATCH('показатель 504-п'!T731,'УЦН 1.0'!R:R,0)),""),IF(IFERROR(INDEX('УЦН 1.0'!H:H,MATCH('показатель 504-п'!T731,'УЦН 1.0'!R:R,0)),"")="",""," ("&amp;IFERROR(INDEX('УЦН 1.0'!H:H,MATCH('показатель 504-п'!T731,'УЦН 1.0'!R:R,0)),"")&amp;")"))</f>
        <v/>
      </c>
      <c r="R731" s="807" t="str">
        <f>IFERROR(INDEX('УЦН 2.0'!K:K,MATCH('показатель 504-п'!T731,'УЦН 2.0'!L:L,0)),"")</f>
        <v/>
      </c>
      <c r="S731" s="801" t="str">
        <f>IFERROR(INDEX('ПРТС'!H:H,MATCH('показатель 504-п'!T731,'ПРТС'!P:P,0)),"")</f>
        <v/>
      </c>
      <c r="T731" s="808">
        <v>730</v>
      </c>
      <c r="U731" s="785"/>
      <c r="V731" s="785"/>
      <c r="W731" s="785"/>
      <c r="X731" s="785"/>
      <c r="Y731" s="785"/>
      <c r="Z731" s="785"/>
      <c r="AA731" s="785"/>
      <c r="AB731" s="785"/>
    </row>
    <row r="732" ht="14.25">
      <c r="A732" s="800" t="s">
        <v>1137</v>
      </c>
      <c r="B732" s="800" t="s">
        <v>5146</v>
      </c>
      <c r="C732" s="800" t="s">
        <v>5264</v>
      </c>
      <c r="D732" s="801">
        <v>47</v>
      </c>
      <c r="E732" s="802">
        <v>31</v>
      </c>
      <c r="F732" s="803" t="s">
        <v>5265</v>
      </c>
      <c r="G732" s="803" t="s">
        <v>5266</v>
      </c>
      <c r="H732" s="803" t="s">
        <v>5267</v>
      </c>
      <c r="I732" s="803" t="str">
        <f>IFERROR(INDEX('УУС'!F:F,MATCH('показатель 504-п'!T732,'УУС'!N:N,0)),"")</f>
        <v/>
      </c>
      <c r="J732" s="804" t="str">
        <f t="shared" si="50"/>
        <v xml:space="preserve">2G низ</v>
      </c>
      <c r="K732" s="805" t="s">
        <v>2515</v>
      </c>
      <c r="L732" s="805" t="s">
        <v>2500</v>
      </c>
      <c r="M732" s="805" t="s">
        <v>2489</v>
      </c>
      <c r="N732" s="805" t="s">
        <v>2490</v>
      </c>
      <c r="O732" s="806" t="str">
        <f t="shared" si="51"/>
        <v>-</v>
      </c>
      <c r="P732" s="801" t="s">
        <v>156</v>
      </c>
      <c r="Q732" s="801" t="str">
        <f>CONCATENATE(IFERROR(INDEX('УЦН 1.0'!D:D,MATCH('показатель 504-п'!T732,'УЦН 1.0'!R:R,0)),""),IF(IFERROR(INDEX('УЦН 1.0'!H:H,MATCH('показатель 504-п'!T732,'УЦН 1.0'!R:R,0)),"")="",""," ("&amp;IFERROR(INDEX('УЦН 1.0'!H:H,MATCH('показатель 504-п'!T732,'УЦН 1.0'!R:R,0)),"")&amp;")"))</f>
        <v/>
      </c>
      <c r="R732" s="807" t="str">
        <f>IFERROR(INDEX('УЦН 2.0'!K:K,MATCH('показатель 504-п'!T732,'УЦН 2.0'!L:L,0)),"")</f>
        <v/>
      </c>
      <c r="S732" s="801" t="str">
        <f>IFERROR(INDEX('ПРТС'!H:H,MATCH('показатель 504-п'!T732,'ПРТС'!P:P,0)),"")</f>
        <v/>
      </c>
      <c r="T732" s="808">
        <v>731</v>
      </c>
      <c r="U732" s="785"/>
      <c r="V732" s="785"/>
      <c r="W732" s="785"/>
      <c r="X732" s="785"/>
      <c r="Y732" s="785"/>
      <c r="Z732" s="785"/>
      <c r="AA732" s="785"/>
      <c r="AB732" s="785"/>
    </row>
    <row r="733" ht="14.25">
      <c r="A733" s="800" t="s">
        <v>1137</v>
      </c>
      <c r="B733" s="800" t="s">
        <v>1285</v>
      </c>
      <c r="C733" s="800" t="s">
        <v>5268</v>
      </c>
      <c r="D733" s="801">
        <v>34</v>
      </c>
      <c r="E733" s="802">
        <v>14</v>
      </c>
      <c r="F733" s="803" t="s">
        <v>5269</v>
      </c>
      <c r="G733" s="803" t="s">
        <v>5270</v>
      </c>
      <c r="H733" s="803" t="s">
        <v>5271</v>
      </c>
      <c r="I733" s="803" t="str">
        <f>IFERROR(INDEX('УУС'!F:F,MATCH('показатель 504-п'!T733,'УУС'!N:N,0)),"")</f>
        <v xml:space="preserve">ул. Речная, д. 9</v>
      </c>
      <c r="J733" s="804" t="str">
        <f t="shared" si="50"/>
        <v>-</v>
      </c>
      <c r="K733" s="805" t="s">
        <v>156</v>
      </c>
      <c r="L733" s="805" t="s">
        <v>156</v>
      </c>
      <c r="M733" s="805" t="s">
        <v>156</v>
      </c>
      <c r="N733" s="805" t="s">
        <v>156</v>
      </c>
      <c r="O733" s="806" t="str">
        <f t="shared" si="51"/>
        <v>-</v>
      </c>
      <c r="P733" s="801" t="s">
        <v>156</v>
      </c>
      <c r="Q733" s="801" t="str">
        <f>CONCATENATE(IFERROR(INDEX('УЦН 1.0'!D:D,MATCH('показатель 504-п'!T733,'УЦН 1.0'!R:R,0)),""),IF(IFERROR(INDEX('УЦН 1.0'!H:H,MATCH('показатель 504-п'!T733,'УЦН 1.0'!R:R,0)),"")="",""," ("&amp;IFERROR(INDEX('УЦН 1.0'!H:H,MATCH('показатель 504-п'!T733,'УЦН 1.0'!R:R,0)),"")&amp;")"))</f>
        <v/>
      </c>
      <c r="R733" s="807" t="str">
        <f>IFERROR(INDEX('УЦН 2.0'!K:K,MATCH('показатель 504-п'!T733,'УЦН 2.0'!L:L,0)),"")</f>
        <v/>
      </c>
      <c r="S733" s="801" t="str">
        <f>IFERROR(INDEX('ПРТС'!H:H,MATCH('показатель 504-п'!T733,'ПРТС'!P:P,0)),"")</f>
        <v/>
      </c>
      <c r="T733" s="808">
        <v>732</v>
      </c>
      <c r="U733" s="785"/>
      <c r="V733" s="785"/>
      <c r="W733" s="785"/>
      <c r="X733" s="785"/>
      <c r="Y733" s="785"/>
      <c r="Z733" s="785"/>
      <c r="AA733" s="785"/>
      <c r="AB733" s="785"/>
    </row>
    <row r="734" ht="14.25">
      <c r="A734" s="800" t="s">
        <v>1137</v>
      </c>
      <c r="B734" s="800" t="s">
        <v>5247</v>
      </c>
      <c r="C734" s="800" t="s">
        <v>5272</v>
      </c>
      <c r="D734" s="801">
        <v>30</v>
      </c>
      <c r="E734" s="802">
        <v>9</v>
      </c>
      <c r="F734" s="803" t="s">
        <v>5273</v>
      </c>
      <c r="G734" s="803" t="s">
        <v>5274</v>
      </c>
      <c r="H734" s="803" t="s">
        <v>5275</v>
      </c>
      <c r="I734" s="803" t="str">
        <f>IFERROR(INDEX('УУС'!F:F,MATCH('показатель 504-п'!T734,'УУС'!N:N,0)),"")</f>
        <v/>
      </c>
      <c r="J734" s="804" t="str">
        <f t="shared" si="50"/>
        <v xml:space="preserve">2G низ</v>
      </c>
      <c r="K734" s="805" t="s">
        <v>2515</v>
      </c>
      <c r="L734" s="805" t="s">
        <v>156</v>
      </c>
      <c r="M734" s="805" t="s">
        <v>156</v>
      </c>
      <c r="N734" s="805" t="s">
        <v>2490</v>
      </c>
      <c r="O734" s="806" t="str">
        <f t="shared" si="51"/>
        <v>-</v>
      </c>
      <c r="P734" s="801" t="s">
        <v>156</v>
      </c>
      <c r="Q734" s="801" t="str">
        <f>CONCATENATE(IFERROR(INDEX('УЦН 1.0'!D:D,MATCH('показатель 504-п'!T734,'УЦН 1.0'!R:R,0)),""),IF(IFERROR(INDEX('УЦН 1.0'!H:H,MATCH('показатель 504-п'!T734,'УЦН 1.0'!R:R,0)),"")="",""," ("&amp;IFERROR(INDEX('УЦН 1.0'!H:H,MATCH('показатель 504-п'!T734,'УЦН 1.0'!R:R,0)),"")&amp;")"))</f>
        <v/>
      </c>
      <c r="R734" s="807" t="str">
        <f>IFERROR(INDEX('УЦН 2.0'!K:K,MATCH('показатель 504-п'!T734,'УЦН 2.0'!L:L,0)),"")</f>
        <v/>
      </c>
      <c r="S734" s="801" t="str">
        <f>IFERROR(INDEX('ПРТС'!H:H,MATCH('показатель 504-п'!T734,'ПРТС'!P:P,0)),"")</f>
        <v/>
      </c>
      <c r="T734" s="808">
        <v>733</v>
      </c>
      <c r="U734" s="785"/>
      <c r="V734" s="785"/>
      <c r="W734" s="785"/>
      <c r="X734" s="785"/>
      <c r="Y734" s="785"/>
      <c r="Z734" s="785"/>
      <c r="AA734" s="785"/>
      <c r="AB734" s="785"/>
    </row>
    <row r="735" ht="14.25">
      <c r="A735" s="800" t="s">
        <v>5276</v>
      </c>
      <c r="B735" s="800"/>
      <c r="C735" s="800" t="s">
        <v>5277</v>
      </c>
      <c r="D735" s="801">
        <v>94226</v>
      </c>
      <c r="E735" s="802">
        <v>86816</v>
      </c>
      <c r="F735" s="803" t="s">
        <v>5278</v>
      </c>
      <c r="G735" s="803" t="s">
        <v>5279</v>
      </c>
      <c r="H735" s="803" t="s">
        <v>5280</v>
      </c>
      <c r="I735" s="803" t="str">
        <f>IFERROR(INDEX('УУС'!F:F,MATCH('показатель 504-п'!T735,'УУС'!N:N,0)),"")</f>
        <v/>
      </c>
      <c r="J735" s="804" t="str">
        <f t="shared" si="50"/>
        <v xml:space="preserve">4G хор</v>
      </c>
      <c r="K735" s="805" t="s">
        <v>2480</v>
      </c>
      <c r="L735" s="805" t="s">
        <v>2481</v>
      </c>
      <c r="M735" s="805" t="s">
        <v>2482</v>
      </c>
      <c r="N735" s="805" t="s">
        <v>2483</v>
      </c>
      <c r="O735" s="806" t="str">
        <f t="shared" si="51"/>
        <v>ВОЛС</v>
      </c>
      <c r="P735" s="801" t="s">
        <v>819</v>
      </c>
      <c r="Q735" s="801" t="str">
        <f>CONCATENATE(IFERROR(INDEX('УЦН 1.0'!D:D,MATCH('показатель 504-п'!T735,'УЦН 1.0'!R:R,0)),""),IF(IFERROR(INDEX('УЦН 1.0'!H:H,MATCH('показатель 504-п'!T735,'УЦН 1.0'!R:R,0)),"")="",""," ("&amp;IFERROR(INDEX('УЦН 1.0'!H:H,MATCH('показатель 504-п'!T735,'УЦН 1.0'!R:R,0)),"")&amp;")"))</f>
        <v/>
      </c>
      <c r="R735" s="807" t="str">
        <f>IFERROR(INDEX('УЦН 2.0'!K:K,MATCH('показатель 504-п'!T735,'УЦН 2.0'!L:L,0)),"")</f>
        <v/>
      </c>
      <c r="S735" s="801" t="str">
        <f>IFERROR(INDEX('ПРТС'!H:H,MATCH('показатель 504-п'!T735,'ПРТС'!P:P,0)),"")</f>
        <v/>
      </c>
      <c r="T735" s="808">
        <v>734</v>
      </c>
      <c r="U735" s="785"/>
      <c r="V735" s="785"/>
      <c r="W735" s="785"/>
      <c r="X735" s="785"/>
      <c r="Y735" s="785"/>
      <c r="Z735" s="785"/>
      <c r="AA735" s="785"/>
      <c r="AB735" s="785"/>
    </row>
    <row r="736" ht="14.25">
      <c r="A736" s="800" t="s">
        <v>1217</v>
      </c>
      <c r="B736" s="800" t="s">
        <v>1369</v>
      </c>
      <c r="C736" s="800" t="s">
        <v>5281</v>
      </c>
      <c r="D736" s="801">
        <v>123</v>
      </c>
      <c r="E736" s="802">
        <v>70</v>
      </c>
      <c r="F736" s="803" t="s">
        <v>5282</v>
      </c>
      <c r="G736" s="803" t="s">
        <v>5283</v>
      </c>
      <c r="H736" s="803" t="s">
        <v>5284</v>
      </c>
      <c r="I736" s="803" t="str">
        <f>IFERROR(INDEX('УУС'!F:F,MATCH('показатель 504-п'!T736,'УУС'!N:N,0)),"")</f>
        <v xml:space="preserve">ул. Полевая, д. 46</v>
      </c>
      <c r="J736" s="804" t="str">
        <f t="shared" si="50"/>
        <v>-</v>
      </c>
      <c r="K736" s="805" t="s">
        <v>156</v>
      </c>
      <c r="L736" s="805" t="s">
        <v>156</v>
      </c>
      <c r="M736" s="805" t="s">
        <v>156</v>
      </c>
      <c r="N736" s="805" t="s">
        <v>156</v>
      </c>
      <c r="O736" s="806" t="str">
        <f t="shared" si="51"/>
        <v>Спутник</v>
      </c>
      <c r="P736" s="801" t="s">
        <v>882</v>
      </c>
      <c r="Q736" s="801" t="str">
        <f>CONCATENATE(IFERROR(INDEX('УЦН 1.0'!D:D,MATCH('показатель 504-п'!T736,'УЦН 1.0'!R:R,0)),""),IF(IFERROR(INDEX('УЦН 1.0'!H:H,MATCH('показатель 504-п'!T736,'УЦН 1.0'!R:R,0)),"")="",""," ("&amp;IFERROR(INDEX('УЦН 1.0'!H:H,MATCH('показатель 504-п'!T736,'УЦН 1.0'!R:R,0)),"")&amp;")"))</f>
        <v/>
      </c>
      <c r="R736" s="807" t="str">
        <f>IFERROR(INDEX('УЦН 2.0'!K:K,MATCH('показатель 504-п'!T736,'УЦН 2.0'!L:L,0)),"")</f>
        <v/>
      </c>
      <c r="S736" s="801" t="str">
        <f>IFERROR(INDEX('ПРТС'!H:H,MATCH('показатель 504-п'!T736,'ПРТС'!P:P,0)),"")</f>
        <v/>
      </c>
      <c r="T736" s="808">
        <v>735</v>
      </c>
      <c r="U736" s="785"/>
      <c r="V736" s="785"/>
      <c r="W736" s="785"/>
      <c r="X736" s="785"/>
      <c r="Y736" s="785"/>
      <c r="Z736" s="785"/>
      <c r="AA736" s="785"/>
      <c r="AB736" s="785"/>
    </row>
    <row r="737" ht="14.25">
      <c r="A737" s="800" t="s">
        <v>1217</v>
      </c>
      <c r="B737" s="800" t="s">
        <v>1372</v>
      </c>
      <c r="C737" s="800" t="s">
        <v>5285</v>
      </c>
      <c r="D737" s="801">
        <v>2</v>
      </c>
      <c r="E737" s="802">
        <v>2</v>
      </c>
      <c r="F737" s="803" t="s">
        <v>5286</v>
      </c>
      <c r="G737" s="803" t="s">
        <v>5287</v>
      </c>
      <c r="H737" s="803" t="s">
        <v>5288</v>
      </c>
      <c r="I737" s="803" t="str">
        <f>IFERROR(INDEX('УУС'!F:F,MATCH('показатель 504-п'!T737,'УУС'!N:N,0)),"")</f>
        <v/>
      </c>
      <c r="J737" s="804" t="str">
        <f t="shared" si="50"/>
        <v xml:space="preserve">2G низ</v>
      </c>
      <c r="K737" s="805" t="s">
        <v>156</v>
      </c>
      <c r="L737" s="805" t="s">
        <v>156</v>
      </c>
      <c r="M737" s="805" t="s">
        <v>156</v>
      </c>
      <c r="N737" s="805" t="s">
        <v>2490</v>
      </c>
      <c r="O737" s="806" t="str">
        <f t="shared" si="51"/>
        <v>-</v>
      </c>
      <c r="P737" s="801" t="s">
        <v>156</v>
      </c>
      <c r="Q737" s="801" t="str">
        <f>CONCATENATE(IFERROR(INDEX('УЦН 1.0'!D:D,MATCH('показатель 504-п'!T737,'УЦН 1.0'!R:R,0)),""),IF(IFERROR(INDEX('УЦН 1.0'!H:H,MATCH('показатель 504-п'!T737,'УЦН 1.0'!R:R,0)),"")="",""," ("&amp;IFERROR(INDEX('УЦН 1.0'!H:H,MATCH('показатель 504-п'!T737,'УЦН 1.0'!R:R,0)),"")&amp;")"))</f>
        <v/>
      </c>
      <c r="R737" s="807" t="str">
        <f>IFERROR(INDEX('УЦН 2.0'!K:K,MATCH('показатель 504-п'!T737,'УЦН 2.0'!L:L,0)),"")</f>
        <v/>
      </c>
      <c r="S737" s="801" t="str">
        <f>IFERROR(INDEX('ПРТС'!H:H,MATCH('показатель 504-п'!T737,'ПРТС'!P:P,0)),"")</f>
        <v/>
      </c>
      <c r="T737" s="808">
        <v>736</v>
      </c>
      <c r="U737" s="785"/>
      <c r="V737" s="785"/>
      <c r="W737" s="785"/>
      <c r="X737" s="785"/>
      <c r="Y737" s="785"/>
      <c r="Z737" s="785"/>
      <c r="AA737" s="785"/>
      <c r="AB737" s="785"/>
    </row>
    <row r="738" ht="14.25">
      <c r="A738" s="809" t="s">
        <v>1217</v>
      </c>
      <c r="B738" s="800" t="s">
        <v>1218</v>
      </c>
      <c r="C738" s="809" t="s">
        <v>1219</v>
      </c>
      <c r="D738" s="813">
        <v>308</v>
      </c>
      <c r="E738" s="802">
        <v>200</v>
      </c>
      <c r="F738" s="803" t="s">
        <v>5289</v>
      </c>
      <c r="G738" s="803" t="s">
        <v>5290</v>
      </c>
      <c r="H738" s="803" t="s">
        <v>5291</v>
      </c>
      <c r="I738" s="803" t="str">
        <f>IFERROR(INDEX('УУС'!F:F,MATCH('показатель 504-п'!T738,'УУС'!N:N,0)),"")</f>
        <v/>
      </c>
      <c r="J738" s="811" t="str">
        <f t="shared" si="50"/>
        <v xml:space="preserve">4G хор</v>
      </c>
      <c r="K738" s="805"/>
      <c r="L738" s="805"/>
      <c r="M738" s="805"/>
      <c r="N738" s="812" t="s">
        <v>2483</v>
      </c>
      <c r="O738" s="806" t="str">
        <f t="shared" si="51"/>
        <v>ВОЛС</v>
      </c>
      <c r="P738" s="801" t="s">
        <v>819</v>
      </c>
      <c r="Q738" s="801" t="str">
        <f>CONCATENATE(IFERROR(INDEX('УЦН 1.0'!D:D,MATCH('показатель 504-п'!T738,'УЦН 1.0'!R:R,0)),""),IF(IFERROR(INDEX('УЦН 1.0'!H:H,MATCH('показатель 504-п'!T738,'УЦН 1.0'!R:R,0)),"")="",""," ("&amp;IFERROR(INDEX('УЦН 1.0'!H:H,MATCH('показатель 504-п'!T738,'УЦН 1.0'!R:R,0)),"")&amp;")"))</f>
        <v xml:space="preserve">2019 (ВОЛС)</v>
      </c>
      <c r="R738" s="807" t="str">
        <f>IFERROR(INDEX('УЦН 2.0'!K:K,MATCH('показатель 504-п'!T738,'УЦН 2.0'!L:L,0)),"")</f>
        <v xml:space="preserve">2023 (декабрь 2023) - ВОЛС  </v>
      </c>
      <c r="S738" s="801" t="str">
        <f>IFERROR(INDEX('ПРТС'!H:H,MATCH('показатель 504-п'!T738,'ПРТС'!P:P,0)),"")</f>
        <v/>
      </c>
      <c r="T738" s="808">
        <v>737</v>
      </c>
      <c r="U738" s="785"/>
      <c r="V738" s="785"/>
      <c r="W738" s="785"/>
      <c r="X738" s="785"/>
      <c r="Y738" s="785"/>
      <c r="Z738" s="785"/>
      <c r="AA738" s="785"/>
      <c r="AB738" s="785"/>
    </row>
    <row r="739" ht="14.25">
      <c r="A739" s="800" t="s">
        <v>1217</v>
      </c>
      <c r="B739" s="800" t="s">
        <v>5292</v>
      </c>
      <c r="C739" s="800" t="s">
        <v>5293</v>
      </c>
      <c r="D739" s="801">
        <v>1262</v>
      </c>
      <c r="E739" s="802">
        <v>980</v>
      </c>
      <c r="F739" s="803" t="s">
        <v>5294</v>
      </c>
      <c r="G739" s="803" t="s">
        <v>5295</v>
      </c>
      <c r="H739" s="803" t="s">
        <v>5296</v>
      </c>
      <c r="I739" s="803" t="str">
        <f>IFERROR(INDEX('УУС'!F:F,MATCH('показатель 504-п'!T739,'УУС'!N:N,0)),"")</f>
        <v/>
      </c>
      <c r="J739" s="804" t="str">
        <f t="shared" si="50"/>
        <v xml:space="preserve">4G хор</v>
      </c>
      <c r="K739" s="805" t="s">
        <v>2707</v>
      </c>
      <c r="L739" s="805" t="s">
        <v>2481</v>
      </c>
      <c r="M739" s="805" t="s">
        <v>2508</v>
      </c>
      <c r="N739" s="805" t="s">
        <v>2483</v>
      </c>
      <c r="O739" s="806" t="str">
        <f t="shared" si="51"/>
        <v>ВОЛС</v>
      </c>
      <c r="P739" s="801" t="s">
        <v>819</v>
      </c>
      <c r="Q739" s="801" t="str">
        <f>CONCATENATE(IFERROR(INDEX('УЦН 1.0'!D:D,MATCH('показатель 504-п'!T739,'УЦН 1.0'!R:R,0)),""),IF(IFERROR(INDEX('УЦН 1.0'!H:H,MATCH('показатель 504-п'!T739,'УЦН 1.0'!R:R,0)),"")="",""," ("&amp;IFERROR(INDEX('УЦН 1.0'!H:H,MATCH('показатель 504-п'!T739,'УЦН 1.0'!R:R,0)),"")&amp;")"))</f>
        <v/>
      </c>
      <c r="R739" s="807" t="str">
        <f>IFERROR(INDEX('УЦН 2.0'!K:K,MATCH('показатель 504-п'!T739,'УЦН 2.0'!L:L,0)),"")</f>
        <v/>
      </c>
      <c r="S739" s="801" t="str">
        <f>IFERROR(INDEX('ПРТС'!H:H,MATCH('показатель 504-п'!T739,'ПРТС'!P:P,0)),"")</f>
        <v/>
      </c>
      <c r="T739" s="808">
        <v>738</v>
      </c>
      <c r="U739" s="785"/>
      <c r="V739" s="785"/>
      <c r="W739" s="785"/>
      <c r="X739" s="785"/>
      <c r="Y739" s="785"/>
      <c r="Z739" s="785"/>
      <c r="AA739" s="785"/>
      <c r="AB739" s="785"/>
    </row>
    <row r="740" ht="14.25">
      <c r="A740" s="800" t="s">
        <v>1217</v>
      </c>
      <c r="B740" s="800" t="s">
        <v>1287</v>
      </c>
      <c r="C740" s="800" t="s">
        <v>307</v>
      </c>
      <c r="D740" s="801">
        <v>335</v>
      </c>
      <c r="E740" s="822">
        <v>349</v>
      </c>
      <c r="F740" s="823" t="s">
        <v>5297</v>
      </c>
      <c r="G740" s="823" t="s">
        <v>5298</v>
      </c>
      <c r="H740" s="823" t="s">
        <v>5299</v>
      </c>
      <c r="I740" s="803" t="str">
        <f>IFERROR(INDEX('УУС'!F:F,MATCH('показатель 504-п'!T740,'УУС'!N:N,0)),"")</f>
        <v xml:space="preserve">ул. Молодежная, д. 5</v>
      </c>
      <c r="J740" s="804" t="str">
        <f t="shared" ref="J740:J803" si="52">IF(COUNTIF(K740:N740,"*4G хорошее*")&gt;0,"4G хор",IF(COUNTIF(K740:N740,"*3G хорошее*")&gt;0,"3G хор",IF(COUNTIF(K740:N740,"*4G низкое*")&gt;0,"4G низ",IF(COUNTIF(K740:N740,"*3G низкое*")&gt;0,"3G низ",IF(COUNTIF(K740:N740,"*2G хорошее*")&gt;0,"2G хор",IF(COUNTIF(K740:N740,"*2G низкое*")&gt;0,"2G низ",IF((COUNTIF(K740:N740,"* *")=0),"-",)))))))</f>
        <v xml:space="preserve">2G хор</v>
      </c>
      <c r="K740" s="805" t="s">
        <v>2557</v>
      </c>
      <c r="L740" s="805" t="s">
        <v>156</v>
      </c>
      <c r="M740" s="805" t="s">
        <v>156</v>
      </c>
      <c r="N740" s="805" t="s">
        <v>2695</v>
      </c>
      <c r="O740" s="806" t="str">
        <f t="shared" ref="O740:O803" si="53">IF(COUNTIF(P740:R740,"*ВОЛС*")&gt;0,"ВОЛС",IF(COUNTIF(P740:R740,"*БШПД*")&gt;0,"РРЛ",IF(COUNTIF(P740:R740,"*Спутник*")&gt;0,"Спутник",IF((COUNTIF(P740:R740,"* *")=0),"-",))))</f>
        <v>ВОЛС</v>
      </c>
      <c r="P740" s="801" t="s">
        <v>819</v>
      </c>
      <c r="Q740" s="801" t="str">
        <f>CONCATENATE(IFERROR(INDEX('УЦН 1.0'!D:D,MATCH('показатель 504-п'!T740,'УЦН 1.0'!R:R,0)),""),IF(IFERROR(INDEX('УЦН 1.0'!H:H,MATCH('показатель 504-п'!T740,'УЦН 1.0'!R:R,0)),"")="",""," ("&amp;IFERROR(INDEX('УЦН 1.0'!H:H,MATCH('показатель 504-п'!T740,'УЦН 1.0'!R:R,0)),"")&amp;")"))</f>
        <v xml:space="preserve">2020 (ВОЛС)</v>
      </c>
      <c r="R740" s="807" t="str">
        <f>IFERROR(INDEX('УЦН 2.0'!K:K,MATCH('показатель 504-п'!T740,'УЦН 2.0'!L:L,0)),"")</f>
        <v/>
      </c>
      <c r="S740" s="801" t="str">
        <f>IFERROR(INDEX('ПРТС'!H:H,MATCH('показатель 504-п'!T740,'ПРТС'!P:P,0)),"")</f>
        <v/>
      </c>
      <c r="T740" s="808">
        <v>739</v>
      </c>
      <c r="U740" s="785"/>
      <c r="V740" s="785"/>
      <c r="W740" s="785"/>
      <c r="X740" s="785"/>
      <c r="Y740" s="785"/>
      <c r="Z740" s="785"/>
      <c r="AA740" s="785"/>
      <c r="AB740" s="785"/>
    </row>
    <row r="741" ht="14.25">
      <c r="A741" s="809" t="s">
        <v>1217</v>
      </c>
      <c r="B741" s="800" t="s">
        <v>1368</v>
      </c>
      <c r="C741" s="809" t="s">
        <v>308</v>
      </c>
      <c r="D741" s="810">
        <v>267</v>
      </c>
      <c r="E741" s="802">
        <v>143</v>
      </c>
      <c r="F741" s="803" t="s">
        <v>5300</v>
      </c>
      <c r="G741" s="803" t="s">
        <v>5301</v>
      </c>
      <c r="H741" s="803" t="s">
        <v>5302</v>
      </c>
      <c r="I741" s="803" t="str">
        <f>IFERROR(INDEX('УУС'!F:F,MATCH('показатель 504-п'!T741,'УУС'!N:N,0)),"")</f>
        <v/>
      </c>
      <c r="J741" s="811" t="str">
        <f t="shared" si="52"/>
        <v xml:space="preserve">4G хор</v>
      </c>
      <c r="K741" s="805" t="s">
        <v>156</v>
      </c>
      <c r="L741" s="812" t="s">
        <v>2481</v>
      </c>
      <c r="M741" s="805" t="s">
        <v>2516</v>
      </c>
      <c r="N741" s="812" t="s">
        <v>2483</v>
      </c>
      <c r="O741" s="806" t="str">
        <f t="shared" si="53"/>
        <v>ВОЛС</v>
      </c>
      <c r="P741" s="801" t="s">
        <v>819</v>
      </c>
      <c r="Q741" s="801" t="str">
        <f>CONCATENATE(IFERROR(INDEX('УЦН 1.0'!D:D,MATCH('показатель 504-п'!T741,'УЦН 1.0'!R:R,0)),""),IF(IFERROR(INDEX('УЦН 1.0'!H:H,MATCH('показатель 504-п'!T741,'УЦН 1.0'!R:R,0)),"")="",""," ("&amp;IFERROR(INDEX('УЦН 1.0'!H:H,MATCH('показатель 504-п'!T741,'УЦН 1.0'!R:R,0)),"")&amp;")"))</f>
        <v xml:space="preserve">2019 (ВОЛС)</v>
      </c>
      <c r="R741" s="807" t="str">
        <f>IFERROR(INDEX('УЦН 2.0'!K:K,MATCH('показатель 504-п'!T741,'УЦН 2.0'!L:L,0)),"")</f>
        <v xml:space="preserve">2021 - ВОЛС + Мегафон </v>
      </c>
      <c r="S741" s="801" t="str">
        <f>IFERROR(INDEX('ПРТС'!H:H,MATCH('показатель 504-п'!T741,'ПРТС'!P:P,0)),"")</f>
        <v/>
      </c>
      <c r="T741" s="808">
        <v>740</v>
      </c>
      <c r="U741" s="785"/>
      <c r="V741" s="785"/>
      <c r="W741" s="785"/>
      <c r="X741" s="785"/>
      <c r="Y741" s="785"/>
      <c r="Z741" s="785"/>
      <c r="AA741" s="785"/>
      <c r="AB741" s="785"/>
    </row>
    <row r="742" ht="14.25">
      <c r="A742" s="800" t="s">
        <v>1217</v>
      </c>
      <c r="B742" s="800" t="s">
        <v>5303</v>
      </c>
      <c r="C742" s="800" t="s">
        <v>5304</v>
      </c>
      <c r="D742" s="801">
        <v>976</v>
      </c>
      <c r="E742" s="802">
        <v>776</v>
      </c>
      <c r="F742" s="803" t="s">
        <v>5305</v>
      </c>
      <c r="G742" s="803" t="s">
        <v>5306</v>
      </c>
      <c r="H742" s="803" t="s">
        <v>5307</v>
      </c>
      <c r="I742" s="803" t="str">
        <f>IFERROR(INDEX('УУС'!F:F,MATCH('показатель 504-п'!T742,'УУС'!N:N,0)),"")</f>
        <v/>
      </c>
      <c r="J742" s="804" t="str">
        <f t="shared" si="52"/>
        <v xml:space="preserve">3G хор</v>
      </c>
      <c r="K742" s="805" t="s">
        <v>156</v>
      </c>
      <c r="L742" s="805" t="s">
        <v>2500</v>
      </c>
      <c r="M742" s="805" t="s">
        <v>2508</v>
      </c>
      <c r="N742" s="805" t="s">
        <v>2495</v>
      </c>
      <c r="O742" s="806" t="str">
        <f t="shared" si="53"/>
        <v>ВОЛС</v>
      </c>
      <c r="P742" s="801" t="s">
        <v>819</v>
      </c>
      <c r="Q742" s="801" t="str">
        <f>CONCATENATE(IFERROR(INDEX('УЦН 1.0'!D:D,MATCH('показатель 504-п'!T742,'УЦН 1.0'!R:R,0)),""),IF(IFERROR(INDEX('УЦН 1.0'!H:H,MATCH('показатель 504-п'!T742,'УЦН 1.0'!R:R,0)),"")="",""," ("&amp;IFERROR(INDEX('УЦН 1.0'!H:H,MATCH('показатель 504-п'!T742,'УЦН 1.0'!R:R,0)),"")&amp;")"))</f>
        <v/>
      </c>
      <c r="R742" s="807" t="str">
        <f>IFERROR(INDEX('УЦН 2.0'!K:K,MATCH('показатель 504-п'!T742,'УЦН 2.0'!L:L,0)),"")</f>
        <v/>
      </c>
      <c r="S742" s="801" t="str">
        <f>IFERROR(INDEX('ПРТС'!H:H,MATCH('показатель 504-п'!T742,'ПРТС'!P:P,0)),"")</f>
        <v/>
      </c>
      <c r="T742" s="808">
        <v>741</v>
      </c>
      <c r="U742" s="785"/>
      <c r="V742" s="785"/>
      <c r="W742" s="785"/>
      <c r="X742" s="785"/>
      <c r="Y742" s="785"/>
      <c r="Z742" s="785"/>
      <c r="AA742" s="785"/>
      <c r="AB742" s="785"/>
    </row>
    <row r="743" ht="14.25">
      <c r="A743" s="800" t="s">
        <v>1217</v>
      </c>
      <c r="B743" s="800" t="s">
        <v>1370</v>
      </c>
      <c r="C743" s="800" t="s">
        <v>1575</v>
      </c>
      <c r="D743" s="801">
        <v>598</v>
      </c>
      <c r="E743" s="802">
        <v>427</v>
      </c>
      <c r="F743" s="803" t="s">
        <v>5308</v>
      </c>
      <c r="G743" s="803" t="s">
        <v>5309</v>
      </c>
      <c r="H743" s="803" t="s">
        <v>5310</v>
      </c>
      <c r="I743" s="803" t="str">
        <f>IFERROR(INDEX('УУС'!F:F,MATCH('показатель 504-п'!T743,'УУС'!N:N,0)),"")</f>
        <v xml:space="preserve">пер. Почтовый, д. 1</v>
      </c>
      <c r="J743" s="804" t="str">
        <f t="shared" si="52"/>
        <v xml:space="preserve">3G хор</v>
      </c>
      <c r="K743" s="805" t="s">
        <v>156</v>
      </c>
      <c r="L743" s="805" t="s">
        <v>2536</v>
      </c>
      <c r="M743" s="805" t="s">
        <v>2516</v>
      </c>
      <c r="N743" s="805" t="s">
        <v>2495</v>
      </c>
      <c r="O743" s="806" t="str">
        <f t="shared" si="53"/>
        <v>РРЛ</v>
      </c>
      <c r="P743" s="801" t="s">
        <v>2540</v>
      </c>
      <c r="Q743" s="801" t="str">
        <f>CONCATENATE(IFERROR(INDEX('УЦН 1.0'!D:D,MATCH('показатель 504-п'!T743,'УЦН 1.0'!R:R,0)),""),IF(IFERROR(INDEX('УЦН 1.0'!H:H,MATCH('показатель 504-п'!T743,'УЦН 1.0'!R:R,0)),"")="",""," ("&amp;IFERROR(INDEX('УЦН 1.0'!H:H,MATCH('показатель 504-п'!T743,'УЦН 1.0'!R:R,0)),"")&amp;")"))</f>
        <v/>
      </c>
      <c r="R743" s="807" t="str">
        <f>IFERROR(INDEX('УЦН 2.0'!K:K,MATCH('показатель 504-п'!T743,'УЦН 2.0'!L:L,0)),"")</f>
        <v/>
      </c>
      <c r="S743" s="801" t="str">
        <f>IFERROR(INDEX('ПРТС'!H:H,MATCH('показатель 504-п'!T743,'ПРТС'!P:P,0)),"")</f>
        <v/>
      </c>
      <c r="T743" s="808">
        <v>742</v>
      </c>
      <c r="U743" s="785"/>
      <c r="V743" s="785"/>
      <c r="W743" s="785"/>
      <c r="X743" s="785"/>
      <c r="Y743" s="785"/>
      <c r="Z743" s="785"/>
      <c r="AA743" s="785"/>
      <c r="AB743" s="785"/>
    </row>
    <row r="744" ht="14.25">
      <c r="A744" s="800" t="s">
        <v>1217</v>
      </c>
      <c r="B744" s="800" t="s">
        <v>5292</v>
      </c>
      <c r="C744" s="800" t="s">
        <v>5311</v>
      </c>
      <c r="D744" s="801">
        <v>142</v>
      </c>
      <c r="E744" s="802">
        <v>78</v>
      </c>
      <c r="F744" s="803" t="s">
        <v>5312</v>
      </c>
      <c r="G744" s="803" t="s">
        <v>5313</v>
      </c>
      <c r="H744" s="803" t="s">
        <v>5314</v>
      </c>
      <c r="I744" s="803" t="str">
        <f>IFERROR(INDEX('УУС'!F:F,MATCH('показатель 504-п'!T744,'УУС'!N:N,0)),"")</f>
        <v xml:space="preserve">ул. Советская, д. 16</v>
      </c>
      <c r="J744" s="804" t="str">
        <f t="shared" si="52"/>
        <v xml:space="preserve">3G хор</v>
      </c>
      <c r="K744" s="805" t="s">
        <v>156</v>
      </c>
      <c r="L744" s="805" t="s">
        <v>2500</v>
      </c>
      <c r="M744" s="805" t="s">
        <v>2508</v>
      </c>
      <c r="N744" s="805" t="s">
        <v>2695</v>
      </c>
      <c r="O744" s="806" t="str">
        <f t="shared" si="53"/>
        <v>РРЛ</v>
      </c>
      <c r="P744" s="801" t="s">
        <v>2540</v>
      </c>
      <c r="Q744" s="801" t="str">
        <f>CONCATENATE(IFERROR(INDEX('УЦН 1.0'!D:D,MATCH('показатель 504-п'!T744,'УЦН 1.0'!R:R,0)),""),IF(IFERROR(INDEX('УЦН 1.0'!H:H,MATCH('показатель 504-п'!T744,'УЦН 1.0'!R:R,0)),"")="",""," ("&amp;IFERROR(INDEX('УЦН 1.0'!H:H,MATCH('показатель 504-п'!T744,'УЦН 1.0'!R:R,0)),"")&amp;")"))</f>
        <v/>
      </c>
      <c r="R744" s="807" t="str">
        <f>IFERROR(INDEX('УЦН 2.0'!K:K,MATCH('показатель 504-п'!T744,'УЦН 2.0'!L:L,0)),"")</f>
        <v/>
      </c>
      <c r="S744" s="801" t="str">
        <f>IFERROR(INDEX('ПРТС'!H:H,MATCH('показатель 504-п'!T744,'ПРТС'!P:P,0)),"")</f>
        <v/>
      </c>
      <c r="T744" s="808">
        <v>743</v>
      </c>
      <c r="U744" s="785"/>
      <c r="V744" s="785"/>
      <c r="W744" s="785"/>
      <c r="X744" s="785"/>
      <c r="Y744" s="785"/>
      <c r="Z744" s="785"/>
      <c r="AA744" s="785"/>
      <c r="AB744" s="785"/>
    </row>
    <row r="745" ht="14.25">
      <c r="A745" s="800" t="s">
        <v>1217</v>
      </c>
      <c r="B745" s="800" t="s">
        <v>5315</v>
      </c>
      <c r="C745" s="800" t="s">
        <v>309</v>
      </c>
      <c r="D745" s="801">
        <v>331</v>
      </c>
      <c r="E745" s="802">
        <v>254</v>
      </c>
      <c r="F745" s="803" t="s">
        <v>5316</v>
      </c>
      <c r="G745" s="803" t="s">
        <v>5317</v>
      </c>
      <c r="H745" s="803" t="s">
        <v>5318</v>
      </c>
      <c r="I745" s="803" t="str">
        <f>IFERROR(INDEX('УУС'!F:F,MATCH('показатель 504-п'!T745,'УУС'!N:N,0)),"")</f>
        <v xml:space="preserve">ул. Новая, д. 9</v>
      </c>
      <c r="J745" s="804" t="str">
        <f t="shared" si="52"/>
        <v xml:space="preserve">4G хор</v>
      </c>
      <c r="K745" s="805" t="s">
        <v>2707</v>
      </c>
      <c r="L745" s="805" t="s">
        <v>2500</v>
      </c>
      <c r="M745" s="805" t="s">
        <v>2508</v>
      </c>
      <c r="N745" s="805" t="s">
        <v>2483</v>
      </c>
      <c r="O745" s="806" t="str">
        <f t="shared" si="53"/>
        <v>ВОЛС</v>
      </c>
      <c r="P745" s="801" t="s">
        <v>819</v>
      </c>
      <c r="Q745" s="801" t="str">
        <f>CONCATENATE(IFERROR(INDEX('УЦН 1.0'!D:D,MATCH('показатель 504-п'!T745,'УЦН 1.0'!R:R,0)),""),IF(IFERROR(INDEX('УЦН 1.0'!H:H,MATCH('показатель 504-п'!T745,'УЦН 1.0'!R:R,0)),"")="",""," ("&amp;IFERROR(INDEX('УЦН 1.0'!H:H,MATCH('показатель 504-п'!T745,'УЦН 1.0'!R:R,0)),"")&amp;")"))</f>
        <v xml:space="preserve">2020 (ВОЛС)</v>
      </c>
      <c r="R745" s="807" t="str">
        <f>IFERROR(INDEX('УЦН 2.0'!K:K,MATCH('показатель 504-п'!T745,'УЦН 2.0'!L:L,0)),"")</f>
        <v/>
      </c>
      <c r="S745" s="801" t="str">
        <f>IFERROR(INDEX('ПРТС'!H:H,MATCH('показатель 504-п'!T745,'ПРТС'!P:P,0)),"")</f>
        <v/>
      </c>
      <c r="T745" s="808">
        <v>744</v>
      </c>
      <c r="U745" s="785"/>
      <c r="V745" s="785"/>
      <c r="W745" s="785"/>
      <c r="X745" s="785"/>
      <c r="Y745" s="785"/>
      <c r="Z745" s="785"/>
      <c r="AA745" s="785"/>
      <c r="AB745" s="785"/>
    </row>
    <row r="746" ht="14.25">
      <c r="A746" s="800" t="s">
        <v>1217</v>
      </c>
      <c r="B746" s="800" t="s">
        <v>5319</v>
      </c>
      <c r="C746" s="800" t="s">
        <v>5320</v>
      </c>
      <c r="D746" s="801">
        <v>1223</v>
      </c>
      <c r="E746" s="802">
        <v>1127</v>
      </c>
      <c r="F746" s="803" t="s">
        <v>5321</v>
      </c>
      <c r="G746" s="803" t="s">
        <v>5322</v>
      </c>
      <c r="H746" s="803" t="s">
        <v>5323</v>
      </c>
      <c r="I746" s="803" t="str">
        <f>IFERROR(INDEX('УУС'!F:F,MATCH('показатель 504-п'!T746,'УУС'!N:N,0)),"")</f>
        <v/>
      </c>
      <c r="J746" s="804" t="str">
        <f t="shared" si="52"/>
        <v xml:space="preserve">4G хор</v>
      </c>
      <c r="K746" s="805" t="s">
        <v>2480</v>
      </c>
      <c r="L746" s="805" t="s">
        <v>2488</v>
      </c>
      <c r="M746" s="805" t="s">
        <v>2508</v>
      </c>
      <c r="N746" s="805" t="s">
        <v>2495</v>
      </c>
      <c r="O746" s="806" t="str">
        <f t="shared" si="53"/>
        <v>ВОЛС</v>
      </c>
      <c r="P746" s="801" t="s">
        <v>819</v>
      </c>
      <c r="Q746" s="801" t="str">
        <f>CONCATENATE(IFERROR(INDEX('УЦН 1.0'!D:D,MATCH('показатель 504-п'!T746,'УЦН 1.0'!R:R,0)),""),IF(IFERROR(INDEX('УЦН 1.0'!H:H,MATCH('показатель 504-п'!T746,'УЦН 1.0'!R:R,0)),"")="",""," ("&amp;IFERROR(INDEX('УЦН 1.0'!H:H,MATCH('показатель 504-п'!T746,'УЦН 1.0'!R:R,0)),"")&amp;")"))</f>
        <v/>
      </c>
      <c r="R746" s="807" t="str">
        <f>IFERROR(INDEX('УЦН 2.0'!K:K,MATCH('показатель 504-п'!T746,'УЦН 2.0'!L:L,0)),"")</f>
        <v/>
      </c>
      <c r="S746" s="801" t="str">
        <f>IFERROR(INDEX('ПРТС'!H:H,MATCH('показатель 504-п'!T746,'ПРТС'!P:P,0)),"")</f>
        <v/>
      </c>
      <c r="T746" s="808">
        <v>745</v>
      </c>
      <c r="U746" s="785"/>
      <c r="V746" s="785"/>
      <c r="W746" s="785"/>
      <c r="X746" s="785"/>
      <c r="Y746" s="785"/>
      <c r="Z746" s="785"/>
      <c r="AA746" s="785"/>
      <c r="AB746" s="785"/>
    </row>
    <row r="747" ht="14.25">
      <c r="A747" s="800" t="s">
        <v>1217</v>
      </c>
      <c r="B747" s="800" t="s">
        <v>1371</v>
      </c>
      <c r="C747" s="800" t="s">
        <v>310</v>
      </c>
      <c r="D747" s="801">
        <v>414</v>
      </c>
      <c r="E747" s="822">
        <v>283</v>
      </c>
      <c r="F747" s="823" t="s">
        <v>5324</v>
      </c>
      <c r="G747" s="823" t="s">
        <v>5325</v>
      </c>
      <c r="H747" s="823" t="s">
        <v>5326</v>
      </c>
      <c r="I747" s="803" t="str">
        <f>IFERROR(INDEX('УУС'!F:F,MATCH('показатель 504-п'!T747,'УУС'!N:N,0)),"")</f>
        <v xml:space="preserve">ул. Центральная, д. 13</v>
      </c>
      <c r="J747" s="804" t="str">
        <f t="shared" si="52"/>
        <v xml:space="preserve">2G хор</v>
      </c>
      <c r="K747" s="805" t="s">
        <v>2557</v>
      </c>
      <c r="L747" s="805" t="s">
        <v>2536</v>
      </c>
      <c r="M747" s="805" t="s">
        <v>2516</v>
      </c>
      <c r="N747" s="805" t="s">
        <v>2695</v>
      </c>
      <c r="O747" s="806" t="str">
        <f t="shared" si="53"/>
        <v>ВОЛС</v>
      </c>
      <c r="P747" s="801" t="s">
        <v>819</v>
      </c>
      <c r="Q747" s="801" t="str">
        <f>CONCATENATE(IFERROR(INDEX('УЦН 1.0'!D:D,MATCH('показатель 504-п'!T747,'УЦН 1.0'!R:R,0)),""),IF(IFERROR(INDEX('УЦН 1.0'!H:H,MATCH('показатель 504-п'!T747,'УЦН 1.0'!R:R,0)),"")="",""," ("&amp;IFERROR(INDEX('УЦН 1.0'!H:H,MATCH('показатель 504-п'!T747,'УЦН 1.0'!R:R,0)),"")&amp;")"))</f>
        <v xml:space="preserve">2020 (ВОЛС)</v>
      </c>
      <c r="R747" s="807" t="str">
        <f>IFERROR(INDEX('УЦН 2.0'!K:K,MATCH('показатель 504-п'!T747,'УЦН 2.0'!L:L,0)),"")</f>
        <v/>
      </c>
      <c r="S747" s="801" t="str">
        <f>IFERROR(INDEX('ПРТС'!H:H,MATCH('показатель 504-п'!T747,'ПРТС'!P:P,0)),"")</f>
        <v/>
      </c>
      <c r="T747" s="808">
        <v>746</v>
      </c>
      <c r="U747" s="785"/>
      <c r="V747" s="785"/>
      <c r="W747" s="785"/>
      <c r="X747" s="785"/>
      <c r="Y747" s="785"/>
      <c r="Z747" s="785"/>
      <c r="AA747" s="785"/>
      <c r="AB747" s="785"/>
    </row>
    <row r="748" ht="14.25">
      <c r="A748" s="800" t="s">
        <v>1217</v>
      </c>
      <c r="B748" s="800" t="s">
        <v>1370</v>
      </c>
      <c r="C748" s="800" t="s">
        <v>5327</v>
      </c>
      <c r="D748" s="801">
        <v>1756</v>
      </c>
      <c r="E748" s="802">
        <v>1429</v>
      </c>
      <c r="F748" s="803" t="s">
        <v>5328</v>
      </c>
      <c r="G748" s="803" t="s">
        <v>5329</v>
      </c>
      <c r="H748" s="803" t="s">
        <v>5330</v>
      </c>
      <c r="I748" s="803" t="str">
        <f>IFERROR(INDEX('УУС'!F:F,MATCH('показатель 504-п'!T748,'УУС'!N:N,0)),"")</f>
        <v/>
      </c>
      <c r="J748" s="804" t="str">
        <f t="shared" si="52"/>
        <v xml:space="preserve">4G хор</v>
      </c>
      <c r="K748" s="805" t="s">
        <v>2480</v>
      </c>
      <c r="L748" s="805" t="s">
        <v>2481</v>
      </c>
      <c r="M748" s="805" t="s">
        <v>2482</v>
      </c>
      <c r="N748" s="805" t="s">
        <v>2483</v>
      </c>
      <c r="O748" s="806" t="str">
        <f t="shared" si="53"/>
        <v>ВОЛС</v>
      </c>
      <c r="P748" s="801" t="s">
        <v>819</v>
      </c>
      <c r="Q748" s="801" t="str">
        <f>CONCATENATE(IFERROR(INDEX('УЦН 1.0'!D:D,MATCH('показатель 504-п'!T748,'УЦН 1.0'!R:R,0)),""),IF(IFERROR(INDEX('УЦН 1.0'!H:H,MATCH('показатель 504-п'!T748,'УЦН 1.0'!R:R,0)),"")="",""," ("&amp;IFERROR(INDEX('УЦН 1.0'!H:H,MATCH('показатель 504-п'!T748,'УЦН 1.0'!R:R,0)),"")&amp;")"))</f>
        <v/>
      </c>
      <c r="R748" s="807" t="str">
        <f>IFERROR(INDEX('УЦН 2.0'!K:K,MATCH('показатель 504-п'!T748,'УЦН 2.0'!L:L,0)),"")</f>
        <v/>
      </c>
      <c r="S748" s="801" t="str">
        <f>IFERROR(INDEX('ПРТС'!H:H,MATCH('показатель 504-п'!T748,'ПРТС'!P:P,0)),"")</f>
        <v/>
      </c>
      <c r="T748" s="808">
        <v>747</v>
      </c>
      <c r="U748" s="785"/>
      <c r="V748" s="785"/>
      <c r="W748" s="785"/>
      <c r="X748" s="785"/>
      <c r="Y748" s="785"/>
      <c r="Z748" s="785"/>
      <c r="AA748" s="785"/>
      <c r="AB748" s="785"/>
    </row>
    <row r="749" ht="14.25">
      <c r="A749" s="800" t="s">
        <v>1217</v>
      </c>
      <c r="B749" s="800" t="s">
        <v>5331</v>
      </c>
      <c r="C749" s="800" t="s">
        <v>5332</v>
      </c>
      <c r="D749" s="801">
        <v>768</v>
      </c>
      <c r="E749" s="802">
        <v>692</v>
      </c>
      <c r="F749" s="803" t="s">
        <v>5333</v>
      </c>
      <c r="G749" s="803" t="s">
        <v>5334</v>
      </c>
      <c r="H749" s="803" t="s">
        <v>5335</v>
      </c>
      <c r="I749" s="803" t="str">
        <f>IFERROR(INDEX('УУС'!F:F,MATCH('показатель 504-п'!T749,'УУС'!N:N,0)),"")</f>
        <v xml:space="preserve">ул. Центральная, д. 2Б</v>
      </c>
      <c r="J749" s="804" t="str">
        <f t="shared" si="52"/>
        <v xml:space="preserve">4G хор</v>
      </c>
      <c r="K749" s="805" t="s">
        <v>156</v>
      </c>
      <c r="L749" s="805" t="s">
        <v>156</v>
      </c>
      <c r="M749" s="805" t="s">
        <v>156</v>
      </c>
      <c r="N749" s="805" t="s">
        <v>2483</v>
      </c>
      <c r="O749" s="806" t="str">
        <f t="shared" si="53"/>
        <v>ВОЛС</v>
      </c>
      <c r="P749" s="801" t="s">
        <v>819</v>
      </c>
      <c r="Q749" s="801" t="str">
        <f>CONCATENATE(IFERROR(INDEX('УЦН 1.0'!D:D,MATCH('показатель 504-п'!T749,'УЦН 1.0'!R:R,0)),""),IF(IFERROR(INDEX('УЦН 1.0'!H:H,MATCH('показатель 504-п'!T749,'УЦН 1.0'!R:R,0)),"")="",""," ("&amp;IFERROR(INDEX('УЦН 1.0'!H:H,MATCH('показатель 504-п'!T749,'УЦН 1.0'!R:R,0)),"")&amp;")"))</f>
        <v/>
      </c>
      <c r="R749" s="807" t="str">
        <f>IFERROR(INDEX('УЦН 2.0'!K:K,MATCH('показатель 504-п'!T749,'УЦН 2.0'!L:L,0)),"")</f>
        <v/>
      </c>
      <c r="S749" s="801" t="str">
        <f>IFERROR(INDEX('ПРТС'!H:H,MATCH('показатель 504-п'!T749,'ПРТС'!P:P,0)),"")</f>
        <v/>
      </c>
      <c r="T749" s="808">
        <v>748</v>
      </c>
      <c r="U749" s="785"/>
      <c r="V749" s="785"/>
      <c r="W749" s="785"/>
      <c r="X749" s="785"/>
      <c r="Y749" s="785"/>
      <c r="Z749" s="785"/>
      <c r="AA749" s="785"/>
      <c r="AB749" s="785"/>
    </row>
    <row r="750" ht="14.25">
      <c r="A750" s="800" t="s">
        <v>1217</v>
      </c>
      <c r="B750" s="800" t="s">
        <v>5336</v>
      </c>
      <c r="C750" s="824" t="s">
        <v>5337</v>
      </c>
      <c r="D750" s="801">
        <v>1120</v>
      </c>
      <c r="E750" s="802">
        <v>862</v>
      </c>
      <c r="F750" s="803" t="s">
        <v>5338</v>
      </c>
      <c r="G750" s="803" t="s">
        <v>5339</v>
      </c>
      <c r="H750" s="803" t="s">
        <v>5340</v>
      </c>
      <c r="I750" s="803" t="str">
        <f>IFERROR(INDEX('УУС'!F:F,MATCH('показатель 504-п'!T750,'УУС'!N:N,0)),"")</f>
        <v/>
      </c>
      <c r="J750" s="804" t="str">
        <f t="shared" si="52"/>
        <v xml:space="preserve">3G хор</v>
      </c>
      <c r="K750" s="805" t="s">
        <v>2515</v>
      </c>
      <c r="L750" s="805" t="s">
        <v>2643</v>
      </c>
      <c r="M750" s="805" t="s">
        <v>2516</v>
      </c>
      <c r="N750" s="825" t="s">
        <v>2495</v>
      </c>
      <c r="O750" s="806" t="str">
        <f t="shared" si="53"/>
        <v>ВОЛС</v>
      </c>
      <c r="P750" s="801" t="s">
        <v>819</v>
      </c>
      <c r="Q750" s="801" t="str">
        <f>CONCATENATE(IFERROR(INDEX('УЦН 1.0'!D:D,MATCH('показатель 504-п'!T750,'УЦН 1.0'!R:R,0)),""),IF(IFERROR(INDEX('УЦН 1.0'!H:H,MATCH('показатель 504-п'!T750,'УЦН 1.0'!R:R,0)),"")="",""," ("&amp;IFERROR(INDEX('УЦН 1.0'!H:H,MATCH('показатель 504-п'!T750,'УЦН 1.0'!R:R,0)),"")&amp;")"))</f>
        <v/>
      </c>
      <c r="R750" s="807" t="str">
        <f>IFERROR(INDEX('УЦН 2.0'!K:K,MATCH('показатель 504-п'!T750,'УЦН 2.0'!L:L,0)),"")</f>
        <v/>
      </c>
      <c r="S750" s="801" t="str">
        <f>IFERROR(INDEX('ПРТС'!H:H,MATCH('показатель 504-п'!T750,'ПРТС'!P:P,0)),"")</f>
        <v/>
      </c>
      <c r="T750" s="808">
        <v>749</v>
      </c>
      <c r="U750" s="785"/>
      <c r="V750" s="785"/>
      <c r="W750" s="785"/>
      <c r="X750" s="785"/>
      <c r="Y750" s="785"/>
      <c r="Z750" s="785"/>
      <c r="AA750" s="785"/>
      <c r="AB750" s="785"/>
    </row>
    <row r="751" ht="14.25">
      <c r="A751" s="800" t="s">
        <v>1217</v>
      </c>
      <c r="B751" s="800" t="s">
        <v>5319</v>
      </c>
      <c r="C751" s="800" t="s">
        <v>5341</v>
      </c>
      <c r="D751" s="801">
        <v>172</v>
      </c>
      <c r="E751" s="802">
        <v>130</v>
      </c>
      <c r="F751" s="803" t="s">
        <v>5342</v>
      </c>
      <c r="G751" s="803" t="s">
        <v>5343</v>
      </c>
      <c r="H751" s="803" t="s">
        <v>5344</v>
      </c>
      <c r="I751" s="803" t="str">
        <f>IFERROR(INDEX('УУС'!F:F,MATCH('показатель 504-п'!T751,'УУС'!N:N,0)),"")</f>
        <v/>
      </c>
      <c r="J751" s="804" t="str">
        <f t="shared" si="52"/>
        <v xml:space="preserve">3G хор</v>
      </c>
      <c r="K751" s="805" t="s">
        <v>156</v>
      </c>
      <c r="L751" s="805" t="s">
        <v>2536</v>
      </c>
      <c r="M751" s="805" t="s">
        <v>156</v>
      </c>
      <c r="N751" s="805" t="s">
        <v>2495</v>
      </c>
      <c r="O751" s="806" t="str">
        <f t="shared" si="53"/>
        <v>РРЛ</v>
      </c>
      <c r="P751" s="801" t="s">
        <v>2540</v>
      </c>
      <c r="Q751" s="801" t="str">
        <f>CONCATENATE(IFERROR(INDEX('УЦН 1.0'!D:D,MATCH('показатель 504-п'!T751,'УЦН 1.0'!R:R,0)),""),IF(IFERROR(INDEX('УЦН 1.0'!H:H,MATCH('показатель 504-п'!T751,'УЦН 1.0'!R:R,0)),"")="",""," ("&amp;IFERROR(INDEX('УЦН 1.0'!H:H,MATCH('показатель 504-п'!T751,'УЦН 1.0'!R:R,0)),"")&amp;")"))</f>
        <v/>
      </c>
      <c r="R751" s="807" t="str">
        <f>IFERROR(INDEX('УЦН 2.0'!K:K,MATCH('показатель 504-п'!T751,'УЦН 2.0'!L:L,0)),"")</f>
        <v/>
      </c>
      <c r="S751" s="801" t="str">
        <f>IFERROR(INDEX('ПРТС'!H:H,MATCH('показатель 504-п'!T751,'ПРТС'!P:P,0)),"")</f>
        <v/>
      </c>
      <c r="T751" s="808">
        <v>750</v>
      </c>
      <c r="U751" s="785"/>
      <c r="V751" s="785"/>
      <c r="W751" s="785"/>
      <c r="X751" s="785"/>
      <c r="Y751" s="785"/>
      <c r="Z751" s="785"/>
      <c r="AA751" s="785"/>
      <c r="AB751" s="785"/>
    </row>
    <row r="752" ht="14.25">
      <c r="A752" s="800" t="s">
        <v>1217</v>
      </c>
      <c r="B752" s="800" t="s">
        <v>1369</v>
      </c>
      <c r="C752" s="800" t="s">
        <v>5345</v>
      </c>
      <c r="D752" s="801">
        <v>154</v>
      </c>
      <c r="E752" s="802">
        <v>62</v>
      </c>
      <c r="F752" s="803" t="s">
        <v>5346</v>
      </c>
      <c r="G752" s="803" t="s">
        <v>5347</v>
      </c>
      <c r="H752" s="803" t="s">
        <v>5348</v>
      </c>
      <c r="I752" s="803" t="str">
        <f>IFERROR(INDEX('УУС'!F:F,MATCH('показатель 504-п'!T752,'УУС'!N:N,0)),"")</f>
        <v xml:space="preserve">ул. Первая, д. 10</v>
      </c>
      <c r="J752" s="804" t="str">
        <f t="shared" si="52"/>
        <v xml:space="preserve">2G низ</v>
      </c>
      <c r="K752" s="805" t="s">
        <v>2515</v>
      </c>
      <c r="L752" s="805" t="s">
        <v>156</v>
      </c>
      <c r="M752" s="805" t="s">
        <v>156</v>
      </c>
      <c r="N752" s="805" t="s">
        <v>156</v>
      </c>
      <c r="O752" s="806" t="str">
        <f t="shared" si="53"/>
        <v>Спутник</v>
      </c>
      <c r="P752" s="801" t="s">
        <v>882</v>
      </c>
      <c r="Q752" s="801" t="str">
        <f>CONCATENATE(IFERROR(INDEX('УЦН 1.0'!D:D,MATCH('показатель 504-п'!T752,'УЦН 1.0'!R:R,0)),""),IF(IFERROR(INDEX('УЦН 1.0'!H:H,MATCH('показатель 504-п'!T752,'УЦН 1.0'!R:R,0)),"")="",""," ("&amp;IFERROR(INDEX('УЦН 1.0'!H:H,MATCH('показатель 504-п'!T752,'УЦН 1.0'!R:R,0)),"")&amp;")"))</f>
        <v/>
      </c>
      <c r="R752" s="807" t="str">
        <f>IFERROR(INDEX('УЦН 2.0'!K:K,MATCH('показатель 504-п'!T752,'УЦН 2.0'!L:L,0)),"")</f>
        <v/>
      </c>
      <c r="S752" s="801" t="str">
        <f>IFERROR(INDEX('ПРТС'!H:H,MATCH('показатель 504-п'!T752,'ПРТС'!P:P,0)),"")</f>
        <v/>
      </c>
      <c r="T752" s="808">
        <v>751</v>
      </c>
      <c r="U752" s="785"/>
      <c r="V752" s="785"/>
      <c r="W752" s="785"/>
      <c r="X752" s="785"/>
      <c r="Y752" s="785"/>
      <c r="Z752" s="785"/>
      <c r="AA752" s="785"/>
      <c r="AB752" s="785"/>
    </row>
    <row r="753" ht="14.25">
      <c r="A753" s="800" t="s">
        <v>1217</v>
      </c>
      <c r="B753" s="800" t="s">
        <v>5331</v>
      </c>
      <c r="C753" s="821" t="s">
        <v>5349</v>
      </c>
      <c r="D753" s="801">
        <v>154</v>
      </c>
      <c r="E753" s="802">
        <v>99</v>
      </c>
      <c r="F753" s="803" t="s">
        <v>5350</v>
      </c>
      <c r="G753" s="803" t="s">
        <v>5351</v>
      </c>
      <c r="H753" s="803" t="s">
        <v>5352</v>
      </c>
      <c r="I753" s="803" t="str">
        <f>IFERROR(INDEX('УУС'!F:F,MATCH('показатель 504-п'!T753,'УУС'!N:N,0)),"")</f>
        <v/>
      </c>
      <c r="J753" s="804" t="str">
        <f t="shared" si="52"/>
        <v xml:space="preserve">2G низ</v>
      </c>
      <c r="K753" s="805"/>
      <c r="L753" s="805" t="s">
        <v>2500</v>
      </c>
      <c r="M753" s="805" t="s">
        <v>2489</v>
      </c>
      <c r="N753" s="805" t="s">
        <v>2490</v>
      </c>
      <c r="O753" s="806" t="str">
        <f t="shared" si="53"/>
        <v>Спутник</v>
      </c>
      <c r="P753" s="801" t="s">
        <v>882</v>
      </c>
      <c r="Q753" s="801" t="str">
        <f>CONCATENATE(IFERROR(INDEX('УЦН 1.0'!D:D,MATCH('показатель 504-п'!T753,'УЦН 1.0'!R:R,0)),""),IF(IFERROR(INDEX('УЦН 1.0'!H:H,MATCH('показатель 504-п'!T753,'УЦН 1.0'!R:R,0)),"")="",""," ("&amp;IFERROR(INDEX('УЦН 1.0'!H:H,MATCH('показатель 504-п'!T753,'УЦН 1.0'!R:R,0)),"")&amp;")"))</f>
        <v/>
      </c>
      <c r="R753" s="807" t="str">
        <f>IFERROR(INDEX('УЦН 2.0'!K:K,MATCH('показатель 504-п'!T753,'УЦН 2.0'!L:L,0)),"")</f>
        <v/>
      </c>
      <c r="S753" s="801" t="str">
        <f>IFERROR(INDEX('ПРТС'!H:H,MATCH('показатель 504-п'!T753,'ПРТС'!P:P,0)),"")</f>
        <v/>
      </c>
      <c r="T753" s="808">
        <v>752</v>
      </c>
      <c r="U753" s="785"/>
      <c r="V753" s="785"/>
      <c r="W753" s="785"/>
      <c r="X753" s="785"/>
      <c r="Y753" s="785"/>
      <c r="Z753" s="785"/>
      <c r="AA753" s="785"/>
      <c r="AB753" s="785"/>
    </row>
    <row r="754" ht="14.25">
      <c r="A754" s="800" t="s">
        <v>1217</v>
      </c>
      <c r="B754" s="800" t="s">
        <v>5353</v>
      </c>
      <c r="C754" s="800" t="s">
        <v>311</v>
      </c>
      <c r="D754" s="801">
        <v>276</v>
      </c>
      <c r="E754" s="802">
        <v>262</v>
      </c>
      <c r="F754" s="803" t="s">
        <v>5354</v>
      </c>
      <c r="G754" s="803" t="s">
        <v>5355</v>
      </c>
      <c r="H754" s="803" t="s">
        <v>5356</v>
      </c>
      <c r="I754" s="803" t="str">
        <f>IFERROR(INDEX('УУС'!F:F,MATCH('показатель 504-п'!T754,'УУС'!N:N,0)),"")</f>
        <v xml:space="preserve">ул. Первомайская, д. 14А</v>
      </c>
      <c r="J754" s="804" t="str">
        <f t="shared" si="52"/>
        <v xml:space="preserve">3G хор</v>
      </c>
      <c r="K754" s="805" t="s">
        <v>2557</v>
      </c>
      <c r="L754" s="805" t="s">
        <v>2488</v>
      </c>
      <c r="M754" s="805" t="s">
        <v>2508</v>
      </c>
      <c r="N754" s="805" t="s">
        <v>2495</v>
      </c>
      <c r="O754" s="806" t="str">
        <f t="shared" si="53"/>
        <v>ВОЛС</v>
      </c>
      <c r="P754" s="801" t="s">
        <v>2540</v>
      </c>
      <c r="Q754" s="801" t="str">
        <f>CONCATENATE(IFERROR(INDEX('УЦН 1.0'!D:D,MATCH('показатель 504-п'!T754,'УЦН 1.0'!R:R,0)),""),IF(IFERROR(INDEX('УЦН 1.0'!H:H,MATCH('показатель 504-п'!T754,'УЦН 1.0'!R:R,0)),"")="",""," ("&amp;IFERROR(INDEX('УЦН 1.0'!H:H,MATCH('показатель 504-п'!T754,'УЦН 1.0'!R:R,0)),"")&amp;")"))</f>
        <v xml:space="preserve">2019 (ВОЛС)</v>
      </c>
      <c r="R754" s="807" t="str">
        <f>IFERROR(INDEX('УЦН 2.0'!K:K,MATCH('показатель 504-п'!T754,'УЦН 2.0'!L:L,0)),"")</f>
        <v/>
      </c>
      <c r="S754" s="801" t="str">
        <f>IFERROR(INDEX('ПРТС'!H:H,MATCH('показатель 504-п'!T754,'ПРТС'!P:P,0)),"")</f>
        <v/>
      </c>
      <c r="T754" s="808">
        <v>753</v>
      </c>
      <c r="U754" s="785"/>
      <c r="V754" s="785"/>
      <c r="W754" s="785"/>
      <c r="X754" s="785"/>
      <c r="Y754" s="785"/>
      <c r="Z754" s="785"/>
      <c r="AA754" s="785"/>
      <c r="AB754" s="785"/>
    </row>
    <row r="755" ht="14.25">
      <c r="A755" s="800" t="s">
        <v>1217</v>
      </c>
      <c r="B755" s="800" t="s">
        <v>5336</v>
      </c>
      <c r="C755" s="800" t="s">
        <v>387</v>
      </c>
      <c r="D755" s="801">
        <v>248</v>
      </c>
      <c r="E755" s="802">
        <v>142</v>
      </c>
      <c r="F755" s="803" t="s">
        <v>5357</v>
      </c>
      <c r="G755" s="803" t="s">
        <v>5358</v>
      </c>
      <c r="H755" s="803" t="s">
        <v>5359</v>
      </c>
      <c r="I755" s="803" t="str">
        <f>IFERROR(INDEX('УУС'!F:F,MATCH('показатель 504-п'!T755,'УУС'!N:N,0)),"")</f>
        <v xml:space="preserve">ул. Трактовая, д. 3</v>
      </c>
      <c r="J755" s="804" t="str">
        <f t="shared" si="52"/>
        <v xml:space="preserve">3G хор</v>
      </c>
      <c r="K755" s="805" t="s">
        <v>2557</v>
      </c>
      <c r="L755" s="805" t="s">
        <v>2536</v>
      </c>
      <c r="M755" s="805" t="s">
        <v>2516</v>
      </c>
      <c r="N755" s="805" t="s">
        <v>2495</v>
      </c>
      <c r="O755" s="806" t="str">
        <f t="shared" si="53"/>
        <v>ВОЛС</v>
      </c>
      <c r="P755" s="801" t="s">
        <v>819</v>
      </c>
      <c r="Q755" s="801" t="str">
        <f>CONCATENATE(IFERROR(INDEX('УЦН 1.0'!D:D,MATCH('показатель 504-п'!T755,'УЦН 1.0'!R:R,0)),""),IF(IFERROR(INDEX('УЦН 1.0'!H:H,MATCH('показатель 504-п'!T755,'УЦН 1.0'!R:R,0)),"")="",""," ("&amp;IFERROR(INDEX('УЦН 1.0'!H:H,MATCH('показатель 504-п'!T755,'УЦН 1.0'!R:R,0)),"")&amp;")"))</f>
        <v/>
      </c>
      <c r="R755" s="807" t="str">
        <f>IFERROR(INDEX('УЦН 2.0'!K:K,MATCH('показатель 504-п'!T755,'УЦН 2.0'!L:L,0)),"")</f>
        <v/>
      </c>
      <c r="S755" s="801" t="str">
        <f>IFERROR(INDEX('ПРТС'!H:H,MATCH('показатель 504-п'!T755,'ПРТС'!P:P,0)),"")</f>
        <v/>
      </c>
      <c r="T755" s="808">
        <v>754</v>
      </c>
      <c r="U755" s="785"/>
      <c r="V755" s="785"/>
      <c r="W755" s="785"/>
      <c r="X755" s="785"/>
      <c r="Y755" s="785"/>
      <c r="Z755" s="785"/>
      <c r="AA755" s="785"/>
      <c r="AB755" s="785"/>
    </row>
    <row r="756" ht="14.25">
      <c r="A756" s="800" t="s">
        <v>1217</v>
      </c>
      <c r="B756" s="800" t="s">
        <v>1369</v>
      </c>
      <c r="C756" s="800" t="s">
        <v>5360</v>
      </c>
      <c r="D756" s="801">
        <v>34</v>
      </c>
      <c r="E756" s="802">
        <v>17</v>
      </c>
      <c r="F756" s="803" t="s">
        <v>5361</v>
      </c>
      <c r="G756" s="803" t="s">
        <v>5362</v>
      </c>
      <c r="H756" s="803" t="s">
        <v>5363</v>
      </c>
      <c r="I756" s="803" t="str">
        <f>IFERROR(INDEX('УУС'!F:F,MATCH('показатель 504-п'!T756,'УУС'!N:N,0)),"")</f>
        <v xml:space="preserve">ул. Центральная, д. 31</v>
      </c>
      <c r="J756" s="804" t="str">
        <f t="shared" si="52"/>
        <v xml:space="preserve">3G низ</v>
      </c>
      <c r="K756" s="805" t="s">
        <v>2515</v>
      </c>
      <c r="L756" s="805" t="s">
        <v>2536</v>
      </c>
      <c r="M756" s="805" t="s">
        <v>3005</v>
      </c>
      <c r="N756" s="805" t="s">
        <v>156</v>
      </c>
      <c r="O756" s="806" t="str">
        <f t="shared" si="53"/>
        <v>-</v>
      </c>
      <c r="P756" s="801" t="s">
        <v>156</v>
      </c>
      <c r="Q756" s="801" t="str">
        <f>CONCATENATE(IFERROR(INDEX('УЦН 1.0'!D:D,MATCH('показатель 504-п'!T756,'УЦН 1.0'!R:R,0)),""),IF(IFERROR(INDEX('УЦН 1.0'!H:H,MATCH('показатель 504-п'!T756,'УЦН 1.0'!R:R,0)),"")="",""," ("&amp;IFERROR(INDEX('УЦН 1.0'!H:H,MATCH('показатель 504-п'!T756,'УЦН 1.0'!R:R,0)),"")&amp;")"))</f>
        <v/>
      </c>
      <c r="R756" s="807" t="str">
        <f>IFERROR(INDEX('УЦН 2.0'!K:K,MATCH('показатель 504-п'!T756,'УЦН 2.0'!L:L,0)),"")</f>
        <v/>
      </c>
      <c r="S756" s="801" t="str">
        <f>IFERROR(INDEX('ПРТС'!H:H,MATCH('показатель 504-п'!T756,'ПРТС'!P:P,0)),"")</f>
        <v/>
      </c>
      <c r="T756" s="808">
        <v>755</v>
      </c>
      <c r="U756" s="785"/>
      <c r="V756" s="785"/>
      <c r="W756" s="785"/>
      <c r="X756" s="785"/>
      <c r="Y756" s="785"/>
      <c r="Z756" s="785"/>
      <c r="AA756" s="785"/>
      <c r="AB756" s="785"/>
    </row>
    <row r="757" ht="14.25">
      <c r="A757" s="800" t="s">
        <v>1217</v>
      </c>
      <c r="B757" s="800" t="s">
        <v>5292</v>
      </c>
      <c r="C757" s="800" t="s">
        <v>1551</v>
      </c>
      <c r="D757" s="801">
        <v>181</v>
      </c>
      <c r="E757" s="802">
        <v>111</v>
      </c>
      <c r="F757" s="803" t="s">
        <v>5364</v>
      </c>
      <c r="G757" s="803" t="s">
        <v>5365</v>
      </c>
      <c r="H757" s="803" t="s">
        <v>5366</v>
      </c>
      <c r="I757" s="803" t="str">
        <f>IFERROR(INDEX('УУС'!F:F,MATCH('показатель 504-п'!T757,'УУС'!N:N,0)),"")</f>
        <v/>
      </c>
      <c r="J757" s="804" t="str">
        <f t="shared" si="52"/>
        <v xml:space="preserve">4G хор</v>
      </c>
      <c r="K757" s="805" t="s">
        <v>2707</v>
      </c>
      <c r="L757" s="805" t="s">
        <v>2500</v>
      </c>
      <c r="M757" s="805" t="s">
        <v>2508</v>
      </c>
      <c r="N757" s="805" t="s">
        <v>2483</v>
      </c>
      <c r="O757" s="806" t="str">
        <f t="shared" si="53"/>
        <v>-</v>
      </c>
      <c r="P757" s="801" t="s">
        <v>156</v>
      </c>
      <c r="Q757" s="801" t="str">
        <f>CONCATENATE(IFERROR(INDEX('УЦН 1.0'!D:D,MATCH('показатель 504-п'!T757,'УЦН 1.0'!R:R,0)),""),IF(IFERROR(INDEX('УЦН 1.0'!H:H,MATCH('показатель 504-п'!T757,'УЦН 1.0'!R:R,0)),"")="",""," ("&amp;IFERROR(INDEX('УЦН 1.0'!H:H,MATCH('показатель 504-п'!T757,'УЦН 1.0'!R:R,0)),"")&amp;")"))</f>
        <v/>
      </c>
      <c r="R757" s="807" t="str">
        <f>IFERROR(INDEX('УЦН 2.0'!K:K,MATCH('показатель 504-п'!T757,'УЦН 2.0'!L:L,0)),"")</f>
        <v/>
      </c>
      <c r="S757" s="801" t="str">
        <f>IFERROR(INDEX('ПРТС'!H:H,MATCH('показатель 504-п'!T757,'ПРТС'!P:P,0)),"")</f>
        <v/>
      </c>
      <c r="T757" s="808">
        <v>756</v>
      </c>
      <c r="U757" s="785"/>
      <c r="V757" s="785"/>
      <c r="W757" s="785"/>
      <c r="X757" s="785"/>
      <c r="Y757" s="785"/>
      <c r="Z757" s="785"/>
      <c r="AA757" s="785"/>
      <c r="AB757" s="785"/>
    </row>
    <row r="758" ht="14.25">
      <c r="A758" s="800" t="s">
        <v>1217</v>
      </c>
      <c r="B758" s="800" t="s">
        <v>1371</v>
      </c>
      <c r="C758" s="800" t="s">
        <v>234</v>
      </c>
      <c r="D758" s="801">
        <v>155</v>
      </c>
      <c r="E758" s="802">
        <v>103</v>
      </c>
      <c r="F758" s="803" t="s">
        <v>5367</v>
      </c>
      <c r="G758" s="803" t="s">
        <v>5368</v>
      </c>
      <c r="H758" s="803" t="s">
        <v>5369</v>
      </c>
      <c r="I758" s="803" t="str">
        <f>IFERROR(INDEX('УУС'!F:F,MATCH('показатель 504-п'!T758,'УУС'!N:N,0)),"")</f>
        <v/>
      </c>
      <c r="J758" s="804" t="str">
        <f t="shared" si="52"/>
        <v xml:space="preserve">3G хор</v>
      </c>
      <c r="K758" s="805" t="s">
        <v>2515</v>
      </c>
      <c r="L758" s="805" t="s">
        <v>2500</v>
      </c>
      <c r="M758" s="805" t="s">
        <v>2508</v>
      </c>
      <c r="N758" s="805" t="s">
        <v>156</v>
      </c>
      <c r="O758" s="806" t="str">
        <f t="shared" si="53"/>
        <v>РРЛ</v>
      </c>
      <c r="P758" s="801" t="s">
        <v>2540</v>
      </c>
      <c r="Q758" s="801" t="str">
        <f>CONCATENATE(IFERROR(INDEX('УЦН 1.0'!D:D,MATCH('показатель 504-п'!T758,'УЦН 1.0'!R:R,0)),""),IF(IFERROR(INDEX('УЦН 1.0'!H:H,MATCH('показатель 504-п'!T758,'УЦН 1.0'!R:R,0)),"")="",""," ("&amp;IFERROR(INDEX('УЦН 1.0'!H:H,MATCH('показатель 504-п'!T758,'УЦН 1.0'!R:R,0)),"")&amp;")"))</f>
        <v/>
      </c>
      <c r="R758" s="807" t="str">
        <f>IFERROR(INDEX('УЦН 2.0'!K:K,MATCH('показатель 504-п'!T758,'УЦН 2.0'!L:L,0)),"")</f>
        <v/>
      </c>
      <c r="S758" s="801" t="str">
        <f>IFERROR(INDEX('ПРТС'!H:H,MATCH('показатель 504-п'!T758,'ПРТС'!P:P,0)),"")</f>
        <v/>
      </c>
      <c r="T758" s="808">
        <v>757</v>
      </c>
      <c r="U758" s="785"/>
      <c r="V758" s="785"/>
      <c r="W758" s="785"/>
      <c r="X758" s="785"/>
      <c r="Y758" s="785"/>
      <c r="Z758" s="785"/>
      <c r="AA758" s="785"/>
      <c r="AB758" s="785"/>
    </row>
    <row r="759" ht="14.25">
      <c r="A759" s="800" t="s">
        <v>1217</v>
      </c>
      <c r="B759" s="800" t="s">
        <v>1369</v>
      </c>
      <c r="C759" s="800" t="s">
        <v>5370</v>
      </c>
      <c r="D759" s="801">
        <v>0</v>
      </c>
      <c r="E759" s="802">
        <v>0</v>
      </c>
      <c r="F759" s="803" t="s">
        <v>5371</v>
      </c>
      <c r="G759" s="803" t="s">
        <v>5372</v>
      </c>
      <c r="H759" s="803" t="s">
        <v>5373</v>
      </c>
      <c r="I759" s="803" t="str">
        <f>IFERROR(INDEX('УУС'!F:F,MATCH('показатель 504-п'!T759,'УУС'!N:N,0)),"")</f>
        <v/>
      </c>
      <c r="J759" s="804" t="str">
        <f t="shared" si="52"/>
        <v>-</v>
      </c>
      <c r="K759" s="805" t="s">
        <v>156</v>
      </c>
      <c r="L759" s="805" t="s">
        <v>156</v>
      </c>
      <c r="M759" s="805" t="s">
        <v>156</v>
      </c>
      <c r="N759" s="805" t="s">
        <v>156</v>
      </c>
      <c r="O759" s="806" t="str">
        <f t="shared" si="53"/>
        <v>-</v>
      </c>
      <c r="P759" s="801" t="s">
        <v>156</v>
      </c>
      <c r="Q759" s="801" t="str">
        <f>CONCATENATE(IFERROR(INDEX('УЦН 1.0'!D:D,MATCH('показатель 504-п'!T759,'УЦН 1.0'!R:R,0)),""),IF(IFERROR(INDEX('УЦН 1.0'!H:H,MATCH('показатель 504-п'!T759,'УЦН 1.0'!R:R,0)),"")="",""," ("&amp;IFERROR(INDEX('УЦН 1.0'!H:H,MATCH('показатель 504-п'!T759,'УЦН 1.0'!R:R,0)),"")&amp;")"))</f>
        <v/>
      </c>
      <c r="R759" s="807" t="str">
        <f>IFERROR(INDEX('УЦН 2.0'!K:K,MATCH('показатель 504-п'!T759,'УЦН 2.0'!L:L,0)),"")</f>
        <v/>
      </c>
      <c r="S759" s="801" t="str">
        <f>IFERROR(INDEX('ПРТС'!H:H,MATCH('показатель 504-п'!T759,'ПРТС'!P:P,0)),"")</f>
        <v/>
      </c>
      <c r="T759" s="808">
        <v>758</v>
      </c>
      <c r="U759" s="785"/>
      <c r="V759" s="785"/>
      <c r="W759" s="785"/>
      <c r="X759" s="785"/>
      <c r="Y759" s="785"/>
      <c r="Z759" s="785"/>
      <c r="AA759" s="785"/>
      <c r="AB759" s="785"/>
    </row>
    <row r="760" ht="14.25">
      <c r="A760" s="800" t="s">
        <v>1217</v>
      </c>
      <c r="B760" s="800" t="s">
        <v>5353</v>
      </c>
      <c r="C760" s="800" t="s">
        <v>1579</v>
      </c>
      <c r="D760" s="801">
        <v>114</v>
      </c>
      <c r="E760" s="802">
        <v>104</v>
      </c>
      <c r="F760" s="803" t="s">
        <v>5374</v>
      </c>
      <c r="G760" s="803" t="s">
        <v>5375</v>
      </c>
      <c r="H760" s="803" t="s">
        <v>5376</v>
      </c>
      <c r="I760" s="803" t="str">
        <f>IFERROR(INDEX('УУС'!F:F,MATCH('показатель 504-п'!T760,'УУС'!N:N,0)),"")</f>
        <v/>
      </c>
      <c r="J760" s="804" t="str">
        <f t="shared" si="52"/>
        <v xml:space="preserve">3G хор</v>
      </c>
      <c r="K760" s="805" t="s">
        <v>2515</v>
      </c>
      <c r="L760" s="805" t="s">
        <v>2488</v>
      </c>
      <c r="M760" s="805" t="s">
        <v>2508</v>
      </c>
      <c r="N760" s="805" t="s">
        <v>2495</v>
      </c>
      <c r="O760" s="806" t="str">
        <f t="shared" si="53"/>
        <v>РРЛ</v>
      </c>
      <c r="P760" s="801" t="s">
        <v>2540</v>
      </c>
      <c r="Q760" s="801" t="str">
        <f>CONCATENATE(IFERROR(INDEX('УЦН 1.0'!D:D,MATCH('показатель 504-п'!T760,'УЦН 1.0'!R:R,0)),""),IF(IFERROR(INDEX('УЦН 1.0'!H:H,MATCH('показатель 504-п'!T760,'УЦН 1.0'!R:R,0)),"")="",""," ("&amp;IFERROR(INDEX('УЦН 1.0'!H:H,MATCH('показатель 504-п'!T760,'УЦН 1.0'!R:R,0)),"")&amp;")"))</f>
        <v/>
      </c>
      <c r="R760" s="807" t="str">
        <f>IFERROR(INDEX('УЦН 2.0'!K:K,MATCH('показатель 504-п'!T760,'УЦН 2.0'!L:L,0)),"")</f>
        <v/>
      </c>
      <c r="S760" s="801" t="str">
        <f>IFERROR(INDEX('ПРТС'!H:H,MATCH('показатель 504-п'!T760,'ПРТС'!P:P,0)),"")</f>
        <v/>
      </c>
      <c r="T760" s="808">
        <v>759</v>
      </c>
      <c r="U760" s="785"/>
      <c r="V760" s="785"/>
      <c r="W760" s="785"/>
      <c r="X760" s="785"/>
      <c r="Y760" s="785"/>
      <c r="Z760" s="785"/>
      <c r="AA760" s="785"/>
      <c r="AB760" s="785"/>
    </row>
    <row r="761" ht="14.25">
      <c r="A761" s="800" t="s">
        <v>1217</v>
      </c>
      <c r="B761" s="800" t="s">
        <v>1372</v>
      </c>
      <c r="C761" s="800" t="s">
        <v>5377</v>
      </c>
      <c r="D761" s="801">
        <v>570</v>
      </c>
      <c r="E761" s="802">
        <v>548</v>
      </c>
      <c r="F761" s="803" t="s">
        <v>5378</v>
      </c>
      <c r="G761" s="803" t="s">
        <v>5379</v>
      </c>
      <c r="H761" s="803" t="s">
        <v>5380</v>
      </c>
      <c r="I761" s="803" t="str">
        <f>IFERROR(INDEX('УУС'!F:F,MATCH('показатель 504-п'!T761,'УУС'!N:N,0)),"")</f>
        <v xml:space="preserve">ул. Центральная, д. 31/2</v>
      </c>
      <c r="J761" s="804" t="str">
        <f t="shared" si="52"/>
        <v xml:space="preserve">3G хор</v>
      </c>
      <c r="K761" s="805" t="s">
        <v>156</v>
      </c>
      <c r="L761" s="805" t="s">
        <v>2500</v>
      </c>
      <c r="M761" s="805" t="s">
        <v>2516</v>
      </c>
      <c r="N761" s="805" t="s">
        <v>2495</v>
      </c>
      <c r="O761" s="806" t="str">
        <f t="shared" si="53"/>
        <v>ВОЛС</v>
      </c>
      <c r="P761" s="801" t="s">
        <v>819</v>
      </c>
      <c r="Q761" s="801" t="str">
        <f>CONCATENATE(IFERROR(INDEX('УЦН 1.0'!D:D,MATCH('показатель 504-п'!T761,'УЦН 1.0'!R:R,0)),""),IF(IFERROR(INDEX('УЦН 1.0'!H:H,MATCH('показатель 504-п'!T761,'УЦН 1.0'!R:R,0)),"")="",""," ("&amp;IFERROR(INDEX('УЦН 1.0'!H:H,MATCH('показатель 504-п'!T761,'УЦН 1.0'!R:R,0)),"")&amp;")"))</f>
        <v/>
      </c>
      <c r="R761" s="807" t="str">
        <f>IFERROR(INDEX('УЦН 2.0'!K:K,MATCH('показатель 504-п'!T761,'УЦН 2.0'!L:L,0)),"")</f>
        <v/>
      </c>
      <c r="S761" s="801" t="str">
        <f>IFERROR(INDEX('ПРТС'!H:H,MATCH('показатель 504-п'!T761,'ПРТС'!P:P,0)),"")</f>
        <v/>
      </c>
      <c r="T761" s="808">
        <v>760</v>
      </c>
      <c r="U761" s="785"/>
      <c r="V761" s="785"/>
      <c r="W761" s="785"/>
      <c r="X761" s="785"/>
      <c r="Y761" s="785"/>
      <c r="Z761" s="785"/>
      <c r="AA761" s="785"/>
      <c r="AB761" s="785"/>
    </row>
    <row r="762" ht="14.25">
      <c r="A762" s="800" t="s">
        <v>1217</v>
      </c>
      <c r="B762" s="800" t="s">
        <v>1371</v>
      </c>
      <c r="C762" s="800" t="s">
        <v>5381</v>
      </c>
      <c r="D762" s="801">
        <v>1134</v>
      </c>
      <c r="E762" s="802">
        <v>929</v>
      </c>
      <c r="F762" s="803" t="s">
        <v>5382</v>
      </c>
      <c r="G762" s="803" t="s">
        <v>5383</v>
      </c>
      <c r="H762" s="803" t="s">
        <v>5384</v>
      </c>
      <c r="I762" s="803" t="str">
        <f>IFERROR(INDEX('УУС'!F:F,MATCH('показатель 504-п'!T762,'УУС'!N:N,0)),"")</f>
        <v/>
      </c>
      <c r="J762" s="804" t="str">
        <f t="shared" si="52"/>
        <v xml:space="preserve">3G хор</v>
      </c>
      <c r="K762" s="805" t="s">
        <v>2707</v>
      </c>
      <c r="L762" s="805" t="s">
        <v>2488</v>
      </c>
      <c r="M762" s="805" t="s">
        <v>2508</v>
      </c>
      <c r="N762" s="805" t="s">
        <v>2495</v>
      </c>
      <c r="O762" s="806" t="str">
        <f t="shared" si="53"/>
        <v>ВОЛС</v>
      </c>
      <c r="P762" s="801" t="s">
        <v>819</v>
      </c>
      <c r="Q762" s="801" t="str">
        <f>CONCATENATE(IFERROR(INDEX('УЦН 1.0'!D:D,MATCH('показатель 504-п'!T762,'УЦН 1.0'!R:R,0)),""),IF(IFERROR(INDEX('УЦН 1.0'!H:H,MATCH('показатель 504-п'!T762,'УЦН 1.0'!R:R,0)),"")="",""," ("&amp;IFERROR(INDEX('УЦН 1.0'!H:H,MATCH('показатель 504-п'!T762,'УЦН 1.0'!R:R,0)),"")&amp;")"))</f>
        <v/>
      </c>
      <c r="R762" s="807" t="str">
        <f>IFERROR(INDEX('УЦН 2.0'!K:K,MATCH('показатель 504-п'!T762,'УЦН 2.0'!L:L,0)),"")</f>
        <v/>
      </c>
      <c r="S762" s="801" t="str">
        <f>IFERROR(INDEX('ПРТС'!H:H,MATCH('показатель 504-п'!T762,'ПРТС'!P:P,0)),"")</f>
        <v/>
      </c>
      <c r="T762" s="808">
        <v>761</v>
      </c>
      <c r="U762" s="785"/>
      <c r="V762" s="785"/>
      <c r="W762" s="785"/>
      <c r="X762" s="785"/>
      <c r="Y762" s="785"/>
      <c r="Z762" s="785"/>
      <c r="AA762" s="785"/>
      <c r="AB762" s="785"/>
    </row>
    <row r="763" ht="14.25">
      <c r="A763" s="800" t="s">
        <v>1217</v>
      </c>
      <c r="B763" s="800" t="s">
        <v>1287</v>
      </c>
      <c r="C763" s="800" t="s">
        <v>1576</v>
      </c>
      <c r="D763" s="801">
        <v>153</v>
      </c>
      <c r="E763" s="802">
        <v>120</v>
      </c>
      <c r="F763" s="803" t="s">
        <v>5385</v>
      </c>
      <c r="G763" s="803" t="s">
        <v>5386</v>
      </c>
      <c r="H763" s="803" t="s">
        <v>5387</v>
      </c>
      <c r="I763" s="803" t="str">
        <f>IFERROR(INDEX('УУС'!F:F,MATCH('показатель 504-п'!T763,'УУС'!N:N,0)),"")</f>
        <v/>
      </c>
      <c r="J763" s="804" t="str">
        <f t="shared" si="52"/>
        <v xml:space="preserve">3G хор</v>
      </c>
      <c r="K763" s="805" t="s">
        <v>2557</v>
      </c>
      <c r="L763" s="805" t="s">
        <v>2536</v>
      </c>
      <c r="M763" s="805" t="s">
        <v>2516</v>
      </c>
      <c r="N763" s="805" t="s">
        <v>2495</v>
      </c>
      <c r="O763" s="806" t="str">
        <f t="shared" si="53"/>
        <v>РРЛ</v>
      </c>
      <c r="P763" s="801" t="s">
        <v>2540</v>
      </c>
      <c r="Q763" s="801" t="str">
        <f>CONCATENATE(IFERROR(INDEX('УЦН 1.0'!D:D,MATCH('показатель 504-п'!T763,'УЦН 1.0'!R:R,0)),""),IF(IFERROR(INDEX('УЦН 1.0'!H:H,MATCH('показатель 504-п'!T763,'УЦН 1.0'!R:R,0)),"")="",""," ("&amp;IFERROR(INDEX('УЦН 1.0'!H:H,MATCH('показатель 504-п'!T763,'УЦН 1.0'!R:R,0)),"")&amp;")"))</f>
        <v/>
      </c>
      <c r="R763" s="807" t="str">
        <f>IFERROR(INDEX('УЦН 2.0'!K:K,MATCH('показатель 504-п'!T763,'УЦН 2.0'!L:L,0)),"")</f>
        <v/>
      </c>
      <c r="S763" s="801" t="str">
        <f>IFERROR(INDEX('ПРТС'!H:H,MATCH('показатель 504-п'!T763,'ПРТС'!P:P,0)),"")</f>
        <v/>
      </c>
      <c r="T763" s="808">
        <v>762</v>
      </c>
      <c r="U763" s="785"/>
      <c r="V763" s="785"/>
      <c r="W763" s="785"/>
      <c r="X763" s="785"/>
      <c r="Y763" s="785"/>
      <c r="Z763" s="785"/>
      <c r="AA763" s="785"/>
      <c r="AB763" s="785"/>
    </row>
    <row r="764" ht="14.25">
      <c r="A764" s="800" t="s">
        <v>1217</v>
      </c>
      <c r="B764" s="800" t="s">
        <v>5315</v>
      </c>
      <c r="C764" s="800" t="s">
        <v>1577</v>
      </c>
      <c r="D764" s="801">
        <v>184</v>
      </c>
      <c r="E764" s="802">
        <v>139</v>
      </c>
      <c r="F764" s="803" t="s">
        <v>5388</v>
      </c>
      <c r="G764" s="803" t="s">
        <v>5389</v>
      </c>
      <c r="H764" s="803" t="s">
        <v>5390</v>
      </c>
      <c r="I764" s="803" t="str">
        <f>IFERROR(INDEX('УУС'!F:F,MATCH('показатель 504-п'!T764,'УУС'!N:N,0)),"")</f>
        <v/>
      </c>
      <c r="J764" s="804" t="str">
        <f t="shared" si="52"/>
        <v xml:space="preserve">3G хор</v>
      </c>
      <c r="K764" s="805" t="s">
        <v>2515</v>
      </c>
      <c r="L764" s="805" t="s">
        <v>2536</v>
      </c>
      <c r="M764" s="805" t="s">
        <v>2516</v>
      </c>
      <c r="N764" s="805" t="s">
        <v>2495</v>
      </c>
      <c r="O764" s="806" t="str">
        <f t="shared" si="53"/>
        <v>РРЛ</v>
      </c>
      <c r="P764" s="801" t="s">
        <v>2540</v>
      </c>
      <c r="Q764" s="801" t="str">
        <f>CONCATENATE(IFERROR(INDEX('УЦН 1.0'!D:D,MATCH('показатель 504-п'!T764,'УЦН 1.0'!R:R,0)),""),IF(IFERROR(INDEX('УЦН 1.0'!H:H,MATCH('показатель 504-п'!T764,'УЦН 1.0'!R:R,0)),"")="",""," ("&amp;IFERROR(INDEX('УЦН 1.0'!H:H,MATCH('показатель 504-п'!T764,'УЦН 1.0'!R:R,0)),"")&amp;")"))</f>
        <v/>
      </c>
      <c r="R764" s="807" t="str">
        <f>IFERROR(INDEX('УЦН 2.0'!K:K,MATCH('показатель 504-п'!T764,'УЦН 2.0'!L:L,0)),"")</f>
        <v/>
      </c>
      <c r="S764" s="801" t="str">
        <f>IFERROR(INDEX('ПРТС'!H:H,MATCH('показатель 504-п'!T764,'ПРТС'!P:P,0)),"")</f>
        <v/>
      </c>
      <c r="T764" s="808">
        <v>763</v>
      </c>
      <c r="U764" s="785"/>
      <c r="V764" s="785"/>
      <c r="W764" s="785"/>
      <c r="X764" s="785"/>
      <c r="Y764" s="785"/>
      <c r="Z764" s="785"/>
      <c r="AA764" s="785"/>
      <c r="AB764" s="785"/>
    </row>
    <row r="765" ht="14.25">
      <c r="A765" s="800" t="s">
        <v>1217</v>
      </c>
      <c r="B765" s="800" t="s">
        <v>5315</v>
      </c>
      <c r="C765" s="800" t="s">
        <v>1529</v>
      </c>
      <c r="D765" s="801">
        <v>184</v>
      </c>
      <c r="E765" s="802">
        <v>117</v>
      </c>
      <c r="F765" s="803" t="s">
        <v>5391</v>
      </c>
      <c r="G765" s="803" t="s">
        <v>5392</v>
      </c>
      <c r="H765" s="803" t="s">
        <v>5393</v>
      </c>
      <c r="I765" s="803" t="str">
        <f>IFERROR(INDEX('УУС'!F:F,MATCH('показатель 504-п'!T765,'УУС'!N:N,0)),"")</f>
        <v xml:space="preserve">ул. Береговая, д. 12</v>
      </c>
      <c r="J765" s="804" t="str">
        <f t="shared" si="52"/>
        <v xml:space="preserve">3G хор</v>
      </c>
      <c r="K765" s="805" t="s">
        <v>2515</v>
      </c>
      <c r="L765" s="805" t="s">
        <v>2500</v>
      </c>
      <c r="M765" s="805" t="s">
        <v>2508</v>
      </c>
      <c r="N765" s="805" t="s">
        <v>2495</v>
      </c>
      <c r="O765" s="806" t="str">
        <f t="shared" si="53"/>
        <v>-</v>
      </c>
      <c r="P765" s="801" t="s">
        <v>156</v>
      </c>
      <c r="Q765" s="801" t="str">
        <f>CONCATENATE(IFERROR(INDEX('УЦН 1.0'!D:D,MATCH('показатель 504-п'!T765,'УЦН 1.0'!R:R,0)),""),IF(IFERROR(INDEX('УЦН 1.0'!H:H,MATCH('показатель 504-п'!T765,'УЦН 1.0'!R:R,0)),"")="",""," ("&amp;IFERROR(INDEX('УЦН 1.0'!H:H,MATCH('показатель 504-п'!T765,'УЦН 1.0'!R:R,0)),"")&amp;")"))</f>
        <v/>
      </c>
      <c r="R765" s="807" t="str">
        <f>IFERROR(INDEX('УЦН 2.0'!K:K,MATCH('показатель 504-п'!T765,'УЦН 2.0'!L:L,0)),"")</f>
        <v/>
      </c>
      <c r="S765" s="801" t="str">
        <f>IFERROR(INDEX('ПРТС'!H:H,MATCH('показатель 504-п'!T765,'ПРТС'!P:P,0)),"")</f>
        <v/>
      </c>
      <c r="T765" s="808">
        <v>764</v>
      </c>
      <c r="U765" s="785"/>
      <c r="V765" s="785"/>
      <c r="W765" s="785"/>
      <c r="X765" s="785"/>
      <c r="Y765" s="785"/>
      <c r="Z765" s="785"/>
      <c r="AA765" s="785"/>
      <c r="AB765" s="785"/>
    </row>
    <row r="766" ht="14.25">
      <c r="A766" s="800" t="s">
        <v>1217</v>
      </c>
      <c r="B766" s="800" t="s">
        <v>5303</v>
      </c>
      <c r="C766" s="800" t="s">
        <v>312</v>
      </c>
      <c r="D766" s="801">
        <v>251</v>
      </c>
      <c r="E766" s="822">
        <v>198</v>
      </c>
      <c r="F766" s="823" t="s">
        <v>5394</v>
      </c>
      <c r="G766" s="823" t="s">
        <v>5395</v>
      </c>
      <c r="H766" s="823" t="s">
        <v>5396</v>
      </c>
      <c r="I766" s="803" t="str">
        <f>IFERROR(INDEX('УУС'!F:F,MATCH('показатель 504-п'!T766,'УУС'!N:N,0)),"")</f>
        <v xml:space="preserve">ул. Центральная, д. 20</v>
      </c>
      <c r="J766" s="804" t="str">
        <f t="shared" si="52"/>
        <v xml:space="preserve">2G хор</v>
      </c>
      <c r="K766" s="805" t="s">
        <v>156</v>
      </c>
      <c r="L766" s="805" t="s">
        <v>2536</v>
      </c>
      <c r="M766" s="805" t="s">
        <v>2516</v>
      </c>
      <c r="N766" s="805" t="s">
        <v>2695</v>
      </c>
      <c r="O766" s="806" t="str">
        <f t="shared" si="53"/>
        <v>ВОЛС</v>
      </c>
      <c r="P766" s="801" t="s">
        <v>2540</v>
      </c>
      <c r="Q766" s="801" t="str">
        <f>CONCATENATE(IFERROR(INDEX('УЦН 1.0'!D:D,MATCH('показатель 504-п'!T766,'УЦН 1.0'!R:R,0)),""),IF(IFERROR(INDEX('УЦН 1.0'!H:H,MATCH('показатель 504-п'!T766,'УЦН 1.0'!R:R,0)),"")="",""," ("&amp;IFERROR(INDEX('УЦН 1.0'!H:H,MATCH('показатель 504-п'!T766,'УЦН 1.0'!R:R,0)),"")&amp;")"))</f>
        <v xml:space="preserve">2019 (ВОЛС)</v>
      </c>
      <c r="R766" s="807" t="str">
        <f>IFERROR(INDEX('УЦН 2.0'!K:K,MATCH('показатель 504-п'!T766,'УЦН 2.0'!L:L,0)),"")</f>
        <v/>
      </c>
      <c r="S766" s="801" t="str">
        <f>IFERROR(INDEX('ПРТС'!H:H,MATCH('показатель 504-п'!T766,'ПРТС'!P:P,0)),"")</f>
        <v/>
      </c>
      <c r="T766" s="808">
        <v>765</v>
      </c>
      <c r="U766" s="785"/>
      <c r="V766" s="785"/>
      <c r="W766" s="785"/>
      <c r="X766" s="785"/>
      <c r="Y766" s="785"/>
      <c r="Z766" s="785"/>
      <c r="AA766" s="785"/>
      <c r="AB766" s="785"/>
    </row>
    <row r="767" ht="14.25">
      <c r="A767" s="800" t="s">
        <v>1217</v>
      </c>
      <c r="B767" s="800" t="s">
        <v>1369</v>
      </c>
      <c r="C767" s="800" t="s">
        <v>5397</v>
      </c>
      <c r="D767" s="801">
        <v>129</v>
      </c>
      <c r="E767" s="802">
        <v>44</v>
      </c>
      <c r="F767" s="803" t="s">
        <v>5398</v>
      </c>
      <c r="G767" s="803" t="s">
        <v>5399</v>
      </c>
      <c r="H767" s="803" t="s">
        <v>5400</v>
      </c>
      <c r="I767" s="803" t="str">
        <f>IFERROR(INDEX('УУС'!F:F,MATCH('показатель 504-п'!T767,'УУС'!N:N,0)),"")</f>
        <v xml:space="preserve">ул. Центральная, д. 12</v>
      </c>
      <c r="J767" s="804" t="str">
        <f t="shared" si="52"/>
        <v>-</v>
      </c>
      <c r="K767" s="805" t="s">
        <v>156</v>
      </c>
      <c r="L767" s="805" t="s">
        <v>156</v>
      </c>
      <c r="M767" s="805" t="s">
        <v>156</v>
      </c>
      <c r="N767" s="805" t="s">
        <v>156</v>
      </c>
      <c r="O767" s="806" t="str">
        <f t="shared" si="53"/>
        <v>Спутник</v>
      </c>
      <c r="P767" s="801" t="s">
        <v>882</v>
      </c>
      <c r="Q767" s="801" t="str">
        <f>CONCATENATE(IFERROR(INDEX('УЦН 1.0'!D:D,MATCH('показатель 504-п'!T767,'УЦН 1.0'!R:R,0)),""),IF(IFERROR(INDEX('УЦН 1.0'!H:H,MATCH('показатель 504-п'!T767,'УЦН 1.0'!R:R,0)),"")="",""," ("&amp;IFERROR(INDEX('УЦН 1.0'!H:H,MATCH('показатель 504-п'!T767,'УЦН 1.0'!R:R,0)),"")&amp;")"))</f>
        <v/>
      </c>
      <c r="R767" s="807" t="str">
        <f>IFERROR(INDEX('УЦН 2.0'!K:K,MATCH('показатель 504-п'!T767,'УЦН 2.0'!L:L,0)),"")</f>
        <v/>
      </c>
      <c r="S767" s="801" t="str">
        <f>IFERROR(INDEX('ПРТС'!H:H,MATCH('показатель 504-п'!T767,'ПРТС'!P:P,0)),"")</f>
        <v/>
      </c>
      <c r="T767" s="808">
        <v>766</v>
      </c>
      <c r="U767" s="785"/>
      <c r="V767" s="785"/>
      <c r="W767" s="785"/>
      <c r="X767" s="785"/>
      <c r="Y767" s="785"/>
      <c r="Z767" s="785"/>
      <c r="AA767" s="785"/>
      <c r="AB767" s="785"/>
    </row>
    <row r="768" ht="14.25">
      <c r="A768" s="800" t="s">
        <v>1217</v>
      </c>
      <c r="B768" s="800" t="s">
        <v>5319</v>
      </c>
      <c r="C768" s="800" t="s">
        <v>1505</v>
      </c>
      <c r="D768" s="801">
        <v>232</v>
      </c>
      <c r="E768" s="822">
        <v>173</v>
      </c>
      <c r="F768" s="823" t="s">
        <v>5401</v>
      </c>
      <c r="G768" s="823" t="s">
        <v>5402</v>
      </c>
      <c r="H768" s="823" t="s">
        <v>5403</v>
      </c>
      <c r="I768" s="803" t="str">
        <f>IFERROR(INDEX('УУС'!F:F,MATCH('показатель 504-п'!T768,'УУС'!N:N,0)),"")</f>
        <v/>
      </c>
      <c r="J768" s="804" t="str">
        <f t="shared" si="52"/>
        <v xml:space="preserve">2G хор</v>
      </c>
      <c r="K768" s="805" t="s">
        <v>156</v>
      </c>
      <c r="L768" s="805" t="s">
        <v>2500</v>
      </c>
      <c r="M768" s="805" t="s">
        <v>156</v>
      </c>
      <c r="N768" s="805" t="s">
        <v>2695</v>
      </c>
      <c r="O768" s="806" t="str">
        <f t="shared" si="53"/>
        <v>РРЛ</v>
      </c>
      <c r="P768" s="801" t="s">
        <v>2540</v>
      </c>
      <c r="Q768" s="801" t="str">
        <f>CONCATENATE(IFERROR(INDEX('УЦН 1.0'!D:D,MATCH('показатель 504-п'!T768,'УЦН 1.0'!R:R,0)),""),IF(IFERROR(INDEX('УЦН 1.0'!H:H,MATCH('показатель 504-п'!T768,'УЦН 1.0'!R:R,0)),"")="",""," ("&amp;IFERROR(INDEX('УЦН 1.0'!H:H,MATCH('показатель 504-п'!T768,'УЦН 1.0'!R:R,0)),"")&amp;")"))</f>
        <v/>
      </c>
      <c r="R768" s="807" t="str">
        <f>IFERROR(INDEX('УЦН 2.0'!K:K,MATCH('показатель 504-п'!T768,'УЦН 2.0'!L:L,0)),"")</f>
        <v/>
      </c>
      <c r="S768" s="801" t="str">
        <f>IFERROR(INDEX('ПРТС'!H:H,MATCH('показатель 504-п'!T768,'ПРТС'!P:P,0)),"")</f>
        <v/>
      </c>
      <c r="T768" s="808">
        <v>767</v>
      </c>
      <c r="U768" s="785"/>
      <c r="V768" s="785"/>
      <c r="W768" s="785"/>
      <c r="X768" s="785"/>
      <c r="Y768" s="785"/>
      <c r="Z768" s="785"/>
      <c r="AA768" s="785"/>
      <c r="AB768" s="785"/>
    </row>
    <row r="769" ht="14.25">
      <c r="A769" s="800" t="s">
        <v>1217</v>
      </c>
      <c r="B769" s="800" t="s">
        <v>5319</v>
      </c>
      <c r="C769" s="800" t="s">
        <v>5404</v>
      </c>
      <c r="D769" s="801">
        <v>205</v>
      </c>
      <c r="E769" s="822">
        <v>174</v>
      </c>
      <c r="F769" s="823" t="s">
        <v>5405</v>
      </c>
      <c r="G769" s="823" t="s">
        <v>5406</v>
      </c>
      <c r="H769" s="823" t="s">
        <v>5407</v>
      </c>
      <c r="I769" s="803" t="str">
        <f>IFERROR(INDEX('УУС'!F:F,MATCH('показатель 504-п'!T769,'УУС'!N:N,0)),"")</f>
        <v/>
      </c>
      <c r="J769" s="804" t="str">
        <f t="shared" si="52"/>
        <v xml:space="preserve">3G низ</v>
      </c>
      <c r="K769" s="805" t="s">
        <v>156</v>
      </c>
      <c r="L769" s="805" t="s">
        <v>2500</v>
      </c>
      <c r="M769" s="805" t="s">
        <v>156</v>
      </c>
      <c r="N769" s="805" t="s">
        <v>2738</v>
      </c>
      <c r="O769" s="806" t="str">
        <f t="shared" si="53"/>
        <v>РРЛ</v>
      </c>
      <c r="P769" s="801" t="s">
        <v>2540</v>
      </c>
      <c r="Q769" s="801" t="str">
        <f>CONCATENATE(IFERROR(INDEX('УЦН 1.0'!D:D,MATCH('показатель 504-п'!T769,'УЦН 1.0'!R:R,0)),""),IF(IFERROR(INDEX('УЦН 1.0'!H:H,MATCH('показатель 504-п'!T769,'УЦН 1.0'!R:R,0)),"")="",""," ("&amp;IFERROR(INDEX('УЦН 1.0'!H:H,MATCH('показатель 504-п'!T769,'УЦН 1.0'!R:R,0)),"")&amp;")"))</f>
        <v/>
      </c>
      <c r="R769" s="807" t="str">
        <f>IFERROR(INDEX('УЦН 2.0'!K:K,MATCH('показатель 504-п'!T769,'УЦН 2.0'!L:L,0)),"")</f>
        <v/>
      </c>
      <c r="S769" s="801" t="str">
        <f>IFERROR(INDEX('ПРТС'!H:H,MATCH('показатель 504-п'!T769,'ПРТС'!P:P,0)),"")</f>
        <v/>
      </c>
      <c r="T769" s="808">
        <v>768</v>
      </c>
      <c r="U769" s="785"/>
      <c r="V769" s="785"/>
      <c r="W769" s="785"/>
      <c r="X769" s="785"/>
      <c r="Y769" s="785"/>
      <c r="Z769" s="785"/>
      <c r="AA769" s="785"/>
      <c r="AB769" s="785"/>
    </row>
    <row r="770" ht="14.25">
      <c r="A770" s="800" t="s">
        <v>1217</v>
      </c>
      <c r="B770" s="800" t="s">
        <v>1371</v>
      </c>
      <c r="C770" s="800" t="s">
        <v>3449</v>
      </c>
      <c r="D770" s="801">
        <v>2</v>
      </c>
      <c r="E770" s="802">
        <v>0</v>
      </c>
      <c r="F770" s="803" t="s">
        <v>5408</v>
      </c>
      <c r="G770" s="803" t="s">
        <v>5409</v>
      </c>
      <c r="H770" s="803" t="s">
        <v>5410</v>
      </c>
      <c r="I770" s="803" t="str">
        <f>IFERROR(INDEX('УУС'!F:F,MATCH('показатель 504-п'!T770,'УУС'!N:N,0)),"")</f>
        <v/>
      </c>
      <c r="J770" s="804" t="str">
        <f t="shared" si="52"/>
        <v>-</v>
      </c>
      <c r="K770" s="805" t="s">
        <v>156</v>
      </c>
      <c r="L770" s="805" t="s">
        <v>156</v>
      </c>
      <c r="M770" s="805" t="s">
        <v>156</v>
      </c>
      <c r="N770" s="805" t="s">
        <v>156</v>
      </c>
      <c r="O770" s="806" t="str">
        <f t="shared" si="53"/>
        <v>-</v>
      </c>
      <c r="P770" s="801" t="s">
        <v>156</v>
      </c>
      <c r="Q770" s="801" t="str">
        <f>CONCATENATE(IFERROR(INDEX('УЦН 1.0'!D:D,MATCH('показатель 504-п'!T770,'УЦН 1.0'!R:R,0)),""),IF(IFERROR(INDEX('УЦН 1.0'!H:H,MATCH('показатель 504-п'!T770,'УЦН 1.0'!R:R,0)),"")="",""," ("&amp;IFERROR(INDEX('УЦН 1.0'!H:H,MATCH('показатель 504-п'!T770,'УЦН 1.0'!R:R,0)),"")&amp;")"))</f>
        <v/>
      </c>
      <c r="R770" s="807" t="str">
        <f>IFERROR(INDEX('УЦН 2.0'!K:K,MATCH('показатель 504-п'!T770,'УЦН 2.0'!L:L,0)),"")</f>
        <v/>
      </c>
      <c r="S770" s="801" t="str">
        <f>IFERROR(INDEX('ПРТС'!H:H,MATCH('показатель 504-п'!T770,'ПРТС'!P:P,0)),"")</f>
        <v/>
      </c>
      <c r="T770" s="808">
        <v>769</v>
      </c>
      <c r="U770" s="785"/>
      <c r="V770" s="785"/>
      <c r="W770" s="785"/>
      <c r="X770" s="785"/>
      <c r="Y770" s="785"/>
      <c r="Z770" s="785"/>
      <c r="AA770" s="785"/>
      <c r="AB770" s="785"/>
    </row>
    <row r="771" ht="14.25">
      <c r="A771" s="800" t="s">
        <v>1217</v>
      </c>
      <c r="B771" s="800" t="s">
        <v>5336</v>
      </c>
      <c r="C771" s="800" t="s">
        <v>5411</v>
      </c>
      <c r="D771" s="801">
        <v>2</v>
      </c>
      <c r="E771" s="802">
        <v>0</v>
      </c>
      <c r="F771" s="803" t="s">
        <v>5412</v>
      </c>
      <c r="G771" s="803" t="s">
        <v>5413</v>
      </c>
      <c r="H771" s="803" t="s">
        <v>5414</v>
      </c>
      <c r="I771" s="803" t="str">
        <f>IFERROR(INDEX('УУС'!F:F,MATCH('показатель 504-п'!T771,'УУС'!N:N,0)),"")</f>
        <v/>
      </c>
      <c r="J771" s="804" t="str">
        <f t="shared" si="52"/>
        <v>-</v>
      </c>
      <c r="K771" s="805" t="s">
        <v>156</v>
      </c>
      <c r="L771" s="805" t="s">
        <v>156</v>
      </c>
      <c r="M771" s="805" t="s">
        <v>156</v>
      </c>
      <c r="N771" s="805" t="s">
        <v>156</v>
      </c>
      <c r="O771" s="806" t="str">
        <f t="shared" si="53"/>
        <v>-</v>
      </c>
      <c r="P771" s="801" t="s">
        <v>156</v>
      </c>
      <c r="Q771" s="801" t="str">
        <f>CONCATENATE(IFERROR(INDEX('УЦН 1.0'!D:D,MATCH('показатель 504-п'!T771,'УЦН 1.0'!R:R,0)),""),IF(IFERROR(INDEX('УЦН 1.0'!H:H,MATCH('показатель 504-п'!T771,'УЦН 1.0'!R:R,0)),"")="",""," ("&amp;IFERROR(INDEX('УЦН 1.0'!H:H,MATCH('показатель 504-п'!T771,'УЦН 1.0'!R:R,0)),"")&amp;")"))</f>
        <v/>
      </c>
      <c r="R771" s="807" t="str">
        <f>IFERROR(INDEX('УЦН 2.0'!K:K,MATCH('показатель 504-п'!T771,'УЦН 2.0'!L:L,0)),"")</f>
        <v/>
      </c>
      <c r="S771" s="801" t="str">
        <f>IFERROR(INDEX('ПРТС'!H:H,MATCH('показатель 504-п'!T771,'ПРТС'!P:P,0)),"")</f>
        <v/>
      </c>
      <c r="T771" s="808">
        <v>770</v>
      </c>
      <c r="U771" s="785"/>
      <c r="V771" s="785"/>
      <c r="W771" s="785"/>
      <c r="X771" s="785"/>
      <c r="Y771" s="785"/>
      <c r="Z771" s="785"/>
      <c r="AA771" s="785"/>
      <c r="AB771" s="785"/>
    </row>
    <row r="772" ht="14.25">
      <c r="A772" s="814" t="s">
        <v>1217</v>
      </c>
      <c r="B772" s="800" t="s">
        <v>1369</v>
      </c>
      <c r="C772" s="814" t="s">
        <v>527</v>
      </c>
      <c r="D772" s="815">
        <v>930</v>
      </c>
      <c r="E772" s="802">
        <v>732</v>
      </c>
      <c r="F772" s="803" t="s">
        <v>5415</v>
      </c>
      <c r="G772" s="803" t="s">
        <v>5416</v>
      </c>
      <c r="H772" s="803" t="s">
        <v>5417</v>
      </c>
      <c r="I772" s="803" t="str">
        <f>IFERROR(INDEX('УУС'!F:F,MATCH('показатель 504-п'!T772,'УУС'!N:N,0)),"")</f>
        <v xml:space="preserve">ул. Центральная, д. 2</v>
      </c>
      <c r="J772" s="816" t="str">
        <f t="shared" si="52"/>
        <v xml:space="preserve">4G хор</v>
      </c>
      <c r="K772" s="805"/>
      <c r="L772" s="805"/>
      <c r="M772" s="805"/>
      <c r="N772" s="817" t="s">
        <v>2483</v>
      </c>
      <c r="O772" s="806" t="str">
        <f t="shared" si="53"/>
        <v>ВОЛС</v>
      </c>
      <c r="P772" s="801" t="s">
        <v>819</v>
      </c>
      <c r="Q772" s="801" t="str">
        <f>CONCATENATE(IFERROR(INDEX('УЦН 1.0'!D:D,MATCH('показатель 504-п'!T772,'УЦН 1.0'!R:R,0)),""),IF(IFERROR(INDEX('УЦН 1.0'!H:H,MATCH('показатель 504-п'!T772,'УЦН 1.0'!R:R,0)),"")="",""," ("&amp;IFERROR(INDEX('УЦН 1.0'!H:H,MATCH('показатель 504-п'!T772,'УЦН 1.0'!R:R,0)),"")&amp;")"))</f>
        <v/>
      </c>
      <c r="R772" s="807" t="str">
        <f>IFERROR(INDEX('УЦН 2.0'!K:K,MATCH('показатель 504-п'!T772,'УЦН 2.0'!L:L,0)),"")</f>
        <v/>
      </c>
      <c r="S772" s="801">
        <f>IFERROR(INDEX('ПРТС'!H:H,MATCH('показатель 504-п'!T772,'ПРТС'!P:P,0)),"")</f>
        <v>2019</v>
      </c>
      <c r="T772" s="808">
        <v>771</v>
      </c>
      <c r="U772" s="785"/>
      <c r="V772" s="785"/>
      <c r="W772" s="785"/>
      <c r="X772" s="785"/>
      <c r="Y772" s="785"/>
      <c r="Z772" s="785"/>
      <c r="AA772" s="785"/>
      <c r="AB772" s="785"/>
    </row>
    <row r="773" ht="14.25">
      <c r="A773" s="809" t="s">
        <v>1217</v>
      </c>
      <c r="B773" s="800" t="s">
        <v>1369</v>
      </c>
      <c r="C773" s="809" t="s">
        <v>175</v>
      </c>
      <c r="D773" s="810">
        <v>317</v>
      </c>
      <c r="E773" s="802">
        <v>156</v>
      </c>
      <c r="F773" s="803" t="s">
        <v>5418</v>
      </c>
      <c r="G773" s="803" t="s">
        <v>5419</v>
      </c>
      <c r="H773" s="803" t="s">
        <v>5420</v>
      </c>
      <c r="I773" s="803" t="str">
        <f>IFERROR(INDEX('УУС'!F:F,MATCH('показатель 504-п'!T773,'УУС'!N:N,0)),"")</f>
        <v/>
      </c>
      <c r="J773" s="811" t="str">
        <f t="shared" si="52"/>
        <v xml:space="preserve">4G хор</v>
      </c>
      <c r="K773" s="805" t="s">
        <v>156</v>
      </c>
      <c r="L773" s="812" t="s">
        <v>2481</v>
      </c>
      <c r="M773" s="805" t="s">
        <v>156</v>
      </c>
      <c r="N773" s="812" t="s">
        <v>2483</v>
      </c>
      <c r="O773" s="806" t="str">
        <f t="shared" si="53"/>
        <v>ВОЛС</v>
      </c>
      <c r="P773" s="801" t="s">
        <v>882</v>
      </c>
      <c r="Q773" s="801" t="str">
        <f>CONCATENATE(IFERROR(INDEX('УЦН 1.0'!D:D,MATCH('показатель 504-п'!T773,'УЦН 1.0'!R:R,0)),""),IF(IFERROR(INDEX('УЦН 1.0'!H:H,MATCH('показатель 504-п'!T773,'УЦН 1.0'!R:R,0)),"")="",""," ("&amp;IFERROR(INDEX('УЦН 1.0'!H:H,MATCH('показатель 504-п'!T773,'УЦН 1.0'!R:R,0)),"")&amp;")"))</f>
        <v xml:space="preserve">2019 (ВОЛС)</v>
      </c>
      <c r="R773" s="807" t="str">
        <f>IFERROR(INDEX('УЦН 2.0'!K:K,MATCH('показатель 504-п'!T773,'УЦН 2.0'!L:L,0)),"")</f>
        <v xml:space="preserve">2021 - ВОЛС + Мегафон </v>
      </c>
      <c r="S773" s="801" t="str">
        <f>IFERROR(INDEX('ПРТС'!H:H,MATCH('показатель 504-п'!T773,'ПРТС'!P:P,0)),"")</f>
        <v/>
      </c>
      <c r="T773" s="808">
        <v>772</v>
      </c>
      <c r="U773" s="785"/>
      <c r="V773" s="785"/>
      <c r="W773" s="785"/>
      <c r="X773" s="785"/>
      <c r="Y773" s="785"/>
      <c r="Z773" s="785"/>
      <c r="AA773" s="785"/>
      <c r="AB773" s="785"/>
    </row>
    <row r="774" ht="14.25">
      <c r="A774" s="800" t="s">
        <v>1217</v>
      </c>
      <c r="B774" s="800" t="s">
        <v>5353</v>
      </c>
      <c r="C774" s="800" t="s">
        <v>313</v>
      </c>
      <c r="D774" s="801">
        <v>346</v>
      </c>
      <c r="E774" s="802">
        <v>231</v>
      </c>
      <c r="F774" s="803" t="s">
        <v>5421</v>
      </c>
      <c r="G774" s="803" t="s">
        <v>5422</v>
      </c>
      <c r="H774" s="803" t="s">
        <v>5423</v>
      </c>
      <c r="I774" s="803" t="str">
        <f>IFERROR(INDEX('УУС'!F:F,MATCH('показатель 504-п'!T774,'УУС'!N:N,0)),"")</f>
        <v xml:space="preserve">ул. Зеленая, д. 26</v>
      </c>
      <c r="J774" s="804" t="str">
        <f t="shared" si="52"/>
        <v xml:space="preserve">4G хор</v>
      </c>
      <c r="K774" s="805" t="s">
        <v>2557</v>
      </c>
      <c r="L774" s="805" t="s">
        <v>2536</v>
      </c>
      <c r="M774" s="805" t="s">
        <v>2508</v>
      </c>
      <c r="N774" s="805" t="s">
        <v>2483</v>
      </c>
      <c r="O774" s="806" t="str">
        <f t="shared" si="53"/>
        <v>ВОЛС</v>
      </c>
      <c r="P774" s="801" t="s">
        <v>819</v>
      </c>
      <c r="Q774" s="801" t="str">
        <f>CONCATENATE(IFERROR(INDEX('УЦН 1.0'!D:D,MATCH('показатель 504-п'!T774,'УЦН 1.0'!R:R,0)),""),IF(IFERROR(INDEX('УЦН 1.0'!H:H,MATCH('показатель 504-п'!T774,'УЦН 1.0'!R:R,0)),"")="",""," ("&amp;IFERROR(INDEX('УЦН 1.0'!H:H,MATCH('показатель 504-п'!T774,'УЦН 1.0'!R:R,0)),"")&amp;")"))</f>
        <v xml:space="preserve">2019 (ВОЛС)</v>
      </c>
      <c r="R774" s="807" t="str">
        <f>IFERROR(INDEX('УЦН 2.0'!K:K,MATCH('показатель 504-п'!T774,'УЦН 2.0'!L:L,0)),"")</f>
        <v/>
      </c>
      <c r="S774" s="801" t="str">
        <f>IFERROR(INDEX('ПРТС'!H:H,MATCH('показатель 504-п'!T774,'ПРТС'!P:P,0)),"")</f>
        <v/>
      </c>
      <c r="T774" s="808">
        <v>773</v>
      </c>
      <c r="U774" s="785"/>
      <c r="V774" s="785"/>
      <c r="W774" s="785"/>
      <c r="X774" s="785"/>
      <c r="Y774" s="785"/>
      <c r="Z774" s="785"/>
      <c r="AA774" s="785"/>
      <c r="AB774" s="785"/>
    </row>
    <row r="775" ht="14.25">
      <c r="A775" s="800" t="s">
        <v>1217</v>
      </c>
      <c r="B775" s="800" t="s">
        <v>5331</v>
      </c>
      <c r="C775" s="800" t="s">
        <v>1238</v>
      </c>
      <c r="D775" s="801">
        <v>79</v>
      </c>
      <c r="E775" s="802">
        <v>41</v>
      </c>
      <c r="F775" s="803" t="s">
        <v>5424</v>
      </c>
      <c r="G775" s="803" t="s">
        <v>5425</v>
      </c>
      <c r="H775" s="803" t="s">
        <v>5426</v>
      </c>
      <c r="I775" s="803" t="str">
        <f>IFERROR(INDEX('УУС'!F:F,MATCH('показатель 504-п'!T775,'УУС'!N:N,0)),"")</f>
        <v/>
      </c>
      <c r="J775" s="804" t="str">
        <f t="shared" si="52"/>
        <v xml:space="preserve">3G низ</v>
      </c>
      <c r="K775" s="805" t="s">
        <v>2562</v>
      </c>
      <c r="L775" s="805" t="s">
        <v>2500</v>
      </c>
      <c r="M775" s="805" t="s">
        <v>2489</v>
      </c>
      <c r="N775" s="805" t="s">
        <v>2695</v>
      </c>
      <c r="O775" s="806" t="str">
        <f t="shared" si="53"/>
        <v>ВОЛС</v>
      </c>
      <c r="P775" s="801" t="s">
        <v>819</v>
      </c>
      <c r="Q775" s="801" t="str">
        <f>CONCATENATE(IFERROR(INDEX('УЦН 1.0'!D:D,MATCH('показатель 504-п'!T775,'УЦН 1.0'!R:R,0)),""),IF(IFERROR(INDEX('УЦН 1.0'!H:H,MATCH('показатель 504-п'!T775,'УЦН 1.0'!R:R,0)),"")="",""," ("&amp;IFERROR(INDEX('УЦН 1.0'!H:H,MATCH('показатель 504-п'!T775,'УЦН 1.0'!R:R,0)),"")&amp;")"))</f>
        <v/>
      </c>
      <c r="R775" s="807" t="str">
        <f>IFERROR(INDEX('УЦН 2.0'!K:K,MATCH('показатель 504-п'!T775,'УЦН 2.0'!L:L,0)),"")</f>
        <v/>
      </c>
      <c r="S775" s="801" t="str">
        <f>IFERROR(INDEX('ПРТС'!H:H,MATCH('показатель 504-п'!T775,'ПРТС'!P:P,0)),"")</f>
        <v/>
      </c>
      <c r="T775" s="808">
        <v>774</v>
      </c>
      <c r="U775" s="785"/>
      <c r="V775" s="785"/>
      <c r="W775" s="785"/>
      <c r="X775" s="785"/>
      <c r="Y775" s="785"/>
      <c r="Z775" s="785"/>
      <c r="AA775" s="785"/>
      <c r="AB775" s="785"/>
    </row>
    <row r="776" ht="14.25">
      <c r="A776" s="800" t="s">
        <v>1217</v>
      </c>
      <c r="B776" s="800" t="s">
        <v>1372</v>
      </c>
      <c r="C776" s="800" t="s">
        <v>1528</v>
      </c>
      <c r="D776" s="801">
        <v>167</v>
      </c>
      <c r="E776" s="822">
        <v>197</v>
      </c>
      <c r="F776" s="823" t="s">
        <v>5427</v>
      </c>
      <c r="G776" s="823" t="s">
        <v>5428</v>
      </c>
      <c r="H776" s="823" t="s">
        <v>5429</v>
      </c>
      <c r="I776" s="803" t="str">
        <f>IFERROR(INDEX('УУС'!F:F,MATCH('показатель 504-п'!T776,'УУС'!N:N,0)),"")</f>
        <v xml:space="preserve">ул. Набережная, д. 36</v>
      </c>
      <c r="J776" s="804" t="str">
        <f t="shared" si="52"/>
        <v xml:space="preserve">2G хор</v>
      </c>
      <c r="K776" s="805" t="s">
        <v>156</v>
      </c>
      <c r="L776" s="805" t="s">
        <v>2500</v>
      </c>
      <c r="M776" s="805" t="s">
        <v>2516</v>
      </c>
      <c r="N776" s="805" t="s">
        <v>156</v>
      </c>
      <c r="O776" s="806" t="str">
        <f t="shared" si="53"/>
        <v>ВОЛС</v>
      </c>
      <c r="P776" s="801" t="s">
        <v>819</v>
      </c>
      <c r="Q776" s="801" t="str">
        <f>CONCATENATE(IFERROR(INDEX('УЦН 1.0'!D:D,MATCH('показатель 504-п'!T776,'УЦН 1.0'!R:R,0)),""),IF(IFERROR(INDEX('УЦН 1.0'!H:H,MATCH('показатель 504-п'!T776,'УЦН 1.0'!R:R,0)),"")="",""," ("&amp;IFERROR(INDEX('УЦН 1.0'!H:H,MATCH('показатель 504-п'!T776,'УЦН 1.0'!R:R,0)),"")&amp;")"))</f>
        <v/>
      </c>
      <c r="R776" s="807" t="str">
        <f>IFERROR(INDEX('УЦН 2.0'!K:K,MATCH('показатель 504-п'!T776,'УЦН 2.0'!L:L,0)),"")</f>
        <v/>
      </c>
      <c r="S776" s="801" t="str">
        <f>IFERROR(INDEX('ПРТС'!H:H,MATCH('показатель 504-п'!T776,'ПРТС'!P:P,0)),"")</f>
        <v/>
      </c>
      <c r="T776" s="808">
        <v>775</v>
      </c>
      <c r="U776" s="785"/>
      <c r="V776" s="785"/>
      <c r="W776" s="785"/>
      <c r="X776" s="785"/>
      <c r="Y776" s="785"/>
      <c r="Z776" s="785"/>
      <c r="AA776" s="785"/>
      <c r="AB776" s="785"/>
    </row>
    <row r="777" ht="14.25">
      <c r="A777" s="800" t="s">
        <v>1217</v>
      </c>
      <c r="B777" s="800" t="s">
        <v>1371</v>
      </c>
      <c r="C777" s="800" t="s">
        <v>5430</v>
      </c>
      <c r="D777" s="801">
        <v>115</v>
      </c>
      <c r="E777" s="802">
        <v>75</v>
      </c>
      <c r="F777" s="803" t="s">
        <v>5431</v>
      </c>
      <c r="G777" s="803" t="s">
        <v>5432</v>
      </c>
      <c r="H777" s="803" t="s">
        <v>5433</v>
      </c>
      <c r="I777" s="803" t="str">
        <f>IFERROR(INDEX('УУС'!F:F,MATCH('показатель 504-п'!T777,'УУС'!N:N,0)),"")</f>
        <v/>
      </c>
      <c r="J777" s="804" t="str">
        <f t="shared" si="52"/>
        <v xml:space="preserve">2G хор</v>
      </c>
      <c r="K777" s="805" t="s">
        <v>2557</v>
      </c>
      <c r="L777" s="805" t="s">
        <v>2500</v>
      </c>
      <c r="M777" s="805" t="s">
        <v>2516</v>
      </c>
      <c r="N777" s="805" t="s">
        <v>156</v>
      </c>
      <c r="O777" s="806" t="str">
        <f t="shared" si="53"/>
        <v>РРЛ</v>
      </c>
      <c r="P777" s="801" t="s">
        <v>2540</v>
      </c>
      <c r="Q777" s="801" t="str">
        <f>CONCATENATE(IFERROR(INDEX('УЦН 1.0'!D:D,MATCH('показатель 504-п'!T777,'УЦН 1.0'!R:R,0)),""),IF(IFERROR(INDEX('УЦН 1.0'!H:H,MATCH('показатель 504-п'!T777,'УЦН 1.0'!R:R,0)),"")="",""," ("&amp;IFERROR(INDEX('УЦН 1.0'!H:H,MATCH('показатель 504-п'!T777,'УЦН 1.0'!R:R,0)),"")&amp;")"))</f>
        <v/>
      </c>
      <c r="R777" s="807" t="str">
        <f>IFERROR(INDEX('УЦН 2.0'!K:K,MATCH('показатель 504-п'!T777,'УЦН 2.0'!L:L,0)),"")</f>
        <v/>
      </c>
      <c r="S777" s="801" t="str">
        <f>IFERROR(INDEX('ПРТС'!H:H,MATCH('показатель 504-п'!T777,'ПРТС'!P:P,0)),"")</f>
        <v/>
      </c>
      <c r="T777" s="808">
        <v>776</v>
      </c>
      <c r="U777" s="785"/>
      <c r="V777" s="785"/>
      <c r="W777" s="785"/>
      <c r="X777" s="785"/>
      <c r="Y777" s="785"/>
      <c r="Z777" s="785"/>
      <c r="AA777" s="785"/>
      <c r="AB777" s="785"/>
    </row>
    <row r="778" ht="14.25">
      <c r="A778" s="800" t="s">
        <v>1217</v>
      </c>
      <c r="B778" s="800" t="s">
        <v>5292</v>
      </c>
      <c r="C778" s="800" t="s">
        <v>1527</v>
      </c>
      <c r="D778" s="801">
        <v>107</v>
      </c>
      <c r="E778" s="802">
        <v>127</v>
      </c>
      <c r="F778" s="803" t="s">
        <v>5434</v>
      </c>
      <c r="G778" s="803" t="s">
        <v>5435</v>
      </c>
      <c r="H778" s="803" t="s">
        <v>5436</v>
      </c>
      <c r="I778" s="803" t="str">
        <f>IFERROR(INDEX('УУС'!F:F,MATCH('показатель 504-п'!T778,'УУС'!N:N,0)),"")</f>
        <v/>
      </c>
      <c r="J778" s="804" t="str">
        <f t="shared" si="52"/>
        <v xml:space="preserve">3G хор</v>
      </c>
      <c r="K778" s="805" t="s">
        <v>156</v>
      </c>
      <c r="L778" s="805" t="s">
        <v>2500</v>
      </c>
      <c r="M778" s="805" t="s">
        <v>2516</v>
      </c>
      <c r="N778" s="805" t="s">
        <v>2495</v>
      </c>
      <c r="O778" s="806" t="str">
        <f t="shared" si="53"/>
        <v>РРЛ</v>
      </c>
      <c r="P778" s="801" t="s">
        <v>2540</v>
      </c>
      <c r="Q778" s="801" t="str">
        <f>CONCATENATE(IFERROR(INDEX('УЦН 1.0'!D:D,MATCH('показатель 504-п'!T778,'УЦН 1.0'!R:R,0)),""),IF(IFERROR(INDEX('УЦН 1.0'!H:H,MATCH('показатель 504-п'!T778,'УЦН 1.0'!R:R,0)),"")="",""," ("&amp;IFERROR(INDEX('УЦН 1.0'!H:H,MATCH('показатель 504-п'!T778,'УЦН 1.0'!R:R,0)),"")&amp;")"))</f>
        <v/>
      </c>
      <c r="R778" s="807" t="str">
        <f>IFERROR(INDEX('УЦН 2.0'!K:K,MATCH('показатель 504-п'!T778,'УЦН 2.0'!L:L,0)),"")</f>
        <v/>
      </c>
      <c r="S778" s="801" t="str">
        <f>IFERROR(INDEX('ПРТС'!H:H,MATCH('показатель 504-п'!T778,'ПРТС'!P:P,0)),"")</f>
        <v/>
      </c>
      <c r="T778" s="808">
        <v>777</v>
      </c>
      <c r="U778" s="785"/>
      <c r="V778" s="785"/>
      <c r="W778" s="785"/>
      <c r="X778" s="785"/>
      <c r="Y778" s="785"/>
      <c r="Z778" s="785"/>
      <c r="AA778" s="785"/>
      <c r="AB778" s="785"/>
    </row>
    <row r="779" ht="14.25">
      <c r="A779" s="800" t="s">
        <v>1217</v>
      </c>
      <c r="B779" s="800" t="s">
        <v>1218</v>
      </c>
      <c r="C779" s="800" t="s">
        <v>5437</v>
      </c>
      <c r="D779" s="801">
        <v>69</v>
      </c>
      <c r="E779" s="802">
        <v>50</v>
      </c>
      <c r="F779" s="803" t="s">
        <v>5438</v>
      </c>
      <c r="G779" s="803" t="s">
        <v>5439</v>
      </c>
      <c r="H779" s="803" t="s">
        <v>5440</v>
      </c>
      <c r="I779" s="803" t="str">
        <f>IFERROR(INDEX('УУС'!F:F,MATCH('показатель 504-п'!T779,'УУС'!N:N,0)),"")</f>
        <v xml:space="preserve">ул. Школьная, д. 21</v>
      </c>
      <c r="J779" s="804" t="str">
        <f t="shared" si="52"/>
        <v xml:space="preserve">2G низ</v>
      </c>
      <c r="K779" s="805" t="s">
        <v>156</v>
      </c>
      <c r="L779" s="805" t="s">
        <v>156</v>
      </c>
      <c r="M779" s="805" t="s">
        <v>156</v>
      </c>
      <c r="N779" s="805" t="s">
        <v>2490</v>
      </c>
      <c r="O779" s="806" t="str">
        <f t="shared" si="53"/>
        <v>Спутник</v>
      </c>
      <c r="P779" s="801" t="s">
        <v>882</v>
      </c>
      <c r="Q779" s="801" t="str">
        <f>CONCATENATE(IFERROR(INDEX('УЦН 1.0'!D:D,MATCH('показатель 504-п'!T779,'УЦН 1.0'!R:R,0)),""),IF(IFERROR(INDEX('УЦН 1.0'!H:H,MATCH('показатель 504-п'!T779,'УЦН 1.0'!R:R,0)),"")="",""," ("&amp;IFERROR(INDEX('УЦН 1.0'!H:H,MATCH('показатель 504-п'!T779,'УЦН 1.0'!R:R,0)),"")&amp;")"))</f>
        <v/>
      </c>
      <c r="R779" s="807" t="str">
        <f>IFERROR(INDEX('УЦН 2.0'!K:K,MATCH('показатель 504-п'!T779,'УЦН 2.0'!L:L,0)),"")</f>
        <v/>
      </c>
      <c r="S779" s="801" t="str">
        <f>IFERROR(INDEX('ПРТС'!H:H,MATCH('показатель 504-п'!T779,'ПРТС'!P:P,0)),"")</f>
        <v/>
      </c>
      <c r="T779" s="808">
        <v>778</v>
      </c>
      <c r="U779" s="785"/>
      <c r="V779" s="785"/>
      <c r="W779" s="785"/>
      <c r="X779" s="785"/>
      <c r="Y779" s="785"/>
      <c r="Z779" s="785"/>
      <c r="AA779" s="785"/>
      <c r="AB779" s="785"/>
    </row>
    <row r="780" ht="14.25">
      <c r="A780" s="800" t="s">
        <v>1217</v>
      </c>
      <c r="B780" s="800" t="s">
        <v>5315</v>
      </c>
      <c r="C780" s="800" t="s">
        <v>1578</v>
      </c>
      <c r="D780" s="801">
        <v>226</v>
      </c>
      <c r="E780" s="802">
        <v>153</v>
      </c>
      <c r="F780" s="803" t="s">
        <v>5441</v>
      </c>
      <c r="G780" s="803" t="s">
        <v>5442</v>
      </c>
      <c r="H780" s="803" t="s">
        <v>5443</v>
      </c>
      <c r="I780" s="803" t="str">
        <f>IFERROR(INDEX('УУС'!F:F,MATCH('показатель 504-п'!T780,'УУС'!N:N,0)),"")</f>
        <v xml:space="preserve">ул. Луговая, д. 12</v>
      </c>
      <c r="J780" s="804" t="str">
        <f t="shared" si="52"/>
        <v xml:space="preserve">3G хор</v>
      </c>
      <c r="K780" s="805" t="s">
        <v>2515</v>
      </c>
      <c r="L780" s="805" t="s">
        <v>2500</v>
      </c>
      <c r="M780" s="805" t="s">
        <v>2516</v>
      </c>
      <c r="N780" s="805" t="s">
        <v>2495</v>
      </c>
      <c r="O780" s="806" t="str">
        <f t="shared" si="53"/>
        <v>-</v>
      </c>
      <c r="P780" s="801" t="s">
        <v>156</v>
      </c>
      <c r="Q780" s="801" t="str">
        <f>CONCATENATE(IFERROR(INDEX('УЦН 1.0'!D:D,MATCH('показатель 504-п'!T780,'УЦН 1.0'!R:R,0)),""),IF(IFERROR(INDEX('УЦН 1.0'!H:H,MATCH('показатель 504-п'!T780,'УЦН 1.0'!R:R,0)),"")="",""," ("&amp;IFERROR(INDEX('УЦН 1.0'!H:H,MATCH('показатель 504-п'!T780,'УЦН 1.0'!R:R,0)),"")&amp;")"))</f>
        <v/>
      </c>
      <c r="R780" s="807" t="str">
        <f>IFERROR(INDEX('УЦН 2.0'!K:K,MATCH('показатель 504-п'!T780,'УЦН 2.0'!L:L,0)),"")</f>
        <v/>
      </c>
      <c r="S780" s="801" t="str">
        <f>IFERROR(INDEX('ПРТС'!H:H,MATCH('показатель 504-п'!T780,'ПРТС'!P:P,0)),"")</f>
        <v/>
      </c>
      <c r="T780" s="808">
        <v>779</v>
      </c>
      <c r="U780" s="785"/>
      <c r="V780" s="785"/>
      <c r="W780" s="785"/>
      <c r="X780" s="785"/>
      <c r="Y780" s="785"/>
      <c r="Z780" s="785"/>
      <c r="AA780" s="785"/>
      <c r="AB780" s="785"/>
    </row>
    <row r="781" ht="14.25">
      <c r="A781" s="814" t="s">
        <v>1217</v>
      </c>
      <c r="B781" s="800" t="s">
        <v>1368</v>
      </c>
      <c r="C781" s="814" t="s">
        <v>529</v>
      </c>
      <c r="D781" s="815">
        <v>633</v>
      </c>
      <c r="E781" s="802">
        <v>537</v>
      </c>
      <c r="F781" s="803" t="s">
        <v>5444</v>
      </c>
      <c r="G781" s="803" t="s">
        <v>5445</v>
      </c>
      <c r="H781" s="803" t="s">
        <v>5446</v>
      </c>
      <c r="I781" s="803" t="str">
        <f>IFERROR(INDEX('УУС'!F:F,MATCH('показатель 504-п'!T781,'УУС'!N:N,0)),"")</f>
        <v/>
      </c>
      <c r="J781" s="816" t="str">
        <f t="shared" si="52"/>
        <v xml:space="preserve">4G хор</v>
      </c>
      <c r="K781" s="805"/>
      <c r="L781" s="805"/>
      <c r="M781" s="817" t="s">
        <v>2482</v>
      </c>
      <c r="N781" s="805"/>
      <c r="O781" s="806" t="str">
        <f t="shared" si="53"/>
        <v>ВОЛС</v>
      </c>
      <c r="P781" s="801" t="s">
        <v>819</v>
      </c>
      <c r="Q781" s="801" t="str">
        <f>CONCATENATE(IFERROR(INDEX('УЦН 1.0'!D:D,MATCH('показатель 504-п'!T781,'УЦН 1.0'!R:R,0)),""),IF(IFERROR(INDEX('УЦН 1.0'!H:H,MATCH('показатель 504-п'!T781,'УЦН 1.0'!R:R,0)),"")="",""," ("&amp;IFERROR(INDEX('УЦН 1.0'!H:H,MATCH('показатель 504-п'!T781,'УЦН 1.0'!R:R,0)),"")&amp;")"))</f>
        <v/>
      </c>
      <c r="R781" s="807" t="str">
        <f>IFERROR(INDEX('УЦН 2.0'!K:K,MATCH('показатель 504-п'!T781,'УЦН 2.0'!L:L,0)),"")</f>
        <v/>
      </c>
      <c r="S781" s="801">
        <f>IFERROR(INDEX('ПРТС'!H:H,MATCH('показатель 504-п'!T781,'ПРТС'!P:P,0)),"")</f>
        <v>2019</v>
      </c>
      <c r="T781" s="808">
        <v>780</v>
      </c>
      <c r="U781" s="785"/>
      <c r="V781" s="785"/>
      <c r="W781" s="785"/>
      <c r="X781" s="785"/>
      <c r="Y781" s="785"/>
      <c r="Z781" s="785"/>
      <c r="AA781" s="785"/>
      <c r="AB781" s="785"/>
    </row>
    <row r="782" ht="14.25">
      <c r="A782" s="800" t="s">
        <v>1217</v>
      </c>
      <c r="B782" s="800" t="s">
        <v>5336</v>
      </c>
      <c r="C782" s="800" t="s">
        <v>5447</v>
      </c>
      <c r="D782" s="801">
        <v>82</v>
      </c>
      <c r="E782" s="802">
        <v>53</v>
      </c>
      <c r="F782" s="803" t="s">
        <v>5448</v>
      </c>
      <c r="G782" s="803" t="s">
        <v>5449</v>
      </c>
      <c r="H782" s="803" t="s">
        <v>5450</v>
      </c>
      <c r="I782" s="803" t="str">
        <f>IFERROR(INDEX('УУС'!F:F,MATCH('показатель 504-п'!T782,'УУС'!N:N,0)),"")</f>
        <v xml:space="preserve">ул. Пионерская, д. 19</v>
      </c>
      <c r="J782" s="804" t="str">
        <f t="shared" si="52"/>
        <v xml:space="preserve">2G хор</v>
      </c>
      <c r="K782" s="805" t="s">
        <v>2515</v>
      </c>
      <c r="L782" s="805" t="s">
        <v>2500</v>
      </c>
      <c r="M782" s="805" t="s">
        <v>2516</v>
      </c>
      <c r="N782" s="805" t="s">
        <v>156</v>
      </c>
      <c r="O782" s="806" t="str">
        <f t="shared" si="53"/>
        <v>Спутник</v>
      </c>
      <c r="P782" s="801" t="s">
        <v>882</v>
      </c>
      <c r="Q782" s="801" t="str">
        <f>CONCATENATE(IFERROR(INDEX('УЦН 1.0'!D:D,MATCH('показатель 504-п'!T782,'УЦН 1.0'!R:R,0)),""),IF(IFERROR(INDEX('УЦН 1.0'!H:H,MATCH('показатель 504-п'!T782,'УЦН 1.0'!R:R,0)),"")="",""," ("&amp;IFERROR(INDEX('УЦН 1.0'!H:H,MATCH('показатель 504-п'!T782,'УЦН 1.0'!R:R,0)),"")&amp;")"))</f>
        <v/>
      </c>
      <c r="R782" s="807" t="str">
        <f>IFERROR(INDEX('УЦН 2.0'!K:K,MATCH('показатель 504-п'!T782,'УЦН 2.0'!L:L,0)),"")</f>
        <v/>
      </c>
      <c r="S782" s="801" t="str">
        <f>IFERROR(INDEX('ПРТС'!H:H,MATCH('показатель 504-п'!T782,'ПРТС'!P:P,0)),"")</f>
        <v/>
      </c>
      <c r="T782" s="808">
        <v>781</v>
      </c>
      <c r="U782" s="785"/>
      <c r="V782" s="785"/>
      <c r="W782" s="785"/>
      <c r="X782" s="785"/>
      <c r="Y782" s="785"/>
      <c r="Z782" s="785"/>
      <c r="AA782" s="785"/>
      <c r="AB782" s="785"/>
    </row>
    <row r="783" ht="14.25">
      <c r="A783" s="800" t="s">
        <v>1217</v>
      </c>
      <c r="B783" s="800" t="s">
        <v>1287</v>
      </c>
      <c r="C783" s="800" t="s">
        <v>5451</v>
      </c>
      <c r="D783" s="801">
        <v>1041</v>
      </c>
      <c r="E783" s="802">
        <v>1112</v>
      </c>
      <c r="F783" s="803" t="s">
        <v>5452</v>
      </c>
      <c r="G783" s="803" t="s">
        <v>5453</v>
      </c>
      <c r="H783" s="803" t="s">
        <v>5454</v>
      </c>
      <c r="I783" s="803" t="str">
        <f>IFERROR(INDEX('УУС'!F:F,MATCH('показатель 504-п'!T783,'УУС'!N:N,0)),"")</f>
        <v/>
      </c>
      <c r="J783" s="804" t="str">
        <f t="shared" si="52"/>
        <v xml:space="preserve">3G хор</v>
      </c>
      <c r="K783" s="805" t="s">
        <v>2557</v>
      </c>
      <c r="L783" s="805" t="s">
        <v>2536</v>
      </c>
      <c r="M783" s="805" t="s">
        <v>2508</v>
      </c>
      <c r="N783" s="805" t="s">
        <v>2495</v>
      </c>
      <c r="O783" s="806" t="str">
        <f t="shared" si="53"/>
        <v>РРЛ</v>
      </c>
      <c r="P783" s="801" t="s">
        <v>2540</v>
      </c>
      <c r="Q783" s="801" t="str">
        <f>CONCATENATE(IFERROR(INDEX('УЦН 1.0'!D:D,MATCH('показатель 504-п'!T783,'УЦН 1.0'!R:R,0)),""),IF(IFERROR(INDEX('УЦН 1.0'!H:H,MATCH('показатель 504-п'!T783,'УЦН 1.0'!R:R,0)),"")="",""," ("&amp;IFERROR(INDEX('УЦН 1.0'!H:H,MATCH('показатель 504-п'!T783,'УЦН 1.0'!R:R,0)),"")&amp;")"))</f>
        <v/>
      </c>
      <c r="R783" s="807" t="str">
        <f>IFERROR(INDEX('УЦН 2.0'!K:K,MATCH('показатель 504-п'!T783,'УЦН 2.0'!L:L,0)),"")</f>
        <v/>
      </c>
      <c r="S783" s="801" t="str">
        <f>IFERROR(INDEX('ПРТС'!H:H,MATCH('показатель 504-п'!T783,'ПРТС'!P:P,0)),"")</f>
        <v/>
      </c>
      <c r="T783" s="808">
        <v>782</v>
      </c>
      <c r="U783" s="785"/>
      <c r="V783" s="785"/>
      <c r="W783" s="785"/>
      <c r="X783" s="785"/>
      <c r="Y783" s="785"/>
      <c r="Z783" s="785"/>
      <c r="AA783" s="785"/>
      <c r="AB783" s="785"/>
    </row>
    <row r="784" ht="14.25">
      <c r="A784" s="809" t="s">
        <v>1217</v>
      </c>
      <c r="B784" s="800" t="s">
        <v>1370</v>
      </c>
      <c r="C784" s="809" t="s">
        <v>314</v>
      </c>
      <c r="D784" s="810">
        <v>360</v>
      </c>
      <c r="E784" s="802">
        <v>247</v>
      </c>
      <c r="F784" s="803" t="s">
        <v>5455</v>
      </c>
      <c r="G784" s="803" t="s">
        <v>5456</v>
      </c>
      <c r="H784" s="803" t="s">
        <v>5457</v>
      </c>
      <c r="I784" s="803" t="str">
        <f>IFERROR(INDEX('УУС'!F:F,MATCH('показатель 504-п'!T784,'УУС'!N:N,0)),"")</f>
        <v/>
      </c>
      <c r="J784" s="811" t="str">
        <f t="shared" si="52"/>
        <v xml:space="preserve">4G хор</v>
      </c>
      <c r="K784" s="805" t="s">
        <v>156</v>
      </c>
      <c r="L784" s="812" t="s">
        <v>2481</v>
      </c>
      <c r="M784" s="805" t="s">
        <v>156</v>
      </c>
      <c r="N784" s="812" t="s">
        <v>2483</v>
      </c>
      <c r="O784" s="806" t="str">
        <f t="shared" si="53"/>
        <v>ВОЛС</v>
      </c>
      <c r="P784" s="801" t="s">
        <v>819</v>
      </c>
      <c r="Q784" s="801" t="str">
        <f>CONCATENATE(IFERROR(INDEX('УЦН 1.0'!D:D,MATCH('показатель 504-п'!T784,'УЦН 1.0'!R:R,0)),""),IF(IFERROR(INDEX('УЦН 1.0'!H:H,MATCH('показатель 504-п'!T784,'УЦН 1.0'!R:R,0)),"")="",""," ("&amp;IFERROR(INDEX('УЦН 1.0'!H:H,MATCH('показатель 504-п'!T784,'УЦН 1.0'!R:R,0)),"")&amp;")"))</f>
        <v xml:space="preserve">2019 (ВОЛС)</v>
      </c>
      <c r="R784" s="807" t="str">
        <f>IFERROR(INDEX('УЦН 2.0'!K:K,MATCH('показатель 504-п'!T784,'УЦН 2.0'!L:L,0)),"")</f>
        <v xml:space="preserve">2021 - ВОЛС + Мегафон </v>
      </c>
      <c r="S784" s="801" t="str">
        <f>IFERROR(INDEX('ПРТС'!H:H,MATCH('показатель 504-п'!T784,'ПРТС'!P:P,0)),"")</f>
        <v/>
      </c>
      <c r="T784" s="808">
        <v>783</v>
      </c>
      <c r="U784" s="785"/>
      <c r="V784" s="785"/>
      <c r="W784" s="785"/>
      <c r="X784" s="785"/>
      <c r="Y784" s="785"/>
      <c r="Z784" s="785"/>
      <c r="AA784" s="785"/>
      <c r="AB784" s="785"/>
    </row>
    <row r="785" ht="14.25">
      <c r="A785" s="800" t="s">
        <v>1217</v>
      </c>
      <c r="B785" s="800" t="s">
        <v>1371</v>
      </c>
      <c r="C785" s="800" t="s">
        <v>315</v>
      </c>
      <c r="D785" s="801">
        <v>302</v>
      </c>
      <c r="E785" s="822">
        <v>248</v>
      </c>
      <c r="F785" s="823" t="s">
        <v>5458</v>
      </c>
      <c r="G785" s="823" t="s">
        <v>5459</v>
      </c>
      <c r="H785" s="823" t="s">
        <v>5460</v>
      </c>
      <c r="I785" s="803" t="str">
        <f>IFERROR(INDEX('УУС'!F:F,MATCH('показатель 504-п'!T785,'УУС'!N:N,0)),"")</f>
        <v xml:space="preserve">ул. Магазинная, д. 4</v>
      </c>
      <c r="J785" s="804" t="str">
        <f t="shared" si="52"/>
        <v xml:space="preserve">2G хор</v>
      </c>
      <c r="K785" s="805" t="s">
        <v>2515</v>
      </c>
      <c r="L785" s="805" t="s">
        <v>2500</v>
      </c>
      <c r="M785" s="805" t="s">
        <v>2516</v>
      </c>
      <c r="N785" s="805" t="s">
        <v>2695</v>
      </c>
      <c r="O785" s="806" t="str">
        <f t="shared" si="53"/>
        <v>ВОЛС</v>
      </c>
      <c r="P785" s="801" t="s">
        <v>819</v>
      </c>
      <c r="Q785" s="801" t="str">
        <f>CONCATENATE(IFERROR(INDEX('УЦН 1.0'!D:D,MATCH('показатель 504-п'!T785,'УЦН 1.0'!R:R,0)),""),IF(IFERROR(INDEX('УЦН 1.0'!H:H,MATCH('показатель 504-п'!T785,'УЦН 1.0'!R:R,0)),"")="",""," ("&amp;IFERROR(INDEX('УЦН 1.0'!H:H,MATCH('показатель 504-п'!T785,'УЦН 1.0'!R:R,0)),"")&amp;")"))</f>
        <v xml:space="preserve">2020 (ВОЛС)</v>
      </c>
      <c r="R785" s="807" t="str">
        <f>IFERROR(INDEX('УЦН 2.0'!K:K,MATCH('показатель 504-п'!T785,'УЦН 2.0'!L:L,0)),"")</f>
        <v/>
      </c>
      <c r="S785" s="801" t="str">
        <f>IFERROR(INDEX('ПРТС'!H:H,MATCH('показатель 504-п'!T785,'ПРТС'!P:P,0)),"")</f>
        <v/>
      </c>
      <c r="T785" s="808">
        <v>784</v>
      </c>
      <c r="U785" s="785"/>
      <c r="V785" s="785"/>
      <c r="W785" s="785"/>
      <c r="X785" s="785"/>
      <c r="Y785" s="785"/>
      <c r="Z785" s="785"/>
      <c r="AA785" s="785"/>
      <c r="AB785" s="785"/>
    </row>
    <row r="786" ht="14.25">
      <c r="A786" s="800" t="s">
        <v>1217</v>
      </c>
      <c r="B786" s="800" t="s">
        <v>5336</v>
      </c>
      <c r="C786" s="800" t="s">
        <v>5461</v>
      </c>
      <c r="D786" s="801">
        <v>65</v>
      </c>
      <c r="E786" s="802">
        <v>39</v>
      </c>
      <c r="F786" s="803" t="s">
        <v>5462</v>
      </c>
      <c r="G786" s="803" t="s">
        <v>5463</v>
      </c>
      <c r="H786" s="803" t="s">
        <v>5464</v>
      </c>
      <c r="I786" s="803" t="str">
        <f>IFERROR(INDEX('УУС'!F:F,MATCH('показатель 504-п'!T786,'УУС'!N:N,0)),"")</f>
        <v/>
      </c>
      <c r="J786" s="804" t="str">
        <f t="shared" si="52"/>
        <v xml:space="preserve">2G хор</v>
      </c>
      <c r="K786" s="805" t="s">
        <v>2515</v>
      </c>
      <c r="L786" s="805" t="s">
        <v>2500</v>
      </c>
      <c r="M786" s="805" t="s">
        <v>2516</v>
      </c>
      <c r="N786" s="805" t="s">
        <v>2695</v>
      </c>
      <c r="O786" s="806" t="str">
        <f t="shared" si="53"/>
        <v>Спутник</v>
      </c>
      <c r="P786" s="801" t="s">
        <v>882</v>
      </c>
      <c r="Q786" s="801" t="str">
        <f>CONCATENATE(IFERROR(INDEX('УЦН 1.0'!D:D,MATCH('показатель 504-п'!T786,'УЦН 1.0'!R:R,0)),""),IF(IFERROR(INDEX('УЦН 1.0'!H:H,MATCH('показатель 504-п'!T786,'УЦН 1.0'!R:R,0)),"")="",""," ("&amp;IFERROR(INDEX('УЦН 1.0'!H:H,MATCH('показатель 504-п'!T786,'УЦН 1.0'!R:R,0)),"")&amp;")"))</f>
        <v/>
      </c>
      <c r="R786" s="807" t="str">
        <f>IFERROR(INDEX('УЦН 2.0'!K:K,MATCH('показатель 504-п'!T786,'УЦН 2.0'!L:L,0)),"")</f>
        <v/>
      </c>
      <c r="S786" s="801" t="str">
        <f>IFERROR(INDEX('ПРТС'!H:H,MATCH('показатель 504-п'!T786,'ПРТС'!P:P,0)),"")</f>
        <v/>
      </c>
      <c r="T786" s="808">
        <v>785</v>
      </c>
      <c r="U786" s="785"/>
      <c r="V786" s="785"/>
      <c r="W786" s="785"/>
      <c r="X786" s="785"/>
      <c r="Y786" s="785"/>
      <c r="Z786" s="785"/>
      <c r="AA786" s="785"/>
      <c r="AB786" s="785"/>
    </row>
    <row r="787" ht="14.25">
      <c r="A787" s="800" t="s">
        <v>1217</v>
      </c>
      <c r="B787" s="800" t="s">
        <v>1368</v>
      </c>
      <c r="C787" s="800" t="s">
        <v>5465</v>
      </c>
      <c r="D787" s="801">
        <v>180</v>
      </c>
      <c r="E787" s="802">
        <v>93</v>
      </c>
      <c r="F787" s="803" t="s">
        <v>5466</v>
      </c>
      <c r="G787" s="803" t="s">
        <v>5467</v>
      </c>
      <c r="H787" s="803" t="s">
        <v>5468</v>
      </c>
      <c r="I787" s="803" t="str">
        <f>IFERROR(INDEX('УУС'!F:F,MATCH('показатель 504-п'!T787,'УУС'!N:N,0)),"")</f>
        <v/>
      </c>
      <c r="J787" s="804" t="str">
        <f t="shared" si="52"/>
        <v xml:space="preserve">2G низ</v>
      </c>
      <c r="K787" s="805" t="s">
        <v>156</v>
      </c>
      <c r="L787" s="805" t="s">
        <v>156</v>
      </c>
      <c r="M787" s="805" t="s">
        <v>2489</v>
      </c>
      <c r="N787" s="805" t="s">
        <v>156</v>
      </c>
      <c r="O787" s="806" t="str">
        <f t="shared" si="53"/>
        <v>-</v>
      </c>
      <c r="P787" s="801" t="s">
        <v>156</v>
      </c>
      <c r="Q787" s="801" t="str">
        <f>CONCATENATE(IFERROR(INDEX('УЦН 1.0'!D:D,MATCH('показатель 504-п'!T787,'УЦН 1.0'!R:R,0)),""),IF(IFERROR(INDEX('УЦН 1.0'!H:H,MATCH('показатель 504-п'!T787,'УЦН 1.0'!R:R,0)),"")="",""," ("&amp;IFERROR(INDEX('УЦН 1.0'!H:H,MATCH('показатель 504-п'!T787,'УЦН 1.0'!R:R,0)),"")&amp;")"))</f>
        <v/>
      </c>
      <c r="R787" s="807" t="str">
        <f>IFERROR(INDEX('УЦН 2.0'!K:K,MATCH('показатель 504-п'!T787,'УЦН 2.0'!L:L,0)),"")</f>
        <v/>
      </c>
      <c r="S787" s="801" t="str">
        <f>IFERROR(INDEX('ПРТС'!H:H,MATCH('показатель 504-п'!T787,'ПРТС'!P:P,0)),"")</f>
        <v/>
      </c>
      <c r="T787" s="808">
        <v>786</v>
      </c>
      <c r="U787" s="785"/>
      <c r="V787" s="785"/>
      <c r="W787" s="785"/>
      <c r="X787" s="785"/>
      <c r="Y787" s="785"/>
      <c r="Z787" s="785"/>
      <c r="AA787" s="785"/>
      <c r="AB787" s="785"/>
    </row>
    <row r="788" ht="14.25">
      <c r="A788" s="800" t="s">
        <v>1217</v>
      </c>
      <c r="B788" s="800" t="s">
        <v>5469</v>
      </c>
      <c r="C788" s="800" t="s">
        <v>5470</v>
      </c>
      <c r="D788" s="801">
        <v>1099</v>
      </c>
      <c r="E788" s="802">
        <v>794</v>
      </c>
      <c r="F788" s="803" t="s">
        <v>5471</v>
      </c>
      <c r="G788" s="803" t="s">
        <v>5472</v>
      </c>
      <c r="H788" s="803" t="s">
        <v>5473</v>
      </c>
      <c r="I788" s="803" t="str">
        <f>IFERROR(INDEX('УУС'!F:F,MATCH('показатель 504-п'!T788,'УУС'!N:N,0)),"")</f>
        <v/>
      </c>
      <c r="J788" s="804" t="str">
        <f t="shared" si="52"/>
        <v xml:space="preserve">3G хор</v>
      </c>
      <c r="K788" s="805" t="s">
        <v>156</v>
      </c>
      <c r="L788" s="805" t="s">
        <v>2500</v>
      </c>
      <c r="M788" s="805" t="s">
        <v>2489</v>
      </c>
      <c r="N788" s="805" t="s">
        <v>2495</v>
      </c>
      <c r="O788" s="806" t="str">
        <f t="shared" si="53"/>
        <v>ВОЛС</v>
      </c>
      <c r="P788" s="801" t="s">
        <v>819</v>
      </c>
      <c r="Q788" s="801" t="str">
        <f>CONCATENATE(IFERROR(INDEX('УЦН 1.0'!D:D,MATCH('показатель 504-п'!T788,'УЦН 1.0'!R:R,0)),""),IF(IFERROR(INDEX('УЦН 1.0'!H:H,MATCH('показатель 504-п'!T788,'УЦН 1.0'!R:R,0)),"")="",""," ("&amp;IFERROR(INDEX('УЦН 1.0'!H:H,MATCH('показатель 504-п'!T788,'УЦН 1.0'!R:R,0)),"")&amp;")"))</f>
        <v/>
      </c>
      <c r="R788" s="807" t="str">
        <f>IFERROR(INDEX('УЦН 2.0'!K:K,MATCH('показатель 504-п'!T788,'УЦН 2.0'!L:L,0)),"")</f>
        <v/>
      </c>
      <c r="S788" s="801" t="str">
        <f>IFERROR(INDEX('ПРТС'!H:H,MATCH('показатель 504-п'!T788,'ПРТС'!P:P,0)),"")</f>
        <v/>
      </c>
      <c r="T788" s="808">
        <v>787</v>
      </c>
      <c r="U788" s="785"/>
      <c r="V788" s="785"/>
      <c r="W788" s="785"/>
      <c r="X788" s="785"/>
      <c r="Y788" s="785"/>
      <c r="Z788" s="785"/>
      <c r="AA788" s="785"/>
      <c r="AB788" s="785"/>
    </row>
    <row r="789" ht="14.25">
      <c r="A789" s="800" t="s">
        <v>1217</v>
      </c>
      <c r="B789" s="800" t="s">
        <v>5303</v>
      </c>
      <c r="C789" s="800" t="s">
        <v>316</v>
      </c>
      <c r="D789" s="801">
        <v>305</v>
      </c>
      <c r="E789" s="802">
        <v>269</v>
      </c>
      <c r="F789" s="803" t="s">
        <v>5474</v>
      </c>
      <c r="G789" s="803" t="s">
        <v>5475</v>
      </c>
      <c r="H789" s="803" t="s">
        <v>5476</v>
      </c>
      <c r="I789" s="803" t="str">
        <f>IFERROR(INDEX('УУС'!F:F,MATCH('показатель 504-п'!T789,'УУС'!N:N,0)),"")</f>
        <v/>
      </c>
      <c r="J789" s="804" t="str">
        <f t="shared" si="52"/>
        <v xml:space="preserve">3G хор</v>
      </c>
      <c r="K789" s="805" t="s">
        <v>156</v>
      </c>
      <c r="L789" s="805" t="s">
        <v>2536</v>
      </c>
      <c r="M789" s="805" t="s">
        <v>2516</v>
      </c>
      <c r="N789" s="805" t="s">
        <v>2495</v>
      </c>
      <c r="O789" s="806" t="str">
        <f t="shared" si="53"/>
        <v>ВОЛС</v>
      </c>
      <c r="P789" s="801" t="s">
        <v>819</v>
      </c>
      <c r="Q789" s="801" t="str">
        <f>CONCATENATE(IFERROR(INDEX('УЦН 1.0'!D:D,MATCH('показатель 504-п'!T789,'УЦН 1.0'!R:R,0)),""),IF(IFERROR(INDEX('УЦН 1.0'!H:H,MATCH('показатель 504-п'!T789,'УЦН 1.0'!R:R,0)),"")="",""," ("&amp;IFERROR(INDEX('УЦН 1.0'!H:H,MATCH('показатель 504-п'!T789,'УЦН 1.0'!R:R,0)),"")&amp;")"))</f>
        <v xml:space="preserve">2019 (ВОЛС)</v>
      </c>
      <c r="R789" s="807" t="str">
        <f>IFERROR(INDEX('УЦН 2.0'!K:K,MATCH('показатель 504-п'!T789,'УЦН 2.0'!L:L,0)),"")</f>
        <v/>
      </c>
      <c r="S789" s="801" t="str">
        <f>IFERROR(INDEX('ПРТС'!H:H,MATCH('показатель 504-п'!T789,'ПРТС'!P:P,0)),"")</f>
        <v/>
      </c>
      <c r="T789" s="808">
        <v>788</v>
      </c>
      <c r="U789" s="785"/>
      <c r="V789" s="785"/>
      <c r="W789" s="785"/>
      <c r="X789" s="785"/>
      <c r="Y789" s="785"/>
      <c r="Z789" s="785"/>
      <c r="AA789" s="785"/>
      <c r="AB789" s="785"/>
    </row>
    <row r="790" ht="14.25">
      <c r="A790" s="800" t="s">
        <v>1217</v>
      </c>
      <c r="B790" s="800" t="s">
        <v>1218</v>
      </c>
      <c r="C790" s="800" t="s">
        <v>317</v>
      </c>
      <c r="D790" s="801">
        <v>377</v>
      </c>
      <c r="E790" s="822">
        <v>256</v>
      </c>
      <c r="F790" s="823" t="s">
        <v>5477</v>
      </c>
      <c r="G790" s="823" t="s">
        <v>5478</v>
      </c>
      <c r="H790" s="823" t="s">
        <v>5479</v>
      </c>
      <c r="I790" s="803" t="str">
        <f>IFERROR(INDEX('УУС'!F:F,MATCH('показатель 504-п'!T790,'УУС'!N:N,0)),"")</f>
        <v/>
      </c>
      <c r="J790" s="804" t="str">
        <f t="shared" si="52"/>
        <v xml:space="preserve">3G низ</v>
      </c>
      <c r="K790" s="805" t="s">
        <v>156</v>
      </c>
      <c r="L790" s="805" t="s">
        <v>156</v>
      </c>
      <c r="M790" s="805" t="s">
        <v>156</v>
      </c>
      <c r="N790" s="805" t="s">
        <v>2738</v>
      </c>
      <c r="O790" s="806" t="str">
        <f t="shared" si="53"/>
        <v>ВОЛС</v>
      </c>
      <c r="P790" s="801" t="s">
        <v>882</v>
      </c>
      <c r="Q790" s="801" t="str">
        <f>CONCATENATE(IFERROR(INDEX('УЦН 1.0'!D:D,MATCH('показатель 504-п'!T790,'УЦН 1.0'!R:R,0)),""),IF(IFERROR(INDEX('УЦН 1.0'!H:H,MATCH('показатель 504-п'!T790,'УЦН 1.0'!R:R,0)),"")="",""," ("&amp;IFERROR(INDEX('УЦН 1.0'!H:H,MATCH('показатель 504-п'!T790,'УЦН 1.0'!R:R,0)),"")&amp;")"))</f>
        <v xml:space="preserve">2019 (ВОЛС)</v>
      </c>
      <c r="R790" s="807" t="str">
        <f>IFERROR(INDEX('УЦН 2.0'!K:K,MATCH('показатель 504-п'!T790,'УЦН 2.0'!L:L,0)),"")</f>
        <v/>
      </c>
      <c r="S790" s="801" t="str">
        <f>IFERROR(INDEX('ПРТС'!H:H,MATCH('показатель 504-п'!T790,'ПРТС'!P:P,0)),"")</f>
        <v/>
      </c>
      <c r="T790" s="808">
        <v>789</v>
      </c>
      <c r="U790" s="785"/>
      <c r="V790" s="785"/>
      <c r="W790" s="785"/>
      <c r="X790" s="785"/>
      <c r="Y790" s="785"/>
      <c r="Z790" s="785"/>
      <c r="AA790" s="785"/>
      <c r="AB790" s="785"/>
    </row>
    <row r="791" ht="14.25">
      <c r="A791" s="809" t="s">
        <v>1217</v>
      </c>
      <c r="B791" s="800" t="s">
        <v>1371</v>
      </c>
      <c r="C791" s="809" t="s">
        <v>318</v>
      </c>
      <c r="D791" s="810">
        <v>302</v>
      </c>
      <c r="E791" s="802">
        <v>190</v>
      </c>
      <c r="F791" s="803" t="s">
        <v>5480</v>
      </c>
      <c r="G791" s="803" t="s">
        <v>5481</v>
      </c>
      <c r="H791" s="803" t="s">
        <v>5482</v>
      </c>
      <c r="I791" s="803" t="str">
        <f>IFERROR(INDEX('УУС'!F:F,MATCH('показатель 504-п'!T791,'УУС'!N:N,0)),"")</f>
        <v/>
      </c>
      <c r="J791" s="811" t="str">
        <f t="shared" si="52"/>
        <v xml:space="preserve">4G хор</v>
      </c>
      <c r="K791" s="805" t="s">
        <v>156</v>
      </c>
      <c r="L791" s="812" t="s">
        <v>2481</v>
      </c>
      <c r="M791" s="805" t="s">
        <v>156</v>
      </c>
      <c r="N791" s="812" t="s">
        <v>2483</v>
      </c>
      <c r="O791" s="806" t="str">
        <f t="shared" si="53"/>
        <v>ВОЛС</v>
      </c>
      <c r="P791" s="801" t="s">
        <v>819</v>
      </c>
      <c r="Q791" s="801" t="str">
        <f>CONCATENATE(IFERROR(INDEX('УЦН 1.0'!D:D,MATCH('показатель 504-п'!T791,'УЦН 1.0'!R:R,0)),""),IF(IFERROR(INDEX('УЦН 1.0'!H:H,MATCH('показатель 504-п'!T791,'УЦН 1.0'!R:R,0)),"")="",""," ("&amp;IFERROR(INDEX('УЦН 1.0'!H:H,MATCH('показатель 504-п'!T791,'УЦН 1.0'!R:R,0)),"")&amp;")"))</f>
        <v xml:space="preserve">2020 (ВОЛС)</v>
      </c>
      <c r="R791" s="807" t="str">
        <f>IFERROR(INDEX('УЦН 2.0'!K:K,MATCH('показатель 504-п'!T791,'УЦН 2.0'!L:L,0)),"")</f>
        <v xml:space="preserve">2021 - ВОЛС + Мегафон </v>
      </c>
      <c r="S791" s="801" t="str">
        <f>IFERROR(INDEX('ПРТС'!H:H,MATCH('показатель 504-п'!T791,'ПРТС'!P:P,0)),"")</f>
        <v/>
      </c>
      <c r="T791" s="808">
        <v>790</v>
      </c>
      <c r="U791" s="785"/>
      <c r="V791" s="785"/>
      <c r="W791" s="785"/>
      <c r="X791" s="785"/>
      <c r="Y791" s="785"/>
      <c r="Z791" s="785"/>
      <c r="AA791" s="785"/>
      <c r="AB791" s="785"/>
    </row>
    <row r="792" ht="14.25">
      <c r="A792" s="800" t="s">
        <v>1217</v>
      </c>
      <c r="B792" s="800" t="s">
        <v>5319</v>
      </c>
      <c r="C792" s="800" t="s">
        <v>5483</v>
      </c>
      <c r="D792" s="801">
        <v>0</v>
      </c>
      <c r="E792" s="802">
        <v>0</v>
      </c>
      <c r="F792" s="803" t="s">
        <v>5484</v>
      </c>
      <c r="G792" s="803" t="s">
        <v>5485</v>
      </c>
      <c r="H792" s="803" t="s">
        <v>5486</v>
      </c>
      <c r="I792" s="803" t="str">
        <f>IFERROR(INDEX('УУС'!F:F,MATCH('показатель 504-п'!T792,'УУС'!N:N,0)),"")</f>
        <v/>
      </c>
      <c r="J792" s="804" t="str">
        <f t="shared" si="52"/>
        <v>-</v>
      </c>
      <c r="K792" s="805" t="s">
        <v>156</v>
      </c>
      <c r="L792" s="805" t="s">
        <v>156</v>
      </c>
      <c r="M792" s="805" t="s">
        <v>156</v>
      </c>
      <c r="N792" s="805" t="s">
        <v>156</v>
      </c>
      <c r="O792" s="806" t="str">
        <f t="shared" si="53"/>
        <v>-</v>
      </c>
      <c r="P792" s="801" t="s">
        <v>156</v>
      </c>
      <c r="Q792" s="801" t="str">
        <f>CONCATENATE(IFERROR(INDEX('УЦН 1.0'!D:D,MATCH('показатель 504-п'!T792,'УЦН 1.0'!R:R,0)),""),IF(IFERROR(INDEX('УЦН 1.0'!H:H,MATCH('показатель 504-п'!T792,'УЦН 1.0'!R:R,0)),"")="",""," ("&amp;IFERROR(INDEX('УЦН 1.0'!H:H,MATCH('показатель 504-п'!T792,'УЦН 1.0'!R:R,0)),"")&amp;")"))</f>
        <v/>
      </c>
      <c r="R792" s="807" t="str">
        <f>IFERROR(INDEX('УЦН 2.0'!K:K,MATCH('показатель 504-п'!T792,'УЦН 2.0'!L:L,0)),"")</f>
        <v/>
      </c>
      <c r="S792" s="801" t="str">
        <f>IFERROR(INDEX('ПРТС'!H:H,MATCH('показатель 504-п'!T792,'ПРТС'!P:P,0)),"")</f>
        <v/>
      </c>
      <c r="T792" s="808">
        <v>791</v>
      </c>
      <c r="U792" s="785"/>
      <c r="V792" s="785"/>
      <c r="W792" s="785"/>
      <c r="X792" s="785"/>
      <c r="Y792" s="785"/>
      <c r="Z792" s="785"/>
      <c r="AA792" s="785"/>
      <c r="AB792" s="785"/>
    </row>
    <row r="793" ht="14.25">
      <c r="A793" s="800" t="s">
        <v>1217</v>
      </c>
      <c r="B793" s="800" t="s">
        <v>5315</v>
      </c>
      <c r="C793" s="800" t="s">
        <v>5487</v>
      </c>
      <c r="D793" s="801">
        <v>2900</v>
      </c>
      <c r="E793" s="802">
        <v>2501</v>
      </c>
      <c r="F793" s="803" t="s">
        <v>5488</v>
      </c>
      <c r="G793" s="803" t="s">
        <v>5489</v>
      </c>
      <c r="H793" s="803" t="s">
        <v>5490</v>
      </c>
      <c r="I793" s="803" t="str">
        <f>IFERROR(INDEX('УУС'!F:F,MATCH('показатель 504-п'!T793,'УУС'!N:N,0)),"")</f>
        <v/>
      </c>
      <c r="J793" s="804" t="str">
        <f t="shared" si="52"/>
        <v xml:space="preserve">4G хор</v>
      </c>
      <c r="K793" s="805" t="s">
        <v>2480</v>
      </c>
      <c r="L793" s="805" t="s">
        <v>2481</v>
      </c>
      <c r="M793" s="805" t="s">
        <v>2482</v>
      </c>
      <c r="N793" s="805" t="s">
        <v>2483</v>
      </c>
      <c r="O793" s="806" t="str">
        <f t="shared" si="53"/>
        <v>ВОЛС</v>
      </c>
      <c r="P793" s="801" t="s">
        <v>819</v>
      </c>
      <c r="Q793" s="801" t="str">
        <f>CONCATENATE(IFERROR(INDEX('УЦН 1.0'!D:D,MATCH('показатель 504-п'!T793,'УЦН 1.0'!R:R,0)),""),IF(IFERROR(INDEX('УЦН 1.0'!H:H,MATCH('показатель 504-п'!T793,'УЦН 1.0'!R:R,0)),"")="",""," ("&amp;IFERROR(INDEX('УЦН 1.0'!H:H,MATCH('показатель 504-п'!T793,'УЦН 1.0'!R:R,0)),"")&amp;")"))</f>
        <v/>
      </c>
      <c r="R793" s="807" t="str">
        <f>IFERROR(INDEX('УЦН 2.0'!K:K,MATCH('показатель 504-п'!T793,'УЦН 2.0'!L:L,0)),"")</f>
        <v/>
      </c>
      <c r="S793" s="801" t="str">
        <f>IFERROR(INDEX('ПРТС'!H:H,MATCH('показатель 504-п'!T793,'ПРТС'!P:P,0)),"")</f>
        <v/>
      </c>
      <c r="T793" s="808">
        <v>792</v>
      </c>
      <c r="U793" s="785"/>
      <c r="V793" s="785"/>
      <c r="W793" s="785"/>
      <c r="X793" s="785"/>
      <c r="Y793" s="785"/>
      <c r="Z793" s="785"/>
      <c r="AA793" s="785"/>
      <c r="AB793" s="785"/>
    </row>
    <row r="794" ht="14.25">
      <c r="A794" s="809" t="s">
        <v>1217</v>
      </c>
      <c r="B794" s="800" t="s">
        <v>1372</v>
      </c>
      <c r="C794" s="809" t="s">
        <v>319</v>
      </c>
      <c r="D794" s="810">
        <v>274</v>
      </c>
      <c r="E794" s="802">
        <v>255</v>
      </c>
      <c r="F794" s="803" t="s">
        <v>5491</v>
      </c>
      <c r="G794" s="803" t="s">
        <v>5492</v>
      </c>
      <c r="H794" s="803" t="s">
        <v>5493</v>
      </c>
      <c r="I794" s="803" t="str">
        <f>IFERROR(INDEX('УУС'!F:F,MATCH('показатель 504-п'!T794,'УУС'!N:N,0)),"")</f>
        <v/>
      </c>
      <c r="J794" s="811" t="str">
        <f t="shared" si="52"/>
        <v xml:space="preserve">4G хор</v>
      </c>
      <c r="K794" s="805" t="s">
        <v>156</v>
      </c>
      <c r="L794" s="812" t="s">
        <v>2481</v>
      </c>
      <c r="M794" s="805" t="s">
        <v>156</v>
      </c>
      <c r="N794" s="812" t="s">
        <v>2483</v>
      </c>
      <c r="O794" s="806" t="str">
        <f t="shared" si="53"/>
        <v>ВОЛС</v>
      </c>
      <c r="P794" s="801" t="s">
        <v>819</v>
      </c>
      <c r="Q794" s="801" t="str">
        <f>CONCATENATE(IFERROR(INDEX('УЦН 1.0'!D:D,MATCH('показатель 504-п'!T794,'УЦН 1.0'!R:R,0)),""),IF(IFERROR(INDEX('УЦН 1.0'!H:H,MATCH('показатель 504-п'!T794,'УЦН 1.0'!R:R,0)),"")="",""," ("&amp;IFERROR(INDEX('УЦН 1.0'!H:H,MATCH('показатель 504-п'!T794,'УЦН 1.0'!R:R,0)),"")&amp;")"))</f>
        <v xml:space="preserve">2019 (ВОЛС)</v>
      </c>
      <c r="R794" s="807" t="str">
        <f>IFERROR(INDEX('УЦН 2.0'!K:K,MATCH('показатель 504-п'!T794,'УЦН 2.0'!L:L,0)),"")</f>
        <v xml:space="preserve">2021 - ВОЛС + Мегафон </v>
      </c>
      <c r="S794" s="801" t="str">
        <f>IFERROR(INDEX('ПРТС'!H:H,MATCH('показатель 504-п'!T794,'ПРТС'!P:P,0)),"")</f>
        <v/>
      </c>
      <c r="T794" s="808">
        <v>793</v>
      </c>
      <c r="U794" s="785"/>
      <c r="V794" s="785"/>
      <c r="W794" s="785"/>
      <c r="X794" s="785"/>
      <c r="Y794" s="785"/>
      <c r="Z794" s="785"/>
      <c r="AA794" s="785"/>
      <c r="AB794" s="785"/>
    </row>
    <row r="795" ht="14.25">
      <c r="A795" s="800" t="s">
        <v>1217</v>
      </c>
      <c r="B795" s="800" t="s">
        <v>5353</v>
      </c>
      <c r="C795" s="800" t="s">
        <v>5494</v>
      </c>
      <c r="D795" s="801">
        <v>2480</v>
      </c>
      <c r="E795" s="802">
        <v>2047</v>
      </c>
      <c r="F795" s="803" t="s">
        <v>5495</v>
      </c>
      <c r="G795" s="803" t="s">
        <v>5496</v>
      </c>
      <c r="H795" s="803" t="s">
        <v>5497</v>
      </c>
      <c r="I795" s="803" t="str">
        <f>IFERROR(INDEX('УУС'!F:F,MATCH('показатель 504-п'!T795,'УУС'!N:N,0)),"")</f>
        <v/>
      </c>
      <c r="J795" s="804" t="str">
        <f t="shared" si="52"/>
        <v xml:space="preserve">3G хор</v>
      </c>
      <c r="K795" s="805" t="s">
        <v>2557</v>
      </c>
      <c r="L795" s="805" t="s">
        <v>2536</v>
      </c>
      <c r="M795" s="805" t="s">
        <v>2516</v>
      </c>
      <c r="N795" s="805" t="s">
        <v>2495</v>
      </c>
      <c r="O795" s="806" t="str">
        <f t="shared" si="53"/>
        <v>ВОЛС</v>
      </c>
      <c r="P795" s="801" t="s">
        <v>819</v>
      </c>
      <c r="Q795" s="801" t="str">
        <f>CONCATENATE(IFERROR(INDEX('УЦН 1.0'!D:D,MATCH('показатель 504-п'!T795,'УЦН 1.0'!R:R,0)),""),IF(IFERROR(INDEX('УЦН 1.0'!H:H,MATCH('показатель 504-п'!T795,'УЦН 1.0'!R:R,0)),"")="",""," ("&amp;IFERROR(INDEX('УЦН 1.0'!H:H,MATCH('показатель 504-п'!T795,'УЦН 1.0'!R:R,0)),"")&amp;")"))</f>
        <v/>
      </c>
      <c r="R795" s="807" t="str">
        <f>IFERROR(INDEX('УЦН 2.0'!K:K,MATCH('показатель 504-п'!T795,'УЦН 2.0'!L:L,0)),"")</f>
        <v/>
      </c>
      <c r="S795" s="801" t="str">
        <f>IFERROR(INDEX('ПРТС'!H:H,MATCH('показатель 504-п'!T795,'ПРТС'!P:P,0)),"")</f>
        <v/>
      </c>
      <c r="T795" s="808">
        <v>794</v>
      </c>
      <c r="U795" s="785"/>
      <c r="V795" s="785"/>
      <c r="W795" s="785"/>
      <c r="X795" s="785"/>
      <c r="Y795" s="785"/>
      <c r="Z795" s="785"/>
      <c r="AA795" s="785"/>
      <c r="AB795" s="785"/>
    </row>
    <row r="796" ht="14.25">
      <c r="A796" s="809" t="s">
        <v>1217</v>
      </c>
      <c r="B796" s="800" t="s">
        <v>1287</v>
      </c>
      <c r="C796" s="809" t="s">
        <v>320</v>
      </c>
      <c r="D796" s="810">
        <v>345</v>
      </c>
      <c r="E796" s="802">
        <v>326</v>
      </c>
      <c r="F796" s="803" t="s">
        <v>5498</v>
      </c>
      <c r="G796" s="803" t="s">
        <v>5499</v>
      </c>
      <c r="H796" s="803" t="s">
        <v>5500</v>
      </c>
      <c r="I796" s="803" t="str">
        <f>IFERROR(INDEX('УУС'!F:F,MATCH('показатель 504-п'!T796,'УУС'!N:N,0)),"")</f>
        <v/>
      </c>
      <c r="J796" s="811" t="str">
        <f t="shared" si="52"/>
        <v xml:space="preserve">4G хор</v>
      </c>
      <c r="K796" s="805"/>
      <c r="L796" s="812" t="s">
        <v>2481</v>
      </c>
      <c r="M796" s="805"/>
      <c r="N796" s="812" t="s">
        <v>2483</v>
      </c>
      <c r="O796" s="806" t="str">
        <f t="shared" si="53"/>
        <v>ВОЛС</v>
      </c>
      <c r="P796" s="801" t="s">
        <v>819</v>
      </c>
      <c r="Q796" s="801" t="str">
        <f>CONCATENATE(IFERROR(INDEX('УЦН 1.0'!D:D,MATCH('показатель 504-п'!T796,'УЦН 1.0'!R:R,0)),""),IF(IFERROR(INDEX('УЦН 1.0'!H:H,MATCH('показатель 504-п'!T796,'УЦН 1.0'!R:R,0)),"")="",""," ("&amp;IFERROR(INDEX('УЦН 1.0'!H:H,MATCH('показатель 504-п'!T796,'УЦН 1.0'!R:R,0)),"")&amp;")"))</f>
        <v xml:space="preserve">2020 (ВОЛС)</v>
      </c>
      <c r="R796" s="807" t="str">
        <f>IFERROR(INDEX('УЦН 2.0'!K:K,MATCH('показатель 504-п'!T796,'УЦН 2.0'!L:L,0)),"")</f>
        <v xml:space="preserve">2023 (с 2022) (март 2023) - ВОЛС + Мегафон </v>
      </c>
      <c r="S796" s="801" t="str">
        <f>IFERROR(INDEX('ПРТС'!H:H,MATCH('показатель 504-п'!T796,'ПРТС'!P:P,0)),"")</f>
        <v/>
      </c>
      <c r="T796" s="808">
        <v>795</v>
      </c>
      <c r="U796" s="785"/>
      <c r="V796" s="785"/>
      <c r="W796" s="785"/>
      <c r="X796" s="785"/>
      <c r="Y796" s="785"/>
      <c r="Z796" s="785"/>
      <c r="AA796" s="785"/>
      <c r="AB796" s="785"/>
    </row>
    <row r="797" ht="14.25">
      <c r="A797" s="800" t="s">
        <v>768</v>
      </c>
      <c r="B797" s="800" t="s">
        <v>5501</v>
      </c>
      <c r="C797" s="800" t="s">
        <v>1460</v>
      </c>
      <c r="D797" s="801">
        <v>34</v>
      </c>
      <c r="E797" s="802">
        <v>17</v>
      </c>
      <c r="F797" s="803" t="s">
        <v>5502</v>
      </c>
      <c r="G797" s="803" t="s">
        <v>5503</v>
      </c>
      <c r="H797" s="803" t="s">
        <v>5504</v>
      </c>
      <c r="I797" s="803" t="str">
        <f>IFERROR(INDEX('УУС'!F:F,MATCH('показатель 504-п'!T797,'УУС'!N:N,0)),"")</f>
        <v/>
      </c>
      <c r="J797" s="804" t="str">
        <f t="shared" si="52"/>
        <v xml:space="preserve">2G хор</v>
      </c>
      <c r="K797" s="805" t="s">
        <v>156</v>
      </c>
      <c r="L797" s="805" t="s">
        <v>2536</v>
      </c>
      <c r="M797" s="805" t="s">
        <v>2516</v>
      </c>
      <c r="N797" s="805" t="s">
        <v>2490</v>
      </c>
      <c r="O797" s="806" t="str">
        <f t="shared" si="53"/>
        <v>-</v>
      </c>
      <c r="P797" s="801" t="s">
        <v>156</v>
      </c>
      <c r="Q797" s="801" t="str">
        <f>CONCATENATE(IFERROR(INDEX('УЦН 1.0'!D:D,MATCH('показатель 504-п'!T797,'УЦН 1.0'!R:R,0)),""),IF(IFERROR(INDEX('УЦН 1.0'!H:H,MATCH('показатель 504-п'!T797,'УЦН 1.0'!R:R,0)),"")="",""," ("&amp;IFERROR(INDEX('УЦН 1.0'!H:H,MATCH('показатель 504-п'!T797,'УЦН 1.0'!R:R,0)),"")&amp;")"))</f>
        <v/>
      </c>
      <c r="R797" s="807" t="str">
        <f>IFERROR(INDEX('УЦН 2.0'!K:K,MATCH('показатель 504-п'!T797,'УЦН 2.0'!L:L,0)),"")</f>
        <v/>
      </c>
      <c r="S797" s="801" t="str">
        <f>IFERROR(INDEX('ПРТС'!H:H,MATCH('показатель 504-п'!T797,'ПРТС'!P:P,0)),"")</f>
        <v/>
      </c>
      <c r="T797" s="808">
        <v>796</v>
      </c>
      <c r="U797" s="785"/>
      <c r="V797" s="785"/>
      <c r="W797" s="785"/>
      <c r="X797" s="785"/>
      <c r="Y797" s="785"/>
      <c r="Z797" s="785"/>
      <c r="AA797" s="785"/>
      <c r="AB797" s="785"/>
    </row>
    <row r="798" ht="14.25">
      <c r="A798" s="800" t="s">
        <v>768</v>
      </c>
      <c r="B798" s="800" t="s">
        <v>1373</v>
      </c>
      <c r="C798" s="800" t="s">
        <v>5505</v>
      </c>
      <c r="D798" s="801">
        <v>115</v>
      </c>
      <c r="E798" s="802">
        <v>38</v>
      </c>
      <c r="F798" s="803" t="s">
        <v>5506</v>
      </c>
      <c r="G798" s="803" t="s">
        <v>5507</v>
      </c>
      <c r="H798" s="803" t="s">
        <v>5508</v>
      </c>
      <c r="I798" s="803" t="str">
        <f>IFERROR(INDEX('УУС'!F:F,MATCH('показатель 504-п'!T798,'УУС'!N:N,0)),"")</f>
        <v/>
      </c>
      <c r="J798" s="804" t="str">
        <f t="shared" si="52"/>
        <v xml:space="preserve">2G хор</v>
      </c>
      <c r="K798" s="805" t="s">
        <v>156</v>
      </c>
      <c r="L798" s="805" t="s">
        <v>156</v>
      </c>
      <c r="M798" s="805" t="s">
        <v>156</v>
      </c>
      <c r="N798" s="805" t="s">
        <v>2695</v>
      </c>
      <c r="O798" s="806" t="str">
        <f t="shared" si="53"/>
        <v>-</v>
      </c>
      <c r="P798" s="801" t="s">
        <v>156</v>
      </c>
      <c r="Q798" s="801" t="str">
        <f>CONCATENATE(IFERROR(INDEX('УЦН 1.0'!D:D,MATCH('показатель 504-п'!T798,'УЦН 1.0'!R:R,0)),""),IF(IFERROR(INDEX('УЦН 1.0'!H:H,MATCH('показатель 504-п'!T798,'УЦН 1.0'!R:R,0)),"")="",""," ("&amp;IFERROR(INDEX('УЦН 1.0'!H:H,MATCH('показатель 504-п'!T798,'УЦН 1.0'!R:R,0)),"")&amp;")"))</f>
        <v/>
      </c>
      <c r="R798" s="807" t="str">
        <f>IFERROR(INDEX('УЦН 2.0'!K:K,MATCH('показатель 504-п'!T798,'УЦН 2.0'!L:L,0)),"")</f>
        <v/>
      </c>
      <c r="S798" s="801" t="str">
        <f>IFERROR(INDEX('ПРТС'!H:H,MATCH('показатель 504-п'!T798,'ПРТС'!P:P,0)),"")</f>
        <v/>
      </c>
      <c r="T798" s="808">
        <v>797</v>
      </c>
      <c r="U798" s="785"/>
      <c r="V798" s="785"/>
      <c r="W798" s="785"/>
      <c r="X798" s="785"/>
      <c r="Y798" s="785"/>
      <c r="Z798" s="785"/>
      <c r="AA798" s="785"/>
      <c r="AB798" s="785"/>
    </row>
    <row r="799" ht="14.25">
      <c r="A799" s="800" t="s">
        <v>768</v>
      </c>
      <c r="B799" s="800" t="s">
        <v>5501</v>
      </c>
      <c r="C799" s="800" t="s">
        <v>5509</v>
      </c>
      <c r="D799" s="801">
        <v>956</v>
      </c>
      <c r="E799" s="802">
        <v>809</v>
      </c>
      <c r="F799" s="803" t="s">
        <v>5510</v>
      </c>
      <c r="G799" s="803" t="s">
        <v>5511</v>
      </c>
      <c r="H799" s="803" t="s">
        <v>5512</v>
      </c>
      <c r="I799" s="803" t="str">
        <f>IFERROR(INDEX('УУС'!F:F,MATCH('показатель 504-п'!T799,'УУС'!N:N,0)),"")</f>
        <v xml:space="preserve">ул. Ленина, д. 56А</v>
      </c>
      <c r="J799" s="804" t="str">
        <f t="shared" si="52"/>
        <v xml:space="preserve">3G хор</v>
      </c>
      <c r="K799" s="805" t="s">
        <v>156</v>
      </c>
      <c r="L799" s="805" t="s">
        <v>2488</v>
      </c>
      <c r="M799" s="805" t="s">
        <v>2508</v>
      </c>
      <c r="N799" s="805" t="s">
        <v>2490</v>
      </c>
      <c r="O799" s="806" t="str">
        <f t="shared" si="53"/>
        <v>ВОЛС</v>
      </c>
      <c r="P799" s="801" t="s">
        <v>819</v>
      </c>
      <c r="Q799" s="801" t="str">
        <f>CONCATENATE(IFERROR(INDEX('УЦН 1.0'!D:D,MATCH('показатель 504-п'!T799,'УЦН 1.0'!R:R,0)),""),IF(IFERROR(INDEX('УЦН 1.0'!H:H,MATCH('показатель 504-п'!T799,'УЦН 1.0'!R:R,0)),"")="",""," ("&amp;IFERROR(INDEX('УЦН 1.0'!H:H,MATCH('показатель 504-п'!T799,'УЦН 1.0'!R:R,0)),"")&amp;")"))</f>
        <v/>
      </c>
      <c r="R799" s="807" t="str">
        <f>IFERROR(INDEX('УЦН 2.0'!K:K,MATCH('показатель 504-п'!T799,'УЦН 2.0'!L:L,0)),"")</f>
        <v/>
      </c>
      <c r="S799" s="801" t="str">
        <f>IFERROR(INDEX('ПРТС'!H:H,MATCH('показатель 504-п'!T799,'ПРТС'!P:P,0)),"")</f>
        <v/>
      </c>
      <c r="T799" s="808">
        <v>798</v>
      </c>
      <c r="U799" s="785"/>
      <c r="V799" s="785"/>
      <c r="W799" s="785"/>
      <c r="X799" s="785"/>
      <c r="Y799" s="785"/>
      <c r="Z799" s="785"/>
      <c r="AA799" s="785"/>
      <c r="AB799" s="785"/>
    </row>
    <row r="800" ht="14.25">
      <c r="A800" s="809" t="s">
        <v>768</v>
      </c>
      <c r="B800" s="800" t="s">
        <v>1288</v>
      </c>
      <c r="C800" s="809" t="s">
        <v>115</v>
      </c>
      <c r="D800" s="810">
        <v>153</v>
      </c>
      <c r="E800" s="802">
        <v>150</v>
      </c>
      <c r="F800" s="803" t="s">
        <v>5513</v>
      </c>
      <c r="G800" s="803" t="s">
        <v>5514</v>
      </c>
      <c r="H800" s="803" t="s">
        <v>5515</v>
      </c>
      <c r="I800" s="803" t="str">
        <f>IFERROR(INDEX('УУС'!F:F,MATCH('показатель 504-п'!T800,'УУС'!N:N,0)),"")</f>
        <v/>
      </c>
      <c r="J800" s="811" t="str">
        <f t="shared" si="52"/>
        <v xml:space="preserve">4G хор</v>
      </c>
      <c r="K800" s="805"/>
      <c r="L800" s="812" t="s">
        <v>2481</v>
      </c>
      <c r="M800" s="805"/>
      <c r="N800" s="812" t="s">
        <v>2483</v>
      </c>
      <c r="O800" s="806" t="str">
        <f t="shared" si="53"/>
        <v>ВОЛС</v>
      </c>
      <c r="P800" s="801" t="s">
        <v>2540</v>
      </c>
      <c r="Q800" s="801" t="str">
        <f>CONCATENATE(IFERROR(INDEX('УЦН 1.0'!D:D,MATCH('показатель 504-п'!T800,'УЦН 1.0'!R:R,0)),""),IF(IFERROR(INDEX('УЦН 1.0'!H:H,MATCH('показатель 504-п'!T800,'УЦН 1.0'!R:R,0)),"")="",""," ("&amp;IFERROR(INDEX('УЦН 1.0'!H:H,MATCH('показатель 504-п'!T800,'УЦН 1.0'!R:R,0)),"")&amp;")"))</f>
        <v/>
      </c>
      <c r="R800" s="807" t="str">
        <f>IFERROR(INDEX('УЦН 2.0'!K:K,MATCH('показатель 504-п'!T800,'УЦН 2.0'!L:L,0)),"")</f>
        <v xml:space="preserve">2023 (с 2022) (июнь 2023) - ВОЛС + Мегафон </v>
      </c>
      <c r="S800" s="801" t="str">
        <f>IFERROR(INDEX('ПРТС'!H:H,MATCH('показатель 504-п'!T800,'ПРТС'!P:P,0)),"")</f>
        <v/>
      </c>
      <c r="T800" s="808">
        <v>799</v>
      </c>
      <c r="U800" s="785"/>
      <c r="V800" s="785"/>
      <c r="W800" s="785"/>
      <c r="X800" s="785"/>
      <c r="Y800" s="785"/>
      <c r="Z800" s="785"/>
      <c r="AA800" s="785"/>
      <c r="AB800" s="785"/>
    </row>
    <row r="801" ht="14.25">
      <c r="A801" s="800" t="s">
        <v>768</v>
      </c>
      <c r="B801" s="800" t="s">
        <v>5516</v>
      </c>
      <c r="C801" s="800" t="s">
        <v>5517</v>
      </c>
      <c r="D801" s="801">
        <v>40</v>
      </c>
      <c r="E801" s="802">
        <v>19</v>
      </c>
      <c r="F801" s="803" t="s">
        <v>5518</v>
      </c>
      <c r="G801" s="803" t="s">
        <v>5519</v>
      </c>
      <c r="H801" s="803" t="s">
        <v>5520</v>
      </c>
      <c r="I801" s="803" t="str">
        <f>IFERROR(INDEX('УУС'!F:F,MATCH('показатель 504-п'!T801,'УУС'!N:N,0)),"")</f>
        <v/>
      </c>
      <c r="J801" s="804" t="str">
        <f t="shared" si="52"/>
        <v xml:space="preserve">2G хор</v>
      </c>
      <c r="K801" s="805" t="s">
        <v>156</v>
      </c>
      <c r="L801" s="805" t="s">
        <v>156</v>
      </c>
      <c r="M801" s="805" t="s">
        <v>2516</v>
      </c>
      <c r="N801" s="805" t="s">
        <v>2695</v>
      </c>
      <c r="O801" s="806" t="str">
        <f t="shared" si="53"/>
        <v>-</v>
      </c>
      <c r="P801" s="801" t="s">
        <v>156</v>
      </c>
      <c r="Q801" s="801" t="str">
        <f>CONCATENATE(IFERROR(INDEX('УЦН 1.0'!D:D,MATCH('показатель 504-п'!T801,'УЦН 1.0'!R:R,0)),""),IF(IFERROR(INDEX('УЦН 1.0'!H:H,MATCH('показатель 504-п'!T801,'УЦН 1.0'!R:R,0)),"")="",""," ("&amp;IFERROR(INDEX('УЦН 1.0'!H:H,MATCH('показатель 504-п'!T801,'УЦН 1.0'!R:R,0)),"")&amp;")"))</f>
        <v/>
      </c>
      <c r="R801" s="807" t="str">
        <f>IFERROR(INDEX('УЦН 2.0'!K:K,MATCH('показатель 504-п'!T801,'УЦН 2.0'!L:L,0)),"")</f>
        <v/>
      </c>
      <c r="S801" s="801" t="str">
        <f>IFERROR(INDEX('ПРТС'!H:H,MATCH('показатель 504-п'!T801,'ПРТС'!P:P,0)),"")</f>
        <v/>
      </c>
      <c r="T801" s="808">
        <v>800</v>
      </c>
      <c r="U801" s="785"/>
      <c r="V801" s="785"/>
      <c r="W801" s="785"/>
      <c r="X801" s="785"/>
      <c r="Y801" s="785"/>
      <c r="Z801" s="785"/>
      <c r="AA801" s="785"/>
      <c r="AB801" s="785"/>
    </row>
    <row r="802" ht="14.25">
      <c r="A802" s="800" t="s">
        <v>768</v>
      </c>
      <c r="B802" s="800" t="s">
        <v>5521</v>
      </c>
      <c r="C802" s="800" t="s">
        <v>5522</v>
      </c>
      <c r="D802" s="801">
        <v>7456</v>
      </c>
      <c r="E802" s="802">
        <v>6701</v>
      </c>
      <c r="F802" s="803" t="s">
        <v>5523</v>
      </c>
      <c r="G802" s="803" t="s">
        <v>5524</v>
      </c>
      <c r="H802" s="803" t="s">
        <v>5525</v>
      </c>
      <c r="I802" s="803" t="str">
        <f>IFERROR(INDEX('УУС'!F:F,MATCH('показатель 504-п'!T802,'УУС'!N:N,0)),"")</f>
        <v/>
      </c>
      <c r="J802" s="804" t="str">
        <f t="shared" si="52"/>
        <v xml:space="preserve">4G хор</v>
      </c>
      <c r="K802" s="805" t="s">
        <v>2480</v>
      </c>
      <c r="L802" s="805" t="s">
        <v>2481</v>
      </c>
      <c r="M802" s="805" t="s">
        <v>2482</v>
      </c>
      <c r="N802" s="805" t="s">
        <v>2483</v>
      </c>
      <c r="O802" s="806" t="str">
        <f t="shared" si="53"/>
        <v>ВОЛС</v>
      </c>
      <c r="P802" s="801" t="s">
        <v>819</v>
      </c>
      <c r="Q802" s="801" t="str">
        <f>CONCATENATE(IFERROR(INDEX('УЦН 1.0'!D:D,MATCH('показатель 504-п'!T802,'УЦН 1.0'!R:R,0)),""),IF(IFERROR(INDEX('УЦН 1.0'!H:H,MATCH('показатель 504-п'!T802,'УЦН 1.0'!R:R,0)),"")="",""," ("&amp;IFERROR(INDEX('УЦН 1.0'!H:H,MATCH('показатель 504-п'!T802,'УЦН 1.0'!R:R,0)),"")&amp;")"))</f>
        <v/>
      </c>
      <c r="R802" s="807" t="str">
        <f>IFERROR(INDEX('УЦН 2.0'!K:K,MATCH('показатель 504-п'!T802,'УЦН 2.0'!L:L,0)),"")</f>
        <v/>
      </c>
      <c r="S802" s="801" t="str">
        <f>IFERROR(INDEX('ПРТС'!H:H,MATCH('показатель 504-п'!T802,'ПРТС'!P:P,0)),"")</f>
        <v/>
      </c>
      <c r="T802" s="808">
        <v>801</v>
      </c>
      <c r="U802" s="785"/>
      <c r="V802" s="785"/>
      <c r="W802" s="785"/>
      <c r="X802" s="785"/>
      <c r="Y802" s="785"/>
      <c r="Z802" s="785"/>
      <c r="AA802" s="785"/>
      <c r="AB802" s="785"/>
    </row>
    <row r="803" ht="14.25">
      <c r="A803" s="818" t="s">
        <v>768</v>
      </c>
      <c r="B803" s="800" t="s">
        <v>5526</v>
      </c>
      <c r="C803" s="818" t="s">
        <v>717</v>
      </c>
      <c r="D803" s="801">
        <v>671</v>
      </c>
      <c r="E803" s="802">
        <v>537</v>
      </c>
      <c r="F803" s="803" t="s">
        <v>5527</v>
      </c>
      <c r="G803" s="803" t="s">
        <v>5528</v>
      </c>
      <c r="H803" s="803" t="s">
        <v>5529</v>
      </c>
      <c r="I803" s="803" t="str">
        <f>IFERROR(INDEX('УУС'!F:F,MATCH('показатель 504-п'!T803,'УУС'!N:N,0)),"")</f>
        <v/>
      </c>
      <c r="J803" s="819" t="str">
        <f t="shared" si="52"/>
        <v xml:space="preserve">2G хор</v>
      </c>
      <c r="K803" s="805" t="s">
        <v>2515</v>
      </c>
      <c r="L803" s="820" t="s">
        <v>2500</v>
      </c>
      <c r="M803" s="805" t="s">
        <v>2516</v>
      </c>
      <c r="N803" s="805" t="s">
        <v>2695</v>
      </c>
      <c r="O803" s="806" t="str">
        <f t="shared" si="53"/>
        <v>ВОЛС</v>
      </c>
      <c r="P803" s="801" t="s">
        <v>819</v>
      </c>
      <c r="Q803" s="801" t="str">
        <f>CONCATENATE(IFERROR(INDEX('УЦН 1.0'!D:D,MATCH('показатель 504-п'!T803,'УЦН 1.0'!R:R,0)),""),IF(IFERROR(INDEX('УЦН 1.0'!H:H,MATCH('показатель 504-п'!T803,'УЦН 1.0'!R:R,0)),"")="",""," ("&amp;IFERROR(INDEX('УЦН 1.0'!H:H,MATCH('показатель 504-п'!T803,'УЦН 1.0'!R:R,0)),"")&amp;")"))</f>
        <v/>
      </c>
      <c r="R803" s="807" t="str">
        <f>IFERROR(INDEX('УЦН 2.0'!K:K,MATCH('показатель 504-п'!T803,'УЦН 2.0'!L:L,0)),"")</f>
        <v/>
      </c>
      <c r="S803" s="801">
        <f>IFERROR(INDEX('ПРТС'!H:H,MATCH('показатель 504-п'!T803,'ПРТС'!P:P,0)),"")</f>
        <v>2024</v>
      </c>
      <c r="T803" s="808">
        <v>802</v>
      </c>
      <c r="U803" s="785"/>
      <c r="V803" s="785"/>
      <c r="W803" s="785"/>
      <c r="X803" s="785"/>
      <c r="Y803" s="785"/>
      <c r="Z803" s="785"/>
      <c r="AA803" s="785"/>
      <c r="AB803" s="785"/>
    </row>
    <row r="804" ht="14.25">
      <c r="A804" s="800" t="s">
        <v>768</v>
      </c>
      <c r="B804" s="800" t="s">
        <v>5530</v>
      </c>
      <c r="C804" s="800" t="s">
        <v>213</v>
      </c>
      <c r="D804" s="801">
        <v>63</v>
      </c>
      <c r="E804" s="802">
        <v>42</v>
      </c>
      <c r="F804" s="803" t="s">
        <v>5531</v>
      </c>
      <c r="G804" s="803" t="s">
        <v>5532</v>
      </c>
      <c r="H804" s="803" t="s">
        <v>5533</v>
      </c>
      <c r="I804" s="803" t="str">
        <f>IFERROR(INDEX('УУС'!F:F,MATCH('показатель 504-п'!T804,'УУС'!N:N,0)),"")</f>
        <v/>
      </c>
      <c r="J804" s="804" t="str">
        <f t="shared" ref="J804:J867" si="54">IF(COUNTIF(K804:N804,"*4G хорошее*")&gt;0,"4G хор",IF(COUNTIF(K804:N804,"*3G хорошее*")&gt;0,"3G хор",IF(COUNTIF(K804:N804,"*4G низкое*")&gt;0,"4G низ",IF(COUNTIF(K804:N804,"*3G низкое*")&gt;0,"3G низ",IF(COUNTIF(K804:N804,"*2G хорошее*")&gt;0,"2G хор",IF(COUNTIF(K804:N804,"*2G низкое*")&gt;0,"2G низ",IF((COUNTIF(K804:N804,"* *")=0),"-",)))))))</f>
        <v xml:space="preserve">2G низ</v>
      </c>
      <c r="K804" s="805" t="s">
        <v>156</v>
      </c>
      <c r="L804" s="805" t="s">
        <v>156</v>
      </c>
      <c r="M804" s="805" t="s">
        <v>156</v>
      </c>
      <c r="N804" s="805" t="s">
        <v>2490</v>
      </c>
      <c r="O804" s="806" t="str">
        <f t="shared" ref="O804:O867" si="55">IF(COUNTIF(P804:R804,"*ВОЛС*")&gt;0,"ВОЛС",IF(COUNTIF(P804:R804,"*БШПД*")&gt;0,"РРЛ",IF(COUNTIF(P804:R804,"*Спутник*")&gt;0,"Спутник",IF((COUNTIF(P804:R804,"* *")=0),"-",))))</f>
        <v>-</v>
      </c>
      <c r="P804" s="801" t="s">
        <v>156</v>
      </c>
      <c r="Q804" s="801" t="str">
        <f>CONCATENATE(IFERROR(INDEX('УЦН 1.0'!D:D,MATCH('показатель 504-п'!T804,'УЦН 1.0'!R:R,0)),""),IF(IFERROR(INDEX('УЦН 1.0'!H:H,MATCH('показатель 504-п'!T804,'УЦН 1.0'!R:R,0)),"")="",""," ("&amp;IFERROR(INDEX('УЦН 1.0'!H:H,MATCH('показатель 504-п'!T804,'УЦН 1.0'!R:R,0)),"")&amp;")"))</f>
        <v/>
      </c>
      <c r="R804" s="807" t="str">
        <f>IFERROR(INDEX('УЦН 2.0'!K:K,MATCH('показатель 504-п'!T804,'УЦН 2.0'!L:L,0)),"")</f>
        <v/>
      </c>
      <c r="S804" s="801" t="str">
        <f>IFERROR(INDEX('ПРТС'!H:H,MATCH('показатель 504-п'!T804,'ПРТС'!P:P,0)),"")</f>
        <v/>
      </c>
      <c r="T804" s="808">
        <v>803</v>
      </c>
      <c r="U804" s="785"/>
      <c r="V804" s="785"/>
      <c r="W804" s="785"/>
      <c r="X804" s="785"/>
      <c r="Y804" s="785"/>
      <c r="Z804" s="785"/>
      <c r="AA804" s="785"/>
      <c r="AB804" s="785"/>
    </row>
    <row r="805" ht="14.25">
      <c r="A805" s="800" t="s">
        <v>768</v>
      </c>
      <c r="B805" s="800" t="s">
        <v>1288</v>
      </c>
      <c r="C805" s="800" t="s">
        <v>5534</v>
      </c>
      <c r="D805" s="801">
        <v>29</v>
      </c>
      <c r="E805" s="802">
        <v>28</v>
      </c>
      <c r="F805" s="803" t="s">
        <v>5535</v>
      </c>
      <c r="G805" s="803" t="s">
        <v>5536</v>
      </c>
      <c r="H805" s="803" t="s">
        <v>5537</v>
      </c>
      <c r="I805" s="803" t="str">
        <f>IFERROR(INDEX('УУС'!F:F,MATCH('показатель 504-п'!T805,'УУС'!N:N,0)),"")</f>
        <v xml:space="preserve">ул. Ленина, д. 3</v>
      </c>
      <c r="J805" s="804" t="str">
        <f t="shared" si="54"/>
        <v>-</v>
      </c>
      <c r="K805" s="805" t="s">
        <v>156</v>
      </c>
      <c r="L805" s="805" t="s">
        <v>156</v>
      </c>
      <c r="M805" s="805" t="s">
        <v>156</v>
      </c>
      <c r="N805" s="805" t="s">
        <v>156</v>
      </c>
      <c r="O805" s="806" t="str">
        <f t="shared" si="55"/>
        <v>-</v>
      </c>
      <c r="P805" s="801" t="s">
        <v>156</v>
      </c>
      <c r="Q805" s="801" t="str">
        <f>CONCATENATE(IFERROR(INDEX('УЦН 1.0'!D:D,MATCH('показатель 504-п'!T805,'УЦН 1.0'!R:R,0)),""),IF(IFERROR(INDEX('УЦН 1.0'!H:H,MATCH('показатель 504-п'!T805,'УЦН 1.0'!R:R,0)),"")="",""," ("&amp;IFERROR(INDEX('УЦН 1.0'!H:H,MATCH('показатель 504-п'!T805,'УЦН 1.0'!R:R,0)),"")&amp;")"))</f>
        <v/>
      </c>
      <c r="R805" s="807" t="str">
        <f>IFERROR(INDEX('УЦН 2.0'!K:K,MATCH('показатель 504-п'!T805,'УЦН 2.0'!L:L,0)),"")</f>
        <v/>
      </c>
      <c r="S805" s="801" t="str">
        <f>IFERROR(INDEX('ПРТС'!H:H,MATCH('показатель 504-п'!T805,'ПРТС'!P:P,0)),"")</f>
        <v/>
      </c>
      <c r="T805" s="808">
        <v>804</v>
      </c>
      <c r="U805" s="785"/>
      <c r="V805" s="785"/>
      <c r="W805" s="785"/>
      <c r="X805" s="785"/>
      <c r="Y805" s="785"/>
      <c r="Z805" s="785"/>
      <c r="AA805" s="785"/>
      <c r="AB805" s="785"/>
    </row>
    <row r="806" ht="14.25">
      <c r="A806" s="818" t="s">
        <v>768</v>
      </c>
      <c r="B806" s="800" t="s">
        <v>5530</v>
      </c>
      <c r="C806" s="818" t="s">
        <v>1139</v>
      </c>
      <c r="D806" s="801">
        <v>198</v>
      </c>
      <c r="E806" s="822">
        <v>147</v>
      </c>
      <c r="F806" s="823" t="s">
        <v>5538</v>
      </c>
      <c r="G806" s="823" t="s">
        <v>5539</v>
      </c>
      <c r="H806" s="823" t="s">
        <v>5540</v>
      </c>
      <c r="I806" s="803" t="str">
        <f>IFERROR(INDEX('УУС'!F:F,MATCH('показатель 504-п'!T806,'УУС'!N:N,0)),"")</f>
        <v/>
      </c>
      <c r="J806" s="819" t="str">
        <f t="shared" si="54"/>
        <v xml:space="preserve">2G низ</v>
      </c>
      <c r="K806" s="805" t="s">
        <v>2515</v>
      </c>
      <c r="L806" s="805" t="s">
        <v>156</v>
      </c>
      <c r="M806" s="805" t="s">
        <v>156</v>
      </c>
      <c r="N806" s="820" t="s">
        <v>2490</v>
      </c>
      <c r="O806" s="806" t="str">
        <f t="shared" si="55"/>
        <v>РРЛ</v>
      </c>
      <c r="P806" s="801" t="s">
        <v>2540</v>
      </c>
      <c r="Q806" s="801" t="str">
        <f>CONCATENATE(IFERROR(INDEX('УЦН 1.0'!D:D,MATCH('показатель 504-п'!T806,'УЦН 1.0'!R:R,0)),""),IF(IFERROR(INDEX('УЦН 1.0'!H:H,MATCH('показатель 504-п'!T806,'УЦН 1.0'!R:R,0)),"")="",""," ("&amp;IFERROR(INDEX('УЦН 1.0'!H:H,MATCH('показатель 504-п'!T806,'УЦН 1.0'!R:R,0)),"")&amp;")"))</f>
        <v/>
      </c>
      <c r="R806" s="807">
        <f>IFERROR(INDEX('УЦН 2.0'!K:K,MATCH('показатель 504-п'!T806,'УЦН 2.0'!L:L,0)),"")</f>
        <v>0</v>
      </c>
      <c r="S806" s="801" t="str">
        <f>IFERROR(INDEX('ПРТС'!H:H,MATCH('показатель 504-п'!T806,'ПРТС'!P:P,0)),"")</f>
        <v/>
      </c>
      <c r="T806" s="808">
        <v>805</v>
      </c>
      <c r="U806" s="785"/>
      <c r="V806" s="785"/>
      <c r="W806" s="785"/>
      <c r="X806" s="785"/>
      <c r="Y806" s="785"/>
      <c r="Z806" s="785"/>
      <c r="AA806" s="785"/>
      <c r="AB806" s="785"/>
    </row>
    <row r="807" ht="14.25">
      <c r="A807" s="800" t="s">
        <v>768</v>
      </c>
      <c r="B807" s="800" t="s">
        <v>5541</v>
      </c>
      <c r="C807" s="800" t="s">
        <v>409</v>
      </c>
      <c r="D807" s="801">
        <v>36</v>
      </c>
      <c r="E807" s="802">
        <v>24</v>
      </c>
      <c r="F807" s="803" t="s">
        <v>5542</v>
      </c>
      <c r="G807" s="803" t="s">
        <v>5543</v>
      </c>
      <c r="H807" s="803" t="s">
        <v>5544</v>
      </c>
      <c r="I807" s="803" t="str">
        <f>IFERROR(INDEX('УУС'!F:F,MATCH('показатель 504-п'!T807,'УУС'!N:N,0)),"")</f>
        <v/>
      </c>
      <c r="J807" s="804" t="str">
        <f t="shared" si="54"/>
        <v xml:space="preserve">2G низ</v>
      </c>
      <c r="K807" s="805" t="s">
        <v>156</v>
      </c>
      <c r="L807" s="805" t="s">
        <v>156</v>
      </c>
      <c r="M807" s="805" t="s">
        <v>156</v>
      </c>
      <c r="N807" s="805" t="s">
        <v>2490</v>
      </c>
      <c r="O807" s="806" t="str">
        <f t="shared" si="55"/>
        <v>-</v>
      </c>
      <c r="P807" s="801" t="s">
        <v>156</v>
      </c>
      <c r="Q807" s="801" t="str">
        <f>CONCATENATE(IFERROR(INDEX('УЦН 1.0'!D:D,MATCH('показатель 504-п'!T807,'УЦН 1.0'!R:R,0)),""),IF(IFERROR(INDEX('УЦН 1.0'!H:H,MATCH('показатель 504-п'!T807,'УЦН 1.0'!R:R,0)),"")="",""," ("&amp;IFERROR(INDEX('УЦН 1.0'!H:H,MATCH('показатель 504-п'!T807,'УЦН 1.0'!R:R,0)),"")&amp;")"))</f>
        <v/>
      </c>
      <c r="R807" s="807" t="str">
        <f>IFERROR(INDEX('УЦН 2.0'!K:K,MATCH('показатель 504-п'!T807,'УЦН 2.0'!L:L,0)),"")</f>
        <v/>
      </c>
      <c r="S807" s="801" t="str">
        <f>IFERROR(INDEX('ПРТС'!H:H,MATCH('показатель 504-п'!T807,'ПРТС'!P:P,0)),"")</f>
        <v/>
      </c>
      <c r="T807" s="808">
        <v>806</v>
      </c>
      <c r="U807" s="785"/>
      <c r="V807" s="785"/>
      <c r="W807" s="785"/>
      <c r="X807" s="785"/>
      <c r="Y807" s="785"/>
      <c r="Z807" s="785"/>
      <c r="AA807" s="785"/>
      <c r="AB807" s="785"/>
    </row>
    <row r="808" ht="14.25">
      <c r="A808" s="800" t="s">
        <v>768</v>
      </c>
      <c r="B808" s="800" t="s">
        <v>5516</v>
      </c>
      <c r="C808" s="800" t="s">
        <v>5545</v>
      </c>
      <c r="D808" s="801">
        <v>1099</v>
      </c>
      <c r="E808" s="802">
        <v>855</v>
      </c>
      <c r="F808" s="803" t="s">
        <v>5546</v>
      </c>
      <c r="G808" s="803" t="s">
        <v>5547</v>
      </c>
      <c r="H808" s="803" t="s">
        <v>5548</v>
      </c>
      <c r="I808" s="803" t="str">
        <f>IFERROR(INDEX('УУС'!F:F,MATCH('показатель 504-п'!T808,'УУС'!N:N,0)),"")</f>
        <v/>
      </c>
      <c r="J808" s="804" t="str">
        <f t="shared" si="54"/>
        <v xml:space="preserve">3G хор</v>
      </c>
      <c r="K808" s="805" t="s">
        <v>156</v>
      </c>
      <c r="L808" s="805" t="s">
        <v>2488</v>
      </c>
      <c r="M808" s="805" t="s">
        <v>2508</v>
      </c>
      <c r="N808" s="805" t="s">
        <v>2490</v>
      </c>
      <c r="O808" s="806" t="str">
        <f t="shared" si="55"/>
        <v>ВОЛС</v>
      </c>
      <c r="P808" s="801" t="s">
        <v>819</v>
      </c>
      <c r="Q808" s="801" t="str">
        <f>CONCATENATE(IFERROR(INDEX('УЦН 1.0'!D:D,MATCH('показатель 504-п'!T808,'УЦН 1.0'!R:R,0)),""),IF(IFERROR(INDEX('УЦН 1.0'!H:H,MATCH('показатель 504-п'!T808,'УЦН 1.0'!R:R,0)),"")="",""," ("&amp;IFERROR(INDEX('УЦН 1.0'!H:H,MATCH('показатель 504-п'!T808,'УЦН 1.0'!R:R,0)),"")&amp;")"))</f>
        <v/>
      </c>
      <c r="R808" s="807" t="str">
        <f>IFERROR(INDEX('УЦН 2.0'!K:K,MATCH('показатель 504-п'!T808,'УЦН 2.0'!L:L,0)),"")</f>
        <v/>
      </c>
      <c r="S808" s="801" t="str">
        <f>IFERROR(INDEX('ПРТС'!H:H,MATCH('показатель 504-п'!T808,'ПРТС'!P:P,0)),"")</f>
        <v/>
      </c>
      <c r="T808" s="808">
        <v>807</v>
      </c>
      <c r="U808" s="785"/>
      <c r="V808" s="785"/>
      <c r="W808" s="785"/>
      <c r="X808" s="785"/>
      <c r="Y808" s="785"/>
      <c r="Z808" s="785"/>
      <c r="AA808" s="785"/>
      <c r="AB808" s="785"/>
    </row>
    <row r="809" ht="14.25">
      <c r="A809" s="809" t="s">
        <v>768</v>
      </c>
      <c r="B809" s="800" t="s">
        <v>1373</v>
      </c>
      <c r="C809" s="809" t="s">
        <v>321</v>
      </c>
      <c r="D809" s="810">
        <v>489</v>
      </c>
      <c r="E809" s="802">
        <v>430</v>
      </c>
      <c r="F809" s="803" t="s">
        <v>5549</v>
      </c>
      <c r="G809" s="803" t="s">
        <v>5550</v>
      </c>
      <c r="H809" s="803" t="s">
        <v>5551</v>
      </c>
      <c r="I809" s="803" t="str">
        <f>IFERROR(INDEX('УУС'!F:F,MATCH('показатель 504-п'!T809,'УУС'!N:N,0)),"")</f>
        <v/>
      </c>
      <c r="J809" s="811" t="str">
        <f t="shared" si="54"/>
        <v xml:space="preserve">4G хор</v>
      </c>
      <c r="K809" s="805" t="s">
        <v>156</v>
      </c>
      <c r="L809" s="812" t="s">
        <v>2481</v>
      </c>
      <c r="M809" s="805" t="s">
        <v>156</v>
      </c>
      <c r="N809" s="812" t="s">
        <v>2483</v>
      </c>
      <c r="O809" s="806" t="str">
        <f t="shared" si="55"/>
        <v>ВОЛС</v>
      </c>
      <c r="P809" s="801" t="s">
        <v>819</v>
      </c>
      <c r="Q809" s="801" t="str">
        <f>CONCATENATE(IFERROR(INDEX('УЦН 1.0'!D:D,MATCH('показатель 504-п'!T809,'УЦН 1.0'!R:R,0)),""),IF(IFERROR(INDEX('УЦН 1.0'!H:H,MATCH('показатель 504-п'!T809,'УЦН 1.0'!R:R,0)),"")="",""," ("&amp;IFERROR(INDEX('УЦН 1.0'!H:H,MATCH('показатель 504-п'!T809,'УЦН 1.0'!R:R,0)),"")&amp;")"))</f>
        <v xml:space="preserve">2018 (ВОЛС)</v>
      </c>
      <c r="R809" s="807" t="str">
        <f>IFERROR(INDEX('УЦН 2.0'!K:K,MATCH('показатель 504-п'!T809,'УЦН 2.0'!L:L,0)),"")</f>
        <v xml:space="preserve">2021 - ВОЛС + Мегафон </v>
      </c>
      <c r="S809" s="801" t="str">
        <f>IFERROR(INDEX('ПРТС'!H:H,MATCH('показатель 504-п'!T809,'ПРТС'!P:P,0)),"")</f>
        <v/>
      </c>
      <c r="T809" s="808">
        <v>808</v>
      </c>
      <c r="U809" s="785"/>
      <c r="V809" s="785"/>
      <c r="W809" s="785"/>
      <c r="X809" s="785"/>
      <c r="Y809" s="785"/>
      <c r="Z809" s="785"/>
      <c r="AA809" s="785"/>
      <c r="AB809" s="785"/>
    </row>
    <row r="810" ht="14.25">
      <c r="A810" s="814" t="s">
        <v>768</v>
      </c>
      <c r="B810" s="800" t="s">
        <v>5552</v>
      </c>
      <c r="C810" s="814" t="s">
        <v>178</v>
      </c>
      <c r="D810" s="815">
        <v>451</v>
      </c>
      <c r="E810" s="802">
        <v>433</v>
      </c>
      <c r="F810" s="803" t="s">
        <v>5553</v>
      </c>
      <c r="G810" s="803" t="s">
        <v>5554</v>
      </c>
      <c r="H810" s="803" t="s">
        <v>5555</v>
      </c>
      <c r="I810" s="803" t="str">
        <f>IFERROR(INDEX('УУС'!F:F,MATCH('показатель 504-п'!T810,'УУС'!N:N,0)),"")</f>
        <v xml:space="preserve">ул. Советская, д. 55</v>
      </c>
      <c r="J810" s="816" t="str">
        <f t="shared" si="54"/>
        <v xml:space="preserve">4G хор</v>
      </c>
      <c r="K810" s="805"/>
      <c r="L810" s="805"/>
      <c r="M810" s="817" t="s">
        <v>2482</v>
      </c>
      <c r="N810" s="805"/>
      <c r="O810" s="806" t="str">
        <f t="shared" si="55"/>
        <v>ВОЛС</v>
      </c>
      <c r="P810" s="801" t="s">
        <v>819</v>
      </c>
      <c r="Q810" s="801" t="str">
        <f>CONCATENATE(IFERROR(INDEX('УЦН 1.0'!D:D,MATCH('показатель 504-п'!T810,'УЦН 1.0'!R:R,0)),""),IF(IFERROR(INDEX('УЦН 1.0'!H:H,MATCH('показатель 504-п'!T810,'УЦН 1.0'!R:R,0)),"")="",""," ("&amp;IFERROR(INDEX('УЦН 1.0'!H:H,MATCH('показатель 504-п'!T810,'УЦН 1.0'!R:R,0)),"")&amp;")"))</f>
        <v xml:space="preserve">2019 (ВОЛС)</v>
      </c>
      <c r="R810" s="807" t="str">
        <f>IFERROR(INDEX('УЦН 2.0'!K:K,MATCH('показатель 504-п'!T810,'УЦН 2.0'!L:L,0)),"")</f>
        <v/>
      </c>
      <c r="S810" s="801">
        <f>IFERROR(INDEX('ПРТС'!H:H,MATCH('показатель 504-п'!T810,'ПРТС'!P:P,0)),"")</f>
        <v>2022</v>
      </c>
      <c r="T810" s="808">
        <v>809</v>
      </c>
      <c r="U810" s="785"/>
      <c r="V810" s="785"/>
      <c r="W810" s="785"/>
      <c r="X810" s="785"/>
      <c r="Y810" s="785"/>
      <c r="Z810" s="785"/>
      <c r="AA810" s="785"/>
      <c r="AB810" s="785"/>
    </row>
    <row r="811" ht="14.25">
      <c r="A811" s="814" t="s">
        <v>768</v>
      </c>
      <c r="B811" s="800" t="s">
        <v>5516</v>
      </c>
      <c r="C811" s="814" t="s">
        <v>5556</v>
      </c>
      <c r="D811" s="815">
        <v>83</v>
      </c>
      <c r="E811" s="802">
        <v>29</v>
      </c>
      <c r="F811" s="803" t="s">
        <v>5557</v>
      </c>
      <c r="G811" s="803" t="s">
        <v>5558</v>
      </c>
      <c r="H811" s="803" t="s">
        <v>5559</v>
      </c>
      <c r="I811" s="803" t="str">
        <f>IFERROR(INDEX('УУС'!F:F,MATCH('показатель 504-п'!T811,'УУС'!N:N,0)),"")</f>
        <v/>
      </c>
      <c r="J811" s="816" t="str">
        <f t="shared" si="54"/>
        <v xml:space="preserve">2G хор</v>
      </c>
      <c r="K811" s="805"/>
      <c r="L811" s="805"/>
      <c r="M811" s="805"/>
      <c r="N811" s="817" t="s">
        <v>2695</v>
      </c>
      <c r="O811" s="806" t="str">
        <f t="shared" si="55"/>
        <v>РРЛ</v>
      </c>
      <c r="P811" s="801" t="s">
        <v>2540</v>
      </c>
      <c r="Q811" s="801" t="str">
        <f>CONCATENATE(IFERROR(INDEX('УЦН 1.0'!D:D,MATCH('показатель 504-п'!T811,'УЦН 1.0'!R:R,0)),""),IF(IFERROR(INDEX('УЦН 1.0'!H:H,MATCH('показатель 504-п'!T811,'УЦН 1.0'!R:R,0)),"")="",""," ("&amp;IFERROR(INDEX('УЦН 1.0'!H:H,MATCH('показатель 504-п'!T811,'УЦН 1.0'!R:R,0)),"")&amp;")"))</f>
        <v/>
      </c>
      <c r="R811" s="807" t="str">
        <f>IFERROR(INDEX('УЦН 2.0'!K:K,MATCH('показатель 504-п'!T811,'УЦН 2.0'!L:L,0)),"")</f>
        <v/>
      </c>
      <c r="S811" s="801" t="str">
        <f>IFERROR(INDEX('ПРТС'!H:H,MATCH('показатель 504-п'!T811,'ПРТС'!P:P,0)),"")</f>
        <v/>
      </c>
      <c r="T811" s="808">
        <v>810</v>
      </c>
      <c r="U811" s="785"/>
      <c r="V811" s="785"/>
      <c r="W811" s="785"/>
      <c r="X811" s="785"/>
      <c r="Y811" s="785"/>
      <c r="Z811" s="785"/>
      <c r="AA811" s="785"/>
      <c r="AB811" s="785"/>
    </row>
    <row r="812" ht="14.25">
      <c r="A812" s="800" t="s">
        <v>768</v>
      </c>
      <c r="B812" s="800" t="s">
        <v>5560</v>
      </c>
      <c r="C812" s="800" t="s">
        <v>1423</v>
      </c>
      <c r="D812" s="801">
        <v>598</v>
      </c>
      <c r="E812" s="802">
        <v>459</v>
      </c>
      <c r="F812" s="803" t="s">
        <v>5561</v>
      </c>
      <c r="G812" s="803" t="s">
        <v>5562</v>
      </c>
      <c r="H812" s="803" t="s">
        <v>5563</v>
      </c>
      <c r="I812" s="803" t="str">
        <f>IFERROR(INDEX('УУС'!F:F,MATCH('показатель 504-п'!T812,'УУС'!N:N,0)),"")</f>
        <v/>
      </c>
      <c r="J812" s="804" t="str">
        <f t="shared" si="54"/>
        <v xml:space="preserve">4G хор</v>
      </c>
      <c r="K812" s="805" t="s">
        <v>4119</v>
      </c>
      <c r="L812" s="805" t="s">
        <v>2481</v>
      </c>
      <c r="M812" s="805" t="s">
        <v>2482</v>
      </c>
      <c r="N812" s="805" t="s">
        <v>2586</v>
      </c>
      <c r="O812" s="806" t="str">
        <f t="shared" si="55"/>
        <v>ВОЛС</v>
      </c>
      <c r="P812" s="801" t="s">
        <v>819</v>
      </c>
      <c r="Q812" s="801" t="str">
        <f>CONCATENATE(IFERROR(INDEX('УЦН 1.0'!D:D,MATCH('показатель 504-п'!T812,'УЦН 1.0'!R:R,0)),""),IF(IFERROR(INDEX('УЦН 1.0'!H:H,MATCH('показатель 504-п'!T812,'УЦН 1.0'!R:R,0)),"")="",""," ("&amp;IFERROR(INDEX('УЦН 1.0'!H:H,MATCH('показатель 504-п'!T812,'УЦН 1.0'!R:R,0)),"")&amp;")"))</f>
        <v/>
      </c>
      <c r="R812" s="807" t="str">
        <f>IFERROR(INDEX('УЦН 2.0'!K:K,MATCH('показатель 504-п'!T812,'УЦН 2.0'!L:L,0)),"")</f>
        <v/>
      </c>
      <c r="S812" s="801" t="str">
        <f>IFERROR(INDEX('ПРТС'!H:H,MATCH('показатель 504-п'!T812,'ПРТС'!P:P,0)),"")</f>
        <v/>
      </c>
      <c r="T812" s="808">
        <v>811</v>
      </c>
      <c r="U812" s="785"/>
      <c r="V812" s="785"/>
      <c r="W812" s="785"/>
      <c r="X812" s="785"/>
      <c r="Y812" s="785"/>
      <c r="Z812" s="785"/>
      <c r="AA812" s="785"/>
      <c r="AB812" s="785"/>
    </row>
    <row r="813" ht="14.25">
      <c r="A813" s="800" t="s">
        <v>768</v>
      </c>
      <c r="B813" s="800" t="s">
        <v>5521</v>
      </c>
      <c r="C813" s="800" t="s">
        <v>5564</v>
      </c>
      <c r="D813" s="801">
        <v>98</v>
      </c>
      <c r="E813" s="802">
        <v>53</v>
      </c>
      <c r="F813" s="803" t="s">
        <v>5565</v>
      </c>
      <c r="G813" s="803" t="s">
        <v>5566</v>
      </c>
      <c r="H813" s="803" t="s">
        <v>5567</v>
      </c>
      <c r="I813" s="803" t="str">
        <f>IFERROR(INDEX('УУС'!F:F,MATCH('показатель 504-п'!T813,'УУС'!N:N,0)),"")</f>
        <v/>
      </c>
      <c r="J813" s="804" t="str">
        <f t="shared" si="54"/>
        <v xml:space="preserve">4G хор</v>
      </c>
      <c r="K813" s="805" t="s">
        <v>156</v>
      </c>
      <c r="L813" s="805" t="s">
        <v>2500</v>
      </c>
      <c r="M813" s="805" t="s">
        <v>156</v>
      </c>
      <c r="N813" s="805" t="s">
        <v>2483</v>
      </c>
      <c r="O813" s="806" t="str">
        <f t="shared" si="55"/>
        <v>-</v>
      </c>
      <c r="P813" s="801" t="s">
        <v>156</v>
      </c>
      <c r="Q813" s="801" t="str">
        <f>CONCATENATE(IFERROR(INDEX('УЦН 1.0'!D:D,MATCH('показатель 504-п'!T813,'УЦН 1.0'!R:R,0)),""),IF(IFERROR(INDEX('УЦН 1.0'!H:H,MATCH('показатель 504-п'!T813,'УЦН 1.0'!R:R,0)),"")="",""," ("&amp;IFERROR(INDEX('УЦН 1.0'!H:H,MATCH('показатель 504-п'!T813,'УЦН 1.0'!R:R,0)),"")&amp;")"))</f>
        <v/>
      </c>
      <c r="R813" s="807" t="str">
        <f>IFERROR(INDEX('УЦН 2.0'!K:K,MATCH('показатель 504-п'!T813,'УЦН 2.0'!L:L,0)),"")</f>
        <v/>
      </c>
      <c r="S813" s="801" t="str">
        <f>IFERROR(INDEX('ПРТС'!H:H,MATCH('показатель 504-п'!T813,'ПРТС'!P:P,0)),"")</f>
        <v/>
      </c>
      <c r="T813" s="808">
        <v>812</v>
      </c>
      <c r="U813" s="785"/>
      <c r="V813" s="785"/>
      <c r="W813" s="785"/>
      <c r="X813" s="785"/>
      <c r="Y813" s="785"/>
      <c r="Z813" s="785"/>
      <c r="AA813" s="785"/>
      <c r="AB813" s="785"/>
    </row>
    <row r="814" ht="14.25">
      <c r="A814" s="800" t="s">
        <v>768</v>
      </c>
      <c r="B814" s="800" t="s">
        <v>5568</v>
      </c>
      <c r="C814" s="800" t="s">
        <v>322</v>
      </c>
      <c r="D814" s="801">
        <v>306</v>
      </c>
      <c r="E814" s="822">
        <v>192</v>
      </c>
      <c r="F814" s="823" t="s">
        <v>5569</v>
      </c>
      <c r="G814" s="823" t="s">
        <v>5570</v>
      </c>
      <c r="H814" s="823" t="s">
        <v>5571</v>
      </c>
      <c r="I814" s="803" t="str">
        <f>IFERROR(INDEX('УУС'!F:F,MATCH('показатель 504-п'!T814,'УУС'!N:N,0)),"")</f>
        <v/>
      </c>
      <c r="J814" s="804" t="str">
        <f t="shared" si="54"/>
        <v xml:space="preserve">3G низ</v>
      </c>
      <c r="K814" s="805" t="s">
        <v>2562</v>
      </c>
      <c r="L814" s="805" t="s">
        <v>156</v>
      </c>
      <c r="M814" s="805" t="s">
        <v>2489</v>
      </c>
      <c r="N814" s="805" t="s">
        <v>2490</v>
      </c>
      <c r="O814" s="806" t="str">
        <f t="shared" si="55"/>
        <v>ВОЛС</v>
      </c>
      <c r="P814" s="801" t="s">
        <v>2540</v>
      </c>
      <c r="Q814" s="801" t="str">
        <f>CONCATENATE(IFERROR(INDEX('УЦН 1.0'!D:D,MATCH('показатель 504-п'!T814,'УЦН 1.0'!R:R,0)),""),IF(IFERROR(INDEX('УЦН 1.0'!H:H,MATCH('показатель 504-п'!T814,'УЦН 1.0'!R:R,0)),"")="",""," ("&amp;IFERROR(INDEX('УЦН 1.0'!H:H,MATCH('показатель 504-п'!T814,'УЦН 1.0'!R:R,0)),"")&amp;")"))</f>
        <v xml:space="preserve">2021 (ВОЛС)</v>
      </c>
      <c r="R814" s="807" t="str">
        <f>IFERROR(INDEX('УЦН 2.0'!K:K,MATCH('показатель 504-п'!T814,'УЦН 2.0'!L:L,0)),"")</f>
        <v/>
      </c>
      <c r="S814" s="801" t="str">
        <f>IFERROR(INDEX('ПРТС'!H:H,MATCH('показатель 504-п'!T814,'ПРТС'!P:P,0)),"")</f>
        <v/>
      </c>
      <c r="T814" s="808">
        <v>813</v>
      </c>
      <c r="U814" s="785"/>
      <c r="V814" s="785"/>
      <c r="W814" s="785"/>
      <c r="X814" s="785"/>
      <c r="Y814" s="785"/>
      <c r="Z814" s="785"/>
      <c r="AA814" s="785"/>
      <c r="AB814" s="785"/>
    </row>
    <row r="815" ht="14.25">
      <c r="A815" s="800" t="s">
        <v>768</v>
      </c>
      <c r="B815" s="800" t="s">
        <v>1288</v>
      </c>
      <c r="C815" s="800" t="s">
        <v>5572</v>
      </c>
      <c r="D815" s="801">
        <v>69</v>
      </c>
      <c r="E815" s="802">
        <v>51</v>
      </c>
      <c r="F815" s="803" t="s">
        <v>5573</v>
      </c>
      <c r="G815" s="803" t="s">
        <v>5574</v>
      </c>
      <c r="H815" s="803" t="s">
        <v>5575</v>
      </c>
      <c r="I815" s="803" t="str">
        <f>IFERROR(INDEX('УУС'!F:F,MATCH('показатель 504-п'!T815,'УУС'!N:N,0)),"")</f>
        <v xml:space="preserve">ул. Зеленая, д. 5</v>
      </c>
      <c r="J815" s="804" t="str">
        <f t="shared" si="54"/>
        <v xml:space="preserve">2G низ</v>
      </c>
      <c r="K815" s="805" t="s">
        <v>156</v>
      </c>
      <c r="L815" s="805" t="s">
        <v>2500</v>
      </c>
      <c r="M815" s="805" t="s">
        <v>156</v>
      </c>
      <c r="N815" s="805" t="s">
        <v>5256</v>
      </c>
      <c r="O815" s="806" t="str">
        <f t="shared" si="55"/>
        <v>РРЛ</v>
      </c>
      <c r="P815" s="801" t="s">
        <v>2540</v>
      </c>
      <c r="Q815" s="801" t="str">
        <f>CONCATENATE(IFERROR(INDEX('УЦН 1.0'!D:D,MATCH('показатель 504-п'!T815,'УЦН 1.0'!R:R,0)),""),IF(IFERROR(INDEX('УЦН 1.0'!H:H,MATCH('показатель 504-п'!T815,'УЦН 1.0'!R:R,0)),"")="",""," ("&amp;IFERROR(INDEX('УЦН 1.0'!H:H,MATCH('показатель 504-п'!T815,'УЦН 1.0'!R:R,0)),"")&amp;")"))</f>
        <v/>
      </c>
      <c r="R815" s="807" t="str">
        <f>IFERROR(INDEX('УЦН 2.0'!K:K,MATCH('показатель 504-п'!T815,'УЦН 2.0'!L:L,0)),"")</f>
        <v/>
      </c>
      <c r="S815" s="801" t="str">
        <f>IFERROR(INDEX('ПРТС'!H:H,MATCH('показатель 504-п'!T815,'ПРТС'!P:P,0)),"")</f>
        <v/>
      </c>
      <c r="T815" s="808">
        <v>814</v>
      </c>
      <c r="U815" s="785"/>
      <c r="V815" s="785"/>
      <c r="W815" s="785"/>
      <c r="X815" s="785"/>
      <c r="Y815" s="785"/>
      <c r="Z815" s="785"/>
      <c r="AA815" s="785"/>
      <c r="AB815" s="785"/>
    </row>
    <row r="816" ht="14.25">
      <c r="A816" s="800" t="s">
        <v>768</v>
      </c>
      <c r="B816" s="800" t="s">
        <v>5576</v>
      </c>
      <c r="C816" s="800" t="s">
        <v>5577</v>
      </c>
      <c r="D816" s="801">
        <v>28</v>
      </c>
      <c r="E816" s="802">
        <v>14</v>
      </c>
      <c r="F816" s="803" t="s">
        <v>5578</v>
      </c>
      <c r="G816" s="803" t="s">
        <v>5579</v>
      </c>
      <c r="H816" s="803" t="s">
        <v>5580</v>
      </c>
      <c r="I816" s="803" t="str">
        <f>IFERROR(INDEX('УУС'!F:F,MATCH('показатель 504-п'!T816,'УУС'!N:N,0)),"")</f>
        <v/>
      </c>
      <c r="J816" s="804" t="str">
        <f t="shared" si="54"/>
        <v xml:space="preserve">3G низ</v>
      </c>
      <c r="K816" s="805" t="s">
        <v>156</v>
      </c>
      <c r="L816" s="805" t="s">
        <v>2975</v>
      </c>
      <c r="M816" s="805" t="s">
        <v>2489</v>
      </c>
      <c r="N816" s="805" t="s">
        <v>5256</v>
      </c>
      <c r="O816" s="806" t="str">
        <f t="shared" si="55"/>
        <v>-</v>
      </c>
      <c r="P816" s="801" t="s">
        <v>156</v>
      </c>
      <c r="Q816" s="801" t="str">
        <f>CONCATENATE(IFERROR(INDEX('УЦН 1.0'!D:D,MATCH('показатель 504-п'!T816,'УЦН 1.0'!R:R,0)),""),IF(IFERROR(INDEX('УЦН 1.0'!H:H,MATCH('показатель 504-п'!T816,'УЦН 1.0'!R:R,0)),"")="",""," ("&amp;IFERROR(INDEX('УЦН 1.0'!H:H,MATCH('показатель 504-п'!T816,'УЦН 1.0'!R:R,0)),"")&amp;")"))</f>
        <v/>
      </c>
      <c r="R816" s="807" t="str">
        <f>IFERROR(INDEX('УЦН 2.0'!K:K,MATCH('показатель 504-п'!T816,'УЦН 2.0'!L:L,0)),"")</f>
        <v/>
      </c>
      <c r="S816" s="801" t="str">
        <f>IFERROR(INDEX('ПРТС'!H:H,MATCH('показатель 504-п'!T816,'ПРТС'!P:P,0)),"")</f>
        <v/>
      </c>
      <c r="T816" s="808">
        <v>815</v>
      </c>
      <c r="U816" s="785"/>
      <c r="V816" s="785"/>
      <c r="W816" s="785"/>
      <c r="X816" s="785"/>
      <c r="Y816" s="785"/>
      <c r="Z816" s="785"/>
      <c r="AA816" s="785"/>
      <c r="AB816" s="785"/>
    </row>
    <row r="817" ht="14.25">
      <c r="A817" s="800" t="s">
        <v>768</v>
      </c>
      <c r="B817" s="800" t="s">
        <v>5581</v>
      </c>
      <c r="C817" s="800" t="s">
        <v>5582</v>
      </c>
      <c r="D817" s="801">
        <v>690</v>
      </c>
      <c r="E817" s="802">
        <v>621</v>
      </c>
      <c r="F817" s="803" t="s">
        <v>5583</v>
      </c>
      <c r="G817" s="803" t="s">
        <v>5584</v>
      </c>
      <c r="H817" s="803" t="s">
        <v>5585</v>
      </c>
      <c r="I817" s="803" t="str">
        <f>IFERROR(INDEX('УУС'!F:F,MATCH('показатель 504-п'!T817,'УУС'!N:N,0)),"")</f>
        <v/>
      </c>
      <c r="J817" s="804" t="str">
        <f t="shared" si="54"/>
        <v xml:space="preserve">4G хор</v>
      </c>
      <c r="K817" s="805" t="s">
        <v>156</v>
      </c>
      <c r="L817" s="805" t="s">
        <v>2488</v>
      </c>
      <c r="M817" s="805" t="s">
        <v>156</v>
      </c>
      <c r="N817" s="805" t="s">
        <v>2483</v>
      </c>
      <c r="O817" s="806" t="str">
        <f t="shared" si="55"/>
        <v>ВОЛС</v>
      </c>
      <c r="P817" s="801" t="s">
        <v>819</v>
      </c>
      <c r="Q817" s="801" t="str">
        <f>CONCATENATE(IFERROR(INDEX('УЦН 1.0'!D:D,MATCH('показатель 504-п'!T817,'УЦН 1.0'!R:R,0)),""),IF(IFERROR(INDEX('УЦН 1.0'!H:H,MATCH('показатель 504-п'!T817,'УЦН 1.0'!R:R,0)),"")="",""," ("&amp;IFERROR(INDEX('УЦН 1.0'!H:H,MATCH('показатель 504-п'!T817,'УЦН 1.0'!R:R,0)),"")&amp;")"))</f>
        <v/>
      </c>
      <c r="R817" s="807" t="str">
        <f>IFERROR(INDEX('УЦН 2.0'!K:K,MATCH('показатель 504-п'!T817,'УЦН 2.0'!L:L,0)),"")</f>
        <v/>
      </c>
      <c r="S817" s="801" t="str">
        <f>IFERROR(INDEX('ПРТС'!H:H,MATCH('показатель 504-п'!T817,'ПРТС'!P:P,0)),"")</f>
        <v/>
      </c>
      <c r="T817" s="808">
        <v>816</v>
      </c>
      <c r="U817" s="785"/>
      <c r="V817" s="785"/>
      <c r="W817" s="785"/>
      <c r="X817" s="785"/>
      <c r="Y817" s="785"/>
      <c r="Z817" s="785"/>
      <c r="AA817" s="785"/>
      <c r="AB817" s="785"/>
    </row>
    <row r="818" ht="14.25">
      <c r="A818" s="814" t="s">
        <v>768</v>
      </c>
      <c r="B818" s="800" t="s">
        <v>5541</v>
      </c>
      <c r="C818" s="814" t="s">
        <v>566</v>
      </c>
      <c r="D818" s="815">
        <v>559</v>
      </c>
      <c r="E818" s="802">
        <v>510</v>
      </c>
      <c r="F818" s="803" t="s">
        <v>5586</v>
      </c>
      <c r="G818" s="803" t="s">
        <v>5587</v>
      </c>
      <c r="H818" s="803" t="s">
        <v>5588</v>
      </c>
      <c r="I818" s="803" t="str">
        <f>IFERROR(INDEX('УУС'!F:F,MATCH('показатель 504-п'!T818,'УУС'!N:N,0)),"")</f>
        <v/>
      </c>
      <c r="J818" s="816" t="str">
        <f t="shared" si="54"/>
        <v xml:space="preserve">4G хор</v>
      </c>
      <c r="K818" s="805"/>
      <c r="L818" s="805"/>
      <c r="M818" s="805"/>
      <c r="N818" s="817" t="s">
        <v>2483</v>
      </c>
      <c r="O818" s="806" t="str">
        <f t="shared" si="55"/>
        <v>ВОЛС</v>
      </c>
      <c r="P818" s="801" t="s">
        <v>819</v>
      </c>
      <c r="Q818" s="801" t="str">
        <f>CONCATENATE(IFERROR(INDEX('УЦН 1.0'!D:D,MATCH('показатель 504-п'!T818,'УЦН 1.0'!R:R,0)),""),IF(IFERROR(INDEX('УЦН 1.0'!H:H,MATCH('показатель 504-п'!T818,'УЦН 1.0'!R:R,0)),"")="",""," ("&amp;IFERROR(INDEX('УЦН 1.0'!H:H,MATCH('показатель 504-п'!T818,'УЦН 1.0'!R:R,0)),"")&amp;")"))</f>
        <v/>
      </c>
      <c r="R818" s="807" t="str">
        <f>IFERROR(INDEX('УЦН 2.0'!K:K,MATCH('показатель 504-п'!T818,'УЦН 2.0'!L:L,0)),"")</f>
        <v/>
      </c>
      <c r="S818" s="801">
        <f>IFERROR(INDEX('ПРТС'!H:H,MATCH('показатель 504-п'!T818,'ПРТС'!P:P,0)),"")</f>
        <v>2020</v>
      </c>
      <c r="T818" s="808">
        <v>817</v>
      </c>
      <c r="U818" s="785"/>
      <c r="V818" s="785"/>
      <c r="W818" s="785"/>
      <c r="X818" s="785"/>
      <c r="Y818" s="785"/>
      <c r="Z818" s="785"/>
      <c r="AA818" s="785"/>
      <c r="AB818" s="785"/>
    </row>
    <row r="819" ht="14.25">
      <c r="A819" s="818" t="s">
        <v>768</v>
      </c>
      <c r="B819" s="800" t="s">
        <v>5589</v>
      </c>
      <c r="C819" s="818" t="s">
        <v>323</v>
      </c>
      <c r="D819" s="801">
        <v>393</v>
      </c>
      <c r="E819" s="822">
        <v>285</v>
      </c>
      <c r="F819" s="823" t="s">
        <v>5590</v>
      </c>
      <c r="G819" s="823" t="s">
        <v>5591</v>
      </c>
      <c r="H819" s="823" t="s">
        <v>5592</v>
      </c>
      <c r="I819" s="803" t="str">
        <f>IFERROR(INDEX('УУС'!F:F,MATCH('показатель 504-п'!T819,'УУС'!N:N,0)),"")</f>
        <v xml:space="preserve">ул. Советская, д. 31</v>
      </c>
      <c r="J819" s="819" t="str">
        <f t="shared" si="54"/>
        <v xml:space="preserve">2G хор</v>
      </c>
      <c r="K819" s="805" t="s">
        <v>2515</v>
      </c>
      <c r="L819" s="820" t="s">
        <v>2536</v>
      </c>
      <c r="M819" s="805" t="s">
        <v>2489</v>
      </c>
      <c r="N819" s="805" t="s">
        <v>2490</v>
      </c>
      <c r="O819" s="806" t="str">
        <f t="shared" si="55"/>
        <v>ВОЛС</v>
      </c>
      <c r="P819" s="801" t="s">
        <v>819</v>
      </c>
      <c r="Q819" s="801" t="str">
        <f>CONCATENATE(IFERROR(INDEX('УЦН 1.0'!D:D,MATCH('показатель 504-п'!T819,'УЦН 1.0'!R:R,0)),""),IF(IFERROR(INDEX('УЦН 1.0'!H:H,MATCH('показатель 504-п'!T819,'УЦН 1.0'!R:R,0)),"")="",""," ("&amp;IFERROR(INDEX('УЦН 1.0'!H:H,MATCH('показатель 504-п'!T819,'УЦН 1.0'!R:R,0)),"")&amp;")"))</f>
        <v xml:space="preserve">2019 (ВОЛС)</v>
      </c>
      <c r="R819" s="807" t="str">
        <f>IFERROR(INDEX('УЦН 2.0'!K:K,MATCH('показатель 504-п'!T819,'УЦН 2.0'!L:L,0)),"")</f>
        <v/>
      </c>
      <c r="S819" s="801">
        <f>IFERROR(INDEX('ПРТС'!H:H,MATCH('показатель 504-п'!T819,'ПРТС'!P:P,0)),"")</f>
        <v>2024</v>
      </c>
      <c r="T819" s="808">
        <v>818</v>
      </c>
      <c r="U819" s="785"/>
      <c r="V819" s="785"/>
      <c r="W819" s="785"/>
      <c r="X819" s="785"/>
      <c r="Y819" s="785"/>
      <c r="Z819" s="785"/>
      <c r="AA819" s="785"/>
      <c r="AB819" s="785"/>
    </row>
    <row r="820" ht="14.25">
      <c r="A820" s="800" t="s">
        <v>768</v>
      </c>
      <c r="B820" s="800" t="s">
        <v>1288</v>
      </c>
      <c r="C820" s="800" t="s">
        <v>5593</v>
      </c>
      <c r="D820" s="801">
        <v>671</v>
      </c>
      <c r="E820" s="802">
        <v>606</v>
      </c>
      <c r="F820" s="803" t="s">
        <v>5594</v>
      </c>
      <c r="G820" s="803" t="s">
        <v>5595</v>
      </c>
      <c r="H820" s="803" t="s">
        <v>5596</v>
      </c>
      <c r="I820" s="803" t="str">
        <f>IFERROR(INDEX('УУС'!F:F,MATCH('показатель 504-п'!T820,'УУС'!N:N,0)),"")</f>
        <v/>
      </c>
      <c r="J820" s="804" t="str">
        <f t="shared" si="54"/>
        <v xml:space="preserve">3G хор</v>
      </c>
      <c r="K820" s="805" t="s">
        <v>156</v>
      </c>
      <c r="L820" s="805" t="s">
        <v>2488</v>
      </c>
      <c r="M820" s="805" t="s">
        <v>156</v>
      </c>
      <c r="N820" s="805" t="s">
        <v>2695</v>
      </c>
      <c r="O820" s="806" t="str">
        <f t="shared" si="55"/>
        <v>РРЛ</v>
      </c>
      <c r="P820" s="801" t="s">
        <v>2540</v>
      </c>
      <c r="Q820" s="801" t="str">
        <f>CONCATENATE(IFERROR(INDEX('УЦН 1.0'!D:D,MATCH('показатель 504-п'!T820,'УЦН 1.0'!R:R,0)),""),IF(IFERROR(INDEX('УЦН 1.0'!H:H,MATCH('показатель 504-п'!T820,'УЦН 1.0'!R:R,0)),"")="",""," ("&amp;IFERROR(INDEX('УЦН 1.0'!H:H,MATCH('показатель 504-п'!T820,'УЦН 1.0'!R:R,0)),"")&amp;")"))</f>
        <v/>
      </c>
      <c r="R820" s="807" t="str">
        <f>IFERROR(INDEX('УЦН 2.0'!K:K,MATCH('показатель 504-п'!T820,'УЦН 2.0'!L:L,0)),"")</f>
        <v/>
      </c>
      <c r="S820" s="801" t="str">
        <f>IFERROR(INDEX('ПРТС'!H:H,MATCH('показатель 504-п'!T820,'ПРТС'!P:P,0)),"")</f>
        <v/>
      </c>
      <c r="T820" s="808">
        <v>819</v>
      </c>
      <c r="U820" s="785"/>
      <c r="V820" s="785"/>
      <c r="W820" s="785"/>
      <c r="X820" s="785"/>
      <c r="Y820" s="785"/>
      <c r="Z820" s="785"/>
      <c r="AA820" s="785"/>
      <c r="AB820" s="785"/>
    </row>
    <row r="821" ht="14.25">
      <c r="A821" s="800" t="s">
        <v>768</v>
      </c>
      <c r="B821" s="800" t="s">
        <v>5576</v>
      </c>
      <c r="C821" s="800" t="s">
        <v>4945</v>
      </c>
      <c r="D821" s="801">
        <v>9</v>
      </c>
      <c r="E821" s="802">
        <v>4</v>
      </c>
      <c r="F821" s="803" t="s">
        <v>5597</v>
      </c>
      <c r="G821" s="803" t="s">
        <v>5598</v>
      </c>
      <c r="H821" s="803" t="s">
        <v>5599</v>
      </c>
      <c r="I821" s="803" t="str">
        <f>IFERROR(INDEX('УУС'!F:F,MATCH('показатель 504-п'!T821,'УУС'!N:N,0)),"")</f>
        <v/>
      </c>
      <c r="J821" s="804" t="str">
        <f t="shared" si="54"/>
        <v xml:space="preserve">2G низ</v>
      </c>
      <c r="K821" s="805" t="s">
        <v>156</v>
      </c>
      <c r="L821" s="805" t="s">
        <v>156</v>
      </c>
      <c r="M821" s="805" t="s">
        <v>2489</v>
      </c>
      <c r="N821" s="805" t="s">
        <v>156</v>
      </c>
      <c r="O821" s="806" t="str">
        <f t="shared" si="55"/>
        <v>-</v>
      </c>
      <c r="P821" s="801" t="s">
        <v>156</v>
      </c>
      <c r="Q821" s="801" t="str">
        <f>CONCATENATE(IFERROR(INDEX('УЦН 1.0'!D:D,MATCH('показатель 504-п'!T821,'УЦН 1.0'!R:R,0)),""),IF(IFERROR(INDEX('УЦН 1.0'!H:H,MATCH('показатель 504-п'!T821,'УЦН 1.0'!R:R,0)),"")="",""," ("&amp;IFERROR(INDEX('УЦН 1.0'!H:H,MATCH('показатель 504-п'!T821,'УЦН 1.0'!R:R,0)),"")&amp;")"))</f>
        <v/>
      </c>
      <c r="R821" s="807" t="str">
        <f>IFERROR(INDEX('УЦН 2.0'!K:K,MATCH('показатель 504-п'!T821,'УЦН 2.0'!L:L,0)),"")</f>
        <v/>
      </c>
      <c r="S821" s="801" t="str">
        <f>IFERROR(INDEX('ПРТС'!H:H,MATCH('показатель 504-п'!T821,'ПРТС'!P:P,0)),"")</f>
        <v/>
      </c>
      <c r="T821" s="808">
        <v>820</v>
      </c>
      <c r="U821" s="785"/>
      <c r="V821" s="785"/>
      <c r="W821" s="785"/>
      <c r="X821" s="785"/>
      <c r="Y821" s="785"/>
      <c r="Z821" s="785"/>
      <c r="AA821" s="785"/>
      <c r="AB821" s="785"/>
    </row>
    <row r="822" ht="14.25">
      <c r="A822" s="800" t="s">
        <v>768</v>
      </c>
      <c r="B822" s="800" t="s">
        <v>1288</v>
      </c>
      <c r="C822" s="800" t="s">
        <v>5600</v>
      </c>
      <c r="D822" s="801">
        <v>93</v>
      </c>
      <c r="E822" s="802">
        <v>82</v>
      </c>
      <c r="F822" s="803" t="s">
        <v>5601</v>
      </c>
      <c r="G822" s="803" t="s">
        <v>5602</v>
      </c>
      <c r="H822" s="803" t="s">
        <v>5603</v>
      </c>
      <c r="I822" s="803" t="str">
        <f>IFERROR(INDEX('УУС'!F:F,MATCH('показатель 504-п'!T822,'УУС'!N:N,0)),"")</f>
        <v/>
      </c>
      <c r="J822" s="804" t="str">
        <f t="shared" si="54"/>
        <v xml:space="preserve">2G низ</v>
      </c>
      <c r="K822" s="805" t="s">
        <v>156</v>
      </c>
      <c r="L822" s="805" t="s">
        <v>156</v>
      </c>
      <c r="M822" s="805" t="s">
        <v>156</v>
      </c>
      <c r="N822" s="805" t="s">
        <v>2490</v>
      </c>
      <c r="O822" s="806" t="str">
        <f t="shared" si="55"/>
        <v>-</v>
      </c>
      <c r="P822" s="801" t="s">
        <v>156</v>
      </c>
      <c r="Q822" s="801" t="str">
        <f>CONCATENATE(IFERROR(INDEX('УЦН 1.0'!D:D,MATCH('показатель 504-п'!T822,'УЦН 1.0'!R:R,0)),""),IF(IFERROR(INDEX('УЦН 1.0'!H:H,MATCH('показатель 504-п'!T822,'УЦН 1.0'!R:R,0)),"")="",""," ("&amp;IFERROR(INDEX('УЦН 1.0'!H:H,MATCH('показатель 504-п'!T822,'УЦН 1.0'!R:R,0)),"")&amp;")"))</f>
        <v/>
      </c>
      <c r="R822" s="807" t="str">
        <f>IFERROR(INDEX('УЦН 2.0'!K:K,MATCH('показатель 504-п'!T822,'УЦН 2.0'!L:L,0)),"")</f>
        <v/>
      </c>
      <c r="S822" s="801" t="str">
        <f>IFERROR(INDEX('ПРТС'!H:H,MATCH('показатель 504-п'!T822,'ПРТС'!P:P,0)),"")</f>
        <v/>
      </c>
      <c r="T822" s="808">
        <v>821</v>
      </c>
      <c r="U822" s="785"/>
      <c r="V822" s="785"/>
      <c r="W822" s="785"/>
      <c r="X822" s="785"/>
      <c r="Y822" s="785"/>
      <c r="Z822" s="785"/>
      <c r="AA822" s="785"/>
      <c r="AB822" s="785"/>
    </row>
    <row r="823" ht="14.25">
      <c r="A823" s="818" t="s">
        <v>768</v>
      </c>
      <c r="B823" s="800" t="s">
        <v>1288</v>
      </c>
      <c r="C823" s="818" t="s">
        <v>1141</v>
      </c>
      <c r="D823" s="801">
        <v>100</v>
      </c>
      <c r="E823" s="822">
        <v>109</v>
      </c>
      <c r="F823" s="823" t="s">
        <v>5604</v>
      </c>
      <c r="G823" s="823" t="s">
        <v>5605</v>
      </c>
      <c r="H823" s="823" t="s">
        <v>5606</v>
      </c>
      <c r="I823" s="803" t="str">
        <f>IFERROR(INDEX('УУС'!F:F,MATCH('показатель 504-п'!T823,'УУС'!N:N,0)),"")</f>
        <v/>
      </c>
      <c r="J823" s="819" t="str">
        <f t="shared" si="54"/>
        <v xml:space="preserve">2G низ</v>
      </c>
      <c r="K823" s="805" t="s">
        <v>156</v>
      </c>
      <c r="L823" s="820" t="s">
        <v>2500</v>
      </c>
      <c r="M823" s="805" t="s">
        <v>156</v>
      </c>
      <c r="N823" s="820" t="s">
        <v>2490</v>
      </c>
      <c r="O823" s="806" t="str">
        <f t="shared" si="55"/>
        <v>-</v>
      </c>
      <c r="P823" s="801" t="s">
        <v>156</v>
      </c>
      <c r="Q823" s="801" t="str">
        <f>CONCATENATE(IFERROR(INDEX('УЦН 1.0'!D:D,MATCH('показатель 504-п'!T823,'УЦН 1.0'!R:R,0)),""),IF(IFERROR(INDEX('УЦН 1.0'!H:H,MATCH('показатель 504-п'!T823,'УЦН 1.0'!R:R,0)),"")="",""," ("&amp;IFERROR(INDEX('УЦН 1.0'!H:H,MATCH('показатель 504-п'!T823,'УЦН 1.0'!R:R,0)),"")&amp;")"))</f>
        <v/>
      </c>
      <c r="R823" s="807">
        <f>IFERROR(INDEX('УЦН 2.0'!K:K,MATCH('показатель 504-п'!T823,'УЦН 2.0'!L:L,0)),"")</f>
        <v>0</v>
      </c>
      <c r="S823" s="801" t="str">
        <f>IFERROR(INDEX('ПРТС'!H:H,MATCH('показатель 504-п'!T823,'ПРТС'!P:P,0)),"")</f>
        <v/>
      </c>
      <c r="T823" s="808">
        <v>822</v>
      </c>
      <c r="U823" s="785"/>
      <c r="V823" s="785"/>
      <c r="W823" s="785"/>
      <c r="X823" s="785"/>
      <c r="Y823" s="785"/>
      <c r="Z823" s="785"/>
      <c r="AA823" s="785"/>
      <c r="AB823" s="785"/>
    </row>
    <row r="824" ht="14.25">
      <c r="A824" s="800" t="s">
        <v>768</v>
      </c>
      <c r="B824" s="800" t="s">
        <v>5576</v>
      </c>
      <c r="C824" s="800" t="s">
        <v>1580</v>
      </c>
      <c r="D824" s="801">
        <v>549</v>
      </c>
      <c r="E824" s="822">
        <v>470</v>
      </c>
      <c r="F824" s="823" t="s">
        <v>5607</v>
      </c>
      <c r="G824" s="823" t="s">
        <v>5608</v>
      </c>
      <c r="H824" s="823" t="s">
        <v>5609</v>
      </c>
      <c r="I824" s="803" t="str">
        <f>IFERROR(INDEX('УУС'!F:F,MATCH('показатель 504-п'!T824,'УУС'!N:N,0)),"")</f>
        <v/>
      </c>
      <c r="J824" s="804" t="str">
        <f t="shared" si="54"/>
        <v xml:space="preserve">4G хор</v>
      </c>
      <c r="K824" s="805" t="s">
        <v>156</v>
      </c>
      <c r="L824" s="805" t="s">
        <v>2536</v>
      </c>
      <c r="M824" s="805" t="s">
        <v>2482</v>
      </c>
      <c r="N824" s="805" t="s">
        <v>2490</v>
      </c>
      <c r="O824" s="806" t="str">
        <f t="shared" si="55"/>
        <v>ВОЛС</v>
      </c>
      <c r="P824" s="801" t="s">
        <v>819</v>
      </c>
      <c r="Q824" s="801" t="str">
        <f>CONCATENATE(IFERROR(INDEX('УЦН 1.0'!D:D,MATCH('показатель 504-п'!T824,'УЦН 1.0'!R:R,0)),""),IF(IFERROR(INDEX('УЦН 1.0'!H:H,MATCH('показатель 504-п'!T824,'УЦН 1.0'!R:R,0)),"")="",""," ("&amp;IFERROR(INDEX('УЦН 1.0'!H:H,MATCH('показатель 504-п'!T824,'УЦН 1.0'!R:R,0)),"")&amp;")"))</f>
        <v/>
      </c>
      <c r="R824" s="807" t="str">
        <f>IFERROR(INDEX('УЦН 2.0'!K:K,MATCH('показатель 504-п'!T824,'УЦН 2.0'!L:L,0)),"")</f>
        <v/>
      </c>
      <c r="S824" s="801" t="str">
        <f>IFERROR(INDEX('ПРТС'!H:H,MATCH('показатель 504-п'!T824,'ПРТС'!P:P,0)),"")</f>
        <v/>
      </c>
      <c r="T824" s="808">
        <v>823</v>
      </c>
      <c r="U824" s="785"/>
      <c r="V824" s="785"/>
      <c r="W824" s="785"/>
      <c r="X824" s="785"/>
      <c r="Y824" s="785"/>
      <c r="Z824" s="785"/>
      <c r="AA824" s="785"/>
      <c r="AB824" s="785"/>
    </row>
    <row r="825" ht="14.25">
      <c r="A825" s="800" t="s">
        <v>1142</v>
      </c>
      <c r="B825" s="800" t="s">
        <v>5610</v>
      </c>
      <c r="C825" s="800" t="s">
        <v>38</v>
      </c>
      <c r="D825" s="801">
        <v>697</v>
      </c>
      <c r="E825" s="802">
        <v>7</v>
      </c>
      <c r="F825" s="803" t="s">
        <v>5611</v>
      </c>
      <c r="G825" s="803" t="s">
        <v>5612</v>
      </c>
      <c r="H825" s="803" t="s">
        <v>5613</v>
      </c>
      <c r="I825" s="803" t="str">
        <f>IFERROR(INDEX('УУС'!F:F,MATCH('показатель 504-п'!T825,'УУС'!N:N,0)),"")</f>
        <v/>
      </c>
      <c r="J825" s="804" t="str">
        <f t="shared" si="54"/>
        <v>-</v>
      </c>
      <c r="K825" s="805" t="s">
        <v>156</v>
      </c>
      <c r="L825" s="805" t="s">
        <v>156</v>
      </c>
      <c r="M825" s="805" t="s">
        <v>156</v>
      </c>
      <c r="N825" s="805" t="s">
        <v>156</v>
      </c>
      <c r="O825" s="806" t="str">
        <f t="shared" si="55"/>
        <v>-</v>
      </c>
      <c r="P825" s="801" t="s">
        <v>156</v>
      </c>
      <c r="Q825" s="801" t="str">
        <f>CONCATENATE(IFERROR(INDEX('УЦН 1.0'!D:D,MATCH('показатель 504-п'!T825,'УЦН 1.0'!R:R,0)),""),IF(IFERROR(INDEX('УЦН 1.0'!H:H,MATCH('показатель 504-п'!T825,'УЦН 1.0'!R:R,0)),"")="",""," ("&amp;IFERROR(INDEX('УЦН 1.0'!H:H,MATCH('показатель 504-п'!T825,'УЦН 1.0'!R:R,0)),"")&amp;")"))</f>
        <v/>
      </c>
      <c r="R825" s="807" t="str">
        <f>IFERROR(INDEX('УЦН 2.0'!K:K,MATCH('показатель 504-п'!T825,'УЦН 2.0'!L:L,0)),"")</f>
        <v/>
      </c>
      <c r="S825" s="801" t="str">
        <f>IFERROR(INDEX('ПРТС'!H:H,MATCH('показатель 504-п'!T825,'ПРТС'!P:P,0)),"")</f>
        <v/>
      </c>
      <c r="T825" s="808">
        <v>825</v>
      </c>
      <c r="U825" s="785"/>
      <c r="V825" s="785"/>
      <c r="W825" s="785"/>
      <c r="X825" s="785"/>
      <c r="Y825" s="785"/>
      <c r="Z825" s="785"/>
      <c r="AA825" s="785"/>
      <c r="AB825" s="785"/>
    </row>
    <row r="826" ht="14.25">
      <c r="A826" s="800" t="s">
        <v>1142</v>
      </c>
      <c r="B826" s="800" t="s">
        <v>1290</v>
      </c>
      <c r="C826" s="800" t="s">
        <v>5614</v>
      </c>
      <c r="D826" s="801">
        <v>14</v>
      </c>
      <c r="E826" s="802">
        <v>15</v>
      </c>
      <c r="F826" s="803" t="s">
        <v>5615</v>
      </c>
      <c r="G826" s="803" t="s">
        <v>5616</v>
      </c>
      <c r="H826" s="803" t="s">
        <v>5617</v>
      </c>
      <c r="I826" s="803" t="str">
        <f>IFERROR(INDEX('УУС'!F:F,MATCH('показатель 504-п'!T826,'УУС'!N:N,0)),"")</f>
        <v xml:space="preserve">ул. Центральная, д. 2</v>
      </c>
      <c r="J826" s="804" t="str">
        <f t="shared" si="54"/>
        <v>-</v>
      </c>
      <c r="K826" s="805" t="s">
        <v>156</v>
      </c>
      <c r="L826" s="805" t="s">
        <v>156</v>
      </c>
      <c r="M826" s="805" t="s">
        <v>156</v>
      </c>
      <c r="N826" s="805" t="s">
        <v>156</v>
      </c>
      <c r="O826" s="806" t="str">
        <f t="shared" si="55"/>
        <v>Спутник</v>
      </c>
      <c r="P826" s="801" t="s">
        <v>882</v>
      </c>
      <c r="Q826" s="801" t="str">
        <f>CONCATENATE(IFERROR(INDEX('УЦН 1.0'!D:D,MATCH('показатель 504-п'!T826,'УЦН 1.0'!R:R,0)),""),IF(IFERROR(INDEX('УЦН 1.0'!H:H,MATCH('показатель 504-п'!T826,'УЦН 1.0'!R:R,0)),"")="",""," ("&amp;IFERROR(INDEX('УЦН 1.0'!H:H,MATCH('показатель 504-п'!T826,'УЦН 1.0'!R:R,0)),"")&amp;")"))</f>
        <v/>
      </c>
      <c r="R826" s="807" t="str">
        <f>IFERROR(INDEX('УЦН 2.0'!K:K,MATCH('показатель 504-п'!T826,'УЦН 2.0'!L:L,0)),"")</f>
        <v/>
      </c>
      <c r="S826" s="801" t="str">
        <f>IFERROR(INDEX('ПРТС'!H:H,MATCH('показатель 504-п'!T826,'ПРТС'!P:P,0)),"")</f>
        <v/>
      </c>
      <c r="T826" s="808">
        <v>826</v>
      </c>
      <c r="U826" s="785"/>
      <c r="V826" s="785"/>
      <c r="W826" s="785"/>
      <c r="X826" s="785"/>
      <c r="Y826" s="785"/>
      <c r="Z826" s="785"/>
      <c r="AA826" s="785"/>
      <c r="AB826" s="785"/>
    </row>
    <row r="827" ht="14.25">
      <c r="A827" s="800" t="s">
        <v>1142</v>
      </c>
      <c r="B827" s="800" t="s">
        <v>5610</v>
      </c>
      <c r="C827" s="800" t="s">
        <v>5618</v>
      </c>
      <c r="D827" s="801">
        <v>452</v>
      </c>
      <c r="E827" s="802">
        <v>0</v>
      </c>
      <c r="F827" s="803" t="s">
        <v>5619</v>
      </c>
      <c r="G827" s="803" t="s">
        <v>5620</v>
      </c>
      <c r="H827" s="803" t="s">
        <v>5621</v>
      </c>
      <c r="I827" s="803" t="str">
        <f>IFERROR(INDEX('УУС'!F:F,MATCH('показатель 504-п'!T827,'УУС'!N:N,0)),"")</f>
        <v/>
      </c>
      <c r="J827" s="804" t="str">
        <f t="shared" si="54"/>
        <v>-</v>
      </c>
      <c r="K827" s="805" t="s">
        <v>156</v>
      </c>
      <c r="L827" s="805" t="s">
        <v>156</v>
      </c>
      <c r="M827" s="805" t="s">
        <v>156</v>
      </c>
      <c r="N827" s="805" t="s">
        <v>156</v>
      </c>
      <c r="O827" s="806" t="str">
        <f t="shared" si="55"/>
        <v>-</v>
      </c>
      <c r="P827" s="801" t="s">
        <v>156</v>
      </c>
      <c r="Q827" s="801" t="str">
        <f>CONCATENATE(IFERROR(INDEX('УЦН 1.0'!D:D,MATCH('показатель 504-п'!T827,'УЦН 1.0'!R:R,0)),""),IF(IFERROR(INDEX('УЦН 1.0'!H:H,MATCH('показатель 504-п'!T827,'УЦН 1.0'!R:R,0)),"")="",""," ("&amp;IFERROR(INDEX('УЦН 1.0'!H:H,MATCH('показатель 504-п'!T827,'УЦН 1.0'!R:R,0)),"")&amp;")"))</f>
        <v/>
      </c>
      <c r="R827" s="807" t="str">
        <f>IFERROR(INDEX('УЦН 2.0'!K:K,MATCH('показатель 504-п'!T827,'УЦН 2.0'!L:L,0)),"")</f>
        <v/>
      </c>
      <c r="S827" s="801" t="str">
        <f>IFERROR(INDEX('ПРТС'!H:H,MATCH('показатель 504-п'!T827,'ПРТС'!P:P,0)),"")</f>
        <v/>
      </c>
      <c r="T827" s="808">
        <v>827</v>
      </c>
      <c r="U827" s="785"/>
      <c r="V827" s="785"/>
      <c r="W827" s="785"/>
      <c r="X827" s="785"/>
      <c r="Y827" s="785"/>
      <c r="Z827" s="785"/>
      <c r="AA827" s="785"/>
      <c r="AB827" s="785"/>
    </row>
    <row r="828" ht="14.25">
      <c r="A828" s="800" t="s">
        <v>1142</v>
      </c>
      <c r="B828" s="800" t="s">
        <v>5622</v>
      </c>
      <c r="C828" s="800" t="s">
        <v>5623</v>
      </c>
      <c r="D828" s="801">
        <v>1167</v>
      </c>
      <c r="E828" s="802">
        <v>997</v>
      </c>
      <c r="F828" s="803" t="s">
        <v>5624</v>
      </c>
      <c r="G828" s="803" t="s">
        <v>5625</v>
      </c>
      <c r="H828" s="803" t="s">
        <v>5626</v>
      </c>
      <c r="I828" s="803" t="str">
        <f>IFERROR(INDEX('УУС'!F:F,MATCH('показатель 504-п'!T828,'УУС'!N:N,0)),"")</f>
        <v/>
      </c>
      <c r="J828" s="804" t="str">
        <f t="shared" si="54"/>
        <v xml:space="preserve">4G хор</v>
      </c>
      <c r="K828" s="805" t="s">
        <v>2707</v>
      </c>
      <c r="L828" s="805" t="s">
        <v>2481</v>
      </c>
      <c r="M828" s="805" t="s">
        <v>2482</v>
      </c>
      <c r="N828" s="805" t="s">
        <v>2483</v>
      </c>
      <c r="O828" s="806" t="str">
        <f t="shared" si="55"/>
        <v>РРЛ</v>
      </c>
      <c r="P828" s="801" t="s">
        <v>2540</v>
      </c>
      <c r="Q828" s="801" t="str">
        <f>CONCATENATE(IFERROR(INDEX('УЦН 1.0'!D:D,MATCH('показатель 504-п'!T828,'УЦН 1.0'!R:R,0)),""),IF(IFERROR(INDEX('УЦН 1.0'!H:H,MATCH('показатель 504-п'!T828,'УЦН 1.0'!R:R,0)),"")="",""," ("&amp;IFERROR(INDEX('УЦН 1.0'!H:H,MATCH('показатель 504-п'!T828,'УЦН 1.0'!R:R,0)),"")&amp;")"))</f>
        <v/>
      </c>
      <c r="R828" s="807" t="str">
        <f>IFERROR(INDEX('УЦН 2.0'!K:K,MATCH('показатель 504-п'!T828,'УЦН 2.0'!L:L,0)),"")</f>
        <v/>
      </c>
      <c r="S828" s="801" t="str">
        <f>IFERROR(INDEX('ПРТС'!H:H,MATCH('показатель 504-п'!T828,'ПРТС'!P:P,0)),"")</f>
        <v/>
      </c>
      <c r="T828" s="808">
        <v>828</v>
      </c>
      <c r="U828" s="785"/>
      <c r="V828" s="785"/>
      <c r="W828" s="785"/>
      <c r="X828" s="785"/>
      <c r="Y828" s="785"/>
      <c r="Z828" s="785"/>
      <c r="AA828" s="785"/>
      <c r="AB828" s="785"/>
    </row>
    <row r="829" ht="14.25">
      <c r="A829" s="814" t="s">
        <v>1142</v>
      </c>
      <c r="B829" s="800" t="s">
        <v>5627</v>
      </c>
      <c r="C829" s="814" t="s">
        <v>569</v>
      </c>
      <c r="D829" s="815">
        <v>727</v>
      </c>
      <c r="E829" s="802">
        <v>574</v>
      </c>
      <c r="F829" s="803" t="s">
        <v>5628</v>
      </c>
      <c r="G829" s="803" t="s">
        <v>5629</v>
      </c>
      <c r="H829" s="803" t="s">
        <v>5630</v>
      </c>
      <c r="I829" s="803" t="str">
        <f>IFERROR(INDEX('УУС'!F:F,MATCH('показатель 504-п'!T829,'УУС'!N:N,0)),"")</f>
        <v/>
      </c>
      <c r="J829" s="816" t="str">
        <f t="shared" si="54"/>
        <v xml:space="preserve">4G хор</v>
      </c>
      <c r="K829" s="805"/>
      <c r="L829" s="805"/>
      <c r="M829" s="805"/>
      <c r="N829" s="817" t="s">
        <v>2483</v>
      </c>
      <c r="O829" s="806" t="str">
        <f t="shared" si="55"/>
        <v>ВОЛС</v>
      </c>
      <c r="P829" s="801" t="s">
        <v>819</v>
      </c>
      <c r="Q829" s="801" t="str">
        <f>CONCATENATE(IFERROR(INDEX('УЦН 1.0'!D:D,MATCH('показатель 504-п'!T829,'УЦН 1.0'!R:R,0)),""),IF(IFERROR(INDEX('УЦН 1.0'!H:H,MATCH('показатель 504-п'!T829,'УЦН 1.0'!R:R,0)),"")="",""," ("&amp;IFERROR(INDEX('УЦН 1.0'!H:H,MATCH('показатель 504-п'!T829,'УЦН 1.0'!R:R,0)),"")&amp;")"))</f>
        <v/>
      </c>
      <c r="R829" s="807" t="str">
        <f>IFERROR(INDEX('УЦН 2.0'!K:K,MATCH('показатель 504-п'!T829,'УЦН 2.0'!L:L,0)),"")</f>
        <v/>
      </c>
      <c r="S829" s="801">
        <f>IFERROR(INDEX('ПРТС'!H:H,MATCH('показатель 504-п'!T829,'ПРТС'!P:P,0)),"")</f>
        <v>2020</v>
      </c>
      <c r="T829" s="808">
        <v>829</v>
      </c>
      <c r="U829" s="785"/>
      <c r="V829" s="785"/>
      <c r="W829" s="785"/>
      <c r="X829" s="785"/>
      <c r="Y829" s="785"/>
      <c r="Z829" s="785"/>
      <c r="AA829" s="785"/>
      <c r="AB829" s="785"/>
    </row>
    <row r="830" ht="14.25">
      <c r="A830" s="809" t="s">
        <v>1142</v>
      </c>
      <c r="B830" s="800" t="s">
        <v>1290</v>
      </c>
      <c r="C830" s="809" t="s">
        <v>116</v>
      </c>
      <c r="D830" s="810">
        <v>280</v>
      </c>
      <c r="E830" s="802">
        <v>307</v>
      </c>
      <c r="F830" s="803" t="s">
        <v>5631</v>
      </c>
      <c r="G830" s="803" t="s">
        <v>5632</v>
      </c>
      <c r="H830" s="803" t="s">
        <v>5633</v>
      </c>
      <c r="I830" s="803" t="str">
        <f>IFERROR(INDEX('УУС'!F:F,MATCH('показатель 504-п'!T830,'УУС'!N:N,0)),"")</f>
        <v/>
      </c>
      <c r="J830" s="811" t="str">
        <f t="shared" si="54"/>
        <v xml:space="preserve">4G хор</v>
      </c>
      <c r="K830" s="805"/>
      <c r="L830" s="805"/>
      <c r="M830" s="805"/>
      <c r="N830" s="812" t="s">
        <v>2483</v>
      </c>
      <c r="O830" s="806" t="str">
        <f t="shared" si="55"/>
        <v>ВОЛС</v>
      </c>
      <c r="P830" s="801" t="s">
        <v>882</v>
      </c>
      <c r="Q830" s="801" t="str">
        <f>CONCATENATE(IFERROR(INDEX('УЦН 1.0'!D:D,MATCH('показатель 504-п'!T830,'УЦН 1.0'!R:R,0)),""),IF(IFERROR(INDEX('УЦН 1.0'!H:H,MATCH('показатель 504-п'!T830,'УЦН 1.0'!R:R,0)),"")="",""," ("&amp;IFERROR(INDEX('УЦН 1.0'!H:H,MATCH('показатель 504-п'!T830,'УЦН 1.0'!R:R,0)),"")&amp;")"))</f>
        <v xml:space="preserve">2021 (ВОЛС)</v>
      </c>
      <c r="R830" s="807" t="str">
        <f>IFERROR(INDEX('УЦН 2.0'!K:K,MATCH('показатель 504-п'!T830,'УЦН 2.0'!L:L,0)),"")</f>
        <v xml:space="preserve">2023 (с 2022) (июль 2023) - спутник  </v>
      </c>
      <c r="S830" s="801" t="str">
        <f>IFERROR(INDEX('ПРТС'!H:H,MATCH('показатель 504-п'!T830,'ПРТС'!P:P,0)),"")</f>
        <v/>
      </c>
      <c r="T830" s="808">
        <v>830</v>
      </c>
      <c r="U830" s="785"/>
      <c r="V830" s="785"/>
      <c r="W830" s="785"/>
      <c r="X830" s="785"/>
      <c r="Y830" s="785"/>
      <c r="Z830" s="785"/>
      <c r="AA830" s="785"/>
      <c r="AB830" s="785"/>
    </row>
    <row r="831" ht="14.25">
      <c r="A831" s="800" t="s">
        <v>1142</v>
      </c>
      <c r="B831" s="800" t="s">
        <v>5622</v>
      </c>
      <c r="C831" s="800" t="s">
        <v>1530</v>
      </c>
      <c r="D831" s="801">
        <v>192</v>
      </c>
      <c r="E831" s="802">
        <v>104</v>
      </c>
      <c r="F831" s="803" t="s">
        <v>5634</v>
      </c>
      <c r="G831" s="803" t="s">
        <v>5635</v>
      </c>
      <c r="H831" s="803" t="s">
        <v>5636</v>
      </c>
      <c r="I831" s="803" t="str">
        <f>IFERROR(INDEX('УУС'!F:F,MATCH('показатель 504-п'!T831,'УУС'!N:N,0)),"")</f>
        <v/>
      </c>
      <c r="J831" s="804" t="str">
        <f t="shared" si="54"/>
        <v xml:space="preserve">4G хор</v>
      </c>
      <c r="K831" s="805" t="s">
        <v>2562</v>
      </c>
      <c r="L831" s="805" t="s">
        <v>156</v>
      </c>
      <c r="M831" s="805" t="s">
        <v>2482</v>
      </c>
      <c r="N831" s="805" t="s">
        <v>2490</v>
      </c>
      <c r="O831" s="806" t="str">
        <f t="shared" si="55"/>
        <v>РРЛ</v>
      </c>
      <c r="P831" s="801" t="s">
        <v>2540</v>
      </c>
      <c r="Q831" s="801" t="str">
        <f>CONCATENATE(IFERROR(INDEX('УЦН 1.0'!D:D,MATCH('показатель 504-п'!T831,'УЦН 1.0'!R:R,0)),""),IF(IFERROR(INDEX('УЦН 1.0'!H:H,MATCH('показатель 504-п'!T831,'УЦН 1.0'!R:R,0)),"")="",""," ("&amp;IFERROR(INDEX('УЦН 1.0'!H:H,MATCH('показатель 504-п'!T831,'УЦН 1.0'!R:R,0)),"")&amp;")"))</f>
        <v/>
      </c>
      <c r="R831" s="807" t="str">
        <f>IFERROR(INDEX('УЦН 2.0'!K:K,MATCH('показатель 504-п'!T831,'УЦН 2.0'!L:L,0)),"")</f>
        <v/>
      </c>
      <c r="S831" s="801" t="str">
        <f>IFERROR(INDEX('ПРТС'!H:H,MATCH('показатель 504-п'!T831,'ПРТС'!P:P,0)),"")</f>
        <v/>
      </c>
      <c r="T831" s="808">
        <v>831</v>
      </c>
      <c r="U831" s="785"/>
      <c r="V831" s="785"/>
      <c r="W831" s="785"/>
      <c r="X831" s="785"/>
      <c r="Y831" s="785"/>
      <c r="Z831" s="785"/>
      <c r="AA831" s="785"/>
      <c r="AB831" s="785"/>
    </row>
    <row r="832" ht="14.25">
      <c r="A832" s="800" t="s">
        <v>1142</v>
      </c>
      <c r="B832" s="800" t="s">
        <v>5637</v>
      </c>
      <c r="C832" s="800" t="s">
        <v>5638</v>
      </c>
      <c r="D832" s="801">
        <v>14830</v>
      </c>
      <c r="E832" s="802">
        <v>13324</v>
      </c>
      <c r="F832" s="803" t="s">
        <v>5639</v>
      </c>
      <c r="G832" s="803" t="s">
        <v>5640</v>
      </c>
      <c r="H832" s="803" t="s">
        <v>5641</v>
      </c>
      <c r="I832" s="803" t="str">
        <f>IFERROR(INDEX('УУС'!F:F,MATCH('показатель 504-п'!T832,'УУС'!N:N,0)),"")</f>
        <v/>
      </c>
      <c r="J832" s="804" t="str">
        <f t="shared" si="54"/>
        <v xml:space="preserve">4G хор</v>
      </c>
      <c r="K832" s="805" t="s">
        <v>2480</v>
      </c>
      <c r="L832" s="805" t="s">
        <v>2481</v>
      </c>
      <c r="M832" s="805" t="s">
        <v>2482</v>
      </c>
      <c r="N832" s="805" t="s">
        <v>2483</v>
      </c>
      <c r="O832" s="806" t="str">
        <f t="shared" si="55"/>
        <v>ВОЛС</v>
      </c>
      <c r="P832" s="801" t="s">
        <v>819</v>
      </c>
      <c r="Q832" s="801" t="str">
        <f>CONCATENATE(IFERROR(INDEX('УЦН 1.0'!D:D,MATCH('показатель 504-п'!T832,'УЦН 1.0'!R:R,0)),""),IF(IFERROR(INDEX('УЦН 1.0'!H:H,MATCH('показатель 504-п'!T832,'УЦН 1.0'!R:R,0)),"")="",""," ("&amp;IFERROR(INDEX('УЦН 1.0'!H:H,MATCH('показатель 504-п'!T832,'УЦН 1.0'!R:R,0)),"")&amp;")"))</f>
        <v/>
      </c>
      <c r="R832" s="807" t="str">
        <f>IFERROR(INDEX('УЦН 2.0'!K:K,MATCH('показатель 504-п'!T832,'УЦН 2.0'!L:L,0)),"")</f>
        <v/>
      </c>
      <c r="S832" s="801" t="str">
        <f>IFERROR(INDEX('ПРТС'!H:H,MATCH('показатель 504-п'!T832,'ПРТС'!P:P,0)),"")</f>
        <v/>
      </c>
      <c r="T832" s="808">
        <v>832</v>
      </c>
      <c r="U832" s="785"/>
      <c r="V832" s="785"/>
      <c r="W832" s="785"/>
      <c r="X832" s="785"/>
      <c r="Y832" s="785"/>
      <c r="Z832" s="785"/>
      <c r="AA832" s="785"/>
      <c r="AB832" s="785"/>
    </row>
    <row r="833" ht="14.25">
      <c r="A833" s="809" t="s">
        <v>1142</v>
      </c>
      <c r="B833" s="800" t="s">
        <v>1220</v>
      </c>
      <c r="C833" s="809" t="s">
        <v>1221</v>
      </c>
      <c r="D833" s="813">
        <v>632</v>
      </c>
      <c r="E833" s="802">
        <v>435</v>
      </c>
      <c r="F833" s="803" t="s">
        <v>5642</v>
      </c>
      <c r="G833" s="803" t="s">
        <v>5643</v>
      </c>
      <c r="H833" s="803" t="s">
        <v>5644</v>
      </c>
      <c r="I833" s="803" t="str">
        <f>IFERROR(INDEX('УУС'!F:F,MATCH('показатель 504-п'!T833,'УУС'!N:N,0)),"")</f>
        <v/>
      </c>
      <c r="J833" s="811" t="str">
        <f t="shared" si="54"/>
        <v xml:space="preserve">4G хор</v>
      </c>
      <c r="K833" s="805"/>
      <c r="L833" s="805"/>
      <c r="M833" s="805"/>
      <c r="N833" s="812" t="s">
        <v>2483</v>
      </c>
      <c r="O833" s="806" t="str">
        <f t="shared" si="55"/>
        <v>Спутник</v>
      </c>
      <c r="P833" s="801" t="s">
        <v>882</v>
      </c>
      <c r="Q833" s="801" t="str">
        <f>CONCATENATE(IFERROR(INDEX('УЦН 1.0'!D:D,MATCH('показатель 504-п'!T833,'УЦН 1.0'!R:R,0)),""),IF(IFERROR(INDEX('УЦН 1.0'!H:H,MATCH('показатель 504-п'!T833,'УЦН 1.0'!R:R,0)),"")="",""," ("&amp;IFERROR(INDEX('УЦН 1.0'!H:H,MATCH('показатель 504-п'!T833,'УЦН 1.0'!R:R,0)),"")&amp;")"))</f>
        <v/>
      </c>
      <c r="R833" s="807" t="str">
        <f>IFERROR(INDEX('УЦН 2.0'!K:K,MATCH('показатель 504-п'!T833,'УЦН 2.0'!L:L,0)),"")</f>
        <v xml:space="preserve">2023 (октябрь 2023) - спутник  </v>
      </c>
      <c r="S833" s="801" t="str">
        <f>IFERROR(INDEX('ПРТС'!H:H,MATCH('показатель 504-п'!T833,'ПРТС'!P:P,0)),"")</f>
        <v/>
      </c>
      <c r="T833" s="808">
        <v>833</v>
      </c>
      <c r="U833" s="785"/>
      <c r="V833" s="785"/>
      <c r="W833" s="785"/>
      <c r="X833" s="785"/>
      <c r="Y833" s="785"/>
      <c r="Z833" s="785"/>
      <c r="AA833" s="785"/>
      <c r="AB833" s="785"/>
    </row>
    <row r="834" ht="14.25">
      <c r="A834" s="800" t="s">
        <v>1142</v>
      </c>
      <c r="B834" s="800" t="s">
        <v>5637</v>
      </c>
      <c r="C834" s="800" t="s">
        <v>1486</v>
      </c>
      <c r="D834" s="801">
        <v>177</v>
      </c>
      <c r="E834" s="802">
        <v>107</v>
      </c>
      <c r="F834" s="803" t="s">
        <v>5645</v>
      </c>
      <c r="G834" s="803" t="s">
        <v>5646</v>
      </c>
      <c r="H834" s="803" t="s">
        <v>5647</v>
      </c>
      <c r="I834" s="803" t="str">
        <f>IFERROR(INDEX('УУС'!F:F,MATCH('показатель 504-п'!T834,'УУС'!N:N,0)),"")</f>
        <v/>
      </c>
      <c r="J834" s="804" t="str">
        <f t="shared" si="54"/>
        <v xml:space="preserve">3G хор</v>
      </c>
      <c r="K834" s="805" t="s">
        <v>2562</v>
      </c>
      <c r="L834" s="805" t="s">
        <v>2500</v>
      </c>
      <c r="M834" s="805" t="s">
        <v>2508</v>
      </c>
      <c r="N834" s="805" t="s">
        <v>2490</v>
      </c>
      <c r="O834" s="806" t="str">
        <f t="shared" si="55"/>
        <v>РРЛ</v>
      </c>
      <c r="P834" s="801" t="s">
        <v>2540</v>
      </c>
      <c r="Q834" s="801" t="str">
        <f>CONCATENATE(IFERROR(INDEX('УЦН 1.0'!D:D,MATCH('показатель 504-п'!T834,'УЦН 1.0'!R:R,0)),""),IF(IFERROR(INDEX('УЦН 1.0'!H:H,MATCH('показатель 504-п'!T834,'УЦН 1.0'!R:R,0)),"")="",""," ("&amp;IFERROR(INDEX('УЦН 1.0'!H:H,MATCH('показатель 504-п'!T834,'УЦН 1.0'!R:R,0)),"")&amp;")"))</f>
        <v/>
      </c>
      <c r="R834" s="807" t="str">
        <f>IFERROR(INDEX('УЦН 2.0'!K:K,MATCH('показатель 504-п'!T834,'УЦН 2.0'!L:L,0)),"")</f>
        <v/>
      </c>
      <c r="S834" s="801" t="str">
        <f>IFERROR(INDEX('ПРТС'!H:H,MATCH('показатель 504-п'!T834,'ПРТС'!P:P,0)),"")</f>
        <v/>
      </c>
      <c r="T834" s="808">
        <v>834</v>
      </c>
      <c r="U834" s="785"/>
      <c r="V834" s="785"/>
      <c r="W834" s="785"/>
      <c r="X834" s="785"/>
      <c r="Y834" s="785"/>
      <c r="Z834" s="785"/>
      <c r="AA834" s="785"/>
      <c r="AB834" s="785"/>
    </row>
    <row r="835" ht="14.25">
      <c r="A835" s="800" t="s">
        <v>1142</v>
      </c>
      <c r="B835" s="800" t="s">
        <v>5648</v>
      </c>
      <c r="C835" s="800" t="s">
        <v>5649</v>
      </c>
      <c r="D835" s="801">
        <v>1873</v>
      </c>
      <c r="E835" s="802">
        <v>1236</v>
      </c>
      <c r="F835" s="803" t="s">
        <v>5650</v>
      </c>
      <c r="G835" s="803" t="s">
        <v>5651</v>
      </c>
      <c r="H835" s="803" t="s">
        <v>5652</v>
      </c>
      <c r="I835" s="803" t="str">
        <f>IFERROR(INDEX('УУС'!F:F,MATCH('показатель 504-п'!T835,'УУС'!N:N,0)),"")</f>
        <v/>
      </c>
      <c r="J835" s="804" t="str">
        <f t="shared" si="54"/>
        <v xml:space="preserve">4G хор</v>
      </c>
      <c r="K835" s="805" t="s">
        <v>2707</v>
      </c>
      <c r="L835" s="805" t="s">
        <v>2488</v>
      </c>
      <c r="M835" s="805" t="s">
        <v>2482</v>
      </c>
      <c r="N835" s="805" t="s">
        <v>2695</v>
      </c>
      <c r="O835" s="806" t="str">
        <f t="shared" si="55"/>
        <v>РРЛ</v>
      </c>
      <c r="P835" s="801" t="s">
        <v>2540</v>
      </c>
      <c r="Q835" s="801" t="str">
        <f>CONCATENATE(IFERROR(INDEX('УЦН 1.0'!D:D,MATCH('показатель 504-п'!T835,'УЦН 1.0'!R:R,0)),""),IF(IFERROR(INDEX('УЦН 1.0'!H:H,MATCH('показатель 504-п'!T835,'УЦН 1.0'!R:R,0)),"")="",""," ("&amp;IFERROR(INDEX('УЦН 1.0'!H:H,MATCH('показатель 504-п'!T835,'УЦН 1.0'!R:R,0)),"")&amp;")"))</f>
        <v/>
      </c>
      <c r="R835" s="807" t="str">
        <f>IFERROR(INDEX('УЦН 2.0'!K:K,MATCH('показатель 504-п'!T835,'УЦН 2.0'!L:L,0)),"")</f>
        <v/>
      </c>
      <c r="S835" s="801" t="str">
        <f>IFERROR(INDEX('ПРТС'!H:H,MATCH('показатель 504-п'!T835,'ПРТС'!P:P,0)),"")</f>
        <v/>
      </c>
      <c r="T835" s="808">
        <v>835</v>
      </c>
      <c r="U835" s="785"/>
      <c r="V835" s="785"/>
      <c r="W835" s="785"/>
      <c r="X835" s="785"/>
      <c r="Y835" s="785"/>
      <c r="Z835" s="785"/>
      <c r="AA835" s="785"/>
      <c r="AB835" s="785"/>
    </row>
    <row r="836" ht="14.25">
      <c r="A836" s="800" t="s">
        <v>1142</v>
      </c>
      <c r="B836" s="800" t="s">
        <v>5610</v>
      </c>
      <c r="C836" s="800" t="s">
        <v>3590</v>
      </c>
      <c r="D836" s="801">
        <v>286</v>
      </c>
      <c r="E836" s="802">
        <v>0</v>
      </c>
      <c r="F836" s="803" t="s">
        <v>5653</v>
      </c>
      <c r="G836" s="803" t="s">
        <v>5654</v>
      </c>
      <c r="H836" s="803" t="s">
        <v>5655</v>
      </c>
      <c r="I836" s="803" t="str">
        <f>IFERROR(INDEX('УУС'!F:F,MATCH('показатель 504-п'!T836,'УУС'!N:N,0)),"")</f>
        <v/>
      </c>
      <c r="J836" s="804" t="str">
        <f t="shared" si="54"/>
        <v>-</v>
      </c>
      <c r="K836" s="805" t="s">
        <v>156</v>
      </c>
      <c r="L836" s="805" t="s">
        <v>156</v>
      </c>
      <c r="M836" s="805" t="s">
        <v>156</v>
      </c>
      <c r="N836" s="805" t="s">
        <v>156</v>
      </c>
      <c r="O836" s="806" t="str">
        <f t="shared" si="55"/>
        <v>-</v>
      </c>
      <c r="P836" s="801" t="s">
        <v>156</v>
      </c>
      <c r="Q836" s="801" t="str">
        <f>CONCATENATE(IFERROR(INDEX('УЦН 1.0'!D:D,MATCH('показатель 504-п'!T836,'УЦН 1.0'!R:R,0)),""),IF(IFERROR(INDEX('УЦН 1.0'!H:H,MATCH('показатель 504-п'!T836,'УЦН 1.0'!R:R,0)),"")="",""," ("&amp;IFERROR(INDEX('УЦН 1.0'!H:H,MATCH('показатель 504-п'!T836,'УЦН 1.0'!R:R,0)),"")&amp;")"))</f>
        <v/>
      </c>
      <c r="R836" s="807" t="str">
        <f>IFERROR(INDEX('УЦН 2.0'!K:K,MATCH('показатель 504-п'!T836,'УЦН 2.0'!L:L,0)),"")</f>
        <v/>
      </c>
      <c r="S836" s="801" t="str">
        <f>IFERROR(INDEX('ПРТС'!H:H,MATCH('показатель 504-п'!T836,'ПРТС'!P:P,0)),"")</f>
        <v/>
      </c>
      <c r="T836" s="808">
        <v>836</v>
      </c>
      <c r="U836" s="785"/>
      <c r="V836" s="785"/>
      <c r="W836" s="785"/>
      <c r="X836" s="785"/>
      <c r="Y836" s="785"/>
      <c r="Z836" s="785"/>
      <c r="AA836" s="785"/>
      <c r="AB836" s="785"/>
    </row>
    <row r="837" ht="14.25">
      <c r="A837" s="800" t="s">
        <v>1142</v>
      </c>
      <c r="B837" s="800" t="s">
        <v>5622</v>
      </c>
      <c r="C837" s="800" t="s">
        <v>5656</v>
      </c>
      <c r="D837" s="801">
        <v>63</v>
      </c>
      <c r="E837" s="802">
        <v>54</v>
      </c>
      <c r="F837" s="803" t="s">
        <v>5657</v>
      </c>
      <c r="G837" s="803" t="s">
        <v>5658</v>
      </c>
      <c r="H837" s="803" t="s">
        <v>5659</v>
      </c>
      <c r="I837" s="803" t="str">
        <f>IFERROR(INDEX('УУС'!F:F,MATCH('показатель 504-п'!T837,'УУС'!N:N,0)),"")</f>
        <v/>
      </c>
      <c r="J837" s="804" t="str">
        <f t="shared" si="54"/>
        <v xml:space="preserve">3G хор</v>
      </c>
      <c r="K837" s="805" t="s">
        <v>2562</v>
      </c>
      <c r="L837" s="805" t="s">
        <v>156</v>
      </c>
      <c r="M837" s="805" t="s">
        <v>2508</v>
      </c>
      <c r="N837" s="805" t="s">
        <v>2490</v>
      </c>
      <c r="O837" s="806" t="str">
        <f t="shared" si="55"/>
        <v>РРЛ</v>
      </c>
      <c r="P837" s="801" t="s">
        <v>2540</v>
      </c>
      <c r="Q837" s="801" t="str">
        <f>CONCATENATE(IFERROR(INDEX('УЦН 1.0'!D:D,MATCH('показатель 504-п'!T837,'УЦН 1.0'!R:R,0)),""),IF(IFERROR(INDEX('УЦН 1.0'!H:H,MATCH('показатель 504-п'!T837,'УЦН 1.0'!R:R,0)),"")="",""," ("&amp;IFERROR(INDEX('УЦН 1.0'!H:H,MATCH('показатель 504-п'!T837,'УЦН 1.0'!R:R,0)),"")&amp;")"))</f>
        <v/>
      </c>
      <c r="R837" s="807" t="str">
        <f>IFERROR(INDEX('УЦН 2.0'!K:K,MATCH('показатель 504-п'!T837,'УЦН 2.0'!L:L,0)),"")</f>
        <v/>
      </c>
      <c r="S837" s="801" t="str">
        <f>IFERROR(INDEX('ПРТС'!H:H,MATCH('показатель 504-п'!T837,'ПРТС'!P:P,0)),"")</f>
        <v/>
      </c>
      <c r="T837" s="808">
        <v>837</v>
      </c>
      <c r="U837" s="785"/>
      <c r="V837" s="785"/>
      <c r="W837" s="785"/>
      <c r="X837" s="785"/>
      <c r="Y837" s="785"/>
      <c r="Z837" s="785"/>
      <c r="AA837" s="785"/>
      <c r="AB837" s="785"/>
    </row>
    <row r="838" ht="14.25">
      <c r="A838" s="818" t="s">
        <v>1142</v>
      </c>
      <c r="B838" s="800" t="s">
        <v>5660</v>
      </c>
      <c r="C838" s="818" t="s">
        <v>117</v>
      </c>
      <c r="D838" s="801">
        <v>167</v>
      </c>
      <c r="E838" s="822">
        <v>119</v>
      </c>
      <c r="F838" s="823" t="s">
        <v>5661</v>
      </c>
      <c r="G838" s="823" t="s">
        <v>5662</v>
      </c>
      <c r="H838" s="823" t="s">
        <v>5663</v>
      </c>
      <c r="I838" s="803" t="str">
        <f>IFERROR(INDEX('УУС'!F:F,MATCH('показатель 504-п'!T838,'УУС'!N:N,0)),"")</f>
        <v xml:space="preserve">ул. Центральная, д. 74</v>
      </c>
      <c r="J838" s="819" t="str">
        <f t="shared" si="54"/>
        <v>-</v>
      </c>
      <c r="K838" s="805" t="s">
        <v>156</v>
      </c>
      <c r="L838" s="805" t="s">
        <v>156</v>
      </c>
      <c r="M838" s="805" t="s">
        <v>156</v>
      </c>
      <c r="N838" s="820" t="s">
        <v>156</v>
      </c>
      <c r="O838" s="806" t="str">
        <f t="shared" si="55"/>
        <v>Спутник</v>
      </c>
      <c r="P838" s="801" t="s">
        <v>882</v>
      </c>
      <c r="Q838" s="801" t="str">
        <f>CONCATENATE(IFERROR(INDEX('УЦН 1.0'!D:D,MATCH('показатель 504-п'!T838,'УЦН 1.0'!R:R,0)),""),IF(IFERROR(INDEX('УЦН 1.0'!H:H,MATCH('показатель 504-п'!T838,'УЦН 1.0'!R:R,0)),"")="",""," ("&amp;IFERROR(INDEX('УЦН 1.0'!H:H,MATCH('показатель 504-п'!T838,'УЦН 1.0'!R:R,0)),"")&amp;")"))</f>
        <v/>
      </c>
      <c r="R838" s="807">
        <f>IFERROR(INDEX('УЦН 2.0'!K:K,MATCH('показатель 504-п'!T838,'УЦН 2.0'!L:L,0)),"")</f>
        <v>0</v>
      </c>
      <c r="S838" s="801" t="str">
        <f>IFERROR(INDEX('ПРТС'!H:H,MATCH('показатель 504-п'!T838,'ПРТС'!P:P,0)),"")</f>
        <v/>
      </c>
      <c r="T838" s="808">
        <v>838</v>
      </c>
      <c r="U838" s="785"/>
      <c r="V838" s="785"/>
      <c r="W838" s="785"/>
      <c r="X838" s="785"/>
      <c r="Y838" s="785"/>
      <c r="Z838" s="785"/>
      <c r="AA838" s="785"/>
      <c r="AB838" s="785"/>
    </row>
    <row r="839" ht="14.25">
      <c r="A839" s="800" t="s">
        <v>1349</v>
      </c>
      <c r="B839" s="800" t="s">
        <v>5664</v>
      </c>
      <c r="C839" s="800" t="s">
        <v>5665</v>
      </c>
      <c r="D839" s="801">
        <v>67</v>
      </c>
      <c r="E839" s="802">
        <v>31</v>
      </c>
      <c r="F839" s="803" t="s">
        <v>5666</v>
      </c>
      <c r="G839" s="803" t="s">
        <v>5667</v>
      </c>
      <c r="H839" s="803" t="s">
        <v>5668</v>
      </c>
      <c r="I839" s="803" t="str">
        <f>IFERROR(INDEX('УУС'!F:F,MATCH('показатель 504-п'!T839,'УУС'!N:N,0)),"")</f>
        <v/>
      </c>
      <c r="J839" s="804" t="str">
        <f t="shared" si="54"/>
        <v xml:space="preserve">4G хор</v>
      </c>
      <c r="K839" s="805" t="s">
        <v>156</v>
      </c>
      <c r="L839" s="805" t="s">
        <v>2481</v>
      </c>
      <c r="M839" s="805" t="s">
        <v>156</v>
      </c>
      <c r="N839" s="805" t="s">
        <v>2483</v>
      </c>
      <c r="O839" s="806" t="str">
        <f t="shared" si="55"/>
        <v>-</v>
      </c>
      <c r="P839" s="801" t="s">
        <v>156</v>
      </c>
      <c r="Q839" s="801" t="str">
        <f>CONCATENATE(IFERROR(INDEX('УЦН 1.0'!D:D,MATCH('показатель 504-п'!T839,'УЦН 1.0'!R:R,0)),""),IF(IFERROR(INDEX('УЦН 1.0'!H:H,MATCH('показатель 504-п'!T839,'УЦН 1.0'!R:R,0)),"")="",""," ("&amp;IFERROR(INDEX('УЦН 1.0'!H:H,MATCH('показатель 504-п'!T839,'УЦН 1.0'!R:R,0)),"")&amp;")"))</f>
        <v/>
      </c>
      <c r="R839" s="807" t="str">
        <f>IFERROR(INDEX('УЦН 2.0'!K:K,MATCH('показатель 504-п'!T839,'УЦН 2.0'!L:L,0)),"")</f>
        <v/>
      </c>
      <c r="S839" s="801" t="str">
        <f>IFERROR(INDEX('ПРТС'!H:H,MATCH('показатель 504-п'!T839,'ПРТС'!P:P,0)),"")</f>
        <v/>
      </c>
      <c r="T839" s="808">
        <v>839</v>
      </c>
      <c r="U839" s="785"/>
      <c r="V839" s="785"/>
      <c r="W839" s="785"/>
      <c r="X839" s="785"/>
      <c r="Y839" s="785"/>
      <c r="Z839" s="785"/>
      <c r="AA839" s="785"/>
      <c r="AB839" s="785"/>
    </row>
    <row r="840" ht="14.25">
      <c r="A840" s="800" t="s">
        <v>1349</v>
      </c>
      <c r="B840" s="800" t="s">
        <v>5669</v>
      </c>
      <c r="C840" s="800" t="s">
        <v>5670</v>
      </c>
      <c r="D840" s="801">
        <v>31</v>
      </c>
      <c r="E840" s="802">
        <v>21</v>
      </c>
      <c r="F840" s="803" t="s">
        <v>5671</v>
      </c>
      <c r="G840" s="803" t="s">
        <v>5672</v>
      </c>
      <c r="H840" s="803" t="s">
        <v>5673</v>
      </c>
      <c r="I840" s="803" t="str">
        <f>IFERROR(INDEX('УУС'!F:F,MATCH('показатель 504-п'!T840,'УУС'!N:N,0)),"")</f>
        <v/>
      </c>
      <c r="J840" s="804" t="str">
        <f t="shared" si="54"/>
        <v xml:space="preserve">4G хор</v>
      </c>
      <c r="K840" s="805" t="s">
        <v>2707</v>
      </c>
      <c r="L840" s="805" t="s">
        <v>2488</v>
      </c>
      <c r="M840" s="805" t="s">
        <v>156</v>
      </c>
      <c r="N840" s="805" t="s">
        <v>2483</v>
      </c>
      <c r="O840" s="806" t="str">
        <f t="shared" si="55"/>
        <v>-</v>
      </c>
      <c r="P840" s="801" t="s">
        <v>156</v>
      </c>
      <c r="Q840" s="801" t="str">
        <f>CONCATENATE(IFERROR(INDEX('УЦН 1.0'!D:D,MATCH('показатель 504-п'!T840,'УЦН 1.0'!R:R,0)),""),IF(IFERROR(INDEX('УЦН 1.0'!H:H,MATCH('показатель 504-п'!T840,'УЦН 1.0'!R:R,0)),"")="",""," ("&amp;IFERROR(INDEX('УЦН 1.0'!H:H,MATCH('показатель 504-п'!T840,'УЦН 1.0'!R:R,0)),"")&amp;")"))</f>
        <v/>
      </c>
      <c r="R840" s="807" t="str">
        <f>IFERROR(INDEX('УЦН 2.0'!K:K,MATCH('показатель 504-п'!T840,'УЦН 2.0'!L:L,0)),"")</f>
        <v/>
      </c>
      <c r="S840" s="801" t="str">
        <f>IFERROR(INDEX('ПРТС'!H:H,MATCH('показатель 504-п'!T840,'ПРТС'!P:P,0)),"")</f>
        <v/>
      </c>
      <c r="T840" s="808">
        <v>840</v>
      </c>
      <c r="U840" s="785"/>
      <c r="V840" s="785"/>
      <c r="W840" s="785"/>
      <c r="X840" s="785"/>
      <c r="Y840" s="785"/>
      <c r="Z840" s="785"/>
      <c r="AA840" s="785"/>
      <c r="AB840" s="785"/>
    </row>
    <row r="841" ht="14.25">
      <c r="A841" s="800" t="s">
        <v>1349</v>
      </c>
      <c r="B841" s="800" t="s">
        <v>5674</v>
      </c>
      <c r="C841" s="800" t="s">
        <v>1531</v>
      </c>
      <c r="D841" s="801">
        <v>602</v>
      </c>
      <c r="E841" s="802">
        <v>399</v>
      </c>
      <c r="F841" s="803" t="s">
        <v>5675</v>
      </c>
      <c r="G841" s="803" t="s">
        <v>5676</v>
      </c>
      <c r="H841" s="803" t="s">
        <v>5677</v>
      </c>
      <c r="I841" s="803" t="str">
        <f>IFERROR(INDEX('УУС'!F:F,MATCH('показатель 504-п'!T841,'УУС'!N:N,0)),"")</f>
        <v xml:space="preserve">ул. Советская, д. 81Б</v>
      </c>
      <c r="J841" s="804" t="str">
        <f t="shared" si="54"/>
        <v xml:space="preserve">4G хор</v>
      </c>
      <c r="K841" s="805" t="s">
        <v>2707</v>
      </c>
      <c r="L841" s="805" t="s">
        <v>2481</v>
      </c>
      <c r="M841" s="805" t="s">
        <v>2508</v>
      </c>
      <c r="N841" s="805" t="s">
        <v>156</v>
      </c>
      <c r="O841" s="806" t="str">
        <f t="shared" si="55"/>
        <v>ВОЛС</v>
      </c>
      <c r="P841" s="801" t="s">
        <v>819</v>
      </c>
      <c r="Q841" s="801" t="str">
        <f>CONCATENATE(IFERROR(INDEX('УЦН 1.0'!D:D,MATCH('показатель 504-п'!T841,'УЦН 1.0'!R:R,0)),""),IF(IFERROR(INDEX('УЦН 1.0'!H:H,MATCH('показатель 504-п'!T841,'УЦН 1.0'!R:R,0)),"")="",""," ("&amp;IFERROR(INDEX('УЦН 1.0'!H:H,MATCH('показатель 504-п'!T841,'УЦН 1.0'!R:R,0)),"")&amp;")"))</f>
        <v/>
      </c>
      <c r="R841" s="807" t="str">
        <f>IFERROR(INDEX('УЦН 2.0'!K:K,MATCH('показатель 504-п'!T841,'УЦН 2.0'!L:L,0)),"")</f>
        <v/>
      </c>
      <c r="S841" s="801" t="str">
        <f>IFERROR(INDEX('ПРТС'!H:H,MATCH('показатель 504-п'!T841,'ПРТС'!P:P,0)),"")</f>
        <v/>
      </c>
      <c r="T841" s="808">
        <v>841</v>
      </c>
      <c r="U841" s="785"/>
      <c r="V841" s="785"/>
      <c r="W841" s="785"/>
      <c r="X841" s="785"/>
      <c r="Y841" s="785"/>
      <c r="Z841" s="785"/>
      <c r="AA841" s="785"/>
      <c r="AB841" s="785"/>
    </row>
    <row r="842" ht="14.25">
      <c r="A842" s="809" t="s">
        <v>1349</v>
      </c>
      <c r="B842" s="800" t="s">
        <v>1350</v>
      </c>
      <c r="C842" s="809" t="s">
        <v>5678</v>
      </c>
      <c r="D842" s="810">
        <v>138</v>
      </c>
      <c r="E842" s="802">
        <v>89</v>
      </c>
      <c r="F842" s="803" t="s">
        <v>5679</v>
      </c>
      <c r="G842" s="803" t="s">
        <v>5680</v>
      </c>
      <c r="H842" s="803" t="s">
        <v>5681</v>
      </c>
      <c r="I842" s="803" t="str">
        <f>IFERROR(INDEX('УУС'!F:F,MATCH('показатель 504-п'!T842,'УУС'!N:N,0)),"")</f>
        <v/>
      </c>
      <c r="J842" s="811" t="str">
        <f t="shared" si="54"/>
        <v xml:space="preserve">4G хор</v>
      </c>
      <c r="K842" s="805" t="s">
        <v>156</v>
      </c>
      <c r="L842" s="812" t="s">
        <v>2481</v>
      </c>
      <c r="M842" s="805" t="s">
        <v>156</v>
      </c>
      <c r="N842" s="812" t="s">
        <v>2483</v>
      </c>
      <c r="O842" s="806" t="str">
        <f t="shared" si="55"/>
        <v>ВОЛС</v>
      </c>
      <c r="P842" s="801" t="s">
        <v>819</v>
      </c>
      <c r="Q842" s="801" t="str">
        <f>CONCATENATE(IFERROR(INDEX('УЦН 1.0'!D:D,MATCH('показатель 504-п'!T842,'УЦН 1.0'!R:R,0)),""),IF(IFERROR(INDEX('УЦН 1.0'!H:H,MATCH('показатель 504-п'!T842,'УЦН 1.0'!R:R,0)),"")="",""," ("&amp;IFERROR(INDEX('УЦН 1.0'!H:H,MATCH('показатель 504-п'!T842,'УЦН 1.0'!R:R,0)),"")&amp;")"))</f>
        <v/>
      </c>
      <c r="R842" s="807" t="str">
        <f>IFERROR(INDEX('УЦН 2.0'!K:K,MATCH('показатель 504-п'!T842,'УЦН 2.0'!L:L,0)),"")</f>
        <v xml:space="preserve">2022 (ноябрь 2022) - ВОЛС + Мегафон </v>
      </c>
      <c r="S842" s="801" t="str">
        <f>IFERROR(INDEX('ПРТС'!H:H,MATCH('показатель 504-п'!T842,'ПРТС'!P:P,0)),"")</f>
        <v/>
      </c>
      <c r="T842" s="808">
        <v>842</v>
      </c>
      <c r="U842" s="785"/>
      <c r="V842" s="785"/>
      <c r="W842" s="785"/>
      <c r="X842" s="785"/>
      <c r="Y842" s="785"/>
      <c r="Z842" s="785"/>
      <c r="AA842" s="785"/>
      <c r="AB842" s="785"/>
    </row>
    <row r="843" ht="14.25">
      <c r="A843" s="800" t="s">
        <v>1349</v>
      </c>
      <c r="B843" s="800" t="s">
        <v>5674</v>
      </c>
      <c r="C843" s="800" t="s">
        <v>5682</v>
      </c>
      <c r="D843" s="801">
        <v>32</v>
      </c>
      <c r="E843" s="802">
        <v>19</v>
      </c>
      <c r="F843" s="803" t="s">
        <v>5683</v>
      </c>
      <c r="G843" s="803" t="s">
        <v>5684</v>
      </c>
      <c r="H843" s="803" t="s">
        <v>5685</v>
      </c>
      <c r="I843" s="803" t="str">
        <f>IFERROR(INDEX('УУС'!F:F,MATCH('показатель 504-п'!T843,'УУС'!N:N,0)),"")</f>
        <v xml:space="preserve">ул. Пихтовая, д. 7</v>
      </c>
      <c r="J843" s="804" t="str">
        <f t="shared" si="54"/>
        <v xml:space="preserve">2G низ</v>
      </c>
      <c r="K843" s="805" t="s">
        <v>2515</v>
      </c>
      <c r="L843" s="805" t="s">
        <v>156</v>
      </c>
      <c r="M843" s="805" t="s">
        <v>156</v>
      </c>
      <c r="N843" s="805" t="s">
        <v>2490</v>
      </c>
      <c r="O843" s="806" t="str">
        <f t="shared" si="55"/>
        <v>-</v>
      </c>
      <c r="P843" s="801" t="s">
        <v>156</v>
      </c>
      <c r="Q843" s="801" t="str">
        <f>CONCATENATE(IFERROR(INDEX('УЦН 1.0'!D:D,MATCH('показатель 504-п'!T843,'УЦН 1.0'!R:R,0)),""),IF(IFERROR(INDEX('УЦН 1.0'!H:H,MATCH('показатель 504-п'!T843,'УЦН 1.0'!R:R,0)),"")="",""," ("&amp;IFERROR(INDEX('УЦН 1.0'!H:H,MATCH('показатель 504-п'!T843,'УЦН 1.0'!R:R,0)),"")&amp;")"))</f>
        <v/>
      </c>
      <c r="R843" s="807" t="str">
        <f>IFERROR(INDEX('УЦН 2.0'!K:K,MATCH('показатель 504-п'!T843,'УЦН 2.0'!L:L,0)),"")</f>
        <v/>
      </c>
      <c r="S843" s="801" t="str">
        <f>IFERROR(INDEX('ПРТС'!H:H,MATCH('показатель 504-п'!T843,'ПРТС'!P:P,0)),"")</f>
        <v/>
      </c>
      <c r="T843" s="808">
        <v>843</v>
      </c>
      <c r="U843" s="785"/>
      <c r="V843" s="785"/>
      <c r="W843" s="785"/>
      <c r="X843" s="785"/>
      <c r="Y843" s="785"/>
      <c r="Z843" s="785"/>
      <c r="AA843" s="785"/>
      <c r="AB843" s="785"/>
    </row>
    <row r="844" ht="14.25">
      <c r="A844" s="800" t="s">
        <v>1349</v>
      </c>
      <c r="B844" s="800" t="s">
        <v>5669</v>
      </c>
      <c r="C844" s="800" t="s">
        <v>1456</v>
      </c>
      <c r="D844" s="801">
        <v>675</v>
      </c>
      <c r="E844" s="802">
        <v>421</v>
      </c>
      <c r="F844" s="803" t="s">
        <v>5686</v>
      </c>
      <c r="G844" s="803" t="s">
        <v>5687</v>
      </c>
      <c r="H844" s="803" t="s">
        <v>5688</v>
      </c>
      <c r="I844" s="803" t="str">
        <f>IFERROR(INDEX('УУС'!F:F,MATCH('показатель 504-п'!T844,'УУС'!N:N,0)),"")</f>
        <v/>
      </c>
      <c r="J844" s="804" t="str">
        <f t="shared" si="54"/>
        <v xml:space="preserve">4G хор</v>
      </c>
      <c r="K844" s="805" t="s">
        <v>2707</v>
      </c>
      <c r="L844" s="805" t="s">
        <v>2481</v>
      </c>
      <c r="M844" s="805" t="s">
        <v>156</v>
      </c>
      <c r="N844" s="805" t="s">
        <v>2483</v>
      </c>
      <c r="O844" s="806" t="str">
        <f t="shared" si="55"/>
        <v>ВОЛС</v>
      </c>
      <c r="P844" s="801" t="s">
        <v>819</v>
      </c>
      <c r="Q844" s="801" t="str">
        <f>CONCATENATE(IFERROR(INDEX('УЦН 1.0'!D:D,MATCH('показатель 504-п'!T844,'УЦН 1.0'!R:R,0)),""),IF(IFERROR(INDEX('УЦН 1.0'!H:H,MATCH('показатель 504-п'!T844,'УЦН 1.0'!R:R,0)),"")="",""," ("&amp;IFERROR(INDEX('УЦН 1.0'!H:H,MATCH('показатель 504-п'!T844,'УЦН 1.0'!R:R,0)),"")&amp;")"))</f>
        <v/>
      </c>
      <c r="R844" s="807" t="str">
        <f>IFERROR(INDEX('УЦН 2.0'!K:K,MATCH('показатель 504-п'!T844,'УЦН 2.0'!L:L,0)),"")</f>
        <v/>
      </c>
      <c r="S844" s="801" t="str">
        <f>IFERROR(INDEX('ПРТС'!H:H,MATCH('показатель 504-п'!T844,'ПРТС'!P:P,0)),"")</f>
        <v/>
      </c>
      <c r="T844" s="808">
        <v>844</v>
      </c>
      <c r="U844" s="785"/>
      <c r="V844" s="785"/>
      <c r="W844" s="785"/>
      <c r="X844" s="785"/>
      <c r="Y844" s="785"/>
      <c r="Z844" s="785"/>
      <c r="AA844" s="785"/>
      <c r="AB844" s="785"/>
    </row>
    <row r="845" ht="14.25">
      <c r="A845" s="800" t="s">
        <v>1349</v>
      </c>
      <c r="B845" s="800" t="s">
        <v>5664</v>
      </c>
      <c r="C845" s="800" t="s">
        <v>5689</v>
      </c>
      <c r="D845" s="801">
        <v>41</v>
      </c>
      <c r="E845" s="802">
        <v>22</v>
      </c>
      <c r="F845" s="803" t="s">
        <v>5690</v>
      </c>
      <c r="G845" s="803" t="s">
        <v>5691</v>
      </c>
      <c r="H845" s="803" t="s">
        <v>5692</v>
      </c>
      <c r="I845" s="803" t="str">
        <f>IFERROR(INDEX('УУС'!F:F,MATCH('показатель 504-п'!T845,'УУС'!N:N,0)),"")</f>
        <v xml:space="preserve">ул. Зеленая, д. 1</v>
      </c>
      <c r="J845" s="804" t="str">
        <f t="shared" si="54"/>
        <v>-</v>
      </c>
      <c r="K845" s="805" t="s">
        <v>156</v>
      </c>
      <c r="L845" s="805" t="s">
        <v>156</v>
      </c>
      <c r="M845" s="805" t="s">
        <v>156</v>
      </c>
      <c r="N845" s="805" t="s">
        <v>156</v>
      </c>
      <c r="O845" s="806" t="str">
        <f t="shared" si="55"/>
        <v>-</v>
      </c>
      <c r="P845" s="801" t="s">
        <v>156</v>
      </c>
      <c r="Q845" s="801" t="str">
        <f>CONCATENATE(IFERROR(INDEX('УЦН 1.0'!D:D,MATCH('показатель 504-п'!T845,'УЦН 1.0'!R:R,0)),""),IF(IFERROR(INDEX('УЦН 1.0'!H:H,MATCH('показатель 504-п'!T845,'УЦН 1.0'!R:R,0)),"")="",""," ("&amp;IFERROR(INDEX('УЦН 1.0'!H:H,MATCH('показатель 504-п'!T845,'УЦН 1.0'!R:R,0)),"")&amp;")"))</f>
        <v/>
      </c>
      <c r="R845" s="807" t="str">
        <f>IFERROR(INDEX('УЦН 2.0'!K:K,MATCH('показатель 504-п'!T845,'УЦН 2.0'!L:L,0)),"")</f>
        <v/>
      </c>
      <c r="S845" s="801" t="str">
        <f>IFERROR(INDEX('ПРТС'!H:H,MATCH('показатель 504-п'!T845,'ПРТС'!P:P,0)),"")</f>
        <v/>
      </c>
      <c r="T845" s="808">
        <v>845</v>
      </c>
      <c r="U845" s="785"/>
      <c r="V845" s="785"/>
      <c r="W845" s="785"/>
      <c r="X845" s="785"/>
      <c r="Y845" s="785"/>
      <c r="Z845" s="785"/>
      <c r="AA845" s="785"/>
      <c r="AB845" s="785"/>
    </row>
    <row r="846" ht="14.25">
      <c r="A846" s="800" t="s">
        <v>1349</v>
      </c>
      <c r="B846" s="800" t="s">
        <v>5669</v>
      </c>
      <c r="C846" s="800" t="s">
        <v>5693</v>
      </c>
      <c r="D846" s="801">
        <v>519</v>
      </c>
      <c r="E846" s="802">
        <v>97</v>
      </c>
      <c r="F846" s="803" t="s">
        <v>5694</v>
      </c>
      <c r="G846" s="803" t="s">
        <v>5695</v>
      </c>
      <c r="H846" s="803" t="s">
        <v>5696</v>
      </c>
      <c r="I846" s="803" t="str">
        <f>IFERROR(INDEX('УУС'!F:F,MATCH('показатель 504-п'!T846,'УУС'!N:N,0)),"")</f>
        <v/>
      </c>
      <c r="J846" s="804" t="str">
        <f t="shared" si="54"/>
        <v xml:space="preserve">4G хор</v>
      </c>
      <c r="K846" s="805" t="s">
        <v>2707</v>
      </c>
      <c r="L846" s="805" t="s">
        <v>2481</v>
      </c>
      <c r="M846" s="805" t="s">
        <v>156</v>
      </c>
      <c r="N846" s="805" t="s">
        <v>2483</v>
      </c>
      <c r="O846" s="806" t="str">
        <f t="shared" si="55"/>
        <v>РРЛ</v>
      </c>
      <c r="P846" s="801" t="s">
        <v>2540</v>
      </c>
      <c r="Q846" s="801" t="str">
        <f>CONCATENATE(IFERROR(INDEX('УЦН 1.0'!D:D,MATCH('показатель 504-п'!T846,'УЦН 1.0'!R:R,0)),""),IF(IFERROR(INDEX('УЦН 1.0'!H:H,MATCH('показатель 504-п'!T846,'УЦН 1.0'!R:R,0)),"")="",""," ("&amp;IFERROR(INDEX('УЦН 1.0'!H:H,MATCH('показатель 504-п'!T846,'УЦН 1.0'!R:R,0)),"")&amp;")"))</f>
        <v/>
      </c>
      <c r="R846" s="807" t="str">
        <f>IFERROR(INDEX('УЦН 2.0'!K:K,MATCH('показатель 504-п'!T846,'УЦН 2.0'!L:L,0)),"")</f>
        <v/>
      </c>
      <c r="S846" s="801" t="str">
        <f>IFERROR(INDEX('ПРТС'!H:H,MATCH('показатель 504-п'!T846,'ПРТС'!P:P,0)),"")</f>
        <v/>
      </c>
      <c r="T846" s="808">
        <v>846</v>
      </c>
      <c r="U846" s="785"/>
      <c r="V846" s="785"/>
      <c r="W846" s="785"/>
      <c r="X846" s="785"/>
      <c r="Y846" s="785"/>
      <c r="Z846" s="785"/>
      <c r="AA846" s="785"/>
      <c r="AB846" s="785"/>
    </row>
    <row r="847" ht="14.25">
      <c r="A847" s="800" t="s">
        <v>1349</v>
      </c>
      <c r="B847" s="800" t="s">
        <v>5697</v>
      </c>
      <c r="C847" s="800" t="s">
        <v>325</v>
      </c>
      <c r="D847" s="801">
        <v>303</v>
      </c>
      <c r="E847" s="822">
        <v>154</v>
      </c>
      <c r="F847" s="823" t="s">
        <v>5698</v>
      </c>
      <c r="G847" s="823" t="s">
        <v>5699</v>
      </c>
      <c r="H847" s="823" t="s">
        <v>5700</v>
      </c>
      <c r="I847" s="803" t="str">
        <f>IFERROR(INDEX('УУС'!F:F,MATCH('показатель 504-п'!T847,'УУС'!N:N,0)),"")</f>
        <v/>
      </c>
      <c r="J847" s="804" t="str">
        <f t="shared" si="54"/>
        <v>-</v>
      </c>
      <c r="K847" s="805" t="s">
        <v>156</v>
      </c>
      <c r="L847" s="805" t="s">
        <v>156</v>
      </c>
      <c r="M847" s="805" t="s">
        <v>156</v>
      </c>
      <c r="N847" s="805" t="s">
        <v>156</v>
      </c>
      <c r="O847" s="806" t="str">
        <f t="shared" si="55"/>
        <v>ВОЛС</v>
      </c>
      <c r="P847" s="801" t="s">
        <v>819</v>
      </c>
      <c r="Q847" s="801" t="str">
        <f>CONCATENATE(IFERROR(INDEX('УЦН 1.0'!D:D,MATCH('показатель 504-п'!T847,'УЦН 1.0'!R:R,0)),""),IF(IFERROR(INDEX('УЦН 1.0'!H:H,MATCH('показатель 504-п'!T847,'УЦН 1.0'!R:R,0)),"")="",""," ("&amp;IFERROR(INDEX('УЦН 1.0'!H:H,MATCH('показатель 504-п'!T847,'УЦН 1.0'!R:R,0)),"")&amp;")"))</f>
        <v xml:space="preserve">2020 (ВОЛС)</v>
      </c>
      <c r="R847" s="807" t="str">
        <f>IFERROR(INDEX('УЦН 2.0'!K:K,MATCH('показатель 504-п'!T847,'УЦН 2.0'!L:L,0)),"")</f>
        <v/>
      </c>
      <c r="S847" s="801" t="str">
        <f>IFERROR(INDEX('ПРТС'!H:H,MATCH('показатель 504-п'!T847,'ПРТС'!P:P,0)),"")</f>
        <v/>
      </c>
      <c r="T847" s="808">
        <v>847</v>
      </c>
      <c r="U847" s="785"/>
      <c r="V847" s="785"/>
      <c r="W847" s="785"/>
      <c r="X847" s="785"/>
      <c r="Y847" s="785"/>
      <c r="Z847" s="785"/>
      <c r="AA847" s="785"/>
      <c r="AB847" s="785"/>
    </row>
    <row r="848" ht="14.25">
      <c r="A848" s="800" t="s">
        <v>1349</v>
      </c>
      <c r="B848" s="800" t="s">
        <v>5697</v>
      </c>
      <c r="C848" s="800" t="s">
        <v>5701</v>
      </c>
      <c r="D848" s="801">
        <v>7998</v>
      </c>
      <c r="E848" s="802">
        <v>6402</v>
      </c>
      <c r="F848" s="803" t="s">
        <v>5702</v>
      </c>
      <c r="G848" s="803" t="s">
        <v>5703</v>
      </c>
      <c r="H848" s="803" t="s">
        <v>5704</v>
      </c>
      <c r="I848" s="803" t="str">
        <f>IFERROR(INDEX('УУС'!F:F,MATCH('показатель 504-п'!T848,'УУС'!N:N,0)),"")</f>
        <v/>
      </c>
      <c r="J848" s="804" t="str">
        <f t="shared" si="54"/>
        <v xml:space="preserve">4G хор</v>
      </c>
      <c r="K848" s="805" t="s">
        <v>2480</v>
      </c>
      <c r="L848" s="805" t="s">
        <v>2481</v>
      </c>
      <c r="M848" s="805" t="s">
        <v>2482</v>
      </c>
      <c r="N848" s="805" t="s">
        <v>2483</v>
      </c>
      <c r="O848" s="806" t="str">
        <f t="shared" si="55"/>
        <v>ВОЛС</v>
      </c>
      <c r="P848" s="801" t="s">
        <v>819</v>
      </c>
      <c r="Q848" s="801" t="str">
        <f>CONCATENATE(IFERROR(INDEX('УЦН 1.0'!D:D,MATCH('показатель 504-п'!T848,'УЦН 1.0'!R:R,0)),""),IF(IFERROR(INDEX('УЦН 1.0'!H:H,MATCH('показатель 504-п'!T848,'УЦН 1.0'!R:R,0)),"")="",""," ("&amp;IFERROR(INDEX('УЦН 1.0'!H:H,MATCH('показатель 504-п'!T848,'УЦН 1.0'!R:R,0)),"")&amp;")"))</f>
        <v/>
      </c>
      <c r="R848" s="807" t="str">
        <f>IFERROR(INDEX('УЦН 2.0'!K:K,MATCH('показатель 504-п'!T848,'УЦН 2.0'!L:L,0)),"")</f>
        <v/>
      </c>
      <c r="S848" s="801" t="str">
        <f>IFERROR(INDEX('ПРТС'!H:H,MATCH('показатель 504-п'!T848,'ПРТС'!P:P,0)),"")</f>
        <v/>
      </c>
      <c r="T848" s="808">
        <v>848</v>
      </c>
      <c r="U848" s="785"/>
      <c r="V848" s="785"/>
      <c r="W848" s="785"/>
      <c r="X848" s="785"/>
      <c r="Y848" s="785"/>
      <c r="Z848" s="785"/>
      <c r="AA848" s="785"/>
      <c r="AB848" s="785"/>
    </row>
    <row r="849" ht="14.25">
      <c r="A849" s="800" t="s">
        <v>1349</v>
      </c>
      <c r="B849" s="800" t="s">
        <v>5669</v>
      </c>
      <c r="C849" s="800" t="s">
        <v>326</v>
      </c>
      <c r="D849" s="801">
        <v>442</v>
      </c>
      <c r="E849" s="802">
        <v>285</v>
      </c>
      <c r="F849" s="803" t="s">
        <v>5705</v>
      </c>
      <c r="G849" s="803" t="s">
        <v>5706</v>
      </c>
      <c r="H849" s="803" t="s">
        <v>5707</v>
      </c>
      <c r="I849" s="803" t="str">
        <f>IFERROR(INDEX('УУС'!F:F,MATCH('показатель 504-п'!T849,'УУС'!N:N,0)),"")</f>
        <v/>
      </c>
      <c r="J849" s="804" t="str">
        <f t="shared" si="54"/>
        <v xml:space="preserve">4G хор</v>
      </c>
      <c r="K849" s="805" t="s">
        <v>156</v>
      </c>
      <c r="L849" s="805" t="s">
        <v>2488</v>
      </c>
      <c r="M849" s="805" t="s">
        <v>156</v>
      </c>
      <c r="N849" s="805" t="s">
        <v>2483</v>
      </c>
      <c r="O849" s="806" t="str">
        <f t="shared" si="55"/>
        <v>ВОЛС</v>
      </c>
      <c r="P849" s="801" t="s">
        <v>819</v>
      </c>
      <c r="Q849" s="801" t="str">
        <f>CONCATENATE(IFERROR(INDEX('УЦН 1.0'!D:D,MATCH('показатель 504-п'!T849,'УЦН 1.0'!R:R,0)),""),IF(IFERROR(INDEX('УЦН 1.0'!H:H,MATCH('показатель 504-п'!T849,'УЦН 1.0'!R:R,0)),"")="",""," ("&amp;IFERROR(INDEX('УЦН 1.0'!H:H,MATCH('показатель 504-п'!T849,'УЦН 1.0'!R:R,0)),"")&amp;")"))</f>
        <v xml:space="preserve">2019 (ВОЛС)</v>
      </c>
      <c r="R849" s="807" t="str">
        <f>IFERROR(INDEX('УЦН 2.0'!K:K,MATCH('показатель 504-п'!T849,'УЦН 2.0'!L:L,0)),"")</f>
        <v/>
      </c>
      <c r="S849" s="801" t="str">
        <f>IFERROR(INDEX('ПРТС'!H:H,MATCH('показатель 504-п'!T849,'ПРТС'!P:P,0)),"")</f>
        <v/>
      </c>
      <c r="T849" s="808">
        <v>849</v>
      </c>
      <c r="U849" s="785"/>
      <c r="V849" s="785"/>
      <c r="W849" s="785"/>
      <c r="X849" s="785"/>
      <c r="Y849" s="785"/>
      <c r="Z849" s="785"/>
      <c r="AA849" s="785"/>
      <c r="AB849" s="785"/>
    </row>
    <row r="850" ht="14.25">
      <c r="A850" s="800" t="s">
        <v>1349</v>
      </c>
      <c r="B850" s="800" t="s">
        <v>5674</v>
      </c>
      <c r="C850" s="800" t="s">
        <v>1123</v>
      </c>
      <c r="D850" s="801">
        <v>77</v>
      </c>
      <c r="E850" s="802">
        <v>54</v>
      </c>
      <c r="F850" s="803" t="s">
        <v>5708</v>
      </c>
      <c r="G850" s="803" t="s">
        <v>5709</v>
      </c>
      <c r="H850" s="803" t="s">
        <v>5710</v>
      </c>
      <c r="I850" s="803" t="str">
        <f>IFERROR(INDEX('УУС'!F:F,MATCH('показатель 504-п'!T850,'УУС'!N:N,0)),"")</f>
        <v xml:space="preserve">ул. Чулымская, д. 1Б</v>
      </c>
      <c r="J850" s="804" t="str">
        <f t="shared" si="54"/>
        <v xml:space="preserve">2G низ</v>
      </c>
      <c r="K850" s="805" t="s">
        <v>156</v>
      </c>
      <c r="L850" s="805" t="s">
        <v>156</v>
      </c>
      <c r="M850" s="805" t="s">
        <v>156</v>
      </c>
      <c r="N850" s="805" t="s">
        <v>2490</v>
      </c>
      <c r="O850" s="806" t="str">
        <f t="shared" si="55"/>
        <v>РРЛ</v>
      </c>
      <c r="P850" s="801" t="s">
        <v>2540</v>
      </c>
      <c r="Q850" s="801" t="str">
        <f>CONCATENATE(IFERROR(INDEX('УЦН 1.0'!D:D,MATCH('показатель 504-п'!T850,'УЦН 1.0'!R:R,0)),""),IF(IFERROR(INDEX('УЦН 1.0'!H:H,MATCH('показатель 504-п'!T850,'УЦН 1.0'!R:R,0)),"")="",""," ("&amp;IFERROR(INDEX('УЦН 1.0'!H:H,MATCH('показатель 504-п'!T850,'УЦН 1.0'!R:R,0)),"")&amp;")"))</f>
        <v/>
      </c>
      <c r="R850" s="807" t="str">
        <f>IFERROR(INDEX('УЦН 2.0'!K:K,MATCH('показатель 504-п'!T850,'УЦН 2.0'!L:L,0)),"")</f>
        <v/>
      </c>
      <c r="S850" s="801" t="str">
        <f>IFERROR(INDEX('ПРТС'!H:H,MATCH('показатель 504-п'!T850,'ПРТС'!P:P,0)),"")</f>
        <v/>
      </c>
      <c r="T850" s="808">
        <v>850</v>
      </c>
      <c r="U850" s="785"/>
      <c r="V850" s="785"/>
      <c r="W850" s="785"/>
      <c r="X850" s="785"/>
      <c r="Y850" s="785"/>
      <c r="Z850" s="785"/>
      <c r="AA850" s="785"/>
      <c r="AB850" s="785"/>
    </row>
    <row r="851" ht="14.25">
      <c r="A851" s="800" t="s">
        <v>1349</v>
      </c>
      <c r="B851" s="800" t="s">
        <v>1350</v>
      </c>
      <c r="C851" s="800" t="s">
        <v>1553</v>
      </c>
      <c r="D851" s="801">
        <v>516</v>
      </c>
      <c r="E851" s="802">
        <v>436</v>
      </c>
      <c r="F851" s="803" t="s">
        <v>5711</v>
      </c>
      <c r="G851" s="803" t="s">
        <v>5712</v>
      </c>
      <c r="H851" s="803" t="s">
        <v>5713</v>
      </c>
      <c r="I851" s="803" t="str">
        <f>IFERROR(INDEX('УУС'!F:F,MATCH('показатель 504-п'!T851,'УУС'!N:N,0)),"")</f>
        <v/>
      </c>
      <c r="J851" s="804" t="str">
        <f t="shared" si="54"/>
        <v xml:space="preserve">3G хор</v>
      </c>
      <c r="K851" s="805" t="s">
        <v>2707</v>
      </c>
      <c r="L851" s="805" t="s">
        <v>2488</v>
      </c>
      <c r="M851" s="805" t="s">
        <v>2508</v>
      </c>
      <c r="N851" s="805" t="s">
        <v>2495</v>
      </c>
      <c r="O851" s="806" t="str">
        <f t="shared" si="55"/>
        <v>-</v>
      </c>
      <c r="P851" s="801" t="s">
        <v>156</v>
      </c>
      <c r="Q851" s="801" t="str">
        <f>CONCATENATE(IFERROR(INDEX('УЦН 1.0'!D:D,MATCH('показатель 504-п'!T851,'УЦН 1.0'!R:R,0)),""),IF(IFERROR(INDEX('УЦН 1.0'!H:H,MATCH('показатель 504-п'!T851,'УЦН 1.0'!R:R,0)),"")="",""," ("&amp;IFERROR(INDEX('УЦН 1.0'!H:H,MATCH('показатель 504-п'!T851,'УЦН 1.0'!R:R,0)),"")&amp;")"))</f>
        <v/>
      </c>
      <c r="R851" s="807" t="str">
        <f>IFERROR(INDEX('УЦН 2.0'!K:K,MATCH('показатель 504-п'!T851,'УЦН 2.0'!L:L,0)),"")</f>
        <v/>
      </c>
      <c r="S851" s="801" t="str">
        <f>IFERROR(INDEX('ПРТС'!H:H,MATCH('показатель 504-п'!T851,'ПРТС'!P:P,0)),"")</f>
        <v/>
      </c>
      <c r="T851" s="808">
        <v>851</v>
      </c>
      <c r="U851" s="785"/>
      <c r="V851" s="785"/>
      <c r="W851" s="785"/>
      <c r="X851" s="785"/>
      <c r="Y851" s="785"/>
      <c r="Z851" s="785"/>
      <c r="AA851" s="785"/>
      <c r="AB851" s="785"/>
    </row>
    <row r="852" ht="14.25">
      <c r="A852" s="800" t="s">
        <v>1349</v>
      </c>
      <c r="B852" s="800" t="s">
        <v>5714</v>
      </c>
      <c r="C852" s="800" t="s">
        <v>5715</v>
      </c>
      <c r="D852" s="801">
        <v>3</v>
      </c>
      <c r="E852" s="802">
        <v>0</v>
      </c>
      <c r="F852" s="803" t="s">
        <v>5716</v>
      </c>
      <c r="G852" s="803" t="s">
        <v>5717</v>
      </c>
      <c r="H852" s="803" t="s">
        <v>5718</v>
      </c>
      <c r="I852" s="803" t="str">
        <f>IFERROR(INDEX('УУС'!F:F,MATCH('показатель 504-п'!T852,'УУС'!N:N,0)),"")</f>
        <v/>
      </c>
      <c r="J852" s="804" t="str">
        <f t="shared" si="54"/>
        <v>-</v>
      </c>
      <c r="K852" s="805" t="s">
        <v>156</v>
      </c>
      <c r="L852" s="805" t="s">
        <v>156</v>
      </c>
      <c r="M852" s="805" t="s">
        <v>156</v>
      </c>
      <c r="N852" s="805" t="s">
        <v>156</v>
      </c>
      <c r="O852" s="806" t="str">
        <f t="shared" si="55"/>
        <v>-</v>
      </c>
      <c r="P852" s="801" t="s">
        <v>156</v>
      </c>
      <c r="Q852" s="801" t="str">
        <f>CONCATENATE(IFERROR(INDEX('УЦН 1.0'!D:D,MATCH('показатель 504-п'!T852,'УЦН 1.0'!R:R,0)),""),IF(IFERROR(INDEX('УЦН 1.0'!H:H,MATCH('показатель 504-п'!T852,'УЦН 1.0'!R:R,0)),"")="",""," ("&amp;IFERROR(INDEX('УЦН 1.0'!H:H,MATCH('показатель 504-п'!T852,'УЦН 1.0'!R:R,0)),"")&amp;")"))</f>
        <v/>
      </c>
      <c r="R852" s="807" t="str">
        <f>IFERROR(INDEX('УЦН 2.0'!K:K,MATCH('показатель 504-п'!T852,'УЦН 2.0'!L:L,0)),"")</f>
        <v/>
      </c>
      <c r="S852" s="801" t="str">
        <f>IFERROR(INDEX('ПРТС'!H:H,MATCH('показатель 504-п'!T852,'ПРТС'!P:P,0)),"")</f>
        <v/>
      </c>
      <c r="T852" s="808">
        <v>852</v>
      </c>
      <c r="U852" s="785"/>
      <c r="V852" s="785"/>
      <c r="W852" s="785"/>
      <c r="X852" s="785"/>
      <c r="Y852" s="785"/>
      <c r="Z852" s="785"/>
      <c r="AA852" s="785"/>
      <c r="AB852" s="785"/>
    </row>
    <row r="853" ht="14.25">
      <c r="A853" s="800" t="s">
        <v>1349</v>
      </c>
      <c r="B853" s="800" t="s">
        <v>1350</v>
      </c>
      <c r="C853" s="800" t="s">
        <v>1552</v>
      </c>
      <c r="D853" s="801">
        <v>115</v>
      </c>
      <c r="E853" s="822">
        <v>116</v>
      </c>
      <c r="F853" s="823" t="s">
        <v>5719</v>
      </c>
      <c r="G853" s="823" t="s">
        <v>5720</v>
      </c>
      <c r="H853" s="823" t="s">
        <v>5721</v>
      </c>
      <c r="I853" s="803" t="str">
        <f>IFERROR(INDEX('УУС'!F:F,MATCH('показатель 504-п'!T853,'УУС'!N:N,0)),"")</f>
        <v/>
      </c>
      <c r="J853" s="804" t="str">
        <f t="shared" si="54"/>
        <v xml:space="preserve">2G хор</v>
      </c>
      <c r="K853" s="805" t="s">
        <v>2557</v>
      </c>
      <c r="L853" s="805" t="s">
        <v>2536</v>
      </c>
      <c r="M853" s="805" t="s">
        <v>2516</v>
      </c>
      <c r="N853" s="805" t="s">
        <v>2695</v>
      </c>
      <c r="O853" s="806" t="str">
        <f t="shared" si="55"/>
        <v>-</v>
      </c>
      <c r="P853" s="801" t="s">
        <v>156</v>
      </c>
      <c r="Q853" s="801" t="str">
        <f>CONCATENATE(IFERROR(INDEX('УЦН 1.0'!D:D,MATCH('показатель 504-п'!T853,'УЦН 1.0'!R:R,0)),""),IF(IFERROR(INDEX('УЦН 1.0'!H:H,MATCH('показатель 504-п'!T853,'УЦН 1.0'!R:R,0)),"")="",""," ("&amp;IFERROR(INDEX('УЦН 1.0'!H:H,MATCH('показатель 504-п'!T853,'УЦН 1.0'!R:R,0)),"")&amp;")"))</f>
        <v/>
      </c>
      <c r="R853" s="807" t="str">
        <f>IFERROR(INDEX('УЦН 2.0'!K:K,MATCH('показатель 504-п'!T853,'УЦН 2.0'!L:L,0)),"")</f>
        <v/>
      </c>
      <c r="S853" s="801" t="str">
        <f>IFERROR(INDEX('ПРТС'!H:H,MATCH('показатель 504-п'!T853,'ПРТС'!P:P,0)),"")</f>
        <v/>
      </c>
      <c r="T853" s="808">
        <v>853</v>
      </c>
      <c r="U853" s="785"/>
      <c r="V853" s="785"/>
      <c r="W853" s="785"/>
      <c r="X853" s="785"/>
      <c r="Y853" s="785"/>
      <c r="Z853" s="785"/>
      <c r="AA853" s="785"/>
      <c r="AB853" s="785"/>
    </row>
    <row r="854" ht="14.25">
      <c r="A854" s="800" t="s">
        <v>1349</v>
      </c>
      <c r="B854" s="800" t="s">
        <v>1350</v>
      </c>
      <c r="C854" s="800" t="s">
        <v>5722</v>
      </c>
      <c r="D854" s="801">
        <v>19</v>
      </c>
      <c r="E854" s="802">
        <v>9</v>
      </c>
      <c r="F854" s="803" t="s">
        <v>5723</v>
      </c>
      <c r="G854" s="803" t="s">
        <v>5724</v>
      </c>
      <c r="H854" s="803" t="s">
        <v>5725</v>
      </c>
      <c r="I854" s="803" t="str">
        <f>IFERROR(INDEX('УУС'!F:F,MATCH('показатель 504-п'!T854,'УУС'!N:N,0)),"")</f>
        <v/>
      </c>
      <c r="J854" s="804" t="str">
        <f t="shared" si="54"/>
        <v xml:space="preserve">3G хор</v>
      </c>
      <c r="K854" s="805" t="s">
        <v>2515</v>
      </c>
      <c r="L854" s="805" t="s">
        <v>2975</v>
      </c>
      <c r="M854" s="805" t="s">
        <v>3005</v>
      </c>
      <c r="N854" s="805" t="s">
        <v>2495</v>
      </c>
      <c r="O854" s="806" t="str">
        <f t="shared" si="55"/>
        <v>-</v>
      </c>
      <c r="P854" s="801" t="s">
        <v>156</v>
      </c>
      <c r="Q854" s="801" t="str">
        <f>CONCATENATE(IFERROR(INDEX('УЦН 1.0'!D:D,MATCH('показатель 504-п'!T854,'УЦН 1.0'!R:R,0)),""),IF(IFERROR(INDEX('УЦН 1.0'!H:H,MATCH('показатель 504-п'!T854,'УЦН 1.0'!R:R,0)),"")="",""," ("&amp;IFERROR(INDEX('УЦН 1.0'!H:H,MATCH('показатель 504-п'!T854,'УЦН 1.0'!R:R,0)),"")&amp;")"))</f>
        <v/>
      </c>
      <c r="R854" s="807" t="str">
        <f>IFERROR(INDEX('УЦН 2.0'!K:K,MATCH('показатель 504-п'!T854,'УЦН 2.0'!L:L,0)),"")</f>
        <v/>
      </c>
      <c r="S854" s="801" t="str">
        <f>IFERROR(INDEX('ПРТС'!H:H,MATCH('показатель 504-п'!T854,'ПРТС'!P:P,0)),"")</f>
        <v/>
      </c>
      <c r="T854" s="808">
        <v>854</v>
      </c>
      <c r="U854" s="785"/>
      <c r="V854" s="785"/>
      <c r="W854" s="785"/>
      <c r="X854" s="785"/>
      <c r="Y854" s="785"/>
      <c r="Z854" s="785"/>
      <c r="AA854" s="785"/>
      <c r="AB854" s="785"/>
    </row>
    <row r="855" ht="14.25">
      <c r="A855" s="800" t="s">
        <v>1349</v>
      </c>
      <c r="B855" s="800" t="s">
        <v>5669</v>
      </c>
      <c r="C855" s="800" t="s">
        <v>5726</v>
      </c>
      <c r="D855" s="801">
        <v>123</v>
      </c>
      <c r="E855" s="802">
        <v>29</v>
      </c>
      <c r="F855" s="803" t="s">
        <v>5727</v>
      </c>
      <c r="G855" s="803" t="s">
        <v>5728</v>
      </c>
      <c r="H855" s="803" t="s">
        <v>5729</v>
      </c>
      <c r="I855" s="803" t="str">
        <f>IFERROR(INDEX('УУС'!F:F,MATCH('показатель 504-п'!T855,'УУС'!N:N,0)),"")</f>
        <v/>
      </c>
      <c r="J855" s="804" t="str">
        <f t="shared" si="54"/>
        <v xml:space="preserve">4G хор</v>
      </c>
      <c r="K855" s="805" t="s">
        <v>2707</v>
      </c>
      <c r="L855" s="805" t="s">
        <v>2481</v>
      </c>
      <c r="M855" s="805" t="s">
        <v>156</v>
      </c>
      <c r="N855" s="805" t="s">
        <v>2483</v>
      </c>
      <c r="O855" s="806" t="str">
        <f t="shared" si="55"/>
        <v>-</v>
      </c>
      <c r="P855" s="801" t="s">
        <v>156</v>
      </c>
      <c r="Q855" s="801" t="str">
        <f>CONCATENATE(IFERROR(INDEX('УЦН 1.0'!D:D,MATCH('показатель 504-п'!T855,'УЦН 1.0'!R:R,0)),""),IF(IFERROR(INDEX('УЦН 1.0'!H:H,MATCH('показатель 504-п'!T855,'УЦН 1.0'!R:R,0)),"")="",""," ("&amp;IFERROR(INDEX('УЦН 1.0'!H:H,MATCH('показатель 504-п'!T855,'УЦН 1.0'!R:R,0)),"")&amp;")"))</f>
        <v/>
      </c>
      <c r="R855" s="807" t="str">
        <f>IFERROR(INDEX('УЦН 2.0'!K:K,MATCH('показатель 504-п'!T855,'УЦН 2.0'!L:L,0)),"")</f>
        <v/>
      </c>
      <c r="S855" s="801" t="str">
        <f>IFERROR(INDEX('ПРТС'!H:H,MATCH('показатель 504-п'!T855,'ПРТС'!P:P,0)),"")</f>
        <v/>
      </c>
      <c r="T855" s="808">
        <v>855</v>
      </c>
      <c r="U855" s="785"/>
      <c r="V855" s="785"/>
      <c r="W855" s="785"/>
      <c r="X855" s="785"/>
      <c r="Y855" s="785"/>
      <c r="Z855" s="785"/>
      <c r="AA855" s="785"/>
      <c r="AB855" s="785"/>
    </row>
    <row r="856" ht="14.25">
      <c r="A856" s="800" t="s">
        <v>1349</v>
      </c>
      <c r="B856" s="800" t="s">
        <v>5669</v>
      </c>
      <c r="C856" s="800" t="s">
        <v>5730</v>
      </c>
      <c r="D856" s="801">
        <v>0</v>
      </c>
      <c r="E856" s="802">
        <v>0</v>
      </c>
      <c r="F856" s="803" t="s">
        <v>5731</v>
      </c>
      <c r="G856" s="803" t="s">
        <v>5732</v>
      </c>
      <c r="H856" s="803" t="s">
        <v>5733</v>
      </c>
      <c r="I856" s="803" t="str">
        <f>IFERROR(INDEX('УУС'!F:F,MATCH('показатель 504-п'!T856,'УУС'!N:N,0)),"")</f>
        <v/>
      </c>
      <c r="J856" s="804" t="str">
        <f t="shared" si="54"/>
        <v xml:space="preserve">2G низ</v>
      </c>
      <c r="K856" s="805" t="s">
        <v>2515</v>
      </c>
      <c r="L856" s="805" t="s">
        <v>2500</v>
      </c>
      <c r="M856" s="805" t="s">
        <v>156</v>
      </c>
      <c r="N856" s="805" t="s">
        <v>2490</v>
      </c>
      <c r="O856" s="806" t="str">
        <f t="shared" si="55"/>
        <v>-</v>
      </c>
      <c r="P856" s="801" t="s">
        <v>156</v>
      </c>
      <c r="Q856" s="801" t="str">
        <f>CONCATENATE(IFERROR(INDEX('УЦН 1.0'!D:D,MATCH('показатель 504-п'!T856,'УЦН 1.0'!R:R,0)),""),IF(IFERROR(INDEX('УЦН 1.0'!H:H,MATCH('показатель 504-п'!T856,'УЦН 1.0'!R:R,0)),"")="",""," ("&amp;IFERROR(INDEX('УЦН 1.0'!H:H,MATCH('показатель 504-п'!T856,'УЦН 1.0'!R:R,0)),"")&amp;")"))</f>
        <v/>
      </c>
      <c r="R856" s="807" t="str">
        <f>IFERROR(INDEX('УЦН 2.0'!K:K,MATCH('показатель 504-п'!T856,'УЦН 2.0'!L:L,0)),"")</f>
        <v/>
      </c>
      <c r="S856" s="801" t="str">
        <f>IFERROR(INDEX('ПРТС'!H:H,MATCH('показатель 504-п'!T856,'ПРТС'!P:P,0)),"")</f>
        <v/>
      </c>
      <c r="T856" s="808">
        <v>856</v>
      </c>
      <c r="U856" s="785"/>
      <c r="V856" s="785"/>
      <c r="W856" s="785"/>
      <c r="X856" s="785"/>
      <c r="Y856" s="785"/>
      <c r="Z856" s="785"/>
      <c r="AA856" s="785"/>
      <c r="AB856" s="785"/>
    </row>
    <row r="857" ht="14.25">
      <c r="A857" s="800" t="s">
        <v>1349</v>
      </c>
      <c r="B857" s="800" t="s">
        <v>5674</v>
      </c>
      <c r="C857" s="800" t="s">
        <v>5734</v>
      </c>
      <c r="D857" s="801">
        <v>15</v>
      </c>
      <c r="E857" s="802">
        <v>10</v>
      </c>
      <c r="F857" s="803" t="s">
        <v>5735</v>
      </c>
      <c r="G857" s="803" t="s">
        <v>5736</v>
      </c>
      <c r="H857" s="803" t="s">
        <v>5737</v>
      </c>
      <c r="I857" s="803" t="str">
        <f>IFERROR(INDEX('УУС'!F:F,MATCH('показатель 504-п'!T857,'УУС'!N:N,0)),"")</f>
        <v xml:space="preserve">ул. Линейная, д. 1</v>
      </c>
      <c r="J857" s="804" t="str">
        <f t="shared" si="54"/>
        <v xml:space="preserve">2G низ</v>
      </c>
      <c r="K857" s="805" t="s">
        <v>156</v>
      </c>
      <c r="L857" s="805" t="s">
        <v>2500</v>
      </c>
      <c r="M857" s="805" t="s">
        <v>2489</v>
      </c>
      <c r="N857" s="805" t="s">
        <v>156</v>
      </c>
      <c r="O857" s="806" t="str">
        <f t="shared" si="55"/>
        <v>-</v>
      </c>
      <c r="P857" s="801" t="s">
        <v>156</v>
      </c>
      <c r="Q857" s="801" t="str">
        <f>CONCATENATE(IFERROR(INDEX('УЦН 1.0'!D:D,MATCH('показатель 504-п'!T857,'УЦН 1.0'!R:R,0)),""),IF(IFERROR(INDEX('УЦН 1.0'!H:H,MATCH('показатель 504-п'!T857,'УЦН 1.0'!R:R,0)),"")="",""," ("&amp;IFERROR(INDEX('УЦН 1.0'!H:H,MATCH('показатель 504-п'!T857,'УЦН 1.0'!R:R,0)),"")&amp;")"))</f>
        <v/>
      </c>
      <c r="R857" s="807" t="str">
        <f>IFERROR(INDEX('УЦН 2.0'!K:K,MATCH('показатель 504-п'!T857,'УЦН 2.0'!L:L,0)),"")</f>
        <v/>
      </c>
      <c r="S857" s="801" t="str">
        <f>IFERROR(INDEX('ПРТС'!H:H,MATCH('показатель 504-п'!T857,'ПРТС'!P:P,0)),"")</f>
        <v/>
      </c>
      <c r="T857" s="808">
        <v>857</v>
      </c>
      <c r="U857" s="785"/>
      <c r="V857" s="785"/>
      <c r="W857" s="785"/>
      <c r="X857" s="785"/>
      <c r="Y857" s="785"/>
      <c r="Z857" s="785"/>
      <c r="AA857" s="785"/>
      <c r="AB857" s="785"/>
    </row>
    <row r="858" ht="14.25">
      <c r="A858" s="800" t="s">
        <v>1349</v>
      </c>
      <c r="B858" s="800" t="s">
        <v>1350</v>
      </c>
      <c r="C858" s="800" t="s">
        <v>5738</v>
      </c>
      <c r="D858" s="801">
        <v>149</v>
      </c>
      <c r="E858" s="802">
        <v>112</v>
      </c>
      <c r="F858" s="803" t="s">
        <v>5739</v>
      </c>
      <c r="G858" s="803" t="s">
        <v>5740</v>
      </c>
      <c r="H858" s="803" t="s">
        <v>5741</v>
      </c>
      <c r="I858" s="803" t="str">
        <f>IFERROR(INDEX('УУС'!F:F,MATCH('показатель 504-п'!T858,'УУС'!N:N,0)),"")</f>
        <v/>
      </c>
      <c r="J858" s="804" t="str">
        <f t="shared" si="54"/>
        <v xml:space="preserve">4G хор</v>
      </c>
      <c r="K858" s="805" t="s">
        <v>2707</v>
      </c>
      <c r="L858" s="805" t="s">
        <v>2488</v>
      </c>
      <c r="M858" s="805" t="s">
        <v>2482</v>
      </c>
      <c r="N858" s="805" t="s">
        <v>2495</v>
      </c>
      <c r="O858" s="806" t="str">
        <f t="shared" si="55"/>
        <v>РРЛ</v>
      </c>
      <c r="P858" s="801" t="s">
        <v>2540</v>
      </c>
      <c r="Q858" s="801" t="str">
        <f>CONCATENATE(IFERROR(INDEX('УЦН 1.0'!D:D,MATCH('показатель 504-п'!T858,'УЦН 1.0'!R:R,0)),""),IF(IFERROR(INDEX('УЦН 1.0'!H:H,MATCH('показатель 504-п'!T858,'УЦН 1.0'!R:R,0)),"")="",""," ("&amp;IFERROR(INDEX('УЦН 1.0'!H:H,MATCH('показатель 504-п'!T858,'УЦН 1.0'!R:R,0)),"")&amp;")"))</f>
        <v/>
      </c>
      <c r="R858" s="807" t="str">
        <f>IFERROR(INDEX('УЦН 2.0'!K:K,MATCH('показатель 504-п'!T858,'УЦН 2.0'!L:L,0)),"")</f>
        <v/>
      </c>
      <c r="S858" s="801" t="str">
        <f>IFERROR(INDEX('ПРТС'!H:H,MATCH('показатель 504-п'!T858,'ПРТС'!P:P,0)),"")</f>
        <v/>
      </c>
      <c r="T858" s="808">
        <v>858</v>
      </c>
      <c r="U858" s="785"/>
      <c r="V858" s="785"/>
      <c r="W858" s="785"/>
      <c r="X858" s="785"/>
      <c r="Y858" s="785"/>
      <c r="Z858" s="785"/>
      <c r="AA858" s="785"/>
      <c r="AB858" s="785"/>
    </row>
    <row r="859" ht="14.25">
      <c r="A859" s="800" t="s">
        <v>1349</v>
      </c>
      <c r="B859" s="800" t="s">
        <v>5674</v>
      </c>
      <c r="C859" s="800" t="s">
        <v>5742</v>
      </c>
      <c r="D859" s="801">
        <v>95</v>
      </c>
      <c r="E859" s="802">
        <v>65</v>
      </c>
      <c r="F859" s="803" t="s">
        <v>5743</v>
      </c>
      <c r="G859" s="803" t="s">
        <v>5744</v>
      </c>
      <c r="H859" s="803" t="s">
        <v>5745</v>
      </c>
      <c r="I859" s="803" t="str">
        <f>IFERROR(INDEX('УУС'!F:F,MATCH('показатель 504-п'!T859,'УУС'!N:N,0)),"")</f>
        <v xml:space="preserve">ул. Молодежная, д. 11</v>
      </c>
      <c r="J859" s="804" t="str">
        <f t="shared" si="54"/>
        <v xml:space="preserve">2G низ</v>
      </c>
      <c r="K859" s="805" t="s">
        <v>2515</v>
      </c>
      <c r="L859" s="805" t="s">
        <v>2500</v>
      </c>
      <c r="M859" s="805" t="s">
        <v>156</v>
      </c>
      <c r="N859" s="805" t="s">
        <v>156</v>
      </c>
      <c r="O859" s="806" t="str">
        <f t="shared" si="55"/>
        <v>ВОЛС</v>
      </c>
      <c r="P859" s="801" t="s">
        <v>819</v>
      </c>
      <c r="Q859" s="801" t="str">
        <f>CONCATENATE(IFERROR(INDEX('УЦН 1.0'!D:D,MATCH('показатель 504-п'!T859,'УЦН 1.0'!R:R,0)),""),IF(IFERROR(INDEX('УЦН 1.0'!H:H,MATCH('показатель 504-п'!T859,'УЦН 1.0'!R:R,0)),"")="",""," ("&amp;IFERROR(INDEX('УЦН 1.0'!H:H,MATCH('показатель 504-п'!T859,'УЦН 1.0'!R:R,0)),"")&amp;")"))</f>
        <v/>
      </c>
      <c r="R859" s="807" t="str">
        <f>IFERROR(INDEX('УЦН 2.0'!K:K,MATCH('показатель 504-п'!T859,'УЦН 2.0'!L:L,0)),"")</f>
        <v/>
      </c>
      <c r="S859" s="801" t="str">
        <f>IFERROR(INDEX('ПРТС'!H:H,MATCH('показатель 504-п'!T859,'ПРТС'!P:P,0)),"")</f>
        <v/>
      </c>
      <c r="T859" s="808">
        <v>859</v>
      </c>
      <c r="U859" s="785"/>
      <c r="V859" s="785"/>
      <c r="W859" s="785"/>
      <c r="X859" s="785"/>
      <c r="Y859" s="785"/>
      <c r="Z859" s="785"/>
      <c r="AA859" s="785"/>
      <c r="AB859" s="785"/>
    </row>
    <row r="860" ht="14.25">
      <c r="A860" s="800" t="s">
        <v>1349</v>
      </c>
      <c r="B860" s="800" t="s">
        <v>1350</v>
      </c>
      <c r="C860" s="800" t="s">
        <v>5746</v>
      </c>
      <c r="D860" s="801">
        <v>49</v>
      </c>
      <c r="E860" s="802">
        <v>37</v>
      </c>
      <c r="F860" s="803" t="s">
        <v>5747</v>
      </c>
      <c r="G860" s="803" t="s">
        <v>5748</v>
      </c>
      <c r="H860" s="803" t="s">
        <v>5749</v>
      </c>
      <c r="I860" s="803" t="str">
        <f>IFERROR(INDEX('УУС'!F:F,MATCH('показатель 504-п'!T860,'УУС'!N:N,0)),"")</f>
        <v/>
      </c>
      <c r="J860" s="804" t="str">
        <f t="shared" si="54"/>
        <v xml:space="preserve">3G низ</v>
      </c>
      <c r="K860" s="805" t="s">
        <v>2515</v>
      </c>
      <c r="L860" s="805" t="s">
        <v>2500</v>
      </c>
      <c r="M860" s="805" t="s">
        <v>2489</v>
      </c>
      <c r="N860" s="805" t="s">
        <v>2738</v>
      </c>
      <c r="O860" s="806" t="str">
        <f t="shared" si="55"/>
        <v>-</v>
      </c>
      <c r="P860" s="801" t="s">
        <v>156</v>
      </c>
      <c r="Q860" s="801" t="str">
        <f>CONCATENATE(IFERROR(INDEX('УЦН 1.0'!D:D,MATCH('показатель 504-п'!T860,'УЦН 1.0'!R:R,0)),""),IF(IFERROR(INDEX('УЦН 1.0'!H:H,MATCH('показатель 504-п'!T860,'УЦН 1.0'!R:R,0)),"")="",""," ("&amp;IFERROR(INDEX('УЦН 1.0'!H:H,MATCH('показатель 504-п'!T860,'УЦН 1.0'!R:R,0)),"")&amp;")"))</f>
        <v/>
      </c>
      <c r="R860" s="807" t="str">
        <f>IFERROR(INDEX('УЦН 2.0'!K:K,MATCH('показатель 504-п'!T860,'УЦН 2.0'!L:L,0)),"")</f>
        <v/>
      </c>
      <c r="S860" s="801" t="str">
        <f>IFERROR(INDEX('ПРТС'!H:H,MATCH('показатель 504-п'!T860,'ПРТС'!P:P,0)),"")</f>
        <v/>
      </c>
      <c r="T860" s="808">
        <v>860</v>
      </c>
      <c r="U860" s="785"/>
      <c r="V860" s="785"/>
      <c r="W860" s="785"/>
      <c r="X860" s="785"/>
      <c r="Y860" s="785"/>
      <c r="Z860" s="785"/>
      <c r="AA860" s="785"/>
      <c r="AB860" s="785"/>
    </row>
    <row r="861" ht="14.25">
      <c r="A861" s="800" t="s">
        <v>1349</v>
      </c>
      <c r="B861" s="800" t="s">
        <v>5669</v>
      </c>
      <c r="C861" s="800" t="s">
        <v>5750</v>
      </c>
      <c r="D861" s="801">
        <v>100</v>
      </c>
      <c r="E861" s="802">
        <v>67</v>
      </c>
      <c r="F861" s="803" t="s">
        <v>5751</v>
      </c>
      <c r="G861" s="803" t="s">
        <v>5752</v>
      </c>
      <c r="H861" s="803" t="s">
        <v>5753</v>
      </c>
      <c r="I861" s="803" t="str">
        <f>IFERROR(INDEX('УУС'!F:F,MATCH('показатель 504-п'!T861,'УУС'!N:N,0)),"")</f>
        <v/>
      </c>
      <c r="J861" s="804" t="str">
        <f t="shared" si="54"/>
        <v xml:space="preserve">4G хор</v>
      </c>
      <c r="K861" s="805" t="s">
        <v>2707</v>
      </c>
      <c r="L861" s="805" t="s">
        <v>2481</v>
      </c>
      <c r="M861" s="805" t="s">
        <v>156</v>
      </c>
      <c r="N861" s="805" t="s">
        <v>2483</v>
      </c>
      <c r="O861" s="806" t="str">
        <f t="shared" si="55"/>
        <v>РРЛ</v>
      </c>
      <c r="P861" s="801" t="s">
        <v>2540</v>
      </c>
      <c r="Q861" s="801" t="str">
        <f>CONCATENATE(IFERROR(INDEX('УЦН 1.0'!D:D,MATCH('показатель 504-п'!T861,'УЦН 1.0'!R:R,0)),""),IF(IFERROR(INDEX('УЦН 1.0'!H:H,MATCH('показатель 504-п'!T861,'УЦН 1.0'!R:R,0)),"")="",""," ("&amp;IFERROR(INDEX('УЦН 1.0'!H:H,MATCH('показатель 504-п'!T861,'УЦН 1.0'!R:R,0)),"")&amp;")"))</f>
        <v/>
      </c>
      <c r="R861" s="807" t="str">
        <f>IFERROR(INDEX('УЦН 2.0'!K:K,MATCH('показатель 504-п'!T861,'УЦН 2.0'!L:L,0)),"")</f>
        <v/>
      </c>
      <c r="S861" s="801" t="str">
        <f>IFERROR(INDEX('ПРТС'!H:H,MATCH('показатель 504-п'!T861,'ПРТС'!P:P,0)),"")</f>
        <v/>
      </c>
      <c r="T861" s="808">
        <v>861</v>
      </c>
      <c r="U861" s="785"/>
      <c r="V861" s="785"/>
      <c r="W861" s="785"/>
      <c r="X861" s="785"/>
      <c r="Y861" s="785"/>
      <c r="Z861" s="785"/>
      <c r="AA861" s="785"/>
      <c r="AB861" s="785"/>
    </row>
    <row r="862" ht="14.25">
      <c r="A862" s="800" t="s">
        <v>1349</v>
      </c>
      <c r="B862" s="800" t="s">
        <v>5714</v>
      </c>
      <c r="C862" s="800" t="s">
        <v>5754</v>
      </c>
      <c r="D862" s="801">
        <v>3802</v>
      </c>
      <c r="E862" s="802">
        <v>3037</v>
      </c>
      <c r="F862" s="803" t="s">
        <v>5755</v>
      </c>
      <c r="G862" s="803" t="s">
        <v>5756</v>
      </c>
      <c r="H862" s="803" t="s">
        <v>5757</v>
      </c>
      <c r="I862" s="803" t="str">
        <f>IFERROR(INDEX('УУС'!F:F,MATCH('показатель 504-п'!T862,'УУС'!N:N,0)),"")</f>
        <v/>
      </c>
      <c r="J862" s="804" t="str">
        <f t="shared" si="54"/>
        <v xml:space="preserve">4G хор</v>
      </c>
      <c r="K862" s="805" t="s">
        <v>2480</v>
      </c>
      <c r="L862" s="805" t="s">
        <v>2481</v>
      </c>
      <c r="M862" s="805" t="s">
        <v>2482</v>
      </c>
      <c r="N862" s="805" t="s">
        <v>2483</v>
      </c>
      <c r="O862" s="806" t="str">
        <f t="shared" si="55"/>
        <v>ВОЛС</v>
      </c>
      <c r="P862" s="801" t="s">
        <v>819</v>
      </c>
      <c r="Q862" s="801" t="str">
        <f>CONCATENATE(IFERROR(INDEX('УЦН 1.0'!D:D,MATCH('показатель 504-п'!T862,'УЦН 1.0'!R:R,0)),""),IF(IFERROR(INDEX('УЦН 1.0'!H:H,MATCH('показатель 504-п'!T862,'УЦН 1.0'!R:R,0)),"")="",""," ("&amp;IFERROR(INDEX('УЦН 1.0'!H:H,MATCH('показатель 504-п'!T862,'УЦН 1.0'!R:R,0)),"")&amp;")"))</f>
        <v/>
      </c>
      <c r="R862" s="807" t="str">
        <f>IFERROR(INDEX('УЦН 2.0'!K:K,MATCH('показатель 504-п'!T862,'УЦН 2.0'!L:L,0)),"")</f>
        <v/>
      </c>
      <c r="S862" s="801" t="str">
        <f>IFERROR(INDEX('ПРТС'!H:H,MATCH('показатель 504-п'!T862,'ПРТС'!P:P,0)),"")</f>
        <v/>
      </c>
      <c r="T862" s="808">
        <v>862</v>
      </c>
      <c r="U862" s="785"/>
      <c r="V862" s="785"/>
      <c r="W862" s="785"/>
      <c r="X862" s="785"/>
      <c r="Y862" s="785"/>
      <c r="Z862" s="785"/>
      <c r="AA862" s="785"/>
      <c r="AB862" s="785"/>
    </row>
    <row r="863" ht="14.25">
      <c r="A863" s="800" t="s">
        <v>1349</v>
      </c>
      <c r="B863" s="800" t="s">
        <v>5714</v>
      </c>
      <c r="C863" s="800" t="s">
        <v>5758</v>
      </c>
      <c r="D863" s="801">
        <v>18</v>
      </c>
      <c r="E863" s="802">
        <v>11</v>
      </c>
      <c r="F863" s="803" t="s">
        <v>5759</v>
      </c>
      <c r="G863" s="803" t="s">
        <v>5760</v>
      </c>
      <c r="H863" s="803" t="s">
        <v>5761</v>
      </c>
      <c r="I863" s="803" t="str">
        <f>IFERROR(INDEX('УУС'!F:F,MATCH('показатель 504-п'!T863,'УУС'!N:N,0)),"")</f>
        <v/>
      </c>
      <c r="J863" s="804" t="str">
        <f t="shared" si="54"/>
        <v xml:space="preserve">2G низ</v>
      </c>
      <c r="K863" s="805" t="s">
        <v>2515</v>
      </c>
      <c r="L863" s="805" t="s">
        <v>2500</v>
      </c>
      <c r="M863" s="805" t="s">
        <v>2489</v>
      </c>
      <c r="N863" s="805" t="s">
        <v>2490</v>
      </c>
      <c r="O863" s="806" t="str">
        <f t="shared" si="55"/>
        <v>-</v>
      </c>
      <c r="P863" s="801" t="s">
        <v>156</v>
      </c>
      <c r="Q863" s="801" t="str">
        <f>CONCATENATE(IFERROR(INDEX('УЦН 1.0'!D:D,MATCH('показатель 504-п'!T863,'УЦН 1.0'!R:R,0)),""),IF(IFERROR(INDEX('УЦН 1.0'!H:H,MATCH('показатель 504-п'!T863,'УЦН 1.0'!R:R,0)),"")="",""," ("&amp;IFERROR(INDEX('УЦН 1.0'!H:H,MATCH('показатель 504-п'!T863,'УЦН 1.0'!R:R,0)),"")&amp;")"))</f>
        <v/>
      </c>
      <c r="R863" s="807" t="str">
        <f>IFERROR(INDEX('УЦН 2.0'!K:K,MATCH('показатель 504-п'!T863,'УЦН 2.0'!L:L,0)),"")</f>
        <v/>
      </c>
      <c r="S863" s="801" t="str">
        <f>IFERROR(INDEX('ПРТС'!H:H,MATCH('показатель 504-п'!T863,'ПРТС'!P:P,0)),"")</f>
        <v/>
      </c>
      <c r="T863" s="808">
        <v>863</v>
      </c>
      <c r="U863" s="785"/>
      <c r="V863" s="785"/>
      <c r="W863" s="785"/>
      <c r="X863" s="785"/>
      <c r="Y863" s="785"/>
      <c r="Z863" s="785"/>
      <c r="AA863" s="785"/>
      <c r="AB863" s="785"/>
    </row>
    <row r="864" ht="14.25">
      <c r="A864" s="800" t="s">
        <v>1349</v>
      </c>
      <c r="B864" s="800" t="s">
        <v>5714</v>
      </c>
      <c r="C864" s="800" t="s">
        <v>5762</v>
      </c>
      <c r="D864" s="801">
        <v>10</v>
      </c>
      <c r="E864" s="802">
        <v>1</v>
      </c>
      <c r="F864" s="803" t="s">
        <v>5763</v>
      </c>
      <c r="G864" s="803" t="s">
        <v>5764</v>
      </c>
      <c r="H864" s="803" t="s">
        <v>5765</v>
      </c>
      <c r="I864" s="803" t="str">
        <f>IFERROR(INDEX('УУС'!F:F,MATCH('показатель 504-п'!T864,'УУС'!N:N,0)),"")</f>
        <v/>
      </c>
      <c r="J864" s="804" t="str">
        <f t="shared" si="54"/>
        <v xml:space="preserve">2G низ</v>
      </c>
      <c r="K864" s="805" t="s">
        <v>2515</v>
      </c>
      <c r="L864" s="805" t="s">
        <v>2500</v>
      </c>
      <c r="M864" s="805" t="s">
        <v>2489</v>
      </c>
      <c r="N864" s="805" t="s">
        <v>2490</v>
      </c>
      <c r="O864" s="806" t="str">
        <f t="shared" si="55"/>
        <v>-</v>
      </c>
      <c r="P864" s="801" t="s">
        <v>156</v>
      </c>
      <c r="Q864" s="801" t="str">
        <f>CONCATENATE(IFERROR(INDEX('УЦН 1.0'!D:D,MATCH('показатель 504-п'!T864,'УЦН 1.0'!R:R,0)),""),IF(IFERROR(INDEX('УЦН 1.0'!H:H,MATCH('показатель 504-п'!T864,'УЦН 1.0'!R:R,0)),"")="",""," ("&amp;IFERROR(INDEX('УЦН 1.0'!H:H,MATCH('показатель 504-п'!T864,'УЦН 1.0'!R:R,0)),"")&amp;")"))</f>
        <v/>
      </c>
      <c r="R864" s="807" t="str">
        <f>IFERROR(INDEX('УЦН 2.0'!K:K,MATCH('показатель 504-п'!T864,'УЦН 2.0'!L:L,0)),"")</f>
        <v/>
      </c>
      <c r="S864" s="801" t="str">
        <f>IFERROR(INDEX('ПРТС'!H:H,MATCH('показатель 504-п'!T864,'ПРТС'!P:P,0)),"")</f>
        <v/>
      </c>
      <c r="T864" s="808">
        <v>864</v>
      </c>
      <c r="U864" s="785"/>
      <c r="V864" s="785"/>
      <c r="W864" s="785"/>
      <c r="X864" s="785"/>
      <c r="Y864" s="785"/>
      <c r="Z864" s="785"/>
      <c r="AA864" s="785"/>
      <c r="AB864" s="785"/>
    </row>
    <row r="865" ht="14.25">
      <c r="A865" s="800" t="s">
        <v>1349</v>
      </c>
      <c r="B865" s="800" t="s">
        <v>5669</v>
      </c>
      <c r="C865" s="800" t="s">
        <v>5766</v>
      </c>
      <c r="D865" s="801">
        <v>0</v>
      </c>
      <c r="E865" s="802">
        <v>0</v>
      </c>
      <c r="F865" s="803" t="s">
        <v>5767</v>
      </c>
      <c r="G865" s="803" t="s">
        <v>5768</v>
      </c>
      <c r="H865" s="803" t="s">
        <v>5769</v>
      </c>
      <c r="I865" s="803" t="str">
        <f>IFERROR(INDEX('УУС'!F:F,MATCH('показатель 504-п'!T865,'УУС'!N:N,0)),"")</f>
        <v/>
      </c>
      <c r="J865" s="804" t="str">
        <f t="shared" si="54"/>
        <v xml:space="preserve">4G хор</v>
      </c>
      <c r="K865" s="805" t="s">
        <v>2707</v>
      </c>
      <c r="L865" s="805" t="s">
        <v>2481</v>
      </c>
      <c r="M865" s="805" t="s">
        <v>156</v>
      </c>
      <c r="N865" s="805" t="s">
        <v>2483</v>
      </c>
      <c r="O865" s="806" t="str">
        <f t="shared" si="55"/>
        <v>-</v>
      </c>
      <c r="P865" s="801" t="s">
        <v>156</v>
      </c>
      <c r="Q865" s="801" t="str">
        <f>CONCATENATE(IFERROR(INDEX('УЦН 1.0'!D:D,MATCH('показатель 504-п'!T865,'УЦН 1.0'!R:R,0)),""),IF(IFERROR(INDEX('УЦН 1.0'!H:H,MATCH('показатель 504-п'!T865,'УЦН 1.0'!R:R,0)),"")="",""," ("&amp;IFERROR(INDEX('УЦН 1.0'!H:H,MATCH('показатель 504-п'!T865,'УЦН 1.0'!R:R,0)),"")&amp;")"))</f>
        <v/>
      </c>
      <c r="R865" s="807" t="str">
        <f>IFERROR(INDEX('УЦН 2.0'!K:K,MATCH('показатель 504-п'!T865,'УЦН 2.0'!L:L,0)),"")</f>
        <v/>
      </c>
      <c r="S865" s="801" t="str">
        <f>IFERROR(INDEX('ПРТС'!H:H,MATCH('показатель 504-п'!T865,'ПРТС'!P:P,0)),"")</f>
        <v/>
      </c>
      <c r="T865" s="808">
        <v>865</v>
      </c>
      <c r="U865" s="785"/>
      <c r="V865" s="785"/>
      <c r="W865" s="785"/>
      <c r="X865" s="785"/>
      <c r="Y865" s="785"/>
      <c r="Z865" s="785"/>
      <c r="AA865" s="785"/>
      <c r="AB865" s="785"/>
    </row>
    <row r="866" ht="14.25">
      <c r="A866" s="800" t="s">
        <v>1349</v>
      </c>
      <c r="B866" s="800" t="s">
        <v>1350</v>
      </c>
      <c r="C866" s="800" t="s">
        <v>5770</v>
      </c>
      <c r="D866" s="801">
        <v>5</v>
      </c>
      <c r="E866" s="802">
        <v>4</v>
      </c>
      <c r="F866" s="803" t="s">
        <v>5771</v>
      </c>
      <c r="G866" s="803" t="s">
        <v>5772</v>
      </c>
      <c r="H866" s="803" t="s">
        <v>5773</v>
      </c>
      <c r="I866" s="803" t="str">
        <f>IFERROR(INDEX('УУС'!F:F,MATCH('показатель 504-п'!T866,'УУС'!N:N,0)),"")</f>
        <v/>
      </c>
      <c r="J866" s="804" t="str">
        <f t="shared" si="54"/>
        <v xml:space="preserve">2G низ</v>
      </c>
      <c r="K866" s="805" t="s">
        <v>2515</v>
      </c>
      <c r="L866" s="805" t="s">
        <v>2500</v>
      </c>
      <c r="M866" s="805" t="s">
        <v>2489</v>
      </c>
      <c r="N866" s="805" t="s">
        <v>2490</v>
      </c>
      <c r="O866" s="806" t="str">
        <f t="shared" si="55"/>
        <v>-</v>
      </c>
      <c r="P866" s="801" t="s">
        <v>156</v>
      </c>
      <c r="Q866" s="801" t="str">
        <f>CONCATENATE(IFERROR(INDEX('УЦН 1.0'!D:D,MATCH('показатель 504-п'!T866,'УЦН 1.0'!R:R,0)),""),IF(IFERROR(INDEX('УЦН 1.0'!H:H,MATCH('показатель 504-п'!T866,'УЦН 1.0'!R:R,0)),"")="",""," ("&amp;IFERROR(INDEX('УЦН 1.0'!H:H,MATCH('показатель 504-п'!T866,'УЦН 1.0'!R:R,0)),"")&amp;")"))</f>
        <v/>
      </c>
      <c r="R866" s="807" t="str">
        <f>IFERROR(INDEX('УЦН 2.0'!K:K,MATCH('показатель 504-п'!T866,'УЦН 2.0'!L:L,0)),"")</f>
        <v/>
      </c>
      <c r="S866" s="801" t="str">
        <f>IFERROR(INDEX('ПРТС'!H:H,MATCH('показатель 504-п'!T866,'ПРТС'!P:P,0)),"")</f>
        <v/>
      </c>
      <c r="T866" s="808">
        <v>866</v>
      </c>
      <c r="U866" s="785"/>
      <c r="V866" s="785"/>
      <c r="W866" s="785"/>
      <c r="X866" s="785"/>
      <c r="Y866" s="785"/>
      <c r="Z866" s="785"/>
      <c r="AA866" s="785"/>
      <c r="AB866" s="785"/>
    </row>
    <row r="867" ht="14.25">
      <c r="A867" s="800" t="s">
        <v>1349</v>
      </c>
      <c r="B867" s="800" t="s">
        <v>1350</v>
      </c>
      <c r="C867" s="800" t="s">
        <v>5774</v>
      </c>
      <c r="D867" s="801">
        <v>125</v>
      </c>
      <c r="E867" s="802">
        <v>60</v>
      </c>
      <c r="F867" s="803" t="s">
        <v>5775</v>
      </c>
      <c r="G867" s="803" t="s">
        <v>5776</v>
      </c>
      <c r="H867" s="803" t="s">
        <v>5777</v>
      </c>
      <c r="I867" s="803" t="str">
        <f>IFERROR(INDEX('УУС'!F:F,MATCH('показатель 504-п'!T867,'УУС'!N:N,0)),"")</f>
        <v/>
      </c>
      <c r="J867" s="804" t="str">
        <f t="shared" si="54"/>
        <v xml:space="preserve">2G низ</v>
      </c>
      <c r="K867" s="805" t="s">
        <v>2515</v>
      </c>
      <c r="L867" s="805" t="s">
        <v>2500</v>
      </c>
      <c r="M867" s="805" t="s">
        <v>2489</v>
      </c>
      <c r="N867" s="805" t="s">
        <v>2490</v>
      </c>
      <c r="O867" s="806" t="str">
        <f t="shared" si="55"/>
        <v>ВОЛС</v>
      </c>
      <c r="P867" s="801" t="s">
        <v>819</v>
      </c>
      <c r="Q867" s="801" t="str">
        <f>CONCATENATE(IFERROR(INDEX('УЦН 1.0'!D:D,MATCH('показатель 504-п'!T867,'УЦН 1.0'!R:R,0)),""),IF(IFERROR(INDEX('УЦН 1.0'!H:H,MATCH('показатель 504-п'!T867,'УЦН 1.0'!R:R,0)),"")="",""," ("&amp;IFERROR(INDEX('УЦН 1.0'!H:H,MATCH('показатель 504-п'!T867,'УЦН 1.0'!R:R,0)),"")&amp;")"))</f>
        <v/>
      </c>
      <c r="R867" s="807" t="str">
        <f>IFERROR(INDEX('УЦН 2.0'!K:K,MATCH('показатель 504-п'!T867,'УЦН 2.0'!L:L,0)),"")</f>
        <v/>
      </c>
      <c r="S867" s="801" t="str">
        <f>IFERROR(INDEX('ПРТС'!H:H,MATCH('показатель 504-п'!T867,'ПРТС'!P:P,0)),"")</f>
        <v/>
      </c>
      <c r="T867" s="808">
        <v>867</v>
      </c>
      <c r="U867" s="785"/>
      <c r="V867" s="785"/>
      <c r="W867" s="785"/>
      <c r="X867" s="785"/>
      <c r="Y867" s="785"/>
      <c r="Z867" s="785"/>
      <c r="AA867" s="785"/>
      <c r="AB867" s="785"/>
    </row>
    <row r="868" ht="14.25">
      <c r="A868" s="800" t="s">
        <v>1349</v>
      </c>
      <c r="B868" s="800" t="s">
        <v>5714</v>
      </c>
      <c r="C868" s="800" t="s">
        <v>5778</v>
      </c>
      <c r="D868" s="801">
        <v>35</v>
      </c>
      <c r="E868" s="802">
        <v>20</v>
      </c>
      <c r="F868" s="803" t="s">
        <v>5779</v>
      </c>
      <c r="G868" s="803" t="s">
        <v>5780</v>
      </c>
      <c r="H868" s="803" t="s">
        <v>5781</v>
      </c>
      <c r="I868" s="803" t="str">
        <f>IFERROR(INDEX('УУС'!F:F,MATCH('показатель 504-п'!T868,'УУС'!N:N,0)),"")</f>
        <v/>
      </c>
      <c r="J868" s="804" t="str">
        <f t="shared" ref="J868:J931" si="56">IF(COUNTIF(K868:N868,"*4G хорошее*")&gt;0,"4G хор",IF(COUNTIF(K868:N868,"*3G хорошее*")&gt;0,"3G хор",IF(COUNTIF(K868:N868,"*4G низкое*")&gt;0,"4G низ",IF(COUNTIF(K868:N868,"*3G низкое*")&gt;0,"3G низ",IF(COUNTIF(K868:N868,"*2G хорошее*")&gt;0,"2G хор",IF(COUNTIF(K868:N868,"*2G низкое*")&gt;0,"2G низ",IF((COUNTIF(K868:N868,"* *")=0),"-",)))))))</f>
        <v xml:space="preserve">2G низ</v>
      </c>
      <c r="K868" s="805" t="s">
        <v>2515</v>
      </c>
      <c r="L868" s="805" t="s">
        <v>2500</v>
      </c>
      <c r="M868" s="805" t="s">
        <v>2489</v>
      </c>
      <c r="N868" s="805" t="s">
        <v>2490</v>
      </c>
      <c r="O868" s="806" t="str">
        <f t="shared" ref="O868:O931" si="57">IF(COUNTIF(P868:R868,"*ВОЛС*")&gt;0,"ВОЛС",IF(COUNTIF(P868:R868,"*БШПД*")&gt;0,"РРЛ",IF(COUNTIF(P868:R868,"*Спутник*")&gt;0,"Спутник",IF((COUNTIF(P868:R868,"* *")=0),"-",))))</f>
        <v>-</v>
      </c>
      <c r="P868" s="801" t="s">
        <v>156</v>
      </c>
      <c r="Q868" s="801" t="str">
        <f>CONCATENATE(IFERROR(INDEX('УЦН 1.0'!D:D,MATCH('показатель 504-п'!T868,'УЦН 1.0'!R:R,0)),""),IF(IFERROR(INDEX('УЦН 1.0'!H:H,MATCH('показатель 504-п'!T868,'УЦН 1.0'!R:R,0)),"")="",""," ("&amp;IFERROR(INDEX('УЦН 1.0'!H:H,MATCH('показатель 504-п'!T868,'УЦН 1.0'!R:R,0)),"")&amp;")"))</f>
        <v/>
      </c>
      <c r="R868" s="807" t="str">
        <f>IFERROR(INDEX('УЦН 2.0'!K:K,MATCH('показатель 504-п'!T868,'УЦН 2.0'!L:L,0)),"")</f>
        <v/>
      </c>
      <c r="S868" s="801" t="str">
        <f>IFERROR(INDEX('ПРТС'!H:H,MATCH('показатель 504-п'!T868,'ПРТС'!P:P,0)),"")</f>
        <v/>
      </c>
      <c r="T868" s="808">
        <v>868</v>
      </c>
      <c r="U868" s="785"/>
      <c r="V868" s="785"/>
      <c r="W868" s="785"/>
      <c r="X868" s="785"/>
      <c r="Y868" s="785"/>
      <c r="Z868" s="785"/>
      <c r="AA868" s="785"/>
      <c r="AB868" s="785"/>
    </row>
    <row r="869" ht="14.25">
      <c r="A869" s="800" t="s">
        <v>1349</v>
      </c>
      <c r="B869" s="800" t="s">
        <v>1350</v>
      </c>
      <c r="C869" s="800" t="s">
        <v>5782</v>
      </c>
      <c r="D869" s="801">
        <v>14</v>
      </c>
      <c r="E869" s="802">
        <v>0</v>
      </c>
      <c r="F869" s="803" t="s">
        <v>5783</v>
      </c>
      <c r="G869" s="803" t="s">
        <v>5784</v>
      </c>
      <c r="H869" s="803" t="s">
        <v>5785</v>
      </c>
      <c r="I869" s="803" t="str">
        <f>IFERROR(INDEX('УУС'!F:F,MATCH('показатель 504-п'!T869,'УУС'!N:N,0)),"")</f>
        <v/>
      </c>
      <c r="J869" s="804" t="str">
        <f t="shared" si="56"/>
        <v xml:space="preserve">2G низ</v>
      </c>
      <c r="K869" s="805" t="s">
        <v>2515</v>
      </c>
      <c r="L869" s="805" t="s">
        <v>2500</v>
      </c>
      <c r="M869" s="805" t="s">
        <v>2489</v>
      </c>
      <c r="N869" s="805" t="s">
        <v>2490</v>
      </c>
      <c r="O869" s="806" t="str">
        <f t="shared" si="57"/>
        <v>-</v>
      </c>
      <c r="P869" s="801" t="s">
        <v>156</v>
      </c>
      <c r="Q869" s="801" t="str">
        <f>CONCATENATE(IFERROR(INDEX('УЦН 1.0'!D:D,MATCH('показатель 504-п'!T869,'УЦН 1.0'!R:R,0)),""),IF(IFERROR(INDEX('УЦН 1.0'!H:H,MATCH('показатель 504-п'!T869,'УЦН 1.0'!R:R,0)),"")="",""," ("&amp;IFERROR(INDEX('УЦН 1.0'!H:H,MATCH('показатель 504-п'!T869,'УЦН 1.0'!R:R,0)),"")&amp;")"))</f>
        <v/>
      </c>
      <c r="R869" s="807" t="str">
        <f>IFERROR(INDEX('УЦН 2.0'!K:K,MATCH('показатель 504-п'!T869,'УЦН 2.0'!L:L,0)),"")</f>
        <v/>
      </c>
      <c r="S869" s="801" t="str">
        <f>IFERROR(INDEX('ПРТС'!H:H,MATCH('показатель 504-п'!T869,'ПРТС'!P:P,0)),"")</f>
        <v/>
      </c>
      <c r="T869" s="808">
        <v>869</v>
      </c>
      <c r="U869" s="785"/>
      <c r="V869" s="785"/>
      <c r="W869" s="785"/>
      <c r="X869" s="785"/>
      <c r="Y869" s="785"/>
      <c r="Z869" s="785"/>
      <c r="AA869" s="785"/>
      <c r="AB869" s="785"/>
    </row>
    <row r="870" ht="14.25">
      <c r="A870" s="800" t="s">
        <v>1349</v>
      </c>
      <c r="B870" s="800" t="s">
        <v>5664</v>
      </c>
      <c r="C870" s="800" t="s">
        <v>327</v>
      </c>
      <c r="D870" s="801">
        <v>461</v>
      </c>
      <c r="E870" s="802">
        <v>366</v>
      </c>
      <c r="F870" s="803" t="s">
        <v>5786</v>
      </c>
      <c r="G870" s="803" t="s">
        <v>5787</v>
      </c>
      <c r="H870" s="803" t="s">
        <v>5788</v>
      </c>
      <c r="I870" s="803" t="str">
        <f>IFERROR(INDEX('УУС'!F:F,MATCH('показатель 504-п'!T870,'УУС'!N:N,0)),"")</f>
        <v/>
      </c>
      <c r="J870" s="804" t="str">
        <f t="shared" si="56"/>
        <v xml:space="preserve">4G хор</v>
      </c>
      <c r="K870" s="805" t="s">
        <v>2515</v>
      </c>
      <c r="L870" s="805" t="s">
        <v>2481</v>
      </c>
      <c r="M870" s="805" t="s">
        <v>2489</v>
      </c>
      <c r="N870" s="805" t="s">
        <v>2483</v>
      </c>
      <c r="O870" s="806" t="str">
        <f t="shared" si="57"/>
        <v>ВОЛС</v>
      </c>
      <c r="P870" s="801" t="s">
        <v>819</v>
      </c>
      <c r="Q870" s="801" t="str">
        <f>CONCATENATE(IFERROR(INDEX('УЦН 1.0'!D:D,MATCH('показатель 504-п'!T870,'УЦН 1.0'!R:R,0)),""),IF(IFERROR(INDEX('УЦН 1.0'!H:H,MATCH('показатель 504-п'!T870,'УЦН 1.0'!R:R,0)),"")="",""," ("&amp;IFERROR(INDEX('УЦН 1.0'!H:H,MATCH('показатель 504-п'!T870,'УЦН 1.0'!R:R,0)),"")&amp;")"))</f>
        <v xml:space="preserve">2020 (ВОЛС)</v>
      </c>
      <c r="R870" s="807" t="str">
        <f>IFERROR(INDEX('УЦН 2.0'!K:K,MATCH('показатель 504-п'!T870,'УЦН 2.0'!L:L,0)),"")</f>
        <v/>
      </c>
      <c r="S870" s="801" t="str">
        <f>IFERROR(INDEX('ПРТС'!H:H,MATCH('показатель 504-п'!T870,'ПРТС'!P:P,0)),"")</f>
        <v/>
      </c>
      <c r="T870" s="808">
        <v>870</v>
      </c>
      <c r="U870" s="785"/>
      <c r="V870" s="785"/>
      <c r="W870" s="785"/>
      <c r="X870" s="785"/>
      <c r="Y870" s="785"/>
      <c r="Z870" s="785"/>
      <c r="AA870" s="785"/>
      <c r="AB870" s="785"/>
    </row>
    <row r="871" ht="14.25">
      <c r="A871" s="800" t="s">
        <v>1349</v>
      </c>
      <c r="B871" s="800" t="s">
        <v>1350</v>
      </c>
      <c r="C871" s="800" t="s">
        <v>5789</v>
      </c>
      <c r="D871" s="801">
        <v>76</v>
      </c>
      <c r="E871" s="802">
        <v>44</v>
      </c>
      <c r="F871" s="803" t="s">
        <v>5790</v>
      </c>
      <c r="G871" s="803" t="s">
        <v>5791</v>
      </c>
      <c r="H871" s="803" t="s">
        <v>5792</v>
      </c>
      <c r="I871" s="803" t="str">
        <f>IFERROR(INDEX('УУС'!F:F,MATCH('показатель 504-п'!T871,'УУС'!N:N,0)),"")</f>
        <v/>
      </c>
      <c r="J871" s="804" t="str">
        <f t="shared" si="56"/>
        <v xml:space="preserve">2G низ</v>
      </c>
      <c r="K871" s="805" t="s">
        <v>2515</v>
      </c>
      <c r="L871" s="805" t="s">
        <v>2500</v>
      </c>
      <c r="M871" s="805" t="s">
        <v>2489</v>
      </c>
      <c r="N871" s="805" t="s">
        <v>2490</v>
      </c>
      <c r="O871" s="806" t="str">
        <f t="shared" si="57"/>
        <v>-</v>
      </c>
      <c r="P871" s="801" t="s">
        <v>156</v>
      </c>
      <c r="Q871" s="801" t="str">
        <f>CONCATENATE(IFERROR(INDEX('УЦН 1.0'!D:D,MATCH('показатель 504-п'!T871,'УЦН 1.0'!R:R,0)),""),IF(IFERROR(INDEX('УЦН 1.0'!H:H,MATCH('показатель 504-п'!T871,'УЦН 1.0'!R:R,0)),"")="",""," ("&amp;IFERROR(INDEX('УЦН 1.0'!H:H,MATCH('показатель 504-п'!T871,'УЦН 1.0'!R:R,0)),"")&amp;")"))</f>
        <v/>
      </c>
      <c r="R871" s="807" t="str">
        <f>IFERROR(INDEX('УЦН 2.0'!K:K,MATCH('показатель 504-п'!T871,'УЦН 2.0'!L:L,0)),"")</f>
        <v/>
      </c>
      <c r="S871" s="801" t="str">
        <f>IFERROR(INDEX('ПРТС'!H:H,MATCH('показатель 504-п'!T871,'ПРТС'!P:P,0)),"")</f>
        <v/>
      </c>
      <c r="T871" s="808">
        <v>871</v>
      </c>
      <c r="U871" s="785"/>
      <c r="V871" s="785"/>
      <c r="W871" s="785"/>
      <c r="X871" s="785"/>
      <c r="Y871" s="785"/>
      <c r="Z871" s="785"/>
      <c r="AA871" s="785"/>
      <c r="AB871" s="785"/>
    </row>
    <row r="872" ht="14.25">
      <c r="A872" s="800" t="s">
        <v>1349</v>
      </c>
      <c r="B872" s="800" t="s">
        <v>1350</v>
      </c>
      <c r="C872" s="800" t="s">
        <v>5793</v>
      </c>
      <c r="D872" s="801">
        <v>34</v>
      </c>
      <c r="E872" s="802">
        <v>13</v>
      </c>
      <c r="F872" s="803" t="s">
        <v>5794</v>
      </c>
      <c r="G872" s="803" t="s">
        <v>5795</v>
      </c>
      <c r="H872" s="803" t="s">
        <v>5796</v>
      </c>
      <c r="I872" s="803" t="str">
        <f>IFERROR(INDEX('УУС'!F:F,MATCH('показатель 504-п'!T872,'УУС'!N:N,0)),"")</f>
        <v/>
      </c>
      <c r="J872" s="804" t="str">
        <f t="shared" si="56"/>
        <v xml:space="preserve">3G низ</v>
      </c>
      <c r="K872" s="805" t="s">
        <v>2515</v>
      </c>
      <c r="L872" s="805" t="s">
        <v>2975</v>
      </c>
      <c r="M872" s="805" t="s">
        <v>3005</v>
      </c>
      <c r="N872" s="805" t="s">
        <v>2738</v>
      </c>
      <c r="O872" s="806" t="str">
        <f t="shared" si="57"/>
        <v>-</v>
      </c>
      <c r="P872" s="801" t="s">
        <v>156</v>
      </c>
      <c r="Q872" s="801" t="str">
        <f>CONCATENATE(IFERROR(INDEX('УЦН 1.0'!D:D,MATCH('показатель 504-п'!T872,'УЦН 1.0'!R:R,0)),""),IF(IFERROR(INDEX('УЦН 1.0'!H:H,MATCH('показатель 504-п'!T872,'УЦН 1.0'!R:R,0)),"")="",""," ("&amp;IFERROR(INDEX('УЦН 1.0'!H:H,MATCH('показатель 504-п'!T872,'УЦН 1.0'!R:R,0)),"")&amp;")"))</f>
        <v/>
      </c>
      <c r="R872" s="807" t="str">
        <f>IFERROR(INDEX('УЦН 2.0'!K:K,MATCH('показатель 504-п'!T872,'УЦН 2.0'!L:L,0)),"")</f>
        <v/>
      </c>
      <c r="S872" s="801" t="str">
        <f>IFERROR(INDEX('ПРТС'!H:H,MATCH('показатель 504-п'!T872,'ПРТС'!P:P,0)),"")</f>
        <v/>
      </c>
      <c r="T872" s="808">
        <v>872</v>
      </c>
      <c r="U872" s="785"/>
      <c r="V872" s="785"/>
      <c r="W872" s="785"/>
      <c r="X872" s="785"/>
      <c r="Y872" s="785"/>
      <c r="Z872" s="785"/>
      <c r="AA872" s="785"/>
      <c r="AB872" s="785"/>
    </row>
    <row r="873" ht="14.25">
      <c r="A873" s="800" t="s">
        <v>1293</v>
      </c>
      <c r="B873" s="800" t="s">
        <v>4615</v>
      </c>
      <c r="C873" s="800" t="s">
        <v>5797</v>
      </c>
      <c r="D873" s="801">
        <v>118</v>
      </c>
      <c r="E873" s="802">
        <v>90</v>
      </c>
      <c r="F873" s="803" t="s">
        <v>5798</v>
      </c>
      <c r="G873" s="803" t="s">
        <v>5799</v>
      </c>
      <c r="H873" s="803" t="s">
        <v>5800</v>
      </c>
      <c r="I873" s="803" t="str">
        <f>IFERROR(INDEX('УУС'!F:F,MATCH('показатель 504-п'!T873,'УУС'!N:N,0)),"")</f>
        <v xml:space="preserve">ул. Лесная, д. 26</v>
      </c>
      <c r="J873" s="804" t="str">
        <f t="shared" si="56"/>
        <v>-</v>
      </c>
      <c r="K873" s="805" t="s">
        <v>156</v>
      </c>
      <c r="L873" s="805" t="s">
        <v>156</v>
      </c>
      <c r="M873" s="805" t="s">
        <v>156</v>
      </c>
      <c r="N873" s="805" t="s">
        <v>156</v>
      </c>
      <c r="O873" s="806" t="str">
        <f t="shared" si="57"/>
        <v>РРЛ</v>
      </c>
      <c r="P873" s="801" t="s">
        <v>2540</v>
      </c>
      <c r="Q873" s="801" t="str">
        <f>CONCATENATE(IFERROR(INDEX('УЦН 1.0'!D:D,MATCH('показатель 504-п'!T873,'УЦН 1.0'!R:R,0)),""),IF(IFERROR(INDEX('УЦН 1.0'!H:H,MATCH('показатель 504-п'!T873,'УЦН 1.0'!R:R,0)),"")="",""," ("&amp;IFERROR(INDEX('УЦН 1.0'!H:H,MATCH('показатель 504-п'!T873,'УЦН 1.0'!R:R,0)),"")&amp;")"))</f>
        <v/>
      </c>
      <c r="R873" s="807" t="str">
        <f>IFERROR(INDEX('УЦН 2.0'!K:K,MATCH('показатель 504-п'!T873,'УЦН 2.0'!L:L,0)),"")</f>
        <v/>
      </c>
      <c r="S873" s="801" t="str">
        <f>IFERROR(INDEX('ПРТС'!H:H,MATCH('показатель 504-п'!T873,'ПРТС'!P:P,0)),"")</f>
        <v/>
      </c>
      <c r="T873" s="808">
        <v>873</v>
      </c>
      <c r="U873" s="785"/>
      <c r="V873" s="785"/>
      <c r="W873" s="785"/>
      <c r="X873" s="785"/>
      <c r="Y873" s="785"/>
      <c r="Z873" s="785"/>
      <c r="AA873" s="785"/>
      <c r="AB873" s="785"/>
    </row>
    <row r="874" ht="14.25">
      <c r="A874" s="800" t="s">
        <v>1293</v>
      </c>
      <c r="B874" s="800" t="s">
        <v>4615</v>
      </c>
      <c r="C874" s="800" t="s">
        <v>378</v>
      </c>
      <c r="D874" s="801">
        <v>79</v>
      </c>
      <c r="E874" s="802">
        <v>40</v>
      </c>
      <c r="F874" s="803" t="s">
        <v>5801</v>
      </c>
      <c r="G874" s="803" t="s">
        <v>5802</v>
      </c>
      <c r="H874" s="803" t="s">
        <v>5803</v>
      </c>
      <c r="I874" s="803" t="str">
        <f>IFERROR(INDEX('УУС'!F:F,MATCH('показатель 504-п'!T874,'УУС'!N:N,0)),"")</f>
        <v xml:space="preserve">ул. Сибирская, д. 21</v>
      </c>
      <c r="J874" s="804" t="str">
        <f t="shared" si="56"/>
        <v>-</v>
      </c>
      <c r="K874" s="805" t="s">
        <v>156</v>
      </c>
      <c r="L874" s="805" t="s">
        <v>156</v>
      </c>
      <c r="M874" s="805" t="s">
        <v>156</v>
      </c>
      <c r="N874" s="805" t="s">
        <v>156</v>
      </c>
      <c r="O874" s="806" t="str">
        <f t="shared" si="57"/>
        <v>РРЛ</v>
      </c>
      <c r="P874" s="801" t="s">
        <v>2540</v>
      </c>
      <c r="Q874" s="801" t="str">
        <f>CONCATENATE(IFERROR(INDEX('УЦН 1.0'!D:D,MATCH('показатель 504-п'!T874,'УЦН 1.0'!R:R,0)),""),IF(IFERROR(INDEX('УЦН 1.0'!H:H,MATCH('показатель 504-п'!T874,'УЦН 1.0'!R:R,0)),"")="",""," ("&amp;IFERROR(INDEX('УЦН 1.0'!H:H,MATCH('показатель 504-п'!T874,'УЦН 1.0'!R:R,0)),"")&amp;")"))</f>
        <v/>
      </c>
      <c r="R874" s="807" t="str">
        <f>IFERROR(INDEX('УЦН 2.0'!K:K,MATCH('показатель 504-п'!T874,'УЦН 2.0'!L:L,0)),"")</f>
        <v/>
      </c>
      <c r="S874" s="801" t="str">
        <f>IFERROR(INDEX('ПРТС'!H:H,MATCH('показатель 504-п'!T874,'ПРТС'!P:P,0)),"")</f>
        <v/>
      </c>
      <c r="T874" s="808">
        <v>874</v>
      </c>
      <c r="U874" s="785"/>
      <c r="V874" s="785"/>
      <c r="W874" s="785"/>
      <c r="X874" s="785"/>
      <c r="Y874" s="785"/>
      <c r="Z874" s="785"/>
      <c r="AA874" s="785"/>
      <c r="AB874" s="785"/>
    </row>
    <row r="875" ht="14.25">
      <c r="A875" s="800" t="s">
        <v>1293</v>
      </c>
      <c r="B875" s="800" t="s">
        <v>1296</v>
      </c>
      <c r="C875" s="800" t="s">
        <v>5804</v>
      </c>
      <c r="D875" s="801">
        <v>1093</v>
      </c>
      <c r="E875" s="802">
        <v>943</v>
      </c>
      <c r="F875" s="803" t="s">
        <v>5805</v>
      </c>
      <c r="G875" s="803" t="s">
        <v>5806</v>
      </c>
      <c r="H875" s="803" t="s">
        <v>5807</v>
      </c>
      <c r="I875" s="803" t="str">
        <f>IFERROR(INDEX('УУС'!F:F,MATCH('показатель 504-п'!T875,'УУС'!N:N,0)),"")</f>
        <v/>
      </c>
      <c r="J875" s="804" t="str">
        <f t="shared" si="56"/>
        <v xml:space="preserve">4G хор</v>
      </c>
      <c r="K875" s="805" t="s">
        <v>2480</v>
      </c>
      <c r="L875" s="805" t="s">
        <v>2488</v>
      </c>
      <c r="M875" s="805" t="s">
        <v>2508</v>
      </c>
      <c r="N875" s="805" t="s">
        <v>2695</v>
      </c>
      <c r="O875" s="806" t="str">
        <f t="shared" si="57"/>
        <v>ВОЛС</v>
      </c>
      <c r="P875" s="801" t="s">
        <v>819</v>
      </c>
      <c r="Q875" s="801" t="str">
        <f>CONCATENATE(IFERROR(INDEX('УЦН 1.0'!D:D,MATCH('показатель 504-п'!T875,'УЦН 1.0'!R:R,0)),""),IF(IFERROR(INDEX('УЦН 1.0'!H:H,MATCH('показатель 504-п'!T875,'УЦН 1.0'!R:R,0)),"")="",""," ("&amp;IFERROR(INDEX('УЦН 1.0'!H:H,MATCH('показатель 504-п'!T875,'УЦН 1.0'!R:R,0)),"")&amp;")"))</f>
        <v/>
      </c>
      <c r="R875" s="807" t="str">
        <f>IFERROR(INDEX('УЦН 2.0'!K:K,MATCH('показатель 504-п'!T875,'УЦН 2.0'!L:L,0)),"")</f>
        <v/>
      </c>
      <c r="S875" s="801" t="str">
        <f>IFERROR(INDEX('ПРТС'!H:H,MATCH('показатель 504-п'!T875,'ПРТС'!P:P,0)),"")</f>
        <v/>
      </c>
      <c r="T875" s="808">
        <v>875</v>
      </c>
      <c r="U875" s="785"/>
      <c r="V875" s="785"/>
      <c r="W875" s="785"/>
      <c r="X875" s="785"/>
      <c r="Y875" s="785"/>
      <c r="Z875" s="785"/>
      <c r="AA875" s="785"/>
      <c r="AB875" s="785"/>
    </row>
    <row r="876" ht="14.25">
      <c r="A876" s="800" t="s">
        <v>1293</v>
      </c>
      <c r="B876" s="800" t="s">
        <v>1294</v>
      </c>
      <c r="C876" s="800" t="s">
        <v>328</v>
      </c>
      <c r="D876" s="801">
        <v>314</v>
      </c>
      <c r="E876" s="802">
        <v>265</v>
      </c>
      <c r="F876" s="803" t="s">
        <v>5808</v>
      </c>
      <c r="G876" s="803" t="s">
        <v>5809</v>
      </c>
      <c r="H876" s="803" t="s">
        <v>5810</v>
      </c>
      <c r="I876" s="803" t="str">
        <f>IFERROR(INDEX('УУС'!F:F,MATCH('показатель 504-п'!T876,'УУС'!N:N,0)),"")</f>
        <v/>
      </c>
      <c r="J876" s="804" t="str">
        <f t="shared" si="56"/>
        <v xml:space="preserve">4G хор</v>
      </c>
      <c r="K876" s="805" t="s">
        <v>2515</v>
      </c>
      <c r="L876" s="805" t="s">
        <v>2481</v>
      </c>
      <c r="M876" s="805" t="s">
        <v>2508</v>
      </c>
      <c r="N876" s="805" t="s">
        <v>2483</v>
      </c>
      <c r="O876" s="806" t="str">
        <f t="shared" si="57"/>
        <v>ВОЛС</v>
      </c>
      <c r="P876" s="801" t="s">
        <v>819</v>
      </c>
      <c r="Q876" s="801" t="str">
        <f>CONCATENATE(IFERROR(INDEX('УЦН 1.0'!D:D,MATCH('показатель 504-п'!T876,'УЦН 1.0'!R:R,0)),""),IF(IFERROR(INDEX('УЦН 1.0'!H:H,MATCH('показатель 504-п'!T876,'УЦН 1.0'!R:R,0)),"")="",""," ("&amp;IFERROR(INDEX('УЦН 1.0'!H:H,MATCH('показатель 504-п'!T876,'УЦН 1.0'!R:R,0)),"")&amp;")"))</f>
        <v xml:space="preserve">2019 (ВОЛС)</v>
      </c>
      <c r="R876" s="807" t="str">
        <f>IFERROR(INDEX('УЦН 2.0'!K:K,MATCH('показатель 504-п'!T876,'УЦН 2.0'!L:L,0)),"")</f>
        <v/>
      </c>
      <c r="S876" s="801" t="str">
        <f>IFERROR(INDEX('ПРТС'!H:H,MATCH('показатель 504-п'!T876,'ПРТС'!P:P,0)),"")</f>
        <v/>
      </c>
      <c r="T876" s="808">
        <v>876</v>
      </c>
      <c r="U876" s="785"/>
      <c r="V876" s="785"/>
      <c r="W876" s="785"/>
      <c r="X876" s="785"/>
      <c r="Y876" s="785"/>
      <c r="Z876" s="785"/>
      <c r="AA876" s="785"/>
      <c r="AB876" s="785"/>
    </row>
    <row r="877" ht="14.25">
      <c r="A877" s="814" t="s">
        <v>1293</v>
      </c>
      <c r="B877" s="800" t="s">
        <v>1352</v>
      </c>
      <c r="C877" s="814" t="s">
        <v>430</v>
      </c>
      <c r="D877" s="815">
        <v>826</v>
      </c>
      <c r="E877" s="802">
        <v>732</v>
      </c>
      <c r="F877" s="803" t="s">
        <v>5811</v>
      </c>
      <c r="G877" s="803" t="s">
        <v>5812</v>
      </c>
      <c r="H877" s="803" t="s">
        <v>5813</v>
      </c>
      <c r="I877" s="803" t="str">
        <f>IFERROR(INDEX('УУС'!F:F,MATCH('показатель 504-п'!T877,'УУС'!N:N,0)),"")</f>
        <v xml:space="preserve">ул. Советская, д. 9а</v>
      </c>
      <c r="J877" s="816" t="str">
        <f t="shared" si="56"/>
        <v xml:space="preserve">4G хор</v>
      </c>
      <c r="K877" s="805"/>
      <c r="L877" s="805"/>
      <c r="M877" s="817" t="s">
        <v>2482</v>
      </c>
      <c r="N877" s="805"/>
      <c r="O877" s="806" t="str">
        <f t="shared" si="57"/>
        <v>РРЛ</v>
      </c>
      <c r="P877" s="801" t="s">
        <v>2540</v>
      </c>
      <c r="Q877" s="801" t="str">
        <f>CONCATENATE(IFERROR(INDEX('УЦН 1.0'!D:D,MATCH('показатель 504-п'!T877,'УЦН 1.0'!R:R,0)),""),IF(IFERROR(INDEX('УЦН 1.0'!H:H,MATCH('показатель 504-п'!T877,'УЦН 1.0'!R:R,0)),"")="",""," ("&amp;IFERROR(INDEX('УЦН 1.0'!H:H,MATCH('показатель 504-п'!T877,'УЦН 1.0'!R:R,0)),"")&amp;")"))</f>
        <v/>
      </c>
      <c r="R877" s="807" t="str">
        <f>IFERROR(INDEX('УЦН 2.0'!K:K,MATCH('показатель 504-п'!T877,'УЦН 2.0'!L:L,0)),"")</f>
        <v/>
      </c>
      <c r="S877" s="801">
        <f>IFERROR(INDEX('ПРТС'!H:H,MATCH('показатель 504-п'!T877,'ПРТС'!P:P,0)),"")</f>
        <v>2019</v>
      </c>
      <c r="T877" s="808">
        <v>877</v>
      </c>
      <c r="U877" s="785"/>
      <c r="V877" s="785"/>
      <c r="W877" s="785"/>
      <c r="X877" s="785"/>
      <c r="Y877" s="785"/>
      <c r="Z877" s="785"/>
      <c r="AA877" s="785"/>
      <c r="AB877" s="785"/>
    </row>
    <row r="878" ht="14.25">
      <c r="A878" s="814" t="s">
        <v>1293</v>
      </c>
      <c r="B878" s="800" t="s">
        <v>1354</v>
      </c>
      <c r="C878" s="814" t="s">
        <v>329</v>
      </c>
      <c r="D878" s="815">
        <v>314</v>
      </c>
      <c r="E878" s="802">
        <v>225</v>
      </c>
      <c r="F878" s="803" t="s">
        <v>5814</v>
      </c>
      <c r="G878" s="803" t="s">
        <v>5815</v>
      </c>
      <c r="H878" s="803" t="s">
        <v>5816</v>
      </c>
      <c r="I878" s="803" t="str">
        <f>IFERROR(INDEX('УУС'!F:F,MATCH('показатель 504-п'!T878,'УУС'!N:N,0)),"")</f>
        <v/>
      </c>
      <c r="J878" s="816" t="str">
        <f t="shared" si="56"/>
        <v xml:space="preserve">4G хор</v>
      </c>
      <c r="K878" s="805"/>
      <c r="L878" s="805"/>
      <c r="M878" s="805"/>
      <c r="N878" s="817" t="s">
        <v>2483</v>
      </c>
      <c r="O878" s="806" t="str">
        <f t="shared" si="57"/>
        <v>ВОЛС</v>
      </c>
      <c r="P878" s="801" t="s">
        <v>819</v>
      </c>
      <c r="Q878" s="801" t="str">
        <f>CONCATENATE(IFERROR(INDEX('УЦН 1.0'!D:D,MATCH('показатель 504-п'!T878,'УЦН 1.0'!R:R,0)),""),IF(IFERROR(INDEX('УЦН 1.0'!H:H,MATCH('показатель 504-п'!T878,'УЦН 1.0'!R:R,0)),"")="",""," ("&amp;IFERROR(INDEX('УЦН 1.0'!H:H,MATCH('показатель 504-п'!T878,'УЦН 1.0'!R:R,0)),"")&amp;")"))</f>
        <v xml:space="preserve">2019 (ВОЛС)</v>
      </c>
      <c r="R878" s="807" t="str">
        <f>IFERROR(INDEX('УЦН 2.0'!K:K,MATCH('показатель 504-п'!T878,'УЦН 2.0'!L:L,0)),"")</f>
        <v/>
      </c>
      <c r="S878" s="801">
        <f>IFERROR(INDEX('ПРТС'!H:H,MATCH('показатель 504-п'!T878,'ПРТС'!P:P,0)),"")</f>
        <v>2019</v>
      </c>
      <c r="T878" s="808">
        <v>878</v>
      </c>
      <c r="U878" s="785"/>
      <c r="V878" s="785"/>
      <c r="W878" s="785"/>
      <c r="X878" s="785"/>
      <c r="Y878" s="785"/>
      <c r="Z878" s="785"/>
      <c r="AA878" s="785"/>
      <c r="AB878" s="785"/>
    </row>
    <row r="879" ht="14.25">
      <c r="A879" s="800" t="s">
        <v>1293</v>
      </c>
      <c r="B879" s="800" t="s">
        <v>1354</v>
      </c>
      <c r="C879" s="800" t="s">
        <v>330</v>
      </c>
      <c r="D879" s="801">
        <v>253</v>
      </c>
      <c r="E879" s="802">
        <v>205</v>
      </c>
      <c r="F879" s="803" t="s">
        <v>5817</v>
      </c>
      <c r="G879" s="803" t="s">
        <v>5818</v>
      </c>
      <c r="H879" s="803" t="s">
        <v>5819</v>
      </c>
      <c r="I879" s="803" t="str">
        <f>IFERROR(INDEX('УУС'!F:F,MATCH('показатель 504-п'!T879,'УУС'!N:N,0)),"")</f>
        <v xml:space="preserve">ул. Ленина, д. 2</v>
      </c>
      <c r="J879" s="804" t="str">
        <f t="shared" si="56"/>
        <v xml:space="preserve">3G хор</v>
      </c>
      <c r="K879" s="805" t="s">
        <v>2562</v>
      </c>
      <c r="L879" s="805" t="s">
        <v>2500</v>
      </c>
      <c r="M879" s="805" t="s">
        <v>156</v>
      </c>
      <c r="N879" s="805" t="s">
        <v>2495</v>
      </c>
      <c r="O879" s="806" t="str">
        <f t="shared" si="57"/>
        <v>ВОЛС</v>
      </c>
      <c r="P879" s="801" t="s">
        <v>819</v>
      </c>
      <c r="Q879" s="801" t="str">
        <f>CONCATENATE(IFERROR(INDEX('УЦН 1.0'!D:D,MATCH('показатель 504-п'!T879,'УЦН 1.0'!R:R,0)),""),IF(IFERROR(INDEX('УЦН 1.0'!H:H,MATCH('показатель 504-п'!T879,'УЦН 1.0'!R:R,0)),"")="",""," ("&amp;IFERROR(INDEX('УЦН 1.0'!H:H,MATCH('показатель 504-п'!T879,'УЦН 1.0'!R:R,0)),"")&amp;")"))</f>
        <v xml:space="preserve">2019 (ВОЛС)</v>
      </c>
      <c r="R879" s="807" t="str">
        <f>IFERROR(INDEX('УЦН 2.0'!K:K,MATCH('показатель 504-п'!T879,'УЦН 2.0'!L:L,0)),"")</f>
        <v/>
      </c>
      <c r="S879" s="801" t="str">
        <f>IFERROR(INDEX('ПРТС'!H:H,MATCH('показатель 504-п'!T879,'ПРТС'!P:P,0)),"")</f>
        <v/>
      </c>
      <c r="T879" s="808">
        <v>879</v>
      </c>
      <c r="U879" s="785"/>
      <c r="V879" s="785"/>
      <c r="W879" s="785"/>
      <c r="X879" s="785"/>
      <c r="Y879" s="785"/>
      <c r="Z879" s="785"/>
      <c r="AA879" s="785"/>
      <c r="AB879" s="785"/>
    </row>
    <row r="880" ht="14.25">
      <c r="A880" s="809" t="s">
        <v>1293</v>
      </c>
      <c r="B880" s="800" t="s">
        <v>1352</v>
      </c>
      <c r="C880" s="809" t="s">
        <v>1514</v>
      </c>
      <c r="D880" s="810">
        <v>205</v>
      </c>
      <c r="E880" s="802">
        <v>187</v>
      </c>
      <c r="F880" s="803" t="s">
        <v>5820</v>
      </c>
      <c r="G880" s="803" t="s">
        <v>5821</v>
      </c>
      <c r="H880" s="803" t="s">
        <v>5822</v>
      </c>
      <c r="I880" s="803" t="str">
        <f>IFERROR(INDEX('УУС'!F:F,MATCH('показатель 504-п'!T880,'УУС'!N:N,0)),"")</f>
        <v/>
      </c>
      <c r="J880" s="811" t="str">
        <f t="shared" si="56"/>
        <v xml:space="preserve">4G хор</v>
      </c>
      <c r="K880" s="805" t="s">
        <v>156</v>
      </c>
      <c r="L880" s="812" t="s">
        <v>2481</v>
      </c>
      <c r="M880" s="805" t="s">
        <v>2516</v>
      </c>
      <c r="N880" s="812" t="s">
        <v>2483</v>
      </c>
      <c r="O880" s="806" t="str">
        <f t="shared" si="57"/>
        <v>ВОЛС</v>
      </c>
      <c r="P880" s="801" t="s">
        <v>2540</v>
      </c>
      <c r="Q880" s="801" t="str">
        <f>CONCATENATE(IFERROR(INDEX('УЦН 1.0'!D:D,MATCH('показатель 504-п'!T880,'УЦН 1.0'!R:R,0)),""),IF(IFERROR(INDEX('УЦН 1.0'!H:H,MATCH('показатель 504-п'!T880,'УЦН 1.0'!R:R,0)),"")="",""," ("&amp;IFERROR(INDEX('УЦН 1.0'!H:H,MATCH('показатель 504-п'!T880,'УЦН 1.0'!R:R,0)),"")&amp;")"))</f>
        <v/>
      </c>
      <c r="R880" s="807" t="str">
        <f>IFERROR(INDEX('УЦН 2.0'!K:K,MATCH('показатель 504-п'!T880,'УЦН 2.0'!L:L,0)),"")</f>
        <v xml:space="preserve">2022 (ноябрь 2022) - ВОЛС + Мегафон </v>
      </c>
      <c r="S880" s="801" t="str">
        <f>IFERROR(INDEX('ПРТС'!H:H,MATCH('показатель 504-п'!T880,'ПРТС'!P:P,0)),"")</f>
        <v/>
      </c>
      <c r="T880" s="808">
        <v>880</v>
      </c>
      <c r="U880" s="785"/>
      <c r="V880" s="785"/>
      <c r="W880" s="785"/>
      <c r="X880" s="785"/>
      <c r="Y880" s="785"/>
      <c r="Z880" s="785"/>
      <c r="AA880" s="785"/>
      <c r="AB880" s="785"/>
    </row>
    <row r="881" ht="14.25">
      <c r="A881" s="800" t="s">
        <v>1293</v>
      </c>
      <c r="B881" s="800" t="s">
        <v>1294</v>
      </c>
      <c r="C881" s="800" t="s">
        <v>5823</v>
      </c>
      <c r="D881" s="801">
        <v>112</v>
      </c>
      <c r="E881" s="802">
        <v>37</v>
      </c>
      <c r="F881" s="803" t="s">
        <v>5824</v>
      </c>
      <c r="G881" s="803" t="s">
        <v>5825</v>
      </c>
      <c r="H881" s="803" t="s">
        <v>5826</v>
      </c>
      <c r="I881" s="803" t="str">
        <f>IFERROR(INDEX('УУС'!F:F,MATCH('показатель 504-п'!T881,'УУС'!N:N,0)),"")</f>
        <v xml:space="preserve">ул. Ольшевского, д. 1</v>
      </c>
      <c r="J881" s="804" t="str">
        <f t="shared" si="56"/>
        <v>-</v>
      </c>
      <c r="K881" s="805" t="s">
        <v>156</v>
      </c>
      <c r="L881" s="805" t="s">
        <v>156</v>
      </c>
      <c r="M881" s="805" t="s">
        <v>156</v>
      </c>
      <c r="N881" s="805" t="s">
        <v>156</v>
      </c>
      <c r="O881" s="806" t="str">
        <f t="shared" si="57"/>
        <v>ВОЛС</v>
      </c>
      <c r="P881" s="801" t="s">
        <v>819</v>
      </c>
      <c r="Q881" s="801" t="str">
        <f>CONCATENATE(IFERROR(INDEX('УЦН 1.0'!D:D,MATCH('показатель 504-п'!T881,'УЦН 1.0'!R:R,0)),""),IF(IFERROR(INDEX('УЦН 1.0'!H:H,MATCH('показатель 504-п'!T881,'УЦН 1.0'!R:R,0)),"")="",""," ("&amp;IFERROR(INDEX('УЦН 1.0'!H:H,MATCH('показатель 504-п'!T881,'УЦН 1.0'!R:R,0)),"")&amp;")"))</f>
        <v/>
      </c>
      <c r="R881" s="807" t="str">
        <f>IFERROR(INDEX('УЦН 2.0'!K:K,MATCH('показатель 504-п'!T881,'УЦН 2.0'!L:L,0)),"")</f>
        <v/>
      </c>
      <c r="S881" s="801" t="str">
        <f>IFERROR(INDEX('ПРТС'!H:H,MATCH('показатель 504-п'!T881,'ПРТС'!P:P,0)),"")</f>
        <v/>
      </c>
      <c r="T881" s="808">
        <v>881</v>
      </c>
      <c r="U881" s="785"/>
      <c r="V881" s="785"/>
      <c r="W881" s="785"/>
      <c r="X881" s="785"/>
      <c r="Y881" s="785"/>
      <c r="Z881" s="785"/>
      <c r="AA881" s="785"/>
      <c r="AB881" s="785"/>
    </row>
    <row r="882" ht="14.25">
      <c r="A882" s="809" t="s">
        <v>1293</v>
      </c>
      <c r="B882" s="800" t="s">
        <v>1354</v>
      </c>
      <c r="C882" s="809" t="s">
        <v>119</v>
      </c>
      <c r="D882" s="810">
        <v>209</v>
      </c>
      <c r="E882" s="802">
        <v>167</v>
      </c>
      <c r="F882" s="803" t="s">
        <v>5827</v>
      </c>
      <c r="G882" s="803" t="s">
        <v>5828</v>
      </c>
      <c r="H882" s="803" t="s">
        <v>5829</v>
      </c>
      <c r="I882" s="803" t="str">
        <f>IFERROR(INDEX('УУС'!F:F,MATCH('показатель 504-п'!T882,'УУС'!N:N,0)),"")</f>
        <v/>
      </c>
      <c r="J882" s="811" t="str">
        <f t="shared" si="56"/>
        <v xml:space="preserve">4G хор</v>
      </c>
      <c r="K882" s="805" t="s">
        <v>156</v>
      </c>
      <c r="L882" s="812" t="s">
        <v>2481</v>
      </c>
      <c r="M882" s="805" t="s">
        <v>156</v>
      </c>
      <c r="N882" s="812" t="s">
        <v>2483</v>
      </c>
      <c r="O882" s="806" t="str">
        <f t="shared" si="57"/>
        <v>ВОЛС</v>
      </c>
      <c r="P882" s="801" t="s">
        <v>2540</v>
      </c>
      <c r="Q882" s="801" t="str">
        <f>CONCATENATE(IFERROR(INDEX('УЦН 1.0'!D:D,MATCH('показатель 504-п'!T882,'УЦН 1.0'!R:R,0)),""),IF(IFERROR(INDEX('УЦН 1.0'!H:H,MATCH('показатель 504-п'!T882,'УЦН 1.0'!R:R,0)),"")="",""," ("&amp;IFERROR(INDEX('УЦН 1.0'!H:H,MATCH('показатель 504-п'!T882,'УЦН 1.0'!R:R,0)),"")&amp;")"))</f>
        <v/>
      </c>
      <c r="R882" s="807" t="str">
        <f>IFERROR(INDEX('УЦН 2.0'!K:K,MATCH('показатель 504-п'!T882,'УЦН 2.0'!L:L,0)),"")</f>
        <v xml:space="preserve">2022 (ноябрь 2022) - ВОЛС + Мегафон </v>
      </c>
      <c r="S882" s="801" t="str">
        <f>IFERROR(INDEX('ПРТС'!H:H,MATCH('показатель 504-п'!T882,'ПРТС'!P:P,0)),"")</f>
        <v/>
      </c>
      <c r="T882" s="808">
        <v>882</v>
      </c>
      <c r="U882" s="785"/>
      <c r="V882" s="785"/>
      <c r="W882" s="785"/>
      <c r="X882" s="785"/>
      <c r="Y882" s="785"/>
      <c r="Z882" s="785"/>
      <c r="AA882" s="785"/>
      <c r="AB882" s="785"/>
    </row>
    <row r="883" ht="14.25">
      <c r="A883" s="800" t="s">
        <v>1293</v>
      </c>
      <c r="B883" s="800" t="s">
        <v>1294</v>
      </c>
      <c r="C883" s="800" t="s">
        <v>5830</v>
      </c>
      <c r="D883" s="801">
        <v>962</v>
      </c>
      <c r="E883" s="802">
        <v>781</v>
      </c>
      <c r="F883" s="803" t="s">
        <v>5831</v>
      </c>
      <c r="G883" s="803" t="s">
        <v>5832</v>
      </c>
      <c r="H883" s="803" t="s">
        <v>5833</v>
      </c>
      <c r="I883" s="803" t="str">
        <f>IFERROR(INDEX('УУС'!F:F,MATCH('показатель 504-п'!T883,'УУС'!N:N,0)),"")</f>
        <v/>
      </c>
      <c r="J883" s="804" t="str">
        <f t="shared" si="56"/>
        <v xml:space="preserve">3G хор</v>
      </c>
      <c r="K883" s="805" t="s">
        <v>156</v>
      </c>
      <c r="L883" s="805" t="s">
        <v>2643</v>
      </c>
      <c r="M883" s="805" t="s">
        <v>2508</v>
      </c>
      <c r="N883" s="805" t="s">
        <v>156</v>
      </c>
      <c r="O883" s="806" t="str">
        <f t="shared" si="57"/>
        <v>ВОЛС</v>
      </c>
      <c r="P883" s="801" t="s">
        <v>819</v>
      </c>
      <c r="Q883" s="801" t="str">
        <f>CONCATENATE(IFERROR(INDEX('УЦН 1.0'!D:D,MATCH('показатель 504-п'!T883,'УЦН 1.0'!R:R,0)),""),IF(IFERROR(INDEX('УЦН 1.0'!H:H,MATCH('показатель 504-п'!T883,'УЦН 1.0'!R:R,0)),"")="",""," ("&amp;IFERROR(INDEX('УЦН 1.0'!H:H,MATCH('показатель 504-п'!T883,'УЦН 1.0'!R:R,0)),"")&amp;")"))</f>
        <v/>
      </c>
      <c r="R883" s="807" t="str">
        <f>IFERROR(INDEX('УЦН 2.0'!K:K,MATCH('показатель 504-п'!T883,'УЦН 2.0'!L:L,0)),"")</f>
        <v/>
      </c>
      <c r="S883" s="801" t="str">
        <f>IFERROR(INDEX('ПРТС'!H:H,MATCH('показатель 504-п'!T883,'ПРТС'!P:P,0)),"")</f>
        <v/>
      </c>
      <c r="T883" s="808">
        <v>883</v>
      </c>
      <c r="U883" s="785"/>
      <c r="V883" s="785"/>
      <c r="W883" s="785"/>
      <c r="X883" s="785"/>
      <c r="Y883" s="785"/>
      <c r="Z883" s="785"/>
      <c r="AA883" s="785"/>
      <c r="AB883" s="785"/>
    </row>
    <row r="884" ht="14.25">
      <c r="A884" s="800" t="s">
        <v>1293</v>
      </c>
      <c r="B884" s="800" t="s">
        <v>5834</v>
      </c>
      <c r="C884" s="800" t="s">
        <v>5835</v>
      </c>
      <c r="D884" s="801">
        <v>5790</v>
      </c>
      <c r="E884" s="802">
        <v>5290</v>
      </c>
      <c r="F884" s="803" t="s">
        <v>5836</v>
      </c>
      <c r="G884" s="803" t="s">
        <v>5837</v>
      </c>
      <c r="H884" s="803" t="s">
        <v>5838</v>
      </c>
      <c r="I884" s="803" t="str">
        <f>IFERROR(INDEX('УУС'!F:F,MATCH('показатель 504-п'!T884,'УУС'!N:N,0)),"")</f>
        <v/>
      </c>
      <c r="J884" s="804" t="str">
        <f t="shared" si="56"/>
        <v xml:space="preserve">4G хор</v>
      </c>
      <c r="K884" s="805" t="s">
        <v>2480</v>
      </c>
      <c r="L884" s="805" t="s">
        <v>2481</v>
      </c>
      <c r="M884" s="805" t="s">
        <v>2482</v>
      </c>
      <c r="N884" s="805" t="s">
        <v>2483</v>
      </c>
      <c r="O884" s="806" t="str">
        <f t="shared" si="57"/>
        <v>ВОЛС</v>
      </c>
      <c r="P884" s="801" t="s">
        <v>819</v>
      </c>
      <c r="Q884" s="801" t="str">
        <f>CONCATENATE(IFERROR(INDEX('УЦН 1.0'!D:D,MATCH('показатель 504-п'!T884,'УЦН 1.0'!R:R,0)),""),IF(IFERROR(INDEX('УЦН 1.0'!H:H,MATCH('показатель 504-п'!T884,'УЦН 1.0'!R:R,0)),"")="",""," ("&amp;IFERROR(INDEX('УЦН 1.0'!H:H,MATCH('показатель 504-п'!T884,'УЦН 1.0'!R:R,0)),"")&amp;")"))</f>
        <v/>
      </c>
      <c r="R884" s="807" t="str">
        <f>IFERROR(INDEX('УЦН 2.0'!K:K,MATCH('показатель 504-п'!T884,'УЦН 2.0'!L:L,0)),"")</f>
        <v/>
      </c>
      <c r="S884" s="801" t="str">
        <f>IFERROR(INDEX('ПРТС'!H:H,MATCH('показатель 504-п'!T884,'ПРТС'!P:P,0)),"")</f>
        <v/>
      </c>
      <c r="T884" s="808">
        <v>884</v>
      </c>
      <c r="U884" s="785"/>
      <c r="V884" s="785"/>
      <c r="W884" s="785"/>
      <c r="X884" s="785"/>
      <c r="Y884" s="785"/>
      <c r="Z884" s="785"/>
      <c r="AA884" s="785"/>
      <c r="AB884" s="785"/>
    </row>
    <row r="885" ht="14.25">
      <c r="A885" s="800" t="s">
        <v>1293</v>
      </c>
      <c r="B885" s="800" t="s">
        <v>5839</v>
      </c>
      <c r="C885" s="800" t="s">
        <v>5840</v>
      </c>
      <c r="D885" s="801">
        <v>1311</v>
      </c>
      <c r="E885" s="802">
        <v>1122</v>
      </c>
      <c r="F885" s="803" t="s">
        <v>5841</v>
      </c>
      <c r="G885" s="803" t="s">
        <v>5842</v>
      </c>
      <c r="H885" s="803" t="s">
        <v>5843</v>
      </c>
      <c r="I885" s="803" t="str">
        <f>IFERROR(INDEX('УУС'!F:F,MATCH('показатель 504-п'!T885,'УУС'!N:N,0)),"")</f>
        <v/>
      </c>
      <c r="J885" s="804" t="str">
        <f t="shared" si="56"/>
        <v xml:space="preserve">3G хор</v>
      </c>
      <c r="K885" s="805" t="s">
        <v>2557</v>
      </c>
      <c r="L885" s="805" t="s">
        <v>2488</v>
      </c>
      <c r="M885" s="805" t="s">
        <v>2508</v>
      </c>
      <c r="N885" s="805" t="s">
        <v>2695</v>
      </c>
      <c r="O885" s="806" t="str">
        <f t="shared" si="57"/>
        <v>РРЛ</v>
      </c>
      <c r="P885" s="801" t="s">
        <v>2540</v>
      </c>
      <c r="Q885" s="801" t="str">
        <f>CONCATENATE(IFERROR(INDEX('УЦН 1.0'!D:D,MATCH('показатель 504-п'!T885,'УЦН 1.0'!R:R,0)),""),IF(IFERROR(INDEX('УЦН 1.0'!H:H,MATCH('показатель 504-п'!T885,'УЦН 1.0'!R:R,0)),"")="",""," ("&amp;IFERROR(INDEX('УЦН 1.0'!H:H,MATCH('показатель 504-п'!T885,'УЦН 1.0'!R:R,0)),"")&amp;")"))</f>
        <v/>
      </c>
      <c r="R885" s="807" t="str">
        <f>IFERROR(INDEX('УЦН 2.0'!K:K,MATCH('показатель 504-п'!T885,'УЦН 2.0'!L:L,0)),"")</f>
        <v/>
      </c>
      <c r="S885" s="801" t="str">
        <f>IFERROR(INDEX('ПРТС'!H:H,MATCH('показатель 504-п'!T885,'ПРТС'!P:P,0)),"")</f>
        <v/>
      </c>
      <c r="T885" s="808">
        <v>885</v>
      </c>
      <c r="U885" s="785"/>
      <c r="V885" s="785"/>
      <c r="W885" s="785"/>
      <c r="X885" s="785"/>
      <c r="Y885" s="785"/>
      <c r="Z885" s="785"/>
      <c r="AA885" s="785"/>
      <c r="AB885" s="785"/>
    </row>
    <row r="886" ht="14.25">
      <c r="A886" s="800" t="s">
        <v>1293</v>
      </c>
      <c r="B886" s="800" t="s">
        <v>1352</v>
      </c>
      <c r="C886" s="800" t="s">
        <v>5844</v>
      </c>
      <c r="D886" s="801">
        <v>41</v>
      </c>
      <c r="E886" s="802">
        <v>29</v>
      </c>
      <c r="F886" s="803" t="s">
        <v>5845</v>
      </c>
      <c r="G886" s="803" t="s">
        <v>5846</v>
      </c>
      <c r="H886" s="803" t="s">
        <v>5847</v>
      </c>
      <c r="I886" s="803" t="str">
        <f>IFERROR(INDEX('УУС'!F:F,MATCH('показатель 504-п'!T886,'УУС'!N:N,0)),"")</f>
        <v/>
      </c>
      <c r="J886" s="804" t="str">
        <f t="shared" si="56"/>
        <v>-</v>
      </c>
      <c r="K886" s="805" t="s">
        <v>156</v>
      </c>
      <c r="L886" s="805" t="s">
        <v>156</v>
      </c>
      <c r="M886" s="805" t="s">
        <v>156</v>
      </c>
      <c r="N886" s="805" t="s">
        <v>156</v>
      </c>
      <c r="O886" s="806" t="str">
        <f t="shared" si="57"/>
        <v>-</v>
      </c>
      <c r="P886" s="801" t="s">
        <v>156</v>
      </c>
      <c r="Q886" s="801" t="str">
        <f>CONCATENATE(IFERROR(INDEX('УЦН 1.0'!D:D,MATCH('показатель 504-п'!T886,'УЦН 1.0'!R:R,0)),""),IF(IFERROR(INDEX('УЦН 1.0'!H:H,MATCH('показатель 504-п'!T886,'УЦН 1.0'!R:R,0)),"")="",""," ("&amp;IFERROR(INDEX('УЦН 1.0'!H:H,MATCH('показатель 504-п'!T886,'УЦН 1.0'!R:R,0)),"")&amp;")"))</f>
        <v/>
      </c>
      <c r="R886" s="807" t="str">
        <f>IFERROR(INDEX('УЦН 2.0'!K:K,MATCH('показатель 504-п'!T886,'УЦН 2.0'!L:L,0)),"")</f>
        <v/>
      </c>
      <c r="S886" s="801" t="str">
        <f>IFERROR(INDEX('ПРТС'!H:H,MATCH('показатель 504-п'!T886,'ПРТС'!P:P,0)),"")</f>
        <v/>
      </c>
      <c r="T886" s="808">
        <v>886</v>
      </c>
      <c r="U886" s="785"/>
      <c r="V886" s="785"/>
      <c r="W886" s="785"/>
      <c r="X886" s="785"/>
      <c r="Y886" s="785"/>
      <c r="Z886" s="785"/>
      <c r="AA886" s="785"/>
      <c r="AB886" s="785"/>
    </row>
    <row r="887" ht="14.25">
      <c r="A887" s="800" t="s">
        <v>1293</v>
      </c>
      <c r="B887" s="800" t="s">
        <v>5848</v>
      </c>
      <c r="C887" s="800" t="s">
        <v>1582</v>
      </c>
      <c r="D887" s="801">
        <v>190</v>
      </c>
      <c r="E887" s="802">
        <v>110</v>
      </c>
      <c r="F887" s="803" t="s">
        <v>5849</v>
      </c>
      <c r="G887" s="803" t="s">
        <v>5850</v>
      </c>
      <c r="H887" s="803" t="s">
        <v>5851</v>
      </c>
      <c r="I887" s="803" t="str">
        <f>IFERROR(INDEX('УУС'!F:F,MATCH('показатель 504-п'!T887,'УУС'!N:N,0)),"")</f>
        <v/>
      </c>
      <c r="J887" s="804" t="str">
        <f t="shared" si="56"/>
        <v xml:space="preserve">4G хор</v>
      </c>
      <c r="K887" s="805" t="s">
        <v>2480</v>
      </c>
      <c r="L887" s="805" t="s">
        <v>156</v>
      </c>
      <c r="M887" s="805" t="s">
        <v>156</v>
      </c>
      <c r="N887" s="805" t="s">
        <v>2483</v>
      </c>
      <c r="O887" s="806" t="str">
        <f t="shared" si="57"/>
        <v>РРЛ</v>
      </c>
      <c r="P887" s="801" t="s">
        <v>2540</v>
      </c>
      <c r="Q887" s="801" t="str">
        <f>CONCATENATE(IFERROR(INDEX('УЦН 1.0'!D:D,MATCH('показатель 504-п'!T887,'УЦН 1.0'!R:R,0)),""),IF(IFERROR(INDEX('УЦН 1.0'!H:H,MATCH('показатель 504-п'!T887,'УЦН 1.0'!R:R,0)),"")="",""," ("&amp;IFERROR(INDEX('УЦН 1.0'!H:H,MATCH('показатель 504-п'!T887,'УЦН 1.0'!R:R,0)),"")&amp;")"))</f>
        <v/>
      </c>
      <c r="R887" s="807" t="str">
        <f>IFERROR(INDEX('УЦН 2.0'!K:K,MATCH('показатель 504-п'!T887,'УЦН 2.0'!L:L,0)),"")</f>
        <v/>
      </c>
      <c r="S887" s="801" t="str">
        <f>IFERROR(INDEX('ПРТС'!H:H,MATCH('показатель 504-п'!T887,'ПРТС'!P:P,0)),"")</f>
        <v/>
      </c>
      <c r="T887" s="808">
        <v>887</v>
      </c>
      <c r="U887" s="785"/>
      <c r="V887" s="785"/>
      <c r="W887" s="785"/>
      <c r="X887" s="785"/>
      <c r="Y887" s="785"/>
      <c r="Z887" s="785"/>
      <c r="AA887" s="785"/>
      <c r="AB887" s="785"/>
    </row>
    <row r="888" ht="14.25">
      <c r="A888" s="814" t="s">
        <v>1293</v>
      </c>
      <c r="B888" s="800" t="s">
        <v>5848</v>
      </c>
      <c r="C888" s="814" t="s">
        <v>175</v>
      </c>
      <c r="D888" s="815">
        <v>524</v>
      </c>
      <c r="E888" s="802">
        <v>333</v>
      </c>
      <c r="F888" s="803" t="s">
        <v>5852</v>
      </c>
      <c r="G888" s="803" t="s">
        <v>5853</v>
      </c>
      <c r="H888" s="803" t="s">
        <v>5854</v>
      </c>
      <c r="I888" s="803" t="str">
        <f>IFERROR(INDEX('УУС'!F:F,MATCH('показатель 504-п'!T888,'УУС'!N:N,0)),"")</f>
        <v/>
      </c>
      <c r="J888" s="816" t="str">
        <f t="shared" si="56"/>
        <v xml:space="preserve">4G хор</v>
      </c>
      <c r="K888" s="805"/>
      <c r="L888" s="805"/>
      <c r="M888" s="805"/>
      <c r="N888" s="817" t="s">
        <v>2483</v>
      </c>
      <c r="O888" s="806" t="str">
        <f t="shared" si="57"/>
        <v>ВОЛС</v>
      </c>
      <c r="P888" s="801" t="s">
        <v>819</v>
      </c>
      <c r="Q888" s="801" t="str">
        <f>CONCATENATE(IFERROR(INDEX('УЦН 1.0'!D:D,MATCH('показатель 504-п'!T888,'УЦН 1.0'!R:R,0)),""),IF(IFERROR(INDEX('УЦН 1.0'!H:H,MATCH('показатель 504-п'!T888,'УЦН 1.0'!R:R,0)),"")="",""," ("&amp;IFERROR(INDEX('УЦН 1.0'!H:H,MATCH('показатель 504-п'!T888,'УЦН 1.0'!R:R,0)),"")&amp;")"))</f>
        <v/>
      </c>
      <c r="R888" s="807" t="str">
        <f>IFERROR(INDEX('УЦН 2.0'!K:K,MATCH('показатель 504-п'!T888,'УЦН 2.0'!L:L,0)),"")</f>
        <v/>
      </c>
      <c r="S888" s="801">
        <f>IFERROR(INDEX('ПРТС'!H:H,MATCH('показатель 504-п'!T888,'ПРТС'!P:P,0)),"")</f>
        <v>2018</v>
      </c>
      <c r="T888" s="808">
        <v>888</v>
      </c>
      <c r="U888" s="785"/>
      <c r="V888" s="785"/>
      <c r="W888" s="785"/>
      <c r="X888" s="785"/>
      <c r="Y888" s="785"/>
      <c r="Z888" s="785"/>
      <c r="AA888" s="785"/>
      <c r="AB888" s="785"/>
    </row>
    <row r="889" ht="14.25">
      <c r="A889" s="814" t="s">
        <v>1293</v>
      </c>
      <c r="B889" s="800" t="s">
        <v>5855</v>
      </c>
      <c r="C889" s="814" t="s">
        <v>571</v>
      </c>
      <c r="D889" s="815">
        <v>581</v>
      </c>
      <c r="E889" s="802">
        <v>420</v>
      </c>
      <c r="F889" s="803" t="s">
        <v>5856</v>
      </c>
      <c r="G889" s="803" t="s">
        <v>5857</v>
      </c>
      <c r="H889" s="803" t="s">
        <v>5858</v>
      </c>
      <c r="I889" s="803" t="str">
        <f>IFERROR(INDEX('УУС'!F:F,MATCH('показатель 504-п'!T889,'УУС'!N:N,0)),"")</f>
        <v xml:space="preserve">ул. Школьная, д. 15А</v>
      </c>
      <c r="J889" s="816" t="str">
        <f t="shared" si="56"/>
        <v xml:space="preserve">4G хор</v>
      </c>
      <c r="K889" s="805"/>
      <c r="L889" s="805"/>
      <c r="M889" s="805"/>
      <c r="N889" s="817" t="s">
        <v>2483</v>
      </c>
      <c r="O889" s="806" t="str">
        <f t="shared" si="57"/>
        <v>ВОЛС</v>
      </c>
      <c r="P889" s="801" t="s">
        <v>819</v>
      </c>
      <c r="Q889" s="801" t="str">
        <f>CONCATENATE(IFERROR(INDEX('УЦН 1.0'!D:D,MATCH('показатель 504-п'!T889,'УЦН 1.0'!R:R,0)),""),IF(IFERROR(INDEX('УЦН 1.0'!H:H,MATCH('показатель 504-п'!T889,'УЦН 1.0'!R:R,0)),"")="",""," ("&amp;IFERROR(INDEX('УЦН 1.0'!H:H,MATCH('показатель 504-п'!T889,'УЦН 1.0'!R:R,0)),"")&amp;")"))</f>
        <v/>
      </c>
      <c r="R889" s="807" t="str">
        <f>IFERROR(INDEX('УЦН 2.0'!K:K,MATCH('показатель 504-п'!T889,'УЦН 2.0'!L:L,0)),"")</f>
        <v/>
      </c>
      <c r="S889" s="801">
        <f>IFERROR(INDEX('ПРТС'!H:H,MATCH('показатель 504-п'!T889,'ПРТС'!P:P,0)),"")</f>
        <v>2020</v>
      </c>
      <c r="T889" s="808">
        <v>889</v>
      </c>
      <c r="U889" s="785"/>
      <c r="V889" s="785"/>
      <c r="W889" s="785"/>
      <c r="X889" s="785"/>
      <c r="Y889" s="785"/>
      <c r="Z889" s="785"/>
      <c r="AA889" s="785"/>
      <c r="AB889" s="785"/>
    </row>
    <row r="890" ht="14.25">
      <c r="A890" s="800" t="s">
        <v>1293</v>
      </c>
      <c r="B890" s="800" t="s">
        <v>1354</v>
      </c>
      <c r="C890" s="800" t="s">
        <v>1554</v>
      </c>
      <c r="D890" s="801">
        <v>198</v>
      </c>
      <c r="E890" s="802">
        <v>177</v>
      </c>
      <c r="F890" s="803" t="s">
        <v>5859</v>
      </c>
      <c r="G890" s="803" t="s">
        <v>5860</v>
      </c>
      <c r="H890" s="803" t="s">
        <v>5861</v>
      </c>
      <c r="I890" s="803" t="str">
        <f>IFERROR(INDEX('УУС'!F:F,MATCH('показатель 504-п'!T890,'УУС'!N:N,0)),"")</f>
        <v/>
      </c>
      <c r="J890" s="804" t="str">
        <f t="shared" si="56"/>
        <v xml:space="preserve">4G хор</v>
      </c>
      <c r="K890" s="805" t="s">
        <v>156</v>
      </c>
      <c r="L890" s="805" t="s">
        <v>2481</v>
      </c>
      <c r="M890" s="805" t="s">
        <v>156</v>
      </c>
      <c r="N890" s="805" t="s">
        <v>2483</v>
      </c>
      <c r="O890" s="806" t="str">
        <f t="shared" si="57"/>
        <v>-</v>
      </c>
      <c r="P890" s="801" t="s">
        <v>156</v>
      </c>
      <c r="Q890" s="801" t="str">
        <f>CONCATENATE(IFERROR(INDEX('УЦН 1.0'!D:D,MATCH('показатель 504-п'!T890,'УЦН 1.0'!R:R,0)),""),IF(IFERROR(INDEX('УЦН 1.0'!H:H,MATCH('показатель 504-п'!T890,'УЦН 1.0'!R:R,0)),"")="",""," ("&amp;IFERROR(INDEX('УЦН 1.0'!H:H,MATCH('показатель 504-п'!T890,'УЦН 1.0'!R:R,0)),"")&amp;")"))</f>
        <v/>
      </c>
      <c r="R890" s="807" t="str">
        <f>IFERROR(INDEX('УЦН 2.0'!K:K,MATCH('показатель 504-п'!T890,'УЦН 2.0'!L:L,0)),"")</f>
        <v/>
      </c>
      <c r="S890" s="801" t="str">
        <f>IFERROR(INDEX('ПРТС'!H:H,MATCH('показатель 504-п'!T890,'ПРТС'!P:P,0)),"")</f>
        <v/>
      </c>
      <c r="T890" s="808">
        <v>890</v>
      </c>
      <c r="U890" s="785"/>
      <c r="V890" s="785"/>
      <c r="W890" s="785"/>
      <c r="X890" s="785"/>
      <c r="Y890" s="785"/>
      <c r="Z890" s="785"/>
      <c r="AA890" s="785"/>
      <c r="AB890" s="785"/>
    </row>
    <row r="891" ht="14.25">
      <c r="A891" s="814" t="s">
        <v>1293</v>
      </c>
      <c r="B891" s="800" t="s">
        <v>4615</v>
      </c>
      <c r="C891" s="814" t="s">
        <v>331</v>
      </c>
      <c r="D891" s="815">
        <v>252</v>
      </c>
      <c r="E891" s="802">
        <v>186</v>
      </c>
      <c r="F891" s="803" t="s">
        <v>5862</v>
      </c>
      <c r="G891" s="803" t="s">
        <v>5863</v>
      </c>
      <c r="H891" s="803" t="s">
        <v>5864</v>
      </c>
      <c r="I891" s="803" t="str">
        <f>IFERROR(INDEX('УУС'!F:F,MATCH('показатель 504-п'!T891,'УУС'!N:N,0)),"")</f>
        <v xml:space="preserve">ул. Советская, д. 68Г</v>
      </c>
      <c r="J891" s="816" t="str">
        <f t="shared" si="56"/>
        <v xml:space="preserve">4G хор</v>
      </c>
      <c r="K891" s="805"/>
      <c r="L891" s="805"/>
      <c r="M891" s="805"/>
      <c r="N891" s="817" t="s">
        <v>2483</v>
      </c>
      <c r="O891" s="806" t="str">
        <f t="shared" si="57"/>
        <v>ВОЛС</v>
      </c>
      <c r="P891" s="801" t="s">
        <v>819</v>
      </c>
      <c r="Q891" s="801" t="str">
        <f>CONCATENATE(IFERROR(INDEX('УЦН 1.0'!D:D,MATCH('показатель 504-п'!T891,'УЦН 1.0'!R:R,0)),""),IF(IFERROR(INDEX('УЦН 1.0'!H:H,MATCH('показатель 504-п'!T891,'УЦН 1.0'!R:R,0)),"")="",""," ("&amp;IFERROR(INDEX('УЦН 1.0'!H:H,MATCH('показатель 504-п'!T891,'УЦН 1.0'!R:R,0)),"")&amp;")"))</f>
        <v xml:space="preserve">2019 (ВОЛС)</v>
      </c>
      <c r="R891" s="807" t="str">
        <f>IFERROR(INDEX('УЦН 2.0'!K:K,MATCH('показатель 504-п'!T891,'УЦН 2.0'!L:L,0)),"")</f>
        <v/>
      </c>
      <c r="S891" s="801">
        <f>IFERROR(INDEX('ПРТС'!H:H,MATCH('показатель 504-п'!T891,'ПРТС'!P:P,0)),"")</f>
        <v>2020</v>
      </c>
      <c r="T891" s="808">
        <v>891</v>
      </c>
      <c r="U891" s="785"/>
      <c r="V891" s="785"/>
      <c r="W891" s="785"/>
      <c r="X891" s="785"/>
      <c r="Y891" s="785"/>
      <c r="Z891" s="785"/>
      <c r="AA891" s="785"/>
      <c r="AB891" s="785"/>
    </row>
    <row r="892" ht="14.25">
      <c r="A892" s="800" t="s">
        <v>1293</v>
      </c>
      <c r="B892" s="800" t="s">
        <v>1294</v>
      </c>
      <c r="C892" s="800" t="s">
        <v>5865</v>
      </c>
      <c r="D892" s="801">
        <v>142</v>
      </c>
      <c r="E892" s="802">
        <v>96</v>
      </c>
      <c r="F892" s="803" t="s">
        <v>5866</v>
      </c>
      <c r="G892" s="803" t="s">
        <v>5867</v>
      </c>
      <c r="H892" s="803" t="s">
        <v>5868</v>
      </c>
      <c r="I892" s="803" t="str">
        <f>IFERROR(INDEX('УУС'!F:F,MATCH('показатель 504-п'!T892,'УУС'!N:N,0)),"")</f>
        <v xml:space="preserve">ул. Октябрьская, д. 39</v>
      </c>
      <c r="J892" s="804" t="str">
        <f t="shared" si="56"/>
        <v xml:space="preserve">4G низ</v>
      </c>
      <c r="K892" s="805" t="s">
        <v>156</v>
      </c>
      <c r="L892" s="805" t="s">
        <v>2500</v>
      </c>
      <c r="M892" s="805" t="s">
        <v>156</v>
      </c>
      <c r="N892" s="805" t="s">
        <v>2586</v>
      </c>
      <c r="O892" s="806" t="str">
        <f t="shared" si="57"/>
        <v>ВОЛС</v>
      </c>
      <c r="P892" s="801" t="s">
        <v>819</v>
      </c>
      <c r="Q892" s="801" t="str">
        <f>CONCATENATE(IFERROR(INDEX('УЦН 1.0'!D:D,MATCH('показатель 504-п'!T892,'УЦН 1.0'!R:R,0)),""),IF(IFERROR(INDEX('УЦН 1.0'!H:H,MATCH('показатель 504-п'!T892,'УЦН 1.0'!R:R,0)),"")="",""," ("&amp;IFERROR(INDEX('УЦН 1.0'!H:H,MATCH('показатель 504-п'!T892,'УЦН 1.0'!R:R,0)),"")&amp;")"))</f>
        <v/>
      </c>
      <c r="R892" s="807" t="str">
        <f>IFERROR(INDEX('УЦН 2.0'!K:K,MATCH('показатель 504-п'!T892,'УЦН 2.0'!L:L,0)),"")</f>
        <v/>
      </c>
      <c r="S892" s="801" t="str">
        <f>IFERROR(INDEX('ПРТС'!H:H,MATCH('показатель 504-п'!T892,'ПРТС'!P:P,0)),"")</f>
        <v/>
      </c>
      <c r="T892" s="808">
        <v>892</v>
      </c>
      <c r="U892" s="785"/>
      <c r="V892" s="785"/>
      <c r="W892" s="785"/>
      <c r="X892" s="785"/>
      <c r="Y892" s="785"/>
      <c r="Z892" s="785"/>
      <c r="AA892" s="785"/>
      <c r="AB892" s="785"/>
    </row>
    <row r="893" ht="14.25">
      <c r="A893" s="800" t="s">
        <v>1293</v>
      </c>
      <c r="B893" s="800" t="s">
        <v>5848</v>
      </c>
      <c r="C893" s="800" t="s">
        <v>5869</v>
      </c>
      <c r="D893" s="801">
        <v>731</v>
      </c>
      <c r="E893" s="802">
        <v>635</v>
      </c>
      <c r="F893" s="803" t="s">
        <v>5870</v>
      </c>
      <c r="G893" s="803" t="s">
        <v>5871</v>
      </c>
      <c r="H893" s="803" t="s">
        <v>5872</v>
      </c>
      <c r="I893" s="803" t="str">
        <f>IFERROR(INDEX('УУС'!F:F,MATCH('показатель 504-п'!T893,'УУС'!N:N,0)),"")</f>
        <v/>
      </c>
      <c r="J893" s="804" t="str">
        <f t="shared" si="56"/>
        <v xml:space="preserve">4G хор</v>
      </c>
      <c r="K893" s="805" t="s">
        <v>156</v>
      </c>
      <c r="L893" s="805" t="s">
        <v>156</v>
      </c>
      <c r="M893" s="805" t="s">
        <v>2482</v>
      </c>
      <c r="N893" s="805" t="s">
        <v>2738</v>
      </c>
      <c r="O893" s="806" t="str">
        <f t="shared" si="57"/>
        <v>РРЛ</v>
      </c>
      <c r="P893" s="801" t="s">
        <v>2540</v>
      </c>
      <c r="Q893" s="801" t="str">
        <f>CONCATENATE(IFERROR(INDEX('УЦН 1.0'!D:D,MATCH('показатель 504-п'!T893,'УЦН 1.0'!R:R,0)),""),IF(IFERROR(INDEX('УЦН 1.0'!H:H,MATCH('показатель 504-п'!T893,'УЦН 1.0'!R:R,0)),"")="",""," ("&amp;IFERROR(INDEX('УЦН 1.0'!H:H,MATCH('показатель 504-п'!T893,'УЦН 1.0'!R:R,0)),"")&amp;")"))</f>
        <v/>
      </c>
      <c r="R893" s="807" t="str">
        <f>IFERROR(INDEX('УЦН 2.0'!K:K,MATCH('показатель 504-п'!T893,'УЦН 2.0'!L:L,0)),"")</f>
        <v/>
      </c>
      <c r="S893" s="801" t="str">
        <f>IFERROR(INDEX('ПРТС'!H:H,MATCH('показатель 504-п'!T893,'ПРТС'!P:P,0)),"")</f>
        <v/>
      </c>
      <c r="T893" s="808">
        <v>893</v>
      </c>
      <c r="U893" s="785"/>
      <c r="V893" s="785"/>
      <c r="W893" s="785"/>
      <c r="X893" s="785"/>
      <c r="Y893" s="785"/>
      <c r="Z893" s="785"/>
      <c r="AA893" s="785"/>
      <c r="AB893" s="785"/>
    </row>
    <row r="894" ht="14.25">
      <c r="A894" s="800" t="s">
        <v>1293</v>
      </c>
      <c r="B894" s="800" t="s">
        <v>5848</v>
      </c>
      <c r="C894" s="800" t="s">
        <v>2680</v>
      </c>
      <c r="D894" s="801">
        <v>58</v>
      </c>
      <c r="E894" s="802">
        <v>46</v>
      </c>
      <c r="F894" s="803" t="s">
        <v>5873</v>
      </c>
      <c r="G894" s="803" t="s">
        <v>5874</v>
      </c>
      <c r="H894" s="803" t="s">
        <v>5875</v>
      </c>
      <c r="I894" s="803" t="str">
        <f>IFERROR(INDEX('УУС'!F:F,MATCH('показатель 504-п'!T894,'УУС'!N:N,0)),"")</f>
        <v xml:space="preserve">ул. Центральная, д. 6</v>
      </c>
      <c r="J894" s="804" t="str">
        <f t="shared" si="56"/>
        <v>-</v>
      </c>
      <c r="K894" s="805" t="s">
        <v>156</v>
      </c>
      <c r="L894" s="805" t="s">
        <v>156</v>
      </c>
      <c r="M894" s="805" t="s">
        <v>156</v>
      </c>
      <c r="N894" s="805" t="s">
        <v>156</v>
      </c>
      <c r="O894" s="806" t="str">
        <f t="shared" si="57"/>
        <v>-</v>
      </c>
      <c r="P894" s="801" t="s">
        <v>156</v>
      </c>
      <c r="Q894" s="801" t="str">
        <f>CONCATENATE(IFERROR(INDEX('УЦН 1.0'!D:D,MATCH('показатель 504-п'!T894,'УЦН 1.0'!R:R,0)),""),IF(IFERROR(INDEX('УЦН 1.0'!H:H,MATCH('показатель 504-п'!T894,'УЦН 1.0'!R:R,0)),"")="",""," ("&amp;IFERROR(INDEX('УЦН 1.0'!H:H,MATCH('показатель 504-п'!T894,'УЦН 1.0'!R:R,0)),"")&amp;")"))</f>
        <v/>
      </c>
      <c r="R894" s="807" t="str">
        <f>IFERROR(INDEX('УЦН 2.0'!K:K,MATCH('показатель 504-п'!T894,'УЦН 2.0'!L:L,0)),"")</f>
        <v/>
      </c>
      <c r="S894" s="801" t="str">
        <f>IFERROR(INDEX('ПРТС'!H:H,MATCH('показатель 504-п'!T894,'ПРТС'!P:P,0)),"")</f>
        <v/>
      </c>
      <c r="T894" s="808">
        <v>894</v>
      </c>
      <c r="U894" s="785"/>
      <c r="V894" s="785"/>
      <c r="W894" s="785"/>
      <c r="X894" s="785"/>
      <c r="Y894" s="785"/>
      <c r="Z894" s="785"/>
      <c r="AA894" s="785"/>
      <c r="AB894" s="785"/>
    </row>
    <row r="895" ht="14.25">
      <c r="A895" s="800" t="s">
        <v>1293</v>
      </c>
      <c r="B895" s="800" t="s">
        <v>1354</v>
      </c>
      <c r="C895" s="800" t="s">
        <v>5876</v>
      </c>
      <c r="D895" s="801">
        <v>908</v>
      </c>
      <c r="E895" s="802">
        <v>870</v>
      </c>
      <c r="F895" s="803" t="s">
        <v>5877</v>
      </c>
      <c r="G895" s="803" t="s">
        <v>5878</v>
      </c>
      <c r="H895" s="803" t="s">
        <v>5879</v>
      </c>
      <c r="I895" s="803" t="str">
        <f>IFERROR(INDEX('УУС'!F:F,MATCH('показатель 504-п'!T895,'УУС'!N:N,0)),"")</f>
        <v/>
      </c>
      <c r="J895" s="804" t="str">
        <f t="shared" si="56"/>
        <v xml:space="preserve">4G хор</v>
      </c>
      <c r="K895" s="805" t="s">
        <v>156</v>
      </c>
      <c r="L895" s="805" t="s">
        <v>2481</v>
      </c>
      <c r="M895" s="805" t="s">
        <v>156</v>
      </c>
      <c r="N895" s="805" t="s">
        <v>2483</v>
      </c>
      <c r="O895" s="806" t="str">
        <f t="shared" si="57"/>
        <v>ВОЛС</v>
      </c>
      <c r="P895" s="801" t="s">
        <v>819</v>
      </c>
      <c r="Q895" s="801" t="str">
        <f>CONCATENATE(IFERROR(INDEX('УЦН 1.0'!D:D,MATCH('показатель 504-п'!T895,'УЦН 1.0'!R:R,0)),""),IF(IFERROR(INDEX('УЦН 1.0'!H:H,MATCH('показатель 504-п'!T895,'УЦН 1.0'!R:R,0)),"")="",""," ("&amp;IFERROR(INDEX('УЦН 1.0'!H:H,MATCH('показатель 504-п'!T895,'УЦН 1.0'!R:R,0)),"")&amp;")"))</f>
        <v/>
      </c>
      <c r="R895" s="807" t="str">
        <f>IFERROR(INDEX('УЦН 2.0'!K:K,MATCH('показатель 504-п'!T895,'УЦН 2.0'!L:L,0)),"")</f>
        <v/>
      </c>
      <c r="S895" s="801" t="str">
        <f>IFERROR(INDEX('ПРТС'!H:H,MATCH('показатель 504-п'!T895,'ПРТС'!P:P,0)),"")</f>
        <v/>
      </c>
      <c r="T895" s="808">
        <v>895</v>
      </c>
      <c r="U895" s="785"/>
      <c r="V895" s="785"/>
      <c r="W895" s="785"/>
      <c r="X895" s="785"/>
      <c r="Y895" s="785"/>
      <c r="Z895" s="785"/>
      <c r="AA895" s="785"/>
      <c r="AB895" s="785"/>
    </row>
    <row r="896" ht="14.25">
      <c r="A896" s="809" t="s">
        <v>1293</v>
      </c>
      <c r="B896" s="800" t="s">
        <v>1294</v>
      </c>
      <c r="C896" s="809" t="s">
        <v>1581</v>
      </c>
      <c r="D896" s="810">
        <v>233</v>
      </c>
      <c r="E896" s="802">
        <v>138</v>
      </c>
      <c r="F896" s="803" t="s">
        <v>5880</v>
      </c>
      <c r="G896" s="803" t="s">
        <v>5881</v>
      </c>
      <c r="H896" s="803" t="s">
        <v>5882</v>
      </c>
      <c r="I896" s="803" t="str">
        <f>IFERROR(INDEX('УУС'!F:F,MATCH('показатель 504-п'!T896,'УУС'!N:N,0)),"")</f>
        <v/>
      </c>
      <c r="J896" s="811" t="str">
        <f t="shared" si="56"/>
        <v xml:space="preserve">4G хор</v>
      </c>
      <c r="K896" s="805" t="s">
        <v>156</v>
      </c>
      <c r="L896" s="812" t="s">
        <v>2481</v>
      </c>
      <c r="M896" s="805" t="s">
        <v>156</v>
      </c>
      <c r="N896" s="812" t="s">
        <v>2483</v>
      </c>
      <c r="O896" s="806" t="str">
        <f t="shared" si="57"/>
        <v>ВОЛС</v>
      </c>
      <c r="P896" s="801" t="s">
        <v>2540</v>
      </c>
      <c r="Q896" s="801" t="str">
        <f>CONCATENATE(IFERROR(INDEX('УЦН 1.0'!D:D,MATCH('показатель 504-п'!T896,'УЦН 1.0'!R:R,0)),""),IF(IFERROR(INDEX('УЦН 1.0'!H:H,MATCH('показатель 504-п'!T896,'УЦН 1.0'!R:R,0)),"")="",""," ("&amp;IFERROR(INDEX('УЦН 1.0'!H:H,MATCH('показатель 504-п'!T896,'УЦН 1.0'!R:R,0)),"")&amp;")"))</f>
        <v/>
      </c>
      <c r="R896" s="807" t="str">
        <f>IFERROR(INDEX('УЦН 2.0'!K:K,MATCH('показатель 504-п'!T896,'УЦН 2.0'!L:L,0)),"")</f>
        <v xml:space="preserve">2023 (с 2022) (февраль 2023) - ВОЛС + Мегафон </v>
      </c>
      <c r="S896" s="801" t="str">
        <f>IFERROR(INDEX('ПРТС'!H:H,MATCH('показатель 504-п'!T896,'ПРТС'!P:P,0)),"")</f>
        <v/>
      </c>
      <c r="T896" s="808">
        <v>896</v>
      </c>
      <c r="U896" s="785"/>
      <c r="V896" s="785"/>
      <c r="W896" s="785"/>
      <c r="X896" s="785"/>
      <c r="Y896" s="785"/>
      <c r="Z896" s="785"/>
      <c r="AA896" s="785"/>
      <c r="AB896" s="785"/>
    </row>
    <row r="897" ht="14.25">
      <c r="A897" s="809" t="s">
        <v>1293</v>
      </c>
      <c r="B897" s="800" t="s">
        <v>1296</v>
      </c>
      <c r="C897" s="809" t="s">
        <v>5883</v>
      </c>
      <c r="D897" s="810">
        <v>118</v>
      </c>
      <c r="E897" s="802">
        <v>63</v>
      </c>
      <c r="F897" s="803" t="s">
        <v>5884</v>
      </c>
      <c r="G897" s="803" t="s">
        <v>5885</v>
      </c>
      <c r="H897" s="803" t="s">
        <v>5886</v>
      </c>
      <c r="I897" s="803" t="str">
        <f>IFERROR(INDEX('УУС'!F:F,MATCH('показатель 504-п'!T897,'УУС'!N:N,0)),"")</f>
        <v/>
      </c>
      <c r="J897" s="811" t="str">
        <f t="shared" si="56"/>
        <v xml:space="preserve">4G хор</v>
      </c>
      <c r="K897" s="805"/>
      <c r="L897" s="812" t="s">
        <v>2481</v>
      </c>
      <c r="M897" s="805"/>
      <c r="N897" s="812" t="s">
        <v>2483</v>
      </c>
      <c r="O897" s="806" t="str">
        <f t="shared" si="57"/>
        <v>ВОЛС</v>
      </c>
      <c r="P897" s="801" t="s">
        <v>2540</v>
      </c>
      <c r="Q897" s="801" t="str">
        <f>CONCATENATE(IFERROR(INDEX('УЦН 1.0'!D:D,MATCH('показатель 504-п'!T897,'УЦН 1.0'!R:R,0)),""),IF(IFERROR(INDEX('УЦН 1.0'!H:H,MATCH('показатель 504-п'!T897,'УЦН 1.0'!R:R,0)),"")="",""," ("&amp;IFERROR(INDEX('УЦН 1.0'!H:H,MATCH('показатель 504-п'!T897,'УЦН 1.0'!R:R,0)),"")&amp;")"))</f>
        <v/>
      </c>
      <c r="R897" s="807" t="str">
        <f>IFERROR(INDEX('УЦН 2.0'!K:K,MATCH('показатель 504-п'!T897,'УЦН 2.0'!L:L,0)),"")</f>
        <v xml:space="preserve">2023 (с 2022) (июнь 2023) - ВОЛС + Мегафон </v>
      </c>
      <c r="S897" s="801" t="str">
        <f>IFERROR(INDEX('ПРТС'!H:H,MATCH('показатель 504-п'!T897,'ПРТС'!P:P,0)),"")</f>
        <v/>
      </c>
      <c r="T897" s="808">
        <v>897</v>
      </c>
      <c r="U897" s="785"/>
      <c r="V897" s="785"/>
      <c r="W897" s="785"/>
      <c r="X897" s="785"/>
      <c r="Y897" s="785"/>
      <c r="Z897" s="785"/>
      <c r="AA897" s="785"/>
      <c r="AB897" s="785"/>
    </row>
    <row r="898" ht="14.25">
      <c r="A898" s="800" t="s">
        <v>5887</v>
      </c>
      <c r="B898" s="800"/>
      <c r="C898" s="800" t="s">
        <v>5888</v>
      </c>
      <c r="D898" s="801">
        <v>973826</v>
      </c>
      <c r="E898" s="802">
        <v>1187771</v>
      </c>
      <c r="F898" s="803" t="s">
        <v>5889</v>
      </c>
      <c r="G898" s="803" t="s">
        <v>5890</v>
      </c>
      <c r="H898" s="803" t="s">
        <v>5891</v>
      </c>
      <c r="I898" s="803" t="str">
        <f>IFERROR(INDEX('УУС'!F:F,MATCH('показатель 504-п'!T898,'УУС'!N:N,0)),"")</f>
        <v/>
      </c>
      <c r="J898" s="804" t="str">
        <f t="shared" si="56"/>
        <v xml:space="preserve">4G хор</v>
      </c>
      <c r="K898" s="805" t="s">
        <v>2480</v>
      </c>
      <c r="L898" s="805" t="s">
        <v>2481</v>
      </c>
      <c r="M898" s="805" t="s">
        <v>2482</v>
      </c>
      <c r="N898" s="805" t="s">
        <v>2483</v>
      </c>
      <c r="O898" s="806" t="str">
        <f t="shared" si="57"/>
        <v>ВОЛС</v>
      </c>
      <c r="P898" s="801" t="s">
        <v>819</v>
      </c>
      <c r="Q898" s="801" t="str">
        <f>CONCATENATE(IFERROR(INDEX('УЦН 1.0'!D:D,MATCH('показатель 504-п'!T898,'УЦН 1.0'!R:R,0)),""),IF(IFERROR(INDEX('УЦН 1.0'!H:H,MATCH('показатель 504-п'!T898,'УЦН 1.0'!R:R,0)),"")="",""," ("&amp;IFERROR(INDEX('УЦН 1.0'!H:H,MATCH('показатель 504-п'!T898,'УЦН 1.0'!R:R,0)),"")&amp;")"))</f>
        <v/>
      </c>
      <c r="R898" s="807" t="str">
        <f>IFERROR(INDEX('УЦН 2.0'!K:K,MATCH('показатель 504-п'!T898,'УЦН 2.0'!L:L,0)),"")</f>
        <v/>
      </c>
      <c r="S898" s="801" t="str">
        <f>IFERROR(INDEX('ПРТС'!H:H,MATCH('показатель 504-п'!T898,'ПРТС'!P:P,0)),"")</f>
        <v/>
      </c>
      <c r="T898" s="808">
        <v>898</v>
      </c>
      <c r="U898" s="785"/>
      <c r="V898" s="785"/>
      <c r="W898" s="785"/>
      <c r="X898" s="785"/>
      <c r="Y898" s="785"/>
      <c r="Z898" s="785"/>
      <c r="AA898" s="785"/>
      <c r="AB898" s="785"/>
    </row>
    <row r="899" ht="14.25">
      <c r="A899" s="800" t="s">
        <v>5887</v>
      </c>
      <c r="B899" s="800"/>
      <c r="C899" s="800" t="s">
        <v>5892</v>
      </c>
      <c r="D899" s="801">
        <v>765</v>
      </c>
      <c r="E899" s="802">
        <v>762</v>
      </c>
      <c r="F899" s="803" t="s">
        <v>5893</v>
      </c>
      <c r="G899" s="803" t="s">
        <v>5894</v>
      </c>
      <c r="H899" s="803" t="s">
        <v>5895</v>
      </c>
      <c r="I899" s="803" t="str">
        <f>IFERROR(INDEX('УУС'!F:F,MATCH('показатель 504-п'!T899,'УУС'!N:N,0)),"")</f>
        <v/>
      </c>
      <c r="J899" s="804" t="str">
        <f t="shared" si="56"/>
        <v xml:space="preserve">3G хор</v>
      </c>
      <c r="K899" s="805" t="s">
        <v>2562</v>
      </c>
      <c r="L899" s="805" t="s">
        <v>2975</v>
      </c>
      <c r="M899" s="805" t="s">
        <v>2508</v>
      </c>
      <c r="N899" s="805" t="s">
        <v>2586</v>
      </c>
      <c r="O899" s="806" t="str">
        <f t="shared" si="57"/>
        <v>-</v>
      </c>
      <c r="P899" s="801" t="s">
        <v>156</v>
      </c>
      <c r="Q899" s="801" t="str">
        <f>CONCATENATE(IFERROR(INDEX('УЦН 1.0'!D:D,MATCH('показатель 504-п'!T899,'УЦН 1.0'!R:R,0)),""),IF(IFERROR(INDEX('УЦН 1.0'!H:H,MATCH('показатель 504-п'!T899,'УЦН 1.0'!R:R,0)),"")="",""," ("&amp;IFERROR(INDEX('УЦН 1.0'!H:H,MATCH('показатель 504-п'!T899,'УЦН 1.0'!R:R,0)),"")&amp;")"))</f>
        <v/>
      </c>
      <c r="R899" s="807" t="str">
        <f>IFERROR(INDEX('УЦН 2.0'!K:K,MATCH('показатель 504-п'!T899,'УЦН 2.0'!L:L,0)),"")</f>
        <v/>
      </c>
      <c r="S899" s="801" t="str">
        <f>IFERROR(INDEX('ПРТС'!H:H,MATCH('показатель 504-п'!T899,'ПРТС'!P:P,0)),"")</f>
        <v/>
      </c>
      <c r="T899" s="808">
        <v>899</v>
      </c>
      <c r="U899" s="785"/>
      <c r="V899" s="785"/>
      <c r="W899" s="785"/>
      <c r="X899" s="785"/>
      <c r="Y899" s="785"/>
      <c r="Z899" s="785"/>
      <c r="AA899" s="785"/>
      <c r="AB899" s="785"/>
    </row>
    <row r="900" ht="14.25">
      <c r="A900" s="800" t="s">
        <v>1143</v>
      </c>
      <c r="B900" s="800" t="s">
        <v>1223</v>
      </c>
      <c r="C900" s="800" t="s">
        <v>1492</v>
      </c>
      <c r="D900" s="801">
        <v>606</v>
      </c>
      <c r="E900" s="802">
        <v>490</v>
      </c>
      <c r="F900" s="803" t="s">
        <v>5896</v>
      </c>
      <c r="G900" s="803" t="s">
        <v>5897</v>
      </c>
      <c r="H900" s="803" t="s">
        <v>5898</v>
      </c>
      <c r="I900" s="803" t="str">
        <f>IFERROR(INDEX('УУС'!F:F,MATCH('показатель 504-п'!T900,'УУС'!N:N,0)),"")</f>
        <v/>
      </c>
      <c r="J900" s="804" t="str">
        <f t="shared" si="56"/>
        <v xml:space="preserve">3G хор</v>
      </c>
      <c r="K900" s="805" t="s">
        <v>2707</v>
      </c>
      <c r="L900" s="805" t="s">
        <v>2488</v>
      </c>
      <c r="M900" s="805" t="s">
        <v>2508</v>
      </c>
      <c r="N900" s="805" t="s">
        <v>2495</v>
      </c>
      <c r="O900" s="806" t="str">
        <f t="shared" si="57"/>
        <v>ВОЛС</v>
      </c>
      <c r="P900" s="801" t="s">
        <v>819</v>
      </c>
      <c r="Q900" s="801" t="str">
        <f>CONCATENATE(IFERROR(INDEX('УЦН 1.0'!D:D,MATCH('показатель 504-п'!T900,'УЦН 1.0'!R:R,0)),""),IF(IFERROR(INDEX('УЦН 1.0'!H:H,MATCH('показатель 504-п'!T900,'УЦН 1.0'!R:R,0)),"")="",""," ("&amp;IFERROR(INDEX('УЦН 1.0'!H:H,MATCH('показатель 504-п'!T900,'УЦН 1.0'!R:R,0)),"")&amp;")"))</f>
        <v/>
      </c>
      <c r="R900" s="807" t="str">
        <f>IFERROR(INDEX('УЦН 2.0'!K:K,MATCH('показатель 504-п'!T900,'УЦН 2.0'!L:L,0)),"")</f>
        <v/>
      </c>
      <c r="S900" s="801" t="str">
        <f>IFERROR(INDEX('ПРТС'!H:H,MATCH('показатель 504-п'!T900,'ПРТС'!P:P,0)),"")</f>
        <v/>
      </c>
      <c r="T900" s="808">
        <v>900</v>
      </c>
      <c r="U900" s="785"/>
      <c r="V900" s="785"/>
      <c r="W900" s="785"/>
      <c r="X900" s="785"/>
      <c r="Y900" s="785"/>
      <c r="Z900" s="785"/>
      <c r="AA900" s="785"/>
      <c r="AB900" s="785"/>
    </row>
    <row r="901" ht="14.25">
      <c r="A901" s="800" t="s">
        <v>1143</v>
      </c>
      <c r="B901" s="800" t="s">
        <v>5899</v>
      </c>
      <c r="C901" s="800" t="s">
        <v>5900</v>
      </c>
      <c r="D901" s="801">
        <v>4</v>
      </c>
      <c r="E901" s="802">
        <v>6</v>
      </c>
      <c r="F901" s="803" t="s">
        <v>5901</v>
      </c>
      <c r="G901" s="803" t="s">
        <v>5902</v>
      </c>
      <c r="H901" s="803" t="s">
        <v>5903</v>
      </c>
      <c r="I901" s="803" t="str">
        <f>IFERROR(INDEX('УУС'!F:F,MATCH('показатель 504-п'!T901,'УУС'!N:N,0)),"")</f>
        <v xml:space="preserve">ул. Набережная, д. 22</v>
      </c>
      <c r="J901" s="804" t="str">
        <f t="shared" si="56"/>
        <v xml:space="preserve">2G низ</v>
      </c>
      <c r="K901" s="805" t="s">
        <v>156</v>
      </c>
      <c r="L901" s="805" t="s">
        <v>156</v>
      </c>
      <c r="M901" s="805" t="s">
        <v>156</v>
      </c>
      <c r="N901" s="805" t="s">
        <v>2490</v>
      </c>
      <c r="O901" s="806" t="str">
        <f t="shared" si="57"/>
        <v>-</v>
      </c>
      <c r="P901" s="801" t="s">
        <v>156</v>
      </c>
      <c r="Q901" s="801" t="str">
        <f>CONCATENATE(IFERROR(INDEX('УЦН 1.0'!D:D,MATCH('показатель 504-п'!T901,'УЦН 1.0'!R:R,0)),""),IF(IFERROR(INDEX('УЦН 1.0'!H:H,MATCH('показатель 504-п'!T901,'УЦН 1.0'!R:R,0)),"")="",""," ("&amp;IFERROR(INDEX('УЦН 1.0'!H:H,MATCH('показатель 504-п'!T901,'УЦН 1.0'!R:R,0)),"")&amp;")"))</f>
        <v/>
      </c>
      <c r="R901" s="807" t="str">
        <f>IFERROR(INDEX('УЦН 2.0'!K:K,MATCH('показатель 504-п'!T901,'УЦН 2.0'!L:L,0)),"")</f>
        <v/>
      </c>
      <c r="S901" s="801" t="str">
        <f>IFERROR(INDEX('ПРТС'!H:H,MATCH('показатель 504-п'!T901,'ПРТС'!P:P,0)),"")</f>
        <v/>
      </c>
      <c r="T901" s="808">
        <v>901</v>
      </c>
      <c r="U901" s="785"/>
      <c r="V901" s="785"/>
      <c r="W901" s="785"/>
      <c r="X901" s="785"/>
      <c r="Y901" s="785"/>
      <c r="Z901" s="785"/>
      <c r="AA901" s="785"/>
      <c r="AB901" s="785"/>
    </row>
    <row r="902" ht="14.25">
      <c r="A902" s="800" t="s">
        <v>1143</v>
      </c>
      <c r="B902" s="800" t="s">
        <v>5904</v>
      </c>
      <c r="C902" s="800" t="s">
        <v>5905</v>
      </c>
      <c r="D902" s="801">
        <v>2179</v>
      </c>
      <c r="E902" s="802">
        <v>1510</v>
      </c>
      <c r="F902" s="803" t="s">
        <v>5906</v>
      </c>
      <c r="G902" s="803" t="s">
        <v>5907</v>
      </c>
      <c r="H902" s="803" t="s">
        <v>5908</v>
      </c>
      <c r="I902" s="803" t="str">
        <f>IFERROR(INDEX('УУС'!F:F,MATCH('показатель 504-п'!T902,'УУС'!N:N,0)),"")</f>
        <v/>
      </c>
      <c r="J902" s="804" t="str">
        <f t="shared" si="56"/>
        <v xml:space="preserve">3G хор</v>
      </c>
      <c r="K902" s="805" t="s">
        <v>2707</v>
      </c>
      <c r="L902" s="805" t="s">
        <v>2488</v>
      </c>
      <c r="M902" s="805" t="s">
        <v>2508</v>
      </c>
      <c r="N902" s="805" t="s">
        <v>2495</v>
      </c>
      <c r="O902" s="806" t="str">
        <f t="shared" si="57"/>
        <v>ВОЛС</v>
      </c>
      <c r="P902" s="801" t="s">
        <v>819</v>
      </c>
      <c r="Q902" s="801" t="str">
        <f>CONCATENATE(IFERROR(INDEX('УЦН 1.0'!D:D,MATCH('показатель 504-п'!T902,'УЦН 1.0'!R:R,0)),""),IF(IFERROR(INDEX('УЦН 1.0'!H:H,MATCH('показатель 504-п'!T902,'УЦН 1.0'!R:R,0)),"")="",""," ("&amp;IFERROR(INDEX('УЦН 1.0'!H:H,MATCH('показатель 504-п'!T902,'УЦН 1.0'!R:R,0)),"")&amp;")"))</f>
        <v/>
      </c>
      <c r="R902" s="807" t="str">
        <f>IFERROR(INDEX('УЦН 2.0'!K:K,MATCH('показатель 504-п'!T902,'УЦН 2.0'!L:L,0)),"")</f>
        <v/>
      </c>
      <c r="S902" s="801" t="str">
        <f>IFERROR(INDEX('ПРТС'!H:H,MATCH('показатель 504-п'!T902,'ПРТС'!P:P,0)),"")</f>
        <v/>
      </c>
      <c r="T902" s="808">
        <v>902</v>
      </c>
      <c r="U902" s="785"/>
      <c r="V902" s="785"/>
      <c r="W902" s="785"/>
      <c r="X902" s="785"/>
      <c r="Y902" s="785"/>
      <c r="Z902" s="785"/>
      <c r="AA902" s="785"/>
      <c r="AB902" s="785"/>
    </row>
    <row r="903" ht="14.25">
      <c r="A903" s="814" t="s">
        <v>1143</v>
      </c>
      <c r="B903" s="800" t="s">
        <v>5909</v>
      </c>
      <c r="C903" s="814" t="s">
        <v>332</v>
      </c>
      <c r="D903" s="813">
        <v>431</v>
      </c>
      <c r="E903" s="802">
        <v>372</v>
      </c>
      <c r="F903" s="803" t="s">
        <v>5910</v>
      </c>
      <c r="G903" s="803" t="s">
        <v>5911</v>
      </c>
      <c r="H903" s="803" t="s">
        <v>5912</v>
      </c>
      <c r="I903" s="803" t="str">
        <f>IFERROR(INDEX('УУС'!F:F,MATCH('показатель 504-п'!T903,'УУС'!N:N,0)),"")</f>
        <v/>
      </c>
      <c r="J903" s="816" t="str">
        <f t="shared" si="56"/>
        <v xml:space="preserve">4G хор</v>
      </c>
      <c r="K903" s="805"/>
      <c r="L903" s="817" t="s">
        <v>2481</v>
      </c>
      <c r="M903" s="805"/>
      <c r="N903" s="805" t="s">
        <v>2695</v>
      </c>
      <c r="O903" s="806" t="str">
        <f t="shared" si="57"/>
        <v>ВОЛС</v>
      </c>
      <c r="P903" s="801" t="s">
        <v>819</v>
      </c>
      <c r="Q903" s="801" t="str">
        <f>CONCATENATE(IFERROR(INDEX('УЦН 1.0'!D:D,MATCH('показатель 504-п'!T903,'УЦН 1.0'!R:R,0)),""),IF(IFERROR(INDEX('УЦН 1.0'!H:H,MATCH('показатель 504-п'!T903,'УЦН 1.0'!R:R,0)),"")="",""," ("&amp;IFERROR(INDEX('УЦН 1.0'!H:H,MATCH('показатель 504-п'!T903,'УЦН 1.0'!R:R,0)),"")&amp;")"))</f>
        <v xml:space="preserve">2019 (ВОЛС)</v>
      </c>
      <c r="R903" s="807" t="str">
        <f>IFERROR(INDEX('УЦН 2.0'!K:K,MATCH('показатель 504-п'!T903,'УЦН 2.0'!L:L,0)),"")</f>
        <v/>
      </c>
      <c r="S903" s="801">
        <f>IFERROR(INDEX('ПРТС'!H:H,MATCH('показатель 504-п'!T903,'ПРТС'!P:P,0)),"")</f>
        <v>2023</v>
      </c>
      <c r="T903" s="808">
        <v>903</v>
      </c>
      <c r="U903" s="785"/>
      <c r="V903" s="785"/>
      <c r="W903" s="785"/>
      <c r="X903" s="785"/>
      <c r="Y903" s="785"/>
      <c r="Z903" s="785"/>
      <c r="AA903" s="785"/>
      <c r="AB903" s="785"/>
    </row>
    <row r="904" ht="14.25">
      <c r="A904" s="814" t="s">
        <v>1143</v>
      </c>
      <c r="B904" s="800" t="s">
        <v>5913</v>
      </c>
      <c r="C904" s="814" t="s">
        <v>333</v>
      </c>
      <c r="D904" s="815">
        <v>399</v>
      </c>
      <c r="E904" s="802">
        <v>362</v>
      </c>
      <c r="F904" s="803" t="s">
        <v>5914</v>
      </c>
      <c r="G904" s="803" t="s">
        <v>5915</v>
      </c>
      <c r="H904" s="803" t="s">
        <v>5916</v>
      </c>
      <c r="I904" s="803" t="str">
        <f>IFERROR(INDEX('УУС'!F:F,MATCH('показатель 504-п'!T904,'УУС'!N:N,0)),"")</f>
        <v/>
      </c>
      <c r="J904" s="816" t="str">
        <f t="shared" si="56"/>
        <v xml:space="preserve">4G хор</v>
      </c>
      <c r="K904" s="805"/>
      <c r="L904" s="817" t="s">
        <v>2481</v>
      </c>
      <c r="M904" s="805"/>
      <c r="N904" s="805"/>
      <c r="O904" s="806" t="str">
        <f t="shared" si="57"/>
        <v>ВОЛС</v>
      </c>
      <c r="P904" s="801" t="s">
        <v>819</v>
      </c>
      <c r="Q904" s="801" t="str">
        <f>CONCATENATE(IFERROR(INDEX('УЦН 1.0'!D:D,MATCH('показатель 504-п'!T904,'УЦН 1.0'!R:R,0)),""),IF(IFERROR(INDEX('УЦН 1.0'!H:H,MATCH('показатель 504-п'!T904,'УЦН 1.0'!R:R,0)),"")="",""," ("&amp;IFERROR(INDEX('УЦН 1.0'!H:H,MATCH('показатель 504-п'!T904,'УЦН 1.0'!R:R,0)),"")&amp;")"))</f>
        <v xml:space="preserve">2017 (ВОЛС)</v>
      </c>
      <c r="R904" s="807" t="str">
        <f>IFERROR(INDEX('УЦН 2.0'!K:K,MATCH('показатель 504-п'!T904,'УЦН 2.0'!L:L,0)),"")</f>
        <v/>
      </c>
      <c r="S904" s="801">
        <f>IFERROR(INDEX('ПРТС'!H:H,MATCH('показатель 504-п'!T904,'ПРТС'!P:P,0)),"")</f>
        <v>2022</v>
      </c>
      <c r="T904" s="808">
        <v>904</v>
      </c>
      <c r="U904" s="785"/>
      <c r="V904" s="785"/>
      <c r="W904" s="785"/>
      <c r="X904" s="785"/>
      <c r="Y904" s="785"/>
      <c r="Z904" s="785"/>
      <c r="AA904" s="785"/>
      <c r="AB904" s="785"/>
    </row>
    <row r="905" ht="14.25">
      <c r="A905" s="800" t="s">
        <v>1143</v>
      </c>
      <c r="B905" s="800" t="s">
        <v>1180</v>
      </c>
      <c r="C905" s="800" t="s">
        <v>5917</v>
      </c>
      <c r="D905" s="801">
        <v>1324</v>
      </c>
      <c r="E905" s="802">
        <v>1442</v>
      </c>
      <c r="F905" s="803" t="s">
        <v>5918</v>
      </c>
      <c r="G905" s="803" t="s">
        <v>5919</v>
      </c>
      <c r="H905" s="803" t="s">
        <v>5920</v>
      </c>
      <c r="I905" s="803" t="str">
        <f>IFERROR(INDEX('УУС'!F:F,MATCH('показатель 504-п'!T905,'УУС'!N:N,0)),"")</f>
        <v/>
      </c>
      <c r="J905" s="804" t="str">
        <f t="shared" si="56"/>
        <v xml:space="preserve">4G хор</v>
      </c>
      <c r="K905" s="805" t="s">
        <v>2480</v>
      </c>
      <c r="L905" s="805" t="s">
        <v>2536</v>
      </c>
      <c r="M905" s="805" t="s">
        <v>2516</v>
      </c>
      <c r="N905" s="805" t="s">
        <v>2495</v>
      </c>
      <c r="O905" s="806" t="str">
        <f t="shared" si="57"/>
        <v>ВОЛС</v>
      </c>
      <c r="P905" s="801" t="s">
        <v>819</v>
      </c>
      <c r="Q905" s="801" t="str">
        <f>CONCATENATE(IFERROR(INDEX('УЦН 1.0'!D:D,MATCH('показатель 504-п'!T905,'УЦН 1.0'!R:R,0)),""),IF(IFERROR(INDEX('УЦН 1.0'!H:H,MATCH('показатель 504-п'!T905,'УЦН 1.0'!R:R,0)),"")="",""," ("&amp;IFERROR(INDEX('УЦН 1.0'!H:H,MATCH('показатель 504-п'!T905,'УЦН 1.0'!R:R,0)),"")&amp;")"))</f>
        <v/>
      </c>
      <c r="R905" s="807" t="str">
        <f>IFERROR(INDEX('УЦН 2.0'!K:K,MATCH('показатель 504-п'!T905,'УЦН 2.0'!L:L,0)),"")</f>
        <v/>
      </c>
      <c r="S905" s="801" t="str">
        <f>IFERROR(INDEX('ПРТС'!H:H,MATCH('показатель 504-п'!T905,'ПРТС'!P:P,0)),"")</f>
        <v/>
      </c>
      <c r="T905" s="808">
        <v>905</v>
      </c>
      <c r="U905" s="785"/>
      <c r="V905" s="785"/>
      <c r="W905" s="785"/>
      <c r="X905" s="785"/>
      <c r="Y905" s="785"/>
      <c r="Z905" s="785"/>
      <c r="AA905" s="785"/>
      <c r="AB905" s="785"/>
    </row>
    <row r="906" ht="14.25">
      <c r="A906" s="800" t="s">
        <v>1143</v>
      </c>
      <c r="B906" s="800" t="s">
        <v>5921</v>
      </c>
      <c r="C906" s="800" t="s">
        <v>5922</v>
      </c>
      <c r="D906" s="801">
        <v>4464</v>
      </c>
      <c r="E906" s="802">
        <v>3545</v>
      </c>
      <c r="F906" s="803" t="s">
        <v>5923</v>
      </c>
      <c r="G906" s="803" t="s">
        <v>5924</v>
      </c>
      <c r="H906" s="803" t="s">
        <v>5925</v>
      </c>
      <c r="I906" s="803" t="str">
        <f>IFERROR(INDEX('УУС'!F:F,MATCH('показатель 504-п'!T906,'УУС'!N:N,0)),"")</f>
        <v/>
      </c>
      <c r="J906" s="804" t="str">
        <f t="shared" si="56"/>
        <v xml:space="preserve">4G хор</v>
      </c>
      <c r="K906" s="805" t="s">
        <v>2707</v>
      </c>
      <c r="L906" s="805" t="s">
        <v>2488</v>
      </c>
      <c r="M906" s="805" t="s">
        <v>2508</v>
      </c>
      <c r="N906" s="805" t="s">
        <v>2483</v>
      </c>
      <c r="O906" s="806" t="str">
        <f t="shared" si="57"/>
        <v>ВОЛС</v>
      </c>
      <c r="P906" s="801" t="s">
        <v>819</v>
      </c>
      <c r="Q906" s="801" t="str">
        <f>CONCATENATE(IFERROR(INDEX('УЦН 1.0'!D:D,MATCH('показатель 504-п'!T906,'УЦН 1.0'!R:R,0)),""),IF(IFERROR(INDEX('УЦН 1.0'!H:H,MATCH('показатель 504-п'!T906,'УЦН 1.0'!R:R,0)),"")="",""," ("&amp;IFERROR(INDEX('УЦН 1.0'!H:H,MATCH('показатель 504-п'!T906,'УЦН 1.0'!R:R,0)),"")&amp;")"))</f>
        <v/>
      </c>
      <c r="R906" s="807" t="str">
        <f>IFERROR(INDEX('УЦН 2.0'!K:K,MATCH('показатель 504-п'!T906,'УЦН 2.0'!L:L,0)),"")</f>
        <v/>
      </c>
      <c r="S906" s="801" t="str">
        <f>IFERROR(INDEX('ПРТС'!H:H,MATCH('показатель 504-п'!T906,'ПРТС'!P:P,0)),"")</f>
        <v/>
      </c>
      <c r="T906" s="808">
        <v>906</v>
      </c>
      <c r="U906" s="785"/>
      <c r="V906" s="785"/>
      <c r="W906" s="785"/>
      <c r="X906" s="785"/>
      <c r="Y906" s="785"/>
      <c r="Z906" s="785"/>
      <c r="AA906" s="785"/>
      <c r="AB906" s="785"/>
    </row>
    <row r="907" ht="14.25">
      <c r="A907" s="800" t="s">
        <v>1143</v>
      </c>
      <c r="B907" s="800" t="s">
        <v>5926</v>
      </c>
      <c r="C907" s="800" t="s">
        <v>1438</v>
      </c>
      <c r="D907" s="801">
        <v>659</v>
      </c>
      <c r="E907" s="802">
        <v>498</v>
      </c>
      <c r="F907" s="803" t="s">
        <v>5927</v>
      </c>
      <c r="G907" s="803" t="s">
        <v>5928</v>
      </c>
      <c r="H907" s="803" t="s">
        <v>5929</v>
      </c>
      <c r="I907" s="803" t="str">
        <f>IFERROR(INDEX('УУС'!F:F,MATCH('показатель 504-п'!T907,'УУС'!N:N,0)),"")</f>
        <v/>
      </c>
      <c r="J907" s="804" t="str">
        <f t="shared" si="56"/>
        <v xml:space="preserve">3G хор</v>
      </c>
      <c r="K907" s="805" t="s">
        <v>2515</v>
      </c>
      <c r="L907" s="805" t="s">
        <v>2500</v>
      </c>
      <c r="M907" s="805" t="s">
        <v>2489</v>
      </c>
      <c r="N907" s="805" t="s">
        <v>2495</v>
      </c>
      <c r="O907" s="806" t="str">
        <f t="shared" si="57"/>
        <v>РРЛ</v>
      </c>
      <c r="P907" s="801" t="s">
        <v>2540</v>
      </c>
      <c r="Q907" s="801" t="str">
        <f>CONCATENATE(IFERROR(INDEX('УЦН 1.0'!D:D,MATCH('показатель 504-п'!T907,'УЦН 1.0'!R:R,0)),""),IF(IFERROR(INDEX('УЦН 1.0'!H:H,MATCH('показатель 504-п'!T907,'УЦН 1.0'!R:R,0)),"")="",""," ("&amp;IFERROR(INDEX('УЦН 1.0'!H:H,MATCH('показатель 504-п'!T907,'УЦН 1.0'!R:R,0)),"")&amp;")"))</f>
        <v/>
      </c>
      <c r="R907" s="807" t="str">
        <f>IFERROR(INDEX('УЦН 2.0'!K:K,MATCH('показатель 504-п'!T907,'УЦН 2.0'!L:L,0)),"")</f>
        <v/>
      </c>
      <c r="S907" s="801" t="str">
        <f>IFERROR(INDEX('ПРТС'!H:H,MATCH('показатель 504-п'!T907,'ПРТС'!P:P,0)),"")</f>
        <v/>
      </c>
      <c r="T907" s="808">
        <v>907</v>
      </c>
      <c r="U907" s="785"/>
      <c r="V907" s="785"/>
      <c r="W907" s="785"/>
      <c r="X907" s="785"/>
      <c r="Y907" s="785"/>
      <c r="Z907" s="785"/>
      <c r="AA907" s="785"/>
      <c r="AB907" s="785"/>
    </row>
    <row r="908" ht="14.25">
      <c r="A908" s="800" t="s">
        <v>1143</v>
      </c>
      <c r="B908" s="800" t="s">
        <v>5930</v>
      </c>
      <c r="C908" s="800" t="s">
        <v>334</v>
      </c>
      <c r="D908" s="801">
        <v>444</v>
      </c>
      <c r="E908" s="802">
        <v>437</v>
      </c>
      <c r="F908" s="803" t="s">
        <v>5931</v>
      </c>
      <c r="G908" s="803" t="s">
        <v>5932</v>
      </c>
      <c r="H908" s="803" t="s">
        <v>5933</v>
      </c>
      <c r="I908" s="803" t="str">
        <f>IFERROR(INDEX('УУС'!F:F,MATCH('показатель 504-п'!T908,'УУС'!N:N,0)),"")</f>
        <v/>
      </c>
      <c r="J908" s="804" t="str">
        <f t="shared" si="56"/>
        <v xml:space="preserve">4G хор</v>
      </c>
      <c r="K908" s="805" t="s">
        <v>2515</v>
      </c>
      <c r="L908" s="805" t="s">
        <v>2500</v>
      </c>
      <c r="M908" s="805" t="s">
        <v>2489</v>
      </c>
      <c r="N908" s="805" t="s">
        <v>2483</v>
      </c>
      <c r="O908" s="806" t="str">
        <f t="shared" si="57"/>
        <v>ВОЛС</v>
      </c>
      <c r="P908" s="801" t="s">
        <v>819</v>
      </c>
      <c r="Q908" s="801" t="str">
        <f>CONCATENATE(IFERROR(INDEX('УЦН 1.0'!D:D,MATCH('показатель 504-п'!T908,'УЦН 1.0'!R:R,0)),""),IF(IFERROR(INDEX('УЦН 1.0'!H:H,MATCH('показатель 504-п'!T908,'УЦН 1.0'!R:R,0)),"")="",""," ("&amp;IFERROR(INDEX('УЦН 1.0'!H:H,MATCH('показатель 504-п'!T908,'УЦН 1.0'!R:R,0)),"")&amp;")"))</f>
        <v xml:space="preserve">2019 (ВОЛС)</v>
      </c>
      <c r="R908" s="807" t="str">
        <f>IFERROR(INDEX('УЦН 2.0'!K:K,MATCH('показатель 504-п'!T908,'УЦН 2.0'!L:L,0)),"")</f>
        <v/>
      </c>
      <c r="S908" s="801" t="str">
        <f>IFERROR(INDEX('ПРТС'!H:H,MATCH('показатель 504-п'!T908,'ПРТС'!P:P,0)),"")</f>
        <v/>
      </c>
      <c r="T908" s="808">
        <v>908</v>
      </c>
      <c r="U908" s="785"/>
      <c r="V908" s="785"/>
      <c r="W908" s="785"/>
      <c r="X908" s="785"/>
      <c r="Y908" s="785"/>
      <c r="Z908" s="785"/>
      <c r="AA908" s="785"/>
      <c r="AB908" s="785"/>
    </row>
    <row r="909" ht="14.25">
      <c r="A909" s="800" t="s">
        <v>1143</v>
      </c>
      <c r="B909" s="800" t="s">
        <v>5934</v>
      </c>
      <c r="C909" s="800" t="s">
        <v>5935</v>
      </c>
      <c r="D909" s="801">
        <v>0</v>
      </c>
      <c r="E909" s="802">
        <v>1</v>
      </c>
      <c r="F909" s="803" t="s">
        <v>5936</v>
      </c>
      <c r="G909" s="803" t="s">
        <v>5937</v>
      </c>
      <c r="H909" s="803" t="s">
        <v>5938</v>
      </c>
      <c r="I909" s="803" t="str">
        <f>IFERROR(INDEX('УУС'!F:F,MATCH('показатель 504-п'!T909,'УУС'!N:N,0)),"")</f>
        <v/>
      </c>
      <c r="J909" s="804" t="str">
        <f t="shared" si="56"/>
        <v xml:space="preserve">2G низ</v>
      </c>
      <c r="K909" s="805" t="s">
        <v>156</v>
      </c>
      <c r="L909" s="805" t="s">
        <v>156</v>
      </c>
      <c r="M909" s="805" t="s">
        <v>156</v>
      </c>
      <c r="N909" s="805" t="s">
        <v>2490</v>
      </c>
      <c r="O909" s="806" t="str">
        <f t="shared" si="57"/>
        <v>-</v>
      </c>
      <c r="P909" s="801" t="s">
        <v>156</v>
      </c>
      <c r="Q909" s="801" t="str">
        <f>CONCATENATE(IFERROR(INDEX('УЦН 1.0'!D:D,MATCH('показатель 504-п'!T909,'УЦН 1.0'!R:R,0)),""),IF(IFERROR(INDEX('УЦН 1.0'!H:H,MATCH('показатель 504-п'!T909,'УЦН 1.0'!R:R,0)),"")="",""," ("&amp;IFERROR(INDEX('УЦН 1.0'!H:H,MATCH('показатель 504-п'!T909,'УЦН 1.0'!R:R,0)),"")&amp;")"))</f>
        <v/>
      </c>
      <c r="R909" s="807" t="str">
        <f>IFERROR(INDEX('УЦН 2.0'!K:K,MATCH('показатель 504-п'!T909,'УЦН 2.0'!L:L,0)),"")</f>
        <v/>
      </c>
      <c r="S909" s="801" t="str">
        <f>IFERROR(INDEX('ПРТС'!H:H,MATCH('показатель 504-п'!T909,'ПРТС'!P:P,0)),"")</f>
        <v/>
      </c>
      <c r="T909" s="808">
        <v>909</v>
      </c>
      <c r="U909" s="785"/>
      <c r="V909" s="785"/>
      <c r="W909" s="785"/>
      <c r="X909" s="785"/>
      <c r="Y909" s="785"/>
      <c r="Z909" s="785"/>
      <c r="AA909" s="785"/>
      <c r="AB909" s="785"/>
    </row>
    <row r="910" ht="14.25">
      <c r="A910" s="800" t="s">
        <v>1143</v>
      </c>
      <c r="B910" s="800" t="s">
        <v>5939</v>
      </c>
      <c r="C910" s="800" t="s">
        <v>5940</v>
      </c>
      <c r="D910" s="801">
        <v>38</v>
      </c>
      <c r="E910" s="802">
        <v>24</v>
      </c>
      <c r="F910" s="803" t="s">
        <v>5941</v>
      </c>
      <c r="G910" s="803" t="s">
        <v>5942</v>
      </c>
      <c r="H910" s="803" t="s">
        <v>5943</v>
      </c>
      <c r="I910" s="803" t="str">
        <f>IFERROR(INDEX('УУС'!F:F,MATCH('показатель 504-п'!T910,'УУС'!N:N,0)),"")</f>
        <v/>
      </c>
      <c r="J910" s="804" t="str">
        <f t="shared" si="56"/>
        <v xml:space="preserve">2G низ</v>
      </c>
      <c r="K910" s="805" t="s">
        <v>156</v>
      </c>
      <c r="L910" s="805" t="s">
        <v>156</v>
      </c>
      <c r="M910" s="805" t="s">
        <v>156</v>
      </c>
      <c r="N910" s="805" t="s">
        <v>2490</v>
      </c>
      <c r="O910" s="806" t="str">
        <f t="shared" si="57"/>
        <v>-</v>
      </c>
      <c r="P910" s="801" t="s">
        <v>156</v>
      </c>
      <c r="Q910" s="801" t="str">
        <f>CONCATENATE(IFERROR(INDEX('УЦН 1.0'!D:D,MATCH('показатель 504-п'!T910,'УЦН 1.0'!R:R,0)),""),IF(IFERROR(INDEX('УЦН 1.0'!H:H,MATCH('показатель 504-п'!T910,'УЦН 1.0'!R:R,0)),"")="",""," ("&amp;IFERROR(INDEX('УЦН 1.0'!H:H,MATCH('показатель 504-п'!T910,'УЦН 1.0'!R:R,0)),"")&amp;")"))</f>
        <v/>
      </c>
      <c r="R910" s="807" t="str">
        <f>IFERROR(INDEX('УЦН 2.0'!K:K,MATCH('показатель 504-п'!T910,'УЦН 2.0'!L:L,0)),"")</f>
        <v/>
      </c>
      <c r="S910" s="801" t="str">
        <f>IFERROR(INDEX('ПРТС'!H:H,MATCH('показатель 504-п'!T910,'ПРТС'!P:P,0)),"")</f>
        <v/>
      </c>
      <c r="T910" s="808">
        <v>910</v>
      </c>
      <c r="U910" s="785"/>
      <c r="V910" s="785"/>
      <c r="W910" s="785"/>
      <c r="X910" s="785"/>
      <c r="Y910" s="785"/>
      <c r="Z910" s="785"/>
      <c r="AA910" s="785"/>
      <c r="AB910" s="785"/>
    </row>
    <row r="911" ht="14.25">
      <c r="A911" s="814" t="s">
        <v>1143</v>
      </c>
      <c r="B911" s="800" t="s">
        <v>5944</v>
      </c>
      <c r="C911" s="814" t="s">
        <v>179</v>
      </c>
      <c r="D911" s="815">
        <v>287</v>
      </c>
      <c r="E911" s="802">
        <v>377</v>
      </c>
      <c r="F911" s="803" t="s">
        <v>5945</v>
      </c>
      <c r="G911" s="803" t="s">
        <v>5946</v>
      </c>
      <c r="H911" s="803" t="s">
        <v>5947</v>
      </c>
      <c r="I911" s="803" t="str">
        <f>IFERROR(INDEX('УУС'!F:F,MATCH('показатель 504-п'!T911,'УУС'!N:N,0)),"")</f>
        <v/>
      </c>
      <c r="J911" s="816" t="str">
        <f t="shared" si="56"/>
        <v xml:space="preserve">4G хор</v>
      </c>
      <c r="K911" s="805"/>
      <c r="L911" s="805"/>
      <c r="M911" s="805"/>
      <c r="N911" s="817" t="s">
        <v>2483</v>
      </c>
      <c r="O911" s="806" t="str">
        <f t="shared" si="57"/>
        <v>ВОЛС</v>
      </c>
      <c r="P911" s="801" t="s">
        <v>819</v>
      </c>
      <c r="Q911" s="801" t="str">
        <f>CONCATENATE(IFERROR(INDEX('УЦН 1.0'!D:D,MATCH('показатель 504-п'!T911,'УЦН 1.0'!R:R,0)),""),IF(IFERROR(INDEX('УЦН 1.0'!H:H,MATCH('показатель 504-п'!T911,'УЦН 1.0'!R:R,0)),"")="",""," ("&amp;IFERROR(INDEX('УЦН 1.0'!H:H,MATCH('показатель 504-п'!T911,'УЦН 1.0'!R:R,0)),"")&amp;")"))</f>
        <v xml:space="preserve">2019 (ВОЛС)</v>
      </c>
      <c r="R911" s="807" t="str">
        <f>IFERROR(INDEX('УЦН 2.0'!K:K,MATCH('показатель 504-п'!T911,'УЦН 2.0'!L:L,0)),"")</f>
        <v/>
      </c>
      <c r="S911" s="801">
        <f>IFERROR(INDEX('ПРТС'!H:H,MATCH('показатель 504-п'!T911,'ПРТС'!P:P,0)),"")</f>
        <v>2020</v>
      </c>
      <c r="T911" s="808">
        <v>911</v>
      </c>
      <c r="U911" s="785"/>
      <c r="V911" s="785"/>
      <c r="W911" s="785"/>
      <c r="X911" s="785"/>
      <c r="Y911" s="785"/>
      <c r="Z911" s="785"/>
      <c r="AA911" s="785"/>
      <c r="AB911" s="785"/>
    </row>
    <row r="912" ht="14.25">
      <c r="A912" s="809" t="s">
        <v>1143</v>
      </c>
      <c r="B912" s="800" t="s">
        <v>1374</v>
      </c>
      <c r="C912" s="809" t="s">
        <v>335</v>
      </c>
      <c r="D912" s="810">
        <v>310</v>
      </c>
      <c r="E912" s="802">
        <v>197</v>
      </c>
      <c r="F912" s="803" t="s">
        <v>5948</v>
      </c>
      <c r="G912" s="803" t="s">
        <v>5949</v>
      </c>
      <c r="H912" s="803" t="s">
        <v>5950</v>
      </c>
      <c r="I912" s="803" t="str">
        <f>IFERROR(INDEX('УУС'!F:F,MATCH('показатель 504-п'!T912,'УУС'!N:N,0)),"")</f>
        <v/>
      </c>
      <c r="J912" s="811" t="str">
        <f t="shared" si="56"/>
        <v xml:space="preserve">4G хор</v>
      </c>
      <c r="K912" s="805" t="s">
        <v>156</v>
      </c>
      <c r="L912" s="812" t="s">
        <v>2481</v>
      </c>
      <c r="M912" s="805" t="s">
        <v>156</v>
      </c>
      <c r="N912" s="812" t="s">
        <v>2483</v>
      </c>
      <c r="O912" s="806" t="str">
        <f t="shared" si="57"/>
        <v>ВОЛС</v>
      </c>
      <c r="P912" s="801" t="s">
        <v>819</v>
      </c>
      <c r="Q912" s="801" t="str">
        <f>CONCATENATE(IFERROR(INDEX('УЦН 1.0'!D:D,MATCH('показатель 504-п'!T912,'УЦН 1.0'!R:R,0)),""),IF(IFERROR(INDEX('УЦН 1.0'!H:H,MATCH('показатель 504-п'!T912,'УЦН 1.0'!R:R,0)),"")="",""," ("&amp;IFERROR(INDEX('УЦН 1.0'!H:H,MATCH('показатель 504-п'!T912,'УЦН 1.0'!R:R,0)),"")&amp;")"))</f>
        <v xml:space="preserve">2019 (ВОЛС)</v>
      </c>
      <c r="R912" s="807" t="str">
        <f>IFERROR(INDEX('УЦН 2.0'!K:K,MATCH('показатель 504-п'!T912,'УЦН 2.0'!L:L,0)),"")</f>
        <v xml:space="preserve">2021 - ВОЛС + Мегафон </v>
      </c>
      <c r="S912" s="801" t="str">
        <f>IFERROR(INDEX('ПРТС'!H:H,MATCH('показатель 504-п'!T912,'ПРТС'!P:P,0)),"")</f>
        <v/>
      </c>
      <c r="T912" s="808">
        <v>912</v>
      </c>
      <c r="U912" s="785"/>
      <c r="V912" s="785"/>
      <c r="W912" s="785"/>
      <c r="X912" s="785"/>
      <c r="Y912" s="785"/>
      <c r="Z912" s="785"/>
      <c r="AA912" s="785"/>
      <c r="AB912" s="785"/>
    </row>
    <row r="913" ht="14.25">
      <c r="A913" s="800" t="s">
        <v>1143</v>
      </c>
      <c r="B913" s="800" t="s">
        <v>5904</v>
      </c>
      <c r="C913" s="800" t="s">
        <v>5951</v>
      </c>
      <c r="D913" s="801">
        <v>5</v>
      </c>
      <c r="E913" s="802">
        <v>0</v>
      </c>
      <c r="F913" s="803" t="s">
        <v>5952</v>
      </c>
      <c r="G913" s="803" t="s">
        <v>5953</v>
      </c>
      <c r="H913" s="803" t="s">
        <v>5954</v>
      </c>
      <c r="I913" s="803" t="str">
        <f>IFERROR(INDEX('УУС'!F:F,MATCH('показатель 504-п'!T913,'УУС'!N:N,0)),"")</f>
        <v/>
      </c>
      <c r="J913" s="804" t="str">
        <f t="shared" si="56"/>
        <v xml:space="preserve">2G низ</v>
      </c>
      <c r="K913" s="805" t="s">
        <v>156</v>
      </c>
      <c r="L913" s="805" t="s">
        <v>156</v>
      </c>
      <c r="M913" s="805" t="s">
        <v>156</v>
      </c>
      <c r="N913" s="805" t="s">
        <v>2490</v>
      </c>
      <c r="O913" s="806" t="str">
        <f t="shared" si="57"/>
        <v>-</v>
      </c>
      <c r="P913" s="801" t="s">
        <v>156</v>
      </c>
      <c r="Q913" s="801" t="str">
        <f>CONCATENATE(IFERROR(INDEX('УЦН 1.0'!D:D,MATCH('показатель 504-п'!T913,'УЦН 1.0'!R:R,0)),""),IF(IFERROR(INDEX('УЦН 1.0'!H:H,MATCH('показатель 504-п'!T913,'УЦН 1.0'!R:R,0)),"")="",""," ("&amp;IFERROR(INDEX('УЦН 1.0'!H:H,MATCH('показатель 504-п'!T913,'УЦН 1.0'!R:R,0)),"")&amp;")"))</f>
        <v/>
      </c>
      <c r="R913" s="807" t="str">
        <f>IFERROR(INDEX('УЦН 2.0'!K:K,MATCH('показатель 504-п'!T913,'УЦН 2.0'!L:L,0)),"")</f>
        <v/>
      </c>
      <c r="S913" s="801" t="str">
        <f>IFERROR(INDEX('ПРТС'!H:H,MATCH('показатель 504-п'!T913,'ПРТС'!P:P,0)),"")</f>
        <v/>
      </c>
      <c r="T913" s="808">
        <v>913</v>
      </c>
      <c r="U913" s="785"/>
      <c r="V913" s="785"/>
      <c r="W913" s="785"/>
      <c r="X913" s="785"/>
      <c r="Y913" s="785"/>
      <c r="Z913" s="785"/>
      <c r="AA913" s="785"/>
      <c r="AB913" s="785"/>
    </row>
    <row r="914" ht="14.25">
      <c r="A914" s="800" t="s">
        <v>1143</v>
      </c>
      <c r="B914" s="830" t="s">
        <v>1298</v>
      </c>
      <c r="C914" s="800" t="s">
        <v>5955</v>
      </c>
      <c r="D914" s="801">
        <v>0</v>
      </c>
      <c r="E914" s="802">
        <v>0</v>
      </c>
      <c r="F914" s="803" t="s">
        <v>5956</v>
      </c>
      <c r="G914" s="803" t="s">
        <v>5957</v>
      </c>
      <c r="H914" s="803" t="s">
        <v>5958</v>
      </c>
      <c r="I914" s="803" t="str">
        <f>IFERROR(INDEX('УУС'!F:F,MATCH('показатель 504-п'!T914,'УУС'!N:N,0)),"")</f>
        <v/>
      </c>
      <c r="J914" s="804" t="str">
        <f t="shared" si="56"/>
        <v>-</v>
      </c>
      <c r="K914" s="805" t="s">
        <v>156</v>
      </c>
      <c r="L914" s="805" t="s">
        <v>156</v>
      </c>
      <c r="M914" s="805" t="s">
        <v>156</v>
      </c>
      <c r="N914" s="805" t="s">
        <v>156</v>
      </c>
      <c r="O914" s="806" t="str">
        <f t="shared" si="57"/>
        <v>-</v>
      </c>
      <c r="P914" s="801" t="s">
        <v>156</v>
      </c>
      <c r="Q914" s="801" t="str">
        <f>CONCATENATE(IFERROR(INDEX('УЦН 1.0'!D:D,MATCH('показатель 504-п'!T914,'УЦН 1.0'!R:R,0)),""),IF(IFERROR(INDEX('УЦН 1.0'!H:H,MATCH('показатель 504-п'!T914,'УЦН 1.0'!R:R,0)),"")="",""," ("&amp;IFERROR(INDEX('УЦН 1.0'!H:H,MATCH('показатель 504-п'!T914,'УЦН 1.0'!R:R,0)),"")&amp;")"))</f>
        <v/>
      </c>
      <c r="R914" s="807" t="str">
        <f>IFERROR(INDEX('УЦН 2.0'!K:K,MATCH('показатель 504-п'!T914,'УЦН 2.0'!L:L,0)),"")</f>
        <v/>
      </c>
      <c r="S914" s="801" t="str">
        <f>IFERROR(INDEX('ПРТС'!H:H,MATCH('показатель 504-п'!T914,'ПРТС'!P:P,0)),"")</f>
        <v/>
      </c>
      <c r="T914" s="808">
        <v>914</v>
      </c>
      <c r="U914" s="785"/>
      <c r="V914" s="785"/>
      <c r="W914" s="785"/>
      <c r="X914" s="785"/>
      <c r="Y914" s="785"/>
      <c r="Z914" s="785"/>
      <c r="AA914" s="785"/>
      <c r="AB914" s="785"/>
    </row>
    <row r="915" ht="14.25">
      <c r="A915" s="800" t="s">
        <v>1143</v>
      </c>
      <c r="B915" s="830" t="s">
        <v>1298</v>
      </c>
      <c r="C915" s="800" t="s">
        <v>5959</v>
      </c>
      <c r="D915" s="801">
        <v>6</v>
      </c>
      <c r="E915" s="802">
        <v>0</v>
      </c>
      <c r="F915" s="803" t="s">
        <v>5960</v>
      </c>
      <c r="G915" s="803" t="s">
        <v>5961</v>
      </c>
      <c r="H915" s="803" t="s">
        <v>5962</v>
      </c>
      <c r="I915" s="803" t="str">
        <f>IFERROR(INDEX('УУС'!F:F,MATCH('показатель 504-п'!T915,'УУС'!N:N,0)),"")</f>
        <v/>
      </c>
      <c r="J915" s="804" t="str">
        <f t="shared" si="56"/>
        <v xml:space="preserve">2G низ</v>
      </c>
      <c r="K915" s="805" t="s">
        <v>156</v>
      </c>
      <c r="L915" s="805" t="s">
        <v>156</v>
      </c>
      <c r="M915" s="805" t="s">
        <v>156</v>
      </c>
      <c r="N915" s="805" t="s">
        <v>2490</v>
      </c>
      <c r="O915" s="806" t="str">
        <f t="shared" si="57"/>
        <v>-</v>
      </c>
      <c r="P915" s="801" t="s">
        <v>156</v>
      </c>
      <c r="Q915" s="801" t="str">
        <f>CONCATENATE(IFERROR(INDEX('УЦН 1.0'!D:D,MATCH('показатель 504-п'!T915,'УЦН 1.0'!R:R,0)),""),IF(IFERROR(INDEX('УЦН 1.0'!H:H,MATCH('показатель 504-п'!T915,'УЦН 1.0'!R:R,0)),"")="",""," ("&amp;IFERROR(INDEX('УЦН 1.0'!H:H,MATCH('показатель 504-п'!T915,'УЦН 1.0'!R:R,0)),"")&amp;")"))</f>
        <v/>
      </c>
      <c r="R915" s="807" t="str">
        <f>IFERROR(INDEX('УЦН 2.0'!K:K,MATCH('показатель 504-п'!T915,'УЦН 2.0'!L:L,0)),"")</f>
        <v/>
      </c>
      <c r="S915" s="801" t="str">
        <f>IFERROR(INDEX('ПРТС'!H:H,MATCH('показатель 504-п'!T915,'ПРТС'!P:P,0)),"")</f>
        <v/>
      </c>
      <c r="T915" s="808">
        <v>915</v>
      </c>
      <c r="U915" s="785"/>
      <c r="V915" s="785"/>
      <c r="W915" s="785"/>
      <c r="X915" s="785"/>
      <c r="Y915" s="785"/>
      <c r="Z915" s="785"/>
      <c r="AA915" s="785"/>
      <c r="AB915" s="785"/>
    </row>
    <row r="916" ht="14.25">
      <c r="A916" s="800" t="s">
        <v>1143</v>
      </c>
      <c r="B916" s="800" t="s">
        <v>5944</v>
      </c>
      <c r="C916" s="800" t="s">
        <v>88</v>
      </c>
      <c r="D916" s="801">
        <v>378</v>
      </c>
      <c r="E916" s="822">
        <v>393</v>
      </c>
      <c r="F916" s="823" t="s">
        <v>5963</v>
      </c>
      <c r="G916" s="823" t="s">
        <v>5964</v>
      </c>
      <c r="H916" s="823" t="s">
        <v>5965</v>
      </c>
      <c r="I916" s="803" t="str">
        <f>IFERROR(INDEX('УУС'!F:F,MATCH('показатель 504-п'!T916,'УУС'!N:N,0)),"")</f>
        <v/>
      </c>
      <c r="J916" s="804" t="str">
        <f t="shared" si="56"/>
        <v xml:space="preserve">2G низ</v>
      </c>
      <c r="K916" s="805" t="s">
        <v>156</v>
      </c>
      <c r="L916" s="805" t="s">
        <v>156</v>
      </c>
      <c r="M916" s="805" t="s">
        <v>156</v>
      </c>
      <c r="N916" s="805" t="s">
        <v>2490</v>
      </c>
      <c r="O916" s="806" t="str">
        <f t="shared" si="57"/>
        <v>Спутник</v>
      </c>
      <c r="P916" s="801" t="s">
        <v>882</v>
      </c>
      <c r="Q916" s="801" t="str">
        <f>CONCATENATE(IFERROR(INDEX('УЦН 1.0'!D:D,MATCH('показатель 504-п'!T916,'УЦН 1.0'!R:R,0)),""),IF(IFERROR(INDEX('УЦН 1.0'!H:H,MATCH('показатель 504-п'!T916,'УЦН 1.0'!R:R,0)),"")="",""," ("&amp;IFERROR(INDEX('УЦН 1.0'!H:H,MATCH('показатель 504-п'!T916,'УЦН 1.0'!R:R,0)),"")&amp;")"))</f>
        <v/>
      </c>
      <c r="R916" s="807" t="str">
        <f>IFERROR(INDEX('УЦН 2.0'!K:K,MATCH('показатель 504-п'!T916,'УЦН 2.0'!L:L,0)),"")</f>
        <v/>
      </c>
      <c r="S916" s="801" t="str">
        <f>IFERROR(INDEX('ПРТС'!H:H,MATCH('показатель 504-п'!T916,'ПРТС'!P:P,0)),"")</f>
        <v/>
      </c>
      <c r="T916" s="808">
        <v>916</v>
      </c>
      <c r="U916" s="785"/>
      <c r="V916" s="785"/>
      <c r="W916" s="785"/>
      <c r="X916" s="785"/>
      <c r="Y916" s="785"/>
      <c r="Z916" s="785"/>
      <c r="AA916" s="785"/>
      <c r="AB916" s="785"/>
    </row>
    <row r="917" ht="14.25">
      <c r="A917" s="800" t="s">
        <v>1143</v>
      </c>
      <c r="B917" s="800" t="s">
        <v>5966</v>
      </c>
      <c r="C917" s="800" t="s">
        <v>336</v>
      </c>
      <c r="D917" s="801">
        <v>298</v>
      </c>
      <c r="E917" s="822">
        <v>267</v>
      </c>
      <c r="F917" s="823" t="s">
        <v>5967</v>
      </c>
      <c r="G917" s="823" t="s">
        <v>5968</v>
      </c>
      <c r="H917" s="823" t="s">
        <v>5969</v>
      </c>
      <c r="I917" s="803" t="str">
        <f>IFERROR(INDEX('УУС'!F:F,MATCH('показатель 504-п'!T917,'УУС'!N:N,0)),"")</f>
        <v xml:space="preserve">ул. Набережная, д. 38</v>
      </c>
      <c r="J917" s="804" t="str">
        <f t="shared" si="56"/>
        <v xml:space="preserve">2G низ</v>
      </c>
      <c r="K917" s="805" t="s">
        <v>156</v>
      </c>
      <c r="L917" s="805" t="s">
        <v>156</v>
      </c>
      <c r="M917" s="805" t="s">
        <v>156</v>
      </c>
      <c r="N917" s="805" t="s">
        <v>2490</v>
      </c>
      <c r="O917" s="806" t="str">
        <f t="shared" si="57"/>
        <v>ВОЛС</v>
      </c>
      <c r="P917" s="801" t="s">
        <v>819</v>
      </c>
      <c r="Q917" s="801" t="str">
        <f>CONCATENATE(IFERROR(INDEX('УЦН 1.0'!D:D,MATCH('показатель 504-п'!T917,'УЦН 1.0'!R:R,0)),""),IF(IFERROR(INDEX('УЦН 1.0'!H:H,MATCH('показатель 504-п'!T917,'УЦН 1.0'!R:R,0)),"")="",""," ("&amp;IFERROR(INDEX('УЦН 1.0'!H:H,MATCH('показатель 504-п'!T917,'УЦН 1.0'!R:R,0)),"")&amp;")"))</f>
        <v xml:space="preserve">2019 (ВОЛС)</v>
      </c>
      <c r="R917" s="807" t="str">
        <f>IFERROR(INDEX('УЦН 2.0'!K:K,MATCH('показатель 504-п'!T917,'УЦН 2.0'!L:L,0)),"")</f>
        <v/>
      </c>
      <c r="S917" s="801" t="str">
        <f>IFERROR(INDEX('ПРТС'!H:H,MATCH('показатель 504-п'!T917,'ПРТС'!P:P,0)),"")</f>
        <v/>
      </c>
      <c r="T917" s="808">
        <v>917</v>
      </c>
      <c r="U917" s="785"/>
      <c r="V917" s="785"/>
      <c r="W917" s="785"/>
      <c r="X917" s="785"/>
      <c r="Y917" s="785"/>
      <c r="Z917" s="785"/>
      <c r="AA917" s="785"/>
      <c r="AB917" s="785"/>
    </row>
    <row r="918" ht="14.25">
      <c r="A918" s="800" t="s">
        <v>1143</v>
      </c>
      <c r="B918" s="800" t="s">
        <v>5939</v>
      </c>
      <c r="C918" s="800" t="s">
        <v>1462</v>
      </c>
      <c r="D918" s="801">
        <v>662</v>
      </c>
      <c r="E918" s="802">
        <v>492</v>
      </c>
      <c r="F918" s="803" t="s">
        <v>5970</v>
      </c>
      <c r="G918" s="803" t="s">
        <v>5971</v>
      </c>
      <c r="H918" s="803" t="s">
        <v>5972</v>
      </c>
      <c r="I918" s="803" t="str">
        <f>IFERROR(INDEX('УУС'!F:F,MATCH('показатель 504-п'!T918,'УУС'!N:N,0)),"")</f>
        <v/>
      </c>
      <c r="J918" s="804" t="str">
        <f t="shared" si="56"/>
        <v xml:space="preserve">3G хор</v>
      </c>
      <c r="K918" s="805" t="s">
        <v>2707</v>
      </c>
      <c r="L918" s="805" t="s">
        <v>2488</v>
      </c>
      <c r="M918" s="805" t="s">
        <v>2508</v>
      </c>
      <c r="N918" s="805" t="s">
        <v>2495</v>
      </c>
      <c r="O918" s="806" t="str">
        <f t="shared" si="57"/>
        <v>РРЛ</v>
      </c>
      <c r="P918" s="801" t="s">
        <v>2540</v>
      </c>
      <c r="Q918" s="801" t="str">
        <f>CONCATENATE(IFERROR(INDEX('УЦН 1.0'!D:D,MATCH('показатель 504-п'!T918,'УЦН 1.0'!R:R,0)),""),IF(IFERROR(INDEX('УЦН 1.0'!H:H,MATCH('показатель 504-п'!T918,'УЦН 1.0'!R:R,0)),"")="",""," ("&amp;IFERROR(INDEX('УЦН 1.0'!H:H,MATCH('показатель 504-п'!T918,'УЦН 1.0'!R:R,0)),"")&amp;")"))</f>
        <v/>
      </c>
      <c r="R918" s="807" t="str">
        <f>IFERROR(INDEX('УЦН 2.0'!K:K,MATCH('показатель 504-п'!T918,'УЦН 2.0'!L:L,0)),"")</f>
        <v/>
      </c>
      <c r="S918" s="801" t="str">
        <f>IFERROR(INDEX('ПРТС'!H:H,MATCH('показатель 504-п'!T918,'ПРТС'!P:P,0)),"")</f>
        <v/>
      </c>
      <c r="T918" s="808">
        <v>918</v>
      </c>
      <c r="U918" s="785"/>
      <c r="V918" s="785"/>
      <c r="W918" s="785"/>
      <c r="X918" s="785"/>
      <c r="Y918" s="785"/>
      <c r="Z918" s="785"/>
      <c r="AA918" s="785"/>
      <c r="AB918" s="785"/>
    </row>
    <row r="919" ht="14.25">
      <c r="A919" s="800" t="s">
        <v>1143</v>
      </c>
      <c r="B919" s="800" t="s">
        <v>1374</v>
      </c>
      <c r="C919" s="800" t="s">
        <v>5973</v>
      </c>
      <c r="D919" s="801">
        <v>65</v>
      </c>
      <c r="E919" s="802">
        <v>55</v>
      </c>
      <c r="F919" s="803" t="s">
        <v>5974</v>
      </c>
      <c r="G919" s="803" t="s">
        <v>5975</v>
      </c>
      <c r="H919" s="803" t="s">
        <v>5976</v>
      </c>
      <c r="I919" s="803" t="str">
        <f>IFERROR(INDEX('УУС'!F:F,MATCH('показатель 504-п'!T919,'УУС'!N:N,0)),"")</f>
        <v/>
      </c>
      <c r="J919" s="804" t="str">
        <f t="shared" si="56"/>
        <v xml:space="preserve">3G хор</v>
      </c>
      <c r="K919" s="805" t="s">
        <v>2515</v>
      </c>
      <c r="L919" s="805" t="s">
        <v>2500</v>
      </c>
      <c r="M919" s="805" t="s">
        <v>2489</v>
      </c>
      <c r="N919" s="805" t="s">
        <v>2495</v>
      </c>
      <c r="O919" s="806" t="str">
        <f t="shared" si="57"/>
        <v>-</v>
      </c>
      <c r="P919" s="801" t="s">
        <v>156</v>
      </c>
      <c r="Q919" s="801" t="str">
        <f>CONCATENATE(IFERROR(INDEX('УЦН 1.0'!D:D,MATCH('показатель 504-п'!T919,'УЦН 1.0'!R:R,0)),""),IF(IFERROR(INDEX('УЦН 1.0'!H:H,MATCH('показатель 504-п'!T919,'УЦН 1.0'!R:R,0)),"")="",""," ("&amp;IFERROR(INDEX('УЦН 1.0'!H:H,MATCH('показатель 504-п'!T919,'УЦН 1.0'!R:R,0)),"")&amp;")"))</f>
        <v/>
      </c>
      <c r="R919" s="807" t="str">
        <f>IFERROR(INDEX('УЦН 2.0'!K:K,MATCH('показатель 504-п'!T919,'УЦН 2.0'!L:L,0)),"")</f>
        <v/>
      </c>
      <c r="S919" s="801" t="str">
        <f>IFERROR(INDEX('ПРТС'!H:H,MATCH('показатель 504-п'!T919,'ПРТС'!P:P,0)),"")</f>
        <v/>
      </c>
      <c r="T919" s="808">
        <v>919</v>
      </c>
      <c r="U919" s="785"/>
      <c r="V919" s="785"/>
      <c r="W919" s="785"/>
      <c r="X919" s="785"/>
      <c r="Y919" s="785"/>
      <c r="Z919" s="785"/>
      <c r="AA919" s="785"/>
      <c r="AB919" s="785"/>
    </row>
    <row r="920" ht="14.25">
      <c r="A920" s="800" t="s">
        <v>1143</v>
      </c>
      <c r="B920" s="800" t="s">
        <v>1374</v>
      </c>
      <c r="C920" s="800" t="s">
        <v>5693</v>
      </c>
      <c r="D920" s="801">
        <v>93</v>
      </c>
      <c r="E920" s="802">
        <v>46</v>
      </c>
      <c r="F920" s="803" t="s">
        <v>5977</v>
      </c>
      <c r="G920" s="803" t="s">
        <v>5978</v>
      </c>
      <c r="H920" s="803" t="s">
        <v>5979</v>
      </c>
      <c r="I920" s="803" t="str">
        <f>IFERROR(INDEX('УУС'!F:F,MATCH('показатель 504-п'!T920,'УУС'!N:N,0)),"")</f>
        <v/>
      </c>
      <c r="J920" s="804" t="str">
        <f t="shared" si="56"/>
        <v xml:space="preserve">3G хор</v>
      </c>
      <c r="K920" s="805" t="s">
        <v>2515</v>
      </c>
      <c r="L920" s="805" t="s">
        <v>2488</v>
      </c>
      <c r="M920" s="805" t="s">
        <v>2489</v>
      </c>
      <c r="N920" s="805" t="s">
        <v>2495</v>
      </c>
      <c r="O920" s="806" t="str">
        <f t="shared" si="57"/>
        <v>-</v>
      </c>
      <c r="P920" s="801" t="s">
        <v>156</v>
      </c>
      <c r="Q920" s="801" t="str">
        <f>CONCATENATE(IFERROR(INDEX('УЦН 1.0'!D:D,MATCH('показатель 504-п'!T920,'УЦН 1.0'!R:R,0)),""),IF(IFERROR(INDEX('УЦН 1.0'!H:H,MATCH('показатель 504-п'!T920,'УЦН 1.0'!R:R,0)),"")="",""," ("&amp;IFERROR(INDEX('УЦН 1.0'!H:H,MATCH('показатель 504-п'!T920,'УЦН 1.0'!R:R,0)),"")&amp;")"))</f>
        <v/>
      </c>
      <c r="R920" s="807" t="str">
        <f>IFERROR(INDEX('УЦН 2.0'!K:K,MATCH('показатель 504-п'!T920,'УЦН 2.0'!L:L,0)),"")</f>
        <v/>
      </c>
      <c r="S920" s="801" t="str">
        <f>IFERROR(INDEX('ПРТС'!H:H,MATCH('показатель 504-п'!T920,'ПРТС'!P:P,0)),"")</f>
        <v/>
      </c>
      <c r="T920" s="808">
        <v>920</v>
      </c>
      <c r="U920" s="785"/>
      <c r="V920" s="785"/>
      <c r="W920" s="785"/>
      <c r="X920" s="785"/>
      <c r="Y920" s="785"/>
      <c r="Z920" s="785"/>
      <c r="AA920" s="785"/>
      <c r="AB920" s="785"/>
    </row>
    <row r="921" ht="14.25">
      <c r="A921" s="800" t="s">
        <v>1143</v>
      </c>
      <c r="B921" s="830" t="s">
        <v>1375</v>
      </c>
      <c r="C921" s="800" t="s">
        <v>1131</v>
      </c>
      <c r="D921" s="801">
        <v>123</v>
      </c>
      <c r="E921" s="802">
        <v>99</v>
      </c>
      <c r="F921" s="803" t="s">
        <v>5980</v>
      </c>
      <c r="G921" s="803" t="s">
        <v>5981</v>
      </c>
      <c r="H921" s="803" t="s">
        <v>5982</v>
      </c>
      <c r="I921" s="803" t="str">
        <f>IFERROR(INDEX('УУС'!F:F,MATCH('показатель 504-п'!T921,'УУС'!N:N,0)),"")</f>
        <v xml:space="preserve">ул. Боровая, д. 24</v>
      </c>
      <c r="J921" s="804" t="str">
        <f t="shared" si="56"/>
        <v xml:space="preserve">2G низ</v>
      </c>
      <c r="K921" s="805" t="s">
        <v>156</v>
      </c>
      <c r="L921" s="805" t="s">
        <v>156</v>
      </c>
      <c r="M921" s="805" t="s">
        <v>156</v>
      </c>
      <c r="N921" s="805" t="s">
        <v>2490</v>
      </c>
      <c r="O921" s="806" t="str">
        <f t="shared" si="57"/>
        <v>-</v>
      </c>
      <c r="P921" s="801" t="s">
        <v>156</v>
      </c>
      <c r="Q921" s="801" t="str">
        <f>CONCATENATE(IFERROR(INDEX('УЦН 1.0'!D:D,MATCH('показатель 504-п'!T921,'УЦН 1.0'!R:R,0)),""),IF(IFERROR(INDEX('УЦН 1.0'!H:H,MATCH('показатель 504-п'!T921,'УЦН 1.0'!R:R,0)),"")="",""," ("&amp;IFERROR(INDEX('УЦН 1.0'!H:H,MATCH('показатель 504-п'!T921,'УЦН 1.0'!R:R,0)),"")&amp;")"))</f>
        <v/>
      </c>
      <c r="R921" s="807" t="str">
        <f>IFERROR(INDEX('УЦН 2.0'!K:K,MATCH('показатель 504-п'!T921,'УЦН 2.0'!L:L,0)),"")</f>
        <v/>
      </c>
      <c r="S921" s="801" t="str">
        <f>IFERROR(INDEX('ПРТС'!H:H,MATCH('показатель 504-п'!T921,'ПРТС'!P:P,0)),"")</f>
        <v/>
      </c>
      <c r="T921" s="808">
        <v>921</v>
      </c>
      <c r="U921" s="785"/>
      <c r="V921" s="785"/>
      <c r="W921" s="785"/>
      <c r="X921" s="785"/>
      <c r="Y921" s="785"/>
      <c r="Z921" s="785"/>
      <c r="AA921" s="785"/>
      <c r="AB921" s="785"/>
    </row>
    <row r="922" ht="14.25">
      <c r="A922" s="800" t="s">
        <v>1143</v>
      </c>
      <c r="B922" s="800" t="s">
        <v>5966</v>
      </c>
      <c r="C922" s="800" t="s">
        <v>5983</v>
      </c>
      <c r="D922" s="801">
        <v>870</v>
      </c>
      <c r="E922" s="802">
        <v>864</v>
      </c>
      <c r="F922" s="803" t="s">
        <v>5984</v>
      </c>
      <c r="G922" s="803" t="s">
        <v>5985</v>
      </c>
      <c r="H922" s="803" t="s">
        <v>5986</v>
      </c>
      <c r="I922" s="803" t="str">
        <f>IFERROR(INDEX('УУС'!F:F,MATCH('показатель 504-п'!T922,'УУС'!N:N,0)),"")</f>
        <v/>
      </c>
      <c r="J922" s="804" t="str">
        <f t="shared" si="56"/>
        <v xml:space="preserve">3G хор</v>
      </c>
      <c r="K922" s="805" t="s">
        <v>2707</v>
      </c>
      <c r="L922" s="805" t="s">
        <v>2488</v>
      </c>
      <c r="M922" s="805" t="s">
        <v>2508</v>
      </c>
      <c r="N922" s="805" t="s">
        <v>2495</v>
      </c>
      <c r="O922" s="806" t="str">
        <f t="shared" si="57"/>
        <v>ВОЛС</v>
      </c>
      <c r="P922" s="801" t="s">
        <v>819</v>
      </c>
      <c r="Q922" s="801" t="str">
        <f>CONCATENATE(IFERROR(INDEX('УЦН 1.0'!D:D,MATCH('показатель 504-п'!T922,'УЦН 1.0'!R:R,0)),""),IF(IFERROR(INDEX('УЦН 1.0'!H:H,MATCH('показатель 504-п'!T922,'УЦН 1.0'!R:R,0)),"")="",""," ("&amp;IFERROR(INDEX('УЦН 1.0'!H:H,MATCH('показатель 504-п'!T922,'УЦН 1.0'!R:R,0)),"")&amp;")"))</f>
        <v/>
      </c>
      <c r="R922" s="807" t="str">
        <f>IFERROR(INDEX('УЦН 2.0'!K:K,MATCH('показатель 504-п'!T922,'УЦН 2.0'!L:L,0)),"")</f>
        <v/>
      </c>
      <c r="S922" s="801" t="str">
        <f>IFERROR(INDEX('ПРТС'!H:H,MATCH('показатель 504-п'!T922,'ПРТС'!P:P,0)),"")</f>
        <v/>
      </c>
      <c r="T922" s="808">
        <v>922</v>
      </c>
      <c r="U922" s="785"/>
      <c r="V922" s="785"/>
      <c r="W922" s="785"/>
      <c r="X922" s="785"/>
      <c r="Y922" s="785"/>
      <c r="Z922" s="785"/>
      <c r="AA922" s="785"/>
      <c r="AB922" s="785"/>
    </row>
    <row r="923" ht="14.25">
      <c r="A923" s="800" t="s">
        <v>1143</v>
      </c>
      <c r="B923" s="800" t="s">
        <v>5899</v>
      </c>
      <c r="C923" s="800" t="s">
        <v>5987</v>
      </c>
      <c r="D923" s="801">
        <v>24</v>
      </c>
      <c r="E923" s="802">
        <v>26</v>
      </c>
      <c r="F923" s="803" t="s">
        <v>5988</v>
      </c>
      <c r="G923" s="803" t="s">
        <v>5989</v>
      </c>
      <c r="H923" s="803" t="s">
        <v>5990</v>
      </c>
      <c r="I923" s="803" t="str">
        <f>IFERROR(INDEX('УУС'!F:F,MATCH('показатель 504-п'!T923,'УУС'!N:N,0)),"")</f>
        <v/>
      </c>
      <c r="J923" s="804" t="str">
        <f t="shared" si="56"/>
        <v xml:space="preserve">2G низ</v>
      </c>
      <c r="K923" s="805" t="s">
        <v>2515</v>
      </c>
      <c r="L923" s="805" t="s">
        <v>2500</v>
      </c>
      <c r="M923" s="805" t="s">
        <v>2489</v>
      </c>
      <c r="N923" s="805" t="s">
        <v>2490</v>
      </c>
      <c r="O923" s="806" t="str">
        <f t="shared" si="57"/>
        <v>-</v>
      </c>
      <c r="P923" s="801" t="s">
        <v>156</v>
      </c>
      <c r="Q923" s="801" t="str">
        <f>CONCATENATE(IFERROR(INDEX('УЦН 1.0'!D:D,MATCH('показатель 504-п'!T923,'УЦН 1.0'!R:R,0)),""),IF(IFERROR(INDEX('УЦН 1.0'!H:H,MATCH('показатель 504-п'!T923,'УЦН 1.0'!R:R,0)),"")="",""," ("&amp;IFERROR(INDEX('УЦН 1.0'!H:H,MATCH('показатель 504-п'!T923,'УЦН 1.0'!R:R,0)),"")&amp;")"))</f>
        <v/>
      </c>
      <c r="R923" s="807" t="str">
        <f>IFERROR(INDEX('УЦН 2.0'!K:K,MATCH('показатель 504-п'!T923,'УЦН 2.0'!L:L,0)),"")</f>
        <v/>
      </c>
      <c r="S923" s="801" t="str">
        <f>IFERROR(INDEX('ПРТС'!H:H,MATCH('показатель 504-п'!T923,'ПРТС'!P:P,0)),"")</f>
        <v/>
      </c>
      <c r="T923" s="808">
        <v>923</v>
      </c>
      <c r="U923" s="785"/>
      <c r="V923" s="785"/>
      <c r="W923" s="785"/>
      <c r="X923" s="785"/>
      <c r="Y923" s="785"/>
      <c r="Z923" s="785"/>
      <c r="AA923" s="785"/>
      <c r="AB923" s="785"/>
    </row>
    <row r="924" ht="14.25">
      <c r="A924" s="800" t="s">
        <v>1143</v>
      </c>
      <c r="B924" s="800" t="s">
        <v>5944</v>
      </c>
      <c r="C924" s="800" t="s">
        <v>5991</v>
      </c>
      <c r="D924" s="801">
        <v>26</v>
      </c>
      <c r="E924" s="802">
        <v>21</v>
      </c>
      <c r="F924" s="803" t="s">
        <v>5992</v>
      </c>
      <c r="G924" s="803" t="s">
        <v>5993</v>
      </c>
      <c r="H924" s="803" t="s">
        <v>5994</v>
      </c>
      <c r="I924" s="803" t="str">
        <f>IFERROR(INDEX('УУС'!F:F,MATCH('показатель 504-п'!T924,'УУС'!N:N,0)),"")</f>
        <v xml:space="preserve">ул. Верхне-Казырская, д. 4</v>
      </c>
      <c r="J924" s="804" t="str">
        <f t="shared" si="56"/>
        <v xml:space="preserve">2G низ</v>
      </c>
      <c r="K924" s="805" t="s">
        <v>2515</v>
      </c>
      <c r="L924" s="805" t="s">
        <v>2500</v>
      </c>
      <c r="M924" s="805" t="s">
        <v>2489</v>
      </c>
      <c r="N924" s="805" t="s">
        <v>2490</v>
      </c>
      <c r="O924" s="806" t="str">
        <f t="shared" si="57"/>
        <v>-</v>
      </c>
      <c r="P924" s="801" t="s">
        <v>156</v>
      </c>
      <c r="Q924" s="801" t="str">
        <f>CONCATENATE(IFERROR(INDEX('УЦН 1.0'!D:D,MATCH('показатель 504-п'!T924,'УЦН 1.0'!R:R,0)),""),IF(IFERROR(INDEX('УЦН 1.0'!H:H,MATCH('показатель 504-п'!T924,'УЦН 1.0'!R:R,0)),"")="",""," ("&amp;IFERROR(INDEX('УЦН 1.0'!H:H,MATCH('показатель 504-п'!T924,'УЦН 1.0'!R:R,0)),"")&amp;")"))</f>
        <v/>
      </c>
      <c r="R924" s="807" t="str">
        <f>IFERROR(INDEX('УЦН 2.0'!K:K,MATCH('показатель 504-п'!T924,'УЦН 2.0'!L:L,0)),"")</f>
        <v/>
      </c>
      <c r="S924" s="801" t="str">
        <f>IFERROR(INDEX('ПРТС'!H:H,MATCH('показатель 504-п'!T924,'ПРТС'!P:P,0)),"")</f>
        <v/>
      </c>
      <c r="T924" s="808">
        <v>924</v>
      </c>
      <c r="U924" s="785"/>
      <c r="V924" s="785"/>
      <c r="W924" s="785"/>
      <c r="X924" s="785"/>
      <c r="Y924" s="785"/>
      <c r="Z924" s="785"/>
      <c r="AA924" s="785"/>
      <c r="AB924" s="785"/>
    </row>
    <row r="925" ht="14.25">
      <c r="A925" s="800" t="s">
        <v>1143</v>
      </c>
      <c r="B925" s="800" t="s">
        <v>5939</v>
      </c>
      <c r="C925" s="800" t="s">
        <v>5995</v>
      </c>
      <c r="D925" s="801">
        <v>0</v>
      </c>
      <c r="E925" s="802">
        <v>0</v>
      </c>
      <c r="F925" s="803" t="s">
        <v>5996</v>
      </c>
      <c r="G925" s="803" t="s">
        <v>5997</v>
      </c>
      <c r="H925" s="803" t="s">
        <v>5998</v>
      </c>
      <c r="I925" s="803" t="str">
        <f>IFERROR(INDEX('УУС'!F:F,MATCH('показатель 504-п'!T925,'УУС'!N:N,0)),"")</f>
        <v/>
      </c>
      <c r="J925" s="804" t="str">
        <f t="shared" si="56"/>
        <v xml:space="preserve">2G низ</v>
      </c>
      <c r="K925" s="805" t="s">
        <v>2515</v>
      </c>
      <c r="L925" s="805" t="s">
        <v>2500</v>
      </c>
      <c r="M925" s="805" t="s">
        <v>2489</v>
      </c>
      <c r="N925" s="805" t="s">
        <v>2490</v>
      </c>
      <c r="O925" s="806" t="str">
        <f t="shared" si="57"/>
        <v>-</v>
      </c>
      <c r="P925" s="801" t="s">
        <v>156</v>
      </c>
      <c r="Q925" s="801" t="str">
        <f>CONCATENATE(IFERROR(INDEX('УЦН 1.0'!D:D,MATCH('показатель 504-п'!T925,'УЦН 1.0'!R:R,0)),""),IF(IFERROR(INDEX('УЦН 1.0'!H:H,MATCH('показатель 504-п'!T925,'УЦН 1.0'!R:R,0)),"")="",""," ("&amp;IFERROR(INDEX('УЦН 1.0'!H:H,MATCH('показатель 504-п'!T925,'УЦН 1.0'!R:R,0)),"")&amp;")"))</f>
        <v/>
      </c>
      <c r="R925" s="807" t="str">
        <f>IFERROR(INDEX('УЦН 2.0'!K:K,MATCH('показатель 504-п'!T925,'УЦН 2.0'!L:L,0)),"")</f>
        <v/>
      </c>
      <c r="S925" s="801" t="str">
        <f>IFERROR(INDEX('ПРТС'!H:H,MATCH('показатель 504-п'!T925,'ПРТС'!P:P,0)),"")</f>
        <v/>
      </c>
      <c r="T925" s="808">
        <v>925</v>
      </c>
      <c r="U925" s="785"/>
      <c r="V925" s="785"/>
      <c r="W925" s="785"/>
      <c r="X925" s="785"/>
      <c r="Y925" s="785"/>
      <c r="Z925" s="785"/>
      <c r="AA925" s="785"/>
      <c r="AB925" s="785"/>
    </row>
    <row r="926" ht="14.25">
      <c r="A926" s="800" t="s">
        <v>1143</v>
      </c>
      <c r="B926" s="800" t="s">
        <v>5939</v>
      </c>
      <c r="C926" s="800" t="s">
        <v>5999</v>
      </c>
      <c r="D926" s="801">
        <v>1042</v>
      </c>
      <c r="E926" s="802">
        <v>806</v>
      </c>
      <c r="F926" s="803" t="s">
        <v>6000</v>
      </c>
      <c r="G926" s="803" t="s">
        <v>6001</v>
      </c>
      <c r="H926" s="803" t="s">
        <v>6002</v>
      </c>
      <c r="I926" s="803" t="str">
        <f>IFERROR(INDEX('УУС'!F:F,MATCH('показатель 504-п'!T926,'УУС'!N:N,0)),"")</f>
        <v/>
      </c>
      <c r="J926" s="804" t="str">
        <f t="shared" si="56"/>
        <v xml:space="preserve">3G хор</v>
      </c>
      <c r="K926" s="805" t="s">
        <v>2707</v>
      </c>
      <c r="L926" s="805" t="s">
        <v>2488</v>
      </c>
      <c r="M926" s="805" t="s">
        <v>2508</v>
      </c>
      <c r="N926" s="805" t="s">
        <v>2495</v>
      </c>
      <c r="O926" s="806" t="str">
        <f t="shared" si="57"/>
        <v>РРЛ</v>
      </c>
      <c r="P926" s="801" t="s">
        <v>2540</v>
      </c>
      <c r="Q926" s="801" t="str">
        <f>CONCATENATE(IFERROR(INDEX('УЦН 1.0'!D:D,MATCH('показатель 504-п'!T926,'УЦН 1.0'!R:R,0)),""),IF(IFERROR(INDEX('УЦН 1.0'!H:H,MATCH('показатель 504-п'!T926,'УЦН 1.0'!R:R,0)),"")="",""," ("&amp;IFERROR(INDEX('УЦН 1.0'!H:H,MATCH('показатель 504-п'!T926,'УЦН 1.0'!R:R,0)),"")&amp;")"))</f>
        <v/>
      </c>
      <c r="R926" s="807" t="str">
        <f>IFERROR(INDEX('УЦН 2.0'!K:K,MATCH('показатель 504-п'!T926,'УЦН 2.0'!L:L,0)),"")</f>
        <v/>
      </c>
      <c r="S926" s="801" t="str">
        <f>IFERROR(INDEX('ПРТС'!H:H,MATCH('показатель 504-п'!T926,'ПРТС'!P:P,0)),"")</f>
        <v/>
      </c>
      <c r="T926" s="808">
        <v>926</v>
      </c>
      <c r="U926" s="785"/>
      <c r="V926" s="785"/>
      <c r="W926" s="785"/>
      <c r="X926" s="785"/>
      <c r="Y926" s="785"/>
      <c r="Z926" s="785"/>
      <c r="AA926" s="785"/>
      <c r="AB926" s="785"/>
    </row>
    <row r="927" ht="14.25">
      <c r="A927" s="800" t="s">
        <v>1143</v>
      </c>
      <c r="B927" s="800" t="s">
        <v>6003</v>
      </c>
      <c r="C927" s="800" t="s">
        <v>6004</v>
      </c>
      <c r="D927" s="801">
        <v>888</v>
      </c>
      <c r="E927" s="802">
        <v>816</v>
      </c>
      <c r="F927" s="803" t="s">
        <v>6005</v>
      </c>
      <c r="G927" s="803" t="s">
        <v>6006</v>
      </c>
      <c r="H927" s="803" t="s">
        <v>6007</v>
      </c>
      <c r="I927" s="803" t="str">
        <f>IFERROR(INDEX('УУС'!F:F,MATCH('показатель 504-п'!T927,'УУС'!N:N,0)),"")</f>
        <v/>
      </c>
      <c r="J927" s="804" t="str">
        <f t="shared" si="56"/>
        <v xml:space="preserve">4G хор</v>
      </c>
      <c r="K927" s="805" t="s">
        <v>2480</v>
      </c>
      <c r="L927" s="805" t="s">
        <v>2481</v>
      </c>
      <c r="M927" s="805" t="s">
        <v>2482</v>
      </c>
      <c r="N927" s="805" t="s">
        <v>2483</v>
      </c>
      <c r="O927" s="806" t="str">
        <f t="shared" si="57"/>
        <v>ВОЛС</v>
      </c>
      <c r="P927" s="801" t="s">
        <v>819</v>
      </c>
      <c r="Q927" s="801" t="str">
        <f>CONCATENATE(IFERROR(INDEX('УЦН 1.0'!D:D,MATCH('показатель 504-п'!T927,'УЦН 1.0'!R:R,0)),""),IF(IFERROR(INDEX('УЦН 1.0'!H:H,MATCH('показатель 504-п'!T927,'УЦН 1.0'!R:R,0)),"")="",""," ("&amp;IFERROR(INDEX('УЦН 1.0'!H:H,MATCH('показатель 504-п'!T927,'УЦН 1.0'!R:R,0)),"")&amp;")"))</f>
        <v/>
      </c>
      <c r="R927" s="807" t="str">
        <f>IFERROR(INDEX('УЦН 2.0'!K:K,MATCH('показатель 504-п'!T927,'УЦН 2.0'!L:L,0)),"")</f>
        <v/>
      </c>
      <c r="S927" s="801" t="str">
        <f>IFERROR(INDEX('ПРТС'!H:H,MATCH('показатель 504-п'!T927,'ПРТС'!P:P,0)),"")</f>
        <v/>
      </c>
      <c r="T927" s="808">
        <v>927</v>
      </c>
      <c r="U927" s="785"/>
      <c r="V927" s="785"/>
      <c r="W927" s="785"/>
      <c r="X927" s="785"/>
      <c r="Y927" s="785"/>
      <c r="Z927" s="785"/>
      <c r="AA927" s="785"/>
      <c r="AB927" s="785"/>
    </row>
    <row r="928" ht="14.25">
      <c r="A928" s="800" t="s">
        <v>1143</v>
      </c>
      <c r="B928" s="800" t="s">
        <v>6008</v>
      </c>
      <c r="C928" s="800" t="s">
        <v>6009</v>
      </c>
      <c r="D928" s="801">
        <v>3492</v>
      </c>
      <c r="E928" s="802">
        <v>2781</v>
      </c>
      <c r="F928" s="803" t="s">
        <v>6010</v>
      </c>
      <c r="G928" s="803" t="s">
        <v>6011</v>
      </c>
      <c r="H928" s="803" t="s">
        <v>6012</v>
      </c>
      <c r="I928" s="803" t="str">
        <f>IFERROR(INDEX('УУС'!F:F,MATCH('показатель 504-п'!T928,'УУС'!N:N,0)),"")</f>
        <v/>
      </c>
      <c r="J928" s="804" t="str">
        <f t="shared" si="56"/>
        <v xml:space="preserve">3G хор</v>
      </c>
      <c r="K928" s="805" t="s">
        <v>2707</v>
      </c>
      <c r="L928" s="805" t="s">
        <v>2488</v>
      </c>
      <c r="M928" s="805" t="s">
        <v>2508</v>
      </c>
      <c r="N928" s="805" t="s">
        <v>2495</v>
      </c>
      <c r="O928" s="806" t="str">
        <f t="shared" si="57"/>
        <v>ВОЛС</v>
      </c>
      <c r="P928" s="801" t="s">
        <v>819</v>
      </c>
      <c r="Q928" s="801" t="str">
        <f>CONCATENATE(IFERROR(INDEX('УЦН 1.0'!D:D,MATCH('показатель 504-п'!T928,'УЦН 1.0'!R:R,0)),""),IF(IFERROR(INDEX('УЦН 1.0'!H:H,MATCH('показатель 504-п'!T928,'УЦН 1.0'!R:R,0)),"")="",""," ("&amp;IFERROR(INDEX('УЦН 1.0'!H:H,MATCH('показатель 504-п'!T928,'УЦН 1.0'!R:R,0)),"")&amp;")"))</f>
        <v/>
      </c>
      <c r="R928" s="807" t="str">
        <f>IFERROR(INDEX('УЦН 2.0'!K:K,MATCH('показатель 504-п'!T928,'УЦН 2.0'!L:L,0)),"")</f>
        <v/>
      </c>
      <c r="S928" s="801" t="str">
        <f>IFERROR(INDEX('ПРТС'!H:H,MATCH('показатель 504-п'!T928,'ПРТС'!P:P,0)),"")</f>
        <v/>
      </c>
      <c r="T928" s="808">
        <v>928</v>
      </c>
      <c r="U928" s="785"/>
      <c r="V928" s="785"/>
      <c r="W928" s="785"/>
      <c r="X928" s="785"/>
      <c r="Y928" s="785"/>
      <c r="Z928" s="785"/>
      <c r="AA928" s="785"/>
      <c r="AB928" s="785"/>
    </row>
    <row r="929" ht="14.25">
      <c r="A929" s="800" t="s">
        <v>1143</v>
      </c>
      <c r="B929" s="800" t="s">
        <v>6013</v>
      </c>
      <c r="C929" s="800" t="s">
        <v>6014</v>
      </c>
      <c r="D929" s="801">
        <v>4667</v>
      </c>
      <c r="E929" s="802">
        <v>3249</v>
      </c>
      <c r="F929" s="803" t="s">
        <v>6015</v>
      </c>
      <c r="G929" s="803" t="s">
        <v>6016</v>
      </c>
      <c r="H929" s="803" t="s">
        <v>6017</v>
      </c>
      <c r="I929" s="803" t="str">
        <f>IFERROR(INDEX('УУС'!F:F,MATCH('показатель 504-п'!T929,'УУС'!N:N,0)),"")</f>
        <v/>
      </c>
      <c r="J929" s="804" t="str">
        <f t="shared" si="56"/>
        <v xml:space="preserve">4G хор</v>
      </c>
      <c r="K929" s="805" t="s">
        <v>2707</v>
      </c>
      <c r="L929" s="805" t="s">
        <v>2488</v>
      </c>
      <c r="M929" s="805" t="s">
        <v>2508</v>
      </c>
      <c r="N929" s="805" t="s">
        <v>2483</v>
      </c>
      <c r="O929" s="806" t="str">
        <f t="shared" si="57"/>
        <v>ВОЛС</v>
      </c>
      <c r="P929" s="801" t="s">
        <v>819</v>
      </c>
      <c r="Q929" s="801" t="str">
        <f>CONCATENATE(IFERROR(INDEX('УЦН 1.0'!D:D,MATCH('показатель 504-п'!T929,'УЦН 1.0'!R:R,0)),""),IF(IFERROR(INDEX('УЦН 1.0'!H:H,MATCH('показатель 504-п'!T929,'УЦН 1.0'!R:R,0)),"")="",""," ("&amp;IFERROR(INDEX('УЦН 1.0'!H:H,MATCH('показатель 504-п'!T929,'УЦН 1.0'!R:R,0)),"")&amp;")"))</f>
        <v/>
      </c>
      <c r="R929" s="807" t="str">
        <f>IFERROR(INDEX('УЦН 2.0'!K:K,MATCH('показатель 504-п'!T929,'УЦН 2.0'!L:L,0)),"")</f>
        <v/>
      </c>
      <c r="S929" s="801" t="str">
        <f>IFERROR(INDEX('ПРТС'!H:H,MATCH('показатель 504-п'!T929,'ПРТС'!P:P,0)),"")</f>
        <v/>
      </c>
      <c r="T929" s="808">
        <v>929</v>
      </c>
      <c r="U929" s="785"/>
      <c r="V929" s="785"/>
      <c r="W929" s="785"/>
      <c r="X929" s="785"/>
      <c r="Y929" s="785"/>
      <c r="Z929" s="785"/>
      <c r="AA929" s="785"/>
      <c r="AB929" s="785"/>
    </row>
    <row r="930" ht="14.25">
      <c r="A930" s="800" t="s">
        <v>1143</v>
      </c>
      <c r="B930" s="800" t="s">
        <v>5899</v>
      </c>
      <c r="C930" s="800" t="s">
        <v>89</v>
      </c>
      <c r="D930" s="801">
        <v>71</v>
      </c>
      <c r="E930" s="802">
        <v>38</v>
      </c>
      <c r="F930" s="803" t="s">
        <v>6018</v>
      </c>
      <c r="G930" s="803" t="s">
        <v>6019</v>
      </c>
      <c r="H930" s="803" t="s">
        <v>6020</v>
      </c>
      <c r="I930" s="803" t="str">
        <f>IFERROR(INDEX('УУС'!F:F,MATCH('показатель 504-п'!T930,'УУС'!N:N,0)),"")</f>
        <v/>
      </c>
      <c r="J930" s="804" t="str">
        <f t="shared" si="56"/>
        <v xml:space="preserve">2G низ</v>
      </c>
      <c r="K930" s="805" t="s">
        <v>156</v>
      </c>
      <c r="L930" s="805" t="s">
        <v>156</v>
      </c>
      <c r="M930" s="805" t="s">
        <v>156</v>
      </c>
      <c r="N930" s="805" t="s">
        <v>2490</v>
      </c>
      <c r="O930" s="806" t="str">
        <f t="shared" si="57"/>
        <v>-</v>
      </c>
      <c r="P930" s="801" t="s">
        <v>156</v>
      </c>
      <c r="Q930" s="801" t="str">
        <f>CONCATENATE(IFERROR(INDEX('УЦН 1.0'!D:D,MATCH('показатель 504-п'!T930,'УЦН 1.0'!R:R,0)),""),IF(IFERROR(INDEX('УЦН 1.0'!H:H,MATCH('показатель 504-п'!T930,'УЦН 1.0'!R:R,0)),"")="",""," ("&amp;IFERROR(INDEX('УЦН 1.0'!H:H,MATCH('показатель 504-п'!T930,'УЦН 1.0'!R:R,0)),"")&amp;")"))</f>
        <v/>
      </c>
      <c r="R930" s="807" t="str">
        <f>IFERROR(INDEX('УЦН 2.0'!K:K,MATCH('показатель 504-п'!T930,'УЦН 2.0'!L:L,0)),"")</f>
        <v/>
      </c>
      <c r="S930" s="801" t="str">
        <f>IFERROR(INDEX('ПРТС'!H:H,MATCH('показатель 504-п'!T930,'ПРТС'!P:P,0)),"")</f>
        <v/>
      </c>
      <c r="T930" s="808">
        <v>930</v>
      </c>
      <c r="U930" s="785"/>
      <c r="V930" s="785"/>
      <c r="W930" s="785"/>
      <c r="X930" s="785"/>
      <c r="Y930" s="785"/>
      <c r="Z930" s="785"/>
      <c r="AA930" s="785"/>
      <c r="AB930" s="785"/>
    </row>
    <row r="931" ht="14.25">
      <c r="A931" s="800" t="s">
        <v>1143</v>
      </c>
      <c r="B931" s="800" t="s">
        <v>6021</v>
      </c>
      <c r="C931" s="800" t="s">
        <v>6022</v>
      </c>
      <c r="D931" s="801">
        <v>13743</v>
      </c>
      <c r="E931" s="802">
        <v>11908</v>
      </c>
      <c r="F931" s="803" t="s">
        <v>6023</v>
      </c>
      <c r="G931" s="803" t="s">
        <v>6024</v>
      </c>
      <c r="H931" s="803" t="s">
        <v>6025</v>
      </c>
      <c r="I931" s="803" t="str">
        <f>IFERROR(INDEX('УУС'!F:F,MATCH('показатель 504-п'!T931,'УУС'!N:N,0)),"")</f>
        <v/>
      </c>
      <c r="J931" s="804" t="str">
        <f t="shared" si="56"/>
        <v xml:space="preserve">4G хор</v>
      </c>
      <c r="K931" s="805" t="s">
        <v>2480</v>
      </c>
      <c r="L931" s="805" t="s">
        <v>2481</v>
      </c>
      <c r="M931" s="805" t="s">
        <v>2482</v>
      </c>
      <c r="N931" s="805" t="s">
        <v>2483</v>
      </c>
      <c r="O931" s="806" t="str">
        <f t="shared" si="57"/>
        <v>ВОЛС</v>
      </c>
      <c r="P931" s="801" t="s">
        <v>819</v>
      </c>
      <c r="Q931" s="801" t="str">
        <f>CONCATENATE(IFERROR(INDEX('УЦН 1.0'!D:D,MATCH('показатель 504-п'!T931,'УЦН 1.0'!R:R,0)),""),IF(IFERROR(INDEX('УЦН 1.0'!H:H,MATCH('показатель 504-п'!T931,'УЦН 1.0'!R:R,0)),"")="",""," ("&amp;IFERROR(INDEX('УЦН 1.0'!H:H,MATCH('показатель 504-п'!T931,'УЦН 1.0'!R:R,0)),"")&amp;")"))</f>
        <v/>
      </c>
      <c r="R931" s="807" t="str">
        <f>IFERROR(INDEX('УЦН 2.0'!K:K,MATCH('показатель 504-п'!T931,'УЦН 2.0'!L:L,0)),"")</f>
        <v/>
      </c>
      <c r="S931" s="801" t="str">
        <f>IFERROR(INDEX('ПРТС'!H:H,MATCH('показатель 504-п'!T931,'ПРТС'!P:P,0)),"")</f>
        <v/>
      </c>
      <c r="T931" s="808">
        <v>931</v>
      </c>
      <c r="U931" s="785"/>
      <c r="V931" s="785"/>
      <c r="W931" s="785"/>
      <c r="X931" s="785"/>
      <c r="Y931" s="785"/>
      <c r="Z931" s="785"/>
      <c r="AA931" s="785"/>
      <c r="AB931" s="785"/>
    </row>
    <row r="932" ht="14.25">
      <c r="A932" s="809" t="s">
        <v>1143</v>
      </c>
      <c r="B932" s="830" t="s">
        <v>1375</v>
      </c>
      <c r="C932" s="809" t="s">
        <v>337</v>
      </c>
      <c r="D932" s="810">
        <v>417</v>
      </c>
      <c r="E932" s="802">
        <v>298</v>
      </c>
      <c r="F932" s="803" t="s">
        <v>6026</v>
      </c>
      <c r="G932" s="803" t="s">
        <v>6027</v>
      </c>
      <c r="H932" s="803" t="s">
        <v>6028</v>
      </c>
      <c r="I932" s="803" t="str">
        <f>IFERROR(INDEX('УУС'!F:F,MATCH('показатель 504-п'!T932,'УУС'!N:N,0)),"")</f>
        <v/>
      </c>
      <c r="J932" s="811" t="str">
        <f t="shared" ref="J932:J995" si="58">IF(COUNTIF(K932:N932,"*4G хорошее*")&gt;0,"4G хор",IF(COUNTIF(K932:N932,"*3G хорошее*")&gt;0,"3G хор",IF(COUNTIF(K932:N932,"*4G низкое*")&gt;0,"4G низ",IF(COUNTIF(K932:N932,"*3G низкое*")&gt;0,"3G низ",IF(COUNTIF(K932:N932,"*2G хорошее*")&gt;0,"2G хор",IF(COUNTIF(K932:N932,"*2G низкое*")&gt;0,"2G низ",IF((COUNTIF(K932:N932,"* *")=0),"-",)))))))</f>
        <v xml:space="preserve">4G хор</v>
      </c>
      <c r="K932" s="805" t="s">
        <v>156</v>
      </c>
      <c r="L932" s="812" t="s">
        <v>2481</v>
      </c>
      <c r="M932" s="805" t="s">
        <v>156</v>
      </c>
      <c r="N932" s="812" t="s">
        <v>2483</v>
      </c>
      <c r="O932" s="806" t="str">
        <f t="shared" ref="O932:O995" si="59">IF(COUNTIF(P932:R932,"*ВОЛС*")&gt;0,"ВОЛС",IF(COUNTIF(P932:R932,"*БШПД*")&gt;0,"РРЛ",IF(COUNTIF(P932:R932,"*Спутник*")&gt;0,"Спутник",IF((COUNTIF(P932:R932,"* *")=0),"-",))))</f>
        <v>ВОЛС</v>
      </c>
      <c r="P932" s="801" t="s">
        <v>819</v>
      </c>
      <c r="Q932" s="801" t="str">
        <f>CONCATENATE(IFERROR(INDEX('УЦН 1.0'!D:D,MATCH('показатель 504-п'!T932,'УЦН 1.0'!R:R,0)),""),IF(IFERROR(INDEX('УЦН 1.0'!H:H,MATCH('показатель 504-п'!T932,'УЦН 1.0'!R:R,0)),"")="",""," ("&amp;IFERROR(INDEX('УЦН 1.0'!H:H,MATCH('показатель 504-п'!T932,'УЦН 1.0'!R:R,0)),"")&amp;")"))</f>
        <v xml:space="preserve">2019 (ВОЛС)</v>
      </c>
      <c r="R932" s="807" t="str">
        <f>IFERROR(INDEX('УЦН 2.0'!K:K,MATCH('показатель 504-п'!T932,'УЦН 2.0'!L:L,0)),"")</f>
        <v xml:space="preserve">2021 - ВОЛС + Мегафон </v>
      </c>
      <c r="S932" s="801" t="str">
        <f>IFERROR(INDEX('ПРТС'!H:H,MATCH('показатель 504-п'!T932,'ПРТС'!P:P,0)),"")</f>
        <v/>
      </c>
      <c r="T932" s="808">
        <v>932</v>
      </c>
      <c r="U932" s="785"/>
      <c r="V932" s="785"/>
      <c r="W932" s="785"/>
      <c r="X932" s="785"/>
      <c r="Y932" s="785"/>
      <c r="Z932" s="785"/>
      <c r="AA932" s="785"/>
      <c r="AB932" s="785"/>
    </row>
    <row r="933" ht="14.25">
      <c r="A933" s="818" t="s">
        <v>1143</v>
      </c>
      <c r="B933" s="800" t="s">
        <v>5899</v>
      </c>
      <c r="C933" s="818" t="s">
        <v>1144</v>
      </c>
      <c r="D933" s="801">
        <v>229</v>
      </c>
      <c r="E933" s="802">
        <v>143</v>
      </c>
      <c r="F933" s="803" t="s">
        <v>6029</v>
      </c>
      <c r="G933" s="803" t="s">
        <v>6030</v>
      </c>
      <c r="H933" s="803" t="s">
        <v>6031</v>
      </c>
      <c r="I933" s="803" t="str">
        <f>IFERROR(INDEX('УУС'!F:F,MATCH('показатель 504-п'!T933,'УУС'!N:N,0)),"")</f>
        <v/>
      </c>
      <c r="J933" s="819" t="str">
        <f t="shared" si="58"/>
        <v xml:space="preserve">2G низ</v>
      </c>
      <c r="K933" s="805" t="s">
        <v>6032</v>
      </c>
      <c r="L933" s="805"/>
      <c r="M933" s="805" t="s">
        <v>2489</v>
      </c>
      <c r="N933" s="820"/>
      <c r="O933" s="806" t="str">
        <f t="shared" si="59"/>
        <v>РРЛ</v>
      </c>
      <c r="P933" s="801" t="s">
        <v>2540</v>
      </c>
      <c r="Q933" s="801" t="str">
        <f>CONCATENATE(IFERROR(INDEX('УЦН 1.0'!D:D,MATCH('показатель 504-п'!T933,'УЦН 1.0'!R:R,0)),""),IF(IFERROR(INDEX('УЦН 1.0'!H:H,MATCH('показатель 504-п'!T933,'УЦН 1.0'!R:R,0)),"")="",""," ("&amp;IFERROR(INDEX('УЦН 1.0'!H:H,MATCH('показатель 504-п'!T933,'УЦН 1.0'!R:R,0)),"")&amp;")"))</f>
        <v/>
      </c>
      <c r="R933" s="807">
        <f>IFERROR(INDEX('УЦН 2.0'!K:K,MATCH('показатель 504-п'!T933,'УЦН 2.0'!L:L,0)),"")</f>
        <v>0</v>
      </c>
      <c r="S933" s="801" t="str">
        <f>IFERROR(INDEX('ПРТС'!H:H,MATCH('показатель 504-п'!T933,'ПРТС'!P:P,0)),"")</f>
        <v/>
      </c>
      <c r="T933" s="808">
        <v>933</v>
      </c>
      <c r="U933" s="785"/>
      <c r="V933" s="785"/>
      <c r="W933" s="785"/>
      <c r="X933" s="785"/>
      <c r="Y933" s="785"/>
      <c r="Z933" s="785"/>
      <c r="AA933" s="785"/>
      <c r="AB933" s="785"/>
    </row>
    <row r="934" ht="14.25">
      <c r="A934" s="800" t="s">
        <v>1143</v>
      </c>
      <c r="B934" s="800" t="s">
        <v>5909</v>
      </c>
      <c r="C934" s="800" t="s">
        <v>6033</v>
      </c>
      <c r="D934" s="801">
        <v>686</v>
      </c>
      <c r="E934" s="802">
        <v>715</v>
      </c>
      <c r="F934" s="803" t="s">
        <v>6034</v>
      </c>
      <c r="G934" s="803" t="s">
        <v>6035</v>
      </c>
      <c r="H934" s="803" t="s">
        <v>6036</v>
      </c>
      <c r="I934" s="803" t="str">
        <f>IFERROR(INDEX('УУС'!F:F,MATCH('показатель 504-п'!T934,'УУС'!N:N,0)),"")</f>
        <v/>
      </c>
      <c r="J934" s="804" t="str">
        <f t="shared" si="58"/>
        <v xml:space="preserve">3G хор</v>
      </c>
      <c r="K934" s="805" t="s">
        <v>2707</v>
      </c>
      <c r="L934" s="805" t="s">
        <v>2488</v>
      </c>
      <c r="M934" s="805" t="s">
        <v>2508</v>
      </c>
      <c r="N934" s="805" t="s">
        <v>2495</v>
      </c>
      <c r="O934" s="806" t="str">
        <f t="shared" si="59"/>
        <v>ВОЛС</v>
      </c>
      <c r="P934" s="801" t="s">
        <v>819</v>
      </c>
      <c r="Q934" s="801" t="str">
        <f>CONCATENATE(IFERROR(INDEX('УЦН 1.0'!D:D,MATCH('показатель 504-п'!T934,'УЦН 1.0'!R:R,0)),""),IF(IFERROR(INDEX('УЦН 1.0'!H:H,MATCH('показатель 504-п'!T934,'УЦН 1.0'!R:R,0)),"")="",""," ("&amp;IFERROR(INDEX('УЦН 1.0'!H:H,MATCH('показатель 504-п'!T934,'УЦН 1.0'!R:R,0)),"")&amp;")"))</f>
        <v/>
      </c>
      <c r="R934" s="807" t="str">
        <f>IFERROR(INDEX('УЦН 2.0'!K:K,MATCH('показатель 504-п'!T934,'УЦН 2.0'!L:L,0)),"")</f>
        <v/>
      </c>
      <c r="S934" s="801" t="str">
        <f>IFERROR(INDEX('ПРТС'!H:H,MATCH('показатель 504-п'!T934,'ПРТС'!P:P,0)),"")</f>
        <v/>
      </c>
      <c r="T934" s="808">
        <v>934</v>
      </c>
      <c r="U934" s="785"/>
      <c r="V934" s="785"/>
      <c r="W934" s="785"/>
      <c r="X934" s="785"/>
      <c r="Y934" s="785"/>
      <c r="Z934" s="785"/>
      <c r="AA934" s="785"/>
      <c r="AB934" s="785"/>
    </row>
    <row r="935" ht="14.25">
      <c r="A935" s="800" t="s">
        <v>1143</v>
      </c>
      <c r="B935" s="800" t="s">
        <v>5934</v>
      </c>
      <c r="C935" s="800" t="s">
        <v>6037</v>
      </c>
      <c r="D935" s="801">
        <v>682</v>
      </c>
      <c r="E935" s="802">
        <v>727</v>
      </c>
      <c r="F935" s="803" t="s">
        <v>6038</v>
      </c>
      <c r="G935" s="803" t="s">
        <v>6039</v>
      </c>
      <c r="H935" s="803" t="s">
        <v>6040</v>
      </c>
      <c r="I935" s="803" t="str">
        <f>IFERROR(INDEX('УУС'!F:F,MATCH('показатель 504-п'!T935,'УУС'!N:N,0)),"")</f>
        <v/>
      </c>
      <c r="J935" s="804" t="str">
        <f t="shared" si="58"/>
        <v xml:space="preserve">3G хор</v>
      </c>
      <c r="K935" s="805" t="s">
        <v>2707</v>
      </c>
      <c r="L935" s="805" t="s">
        <v>2488</v>
      </c>
      <c r="M935" s="805" t="s">
        <v>2508</v>
      </c>
      <c r="N935" s="805" t="s">
        <v>2495</v>
      </c>
      <c r="O935" s="806" t="str">
        <f t="shared" si="59"/>
        <v>ВОЛС</v>
      </c>
      <c r="P935" s="801" t="s">
        <v>819</v>
      </c>
      <c r="Q935" s="801" t="str">
        <f>CONCATENATE(IFERROR(INDEX('УЦН 1.0'!D:D,MATCH('показатель 504-п'!T935,'УЦН 1.0'!R:R,0)),""),IF(IFERROR(INDEX('УЦН 1.0'!H:H,MATCH('показатель 504-п'!T935,'УЦН 1.0'!R:R,0)),"")="",""," ("&amp;IFERROR(INDEX('УЦН 1.0'!H:H,MATCH('показатель 504-п'!T935,'УЦН 1.0'!R:R,0)),"")&amp;")"))</f>
        <v/>
      </c>
      <c r="R935" s="807" t="str">
        <f>IFERROR(INDEX('УЦН 2.0'!K:K,MATCH('показатель 504-п'!T935,'УЦН 2.0'!L:L,0)),"")</f>
        <v/>
      </c>
      <c r="S935" s="801" t="str">
        <f>IFERROR(INDEX('ПРТС'!H:H,MATCH('показатель 504-п'!T935,'ПРТС'!P:P,0)),"")</f>
        <v/>
      </c>
      <c r="T935" s="808">
        <v>935</v>
      </c>
      <c r="U935" s="785"/>
      <c r="V935" s="785"/>
      <c r="W935" s="785"/>
      <c r="X935" s="785"/>
      <c r="Y935" s="785"/>
      <c r="Z935" s="785"/>
      <c r="AA935" s="785"/>
      <c r="AB935" s="785"/>
    </row>
    <row r="936" ht="14.25">
      <c r="A936" s="800" t="s">
        <v>1143</v>
      </c>
      <c r="B936" s="800" t="s">
        <v>5913</v>
      </c>
      <c r="C936" s="800" t="s">
        <v>338</v>
      </c>
      <c r="D936" s="801">
        <v>411</v>
      </c>
      <c r="E936" s="802">
        <v>407</v>
      </c>
      <c r="F936" s="803" t="s">
        <v>6041</v>
      </c>
      <c r="G936" s="803" t="s">
        <v>6042</v>
      </c>
      <c r="H936" s="803" t="s">
        <v>6043</v>
      </c>
      <c r="I936" s="803" t="str">
        <f>IFERROR(INDEX('УУС'!F:F,MATCH('показатель 504-п'!T936,'УУС'!N:N,0)),"")</f>
        <v/>
      </c>
      <c r="J936" s="804" t="str">
        <f t="shared" si="58"/>
        <v xml:space="preserve">3G хор</v>
      </c>
      <c r="K936" s="805" t="s">
        <v>2707</v>
      </c>
      <c r="L936" s="805" t="s">
        <v>2488</v>
      </c>
      <c r="M936" s="805" t="s">
        <v>2508</v>
      </c>
      <c r="N936" s="805" t="s">
        <v>2495</v>
      </c>
      <c r="O936" s="806" t="str">
        <f t="shared" si="59"/>
        <v>ВОЛС</v>
      </c>
      <c r="P936" s="801" t="s">
        <v>819</v>
      </c>
      <c r="Q936" s="801" t="str">
        <f>CONCATENATE(IFERROR(INDEX('УЦН 1.0'!D:D,MATCH('показатель 504-п'!T936,'УЦН 1.0'!R:R,0)),""),IF(IFERROR(INDEX('УЦН 1.0'!H:H,MATCH('показатель 504-п'!T936,'УЦН 1.0'!R:R,0)),"")="",""," ("&amp;IFERROR(INDEX('УЦН 1.0'!H:H,MATCH('показатель 504-п'!T936,'УЦН 1.0'!R:R,0)),"")&amp;")"))</f>
        <v xml:space="preserve">2019 (ВОЛС)</v>
      </c>
      <c r="R936" s="807" t="str">
        <f>IFERROR(INDEX('УЦН 2.0'!K:K,MATCH('показатель 504-п'!T936,'УЦН 2.0'!L:L,0)),"")</f>
        <v/>
      </c>
      <c r="S936" s="801" t="str">
        <f>IFERROR(INDEX('ПРТС'!H:H,MATCH('показатель 504-п'!T936,'ПРТС'!P:P,0)),"")</f>
        <v/>
      </c>
      <c r="T936" s="808">
        <v>936</v>
      </c>
      <c r="U936" s="785"/>
      <c r="V936" s="785"/>
      <c r="W936" s="785"/>
      <c r="X936" s="785"/>
      <c r="Y936" s="785"/>
      <c r="Z936" s="785"/>
      <c r="AA936" s="785"/>
      <c r="AB936" s="785"/>
    </row>
    <row r="937" ht="14.25">
      <c r="A937" s="800" t="s">
        <v>1143</v>
      </c>
      <c r="B937" s="800" t="s">
        <v>5926</v>
      </c>
      <c r="C937" s="800" t="s">
        <v>6044</v>
      </c>
      <c r="D937" s="801">
        <v>69</v>
      </c>
      <c r="E937" s="802">
        <v>34</v>
      </c>
      <c r="F937" s="803" t="s">
        <v>6045</v>
      </c>
      <c r="G937" s="803" t="s">
        <v>6046</v>
      </c>
      <c r="H937" s="803" t="s">
        <v>6047</v>
      </c>
      <c r="I937" s="803" t="str">
        <f>IFERROR(INDEX('УУС'!F:F,MATCH('показатель 504-п'!T937,'УУС'!N:N,0)),"")</f>
        <v/>
      </c>
      <c r="J937" s="804" t="str">
        <f t="shared" si="58"/>
        <v xml:space="preserve">2G низ</v>
      </c>
      <c r="K937" s="805" t="s">
        <v>2515</v>
      </c>
      <c r="L937" s="805" t="s">
        <v>2500</v>
      </c>
      <c r="M937" s="805" t="s">
        <v>2489</v>
      </c>
      <c r="N937" s="805" t="s">
        <v>2490</v>
      </c>
      <c r="O937" s="806" t="str">
        <f t="shared" si="59"/>
        <v>-</v>
      </c>
      <c r="P937" s="801" t="s">
        <v>156</v>
      </c>
      <c r="Q937" s="801" t="str">
        <f>CONCATENATE(IFERROR(INDEX('УЦН 1.0'!D:D,MATCH('показатель 504-п'!T937,'УЦН 1.0'!R:R,0)),""),IF(IFERROR(INDEX('УЦН 1.0'!H:H,MATCH('показатель 504-п'!T937,'УЦН 1.0'!R:R,0)),"")="",""," ("&amp;IFERROR(INDEX('УЦН 1.0'!H:H,MATCH('показатель 504-п'!T937,'УЦН 1.0'!R:R,0)),"")&amp;")"))</f>
        <v/>
      </c>
      <c r="R937" s="807" t="str">
        <f>IFERROR(INDEX('УЦН 2.0'!K:K,MATCH('показатель 504-п'!T937,'УЦН 2.0'!L:L,0)),"")</f>
        <v/>
      </c>
      <c r="S937" s="801" t="str">
        <f>IFERROR(INDEX('ПРТС'!H:H,MATCH('показатель 504-п'!T937,'ПРТС'!P:P,0)),"")</f>
        <v/>
      </c>
      <c r="T937" s="808">
        <v>937</v>
      </c>
      <c r="U937" s="785"/>
      <c r="V937" s="785"/>
      <c r="W937" s="785"/>
      <c r="X937" s="785"/>
      <c r="Y937" s="785"/>
      <c r="Z937" s="785"/>
      <c r="AA937" s="785"/>
      <c r="AB937" s="785"/>
    </row>
    <row r="938" ht="14.25">
      <c r="A938" s="800" t="s">
        <v>1143</v>
      </c>
      <c r="B938" s="800" t="s">
        <v>5939</v>
      </c>
      <c r="C938" s="800" t="s">
        <v>6048</v>
      </c>
      <c r="D938" s="801">
        <v>0</v>
      </c>
      <c r="E938" s="802">
        <v>0</v>
      </c>
      <c r="F938" s="803" t="s">
        <v>6049</v>
      </c>
      <c r="G938" s="803" t="s">
        <v>6050</v>
      </c>
      <c r="H938" s="803" t="s">
        <v>6051</v>
      </c>
      <c r="I938" s="803" t="str">
        <f>IFERROR(INDEX('УУС'!F:F,MATCH('показатель 504-п'!T938,'УУС'!N:N,0)),"")</f>
        <v/>
      </c>
      <c r="J938" s="804" t="str">
        <f t="shared" si="58"/>
        <v>-</v>
      </c>
      <c r="K938" s="805" t="s">
        <v>156</v>
      </c>
      <c r="L938" s="805" t="s">
        <v>156</v>
      </c>
      <c r="M938" s="805" t="s">
        <v>156</v>
      </c>
      <c r="N938" s="805" t="s">
        <v>156</v>
      </c>
      <c r="O938" s="806" t="str">
        <f t="shared" si="59"/>
        <v>-</v>
      </c>
      <c r="P938" s="801" t="s">
        <v>156</v>
      </c>
      <c r="Q938" s="801" t="str">
        <f>CONCATENATE(IFERROR(INDEX('УЦН 1.0'!D:D,MATCH('показатель 504-п'!T938,'УЦН 1.0'!R:R,0)),""),IF(IFERROR(INDEX('УЦН 1.0'!H:H,MATCH('показатель 504-п'!T938,'УЦН 1.0'!R:R,0)),"")="",""," ("&amp;IFERROR(INDEX('УЦН 1.0'!H:H,MATCH('показатель 504-п'!T938,'УЦН 1.0'!R:R,0)),"")&amp;")"))</f>
        <v/>
      </c>
      <c r="R938" s="807" t="str">
        <f>IFERROR(INDEX('УЦН 2.0'!K:K,MATCH('показатель 504-п'!T938,'УЦН 2.0'!L:L,0)),"")</f>
        <v/>
      </c>
      <c r="S938" s="801" t="str">
        <f>IFERROR(INDEX('ПРТС'!H:H,MATCH('показатель 504-п'!T938,'ПРТС'!P:P,0)),"")</f>
        <v/>
      </c>
      <c r="T938" s="808">
        <v>938</v>
      </c>
      <c r="U938" s="785"/>
      <c r="V938" s="785"/>
      <c r="W938" s="785"/>
      <c r="X938" s="785"/>
      <c r="Y938" s="785"/>
      <c r="Z938" s="785"/>
      <c r="AA938" s="785"/>
      <c r="AB938" s="785"/>
    </row>
    <row r="939" ht="14.25">
      <c r="A939" s="800" t="s">
        <v>1143</v>
      </c>
      <c r="B939" s="800" t="s">
        <v>5899</v>
      </c>
      <c r="C939" s="800" t="s">
        <v>175</v>
      </c>
      <c r="D939" s="801">
        <v>0</v>
      </c>
      <c r="E939" s="802">
        <v>0</v>
      </c>
      <c r="F939" s="803" t="s">
        <v>6052</v>
      </c>
      <c r="G939" s="803" t="s">
        <v>6053</v>
      </c>
      <c r="H939" s="803" t="s">
        <v>6054</v>
      </c>
      <c r="I939" s="803" t="str">
        <f>IFERROR(INDEX('УУС'!F:F,MATCH('показатель 504-п'!T939,'УУС'!N:N,0)),"")</f>
        <v/>
      </c>
      <c r="J939" s="804" t="str">
        <f t="shared" si="58"/>
        <v>-</v>
      </c>
      <c r="K939" s="805" t="s">
        <v>156</v>
      </c>
      <c r="L939" s="805" t="s">
        <v>156</v>
      </c>
      <c r="M939" s="805" t="s">
        <v>156</v>
      </c>
      <c r="N939" s="805" t="s">
        <v>156</v>
      </c>
      <c r="O939" s="806" t="str">
        <f t="shared" si="59"/>
        <v>-</v>
      </c>
      <c r="P939" s="801" t="s">
        <v>156</v>
      </c>
      <c r="Q939" s="801" t="str">
        <f>CONCATENATE(IFERROR(INDEX('УЦН 1.0'!D:D,MATCH('показатель 504-п'!T939,'УЦН 1.0'!R:R,0)),""),IF(IFERROR(INDEX('УЦН 1.0'!H:H,MATCH('показатель 504-п'!T939,'УЦН 1.0'!R:R,0)),"")="",""," ("&amp;IFERROR(INDEX('УЦН 1.0'!H:H,MATCH('показатель 504-п'!T939,'УЦН 1.0'!R:R,0)),"")&amp;")"))</f>
        <v/>
      </c>
      <c r="R939" s="807" t="str">
        <f>IFERROR(INDEX('УЦН 2.0'!K:K,MATCH('показатель 504-п'!T939,'УЦН 2.0'!L:L,0)),"")</f>
        <v/>
      </c>
      <c r="S939" s="801" t="str">
        <f>IFERROR(INDEX('ПРТС'!H:H,MATCH('показатель 504-п'!T939,'ПРТС'!P:P,0)),"")</f>
        <v/>
      </c>
      <c r="T939" s="808">
        <v>939</v>
      </c>
      <c r="U939" s="785"/>
      <c r="V939" s="785"/>
      <c r="W939" s="785"/>
      <c r="X939" s="785"/>
      <c r="Y939" s="785"/>
      <c r="Z939" s="785"/>
      <c r="AA939" s="785"/>
      <c r="AB939" s="785"/>
    </row>
    <row r="940" ht="14.25">
      <c r="A940" s="800" t="s">
        <v>1143</v>
      </c>
      <c r="B940" s="800" t="s">
        <v>5926</v>
      </c>
      <c r="C940" s="800" t="s">
        <v>6055</v>
      </c>
      <c r="D940" s="801">
        <v>4</v>
      </c>
      <c r="E940" s="802">
        <v>1</v>
      </c>
      <c r="F940" s="803" t="s">
        <v>6056</v>
      </c>
      <c r="G940" s="803" t="s">
        <v>6057</v>
      </c>
      <c r="H940" s="803" t="s">
        <v>6058</v>
      </c>
      <c r="I940" s="803" t="str">
        <f>IFERROR(INDEX('УУС'!F:F,MATCH('показатель 504-п'!T940,'УУС'!N:N,0)),"")</f>
        <v/>
      </c>
      <c r="J940" s="804" t="str">
        <f t="shared" si="58"/>
        <v xml:space="preserve">2G низ</v>
      </c>
      <c r="K940" s="805" t="s">
        <v>156</v>
      </c>
      <c r="L940" s="805" t="s">
        <v>156</v>
      </c>
      <c r="M940" s="805" t="s">
        <v>156</v>
      </c>
      <c r="N940" s="805" t="s">
        <v>2490</v>
      </c>
      <c r="O940" s="806" t="str">
        <f t="shared" si="59"/>
        <v>-</v>
      </c>
      <c r="P940" s="801" t="s">
        <v>156</v>
      </c>
      <c r="Q940" s="801" t="str">
        <f>CONCATENATE(IFERROR(INDEX('УЦН 1.0'!D:D,MATCH('показатель 504-п'!T940,'УЦН 1.0'!R:R,0)),""),IF(IFERROR(INDEX('УЦН 1.0'!H:H,MATCH('показатель 504-п'!T940,'УЦН 1.0'!R:R,0)),"")="",""," ("&amp;IFERROR(INDEX('УЦН 1.0'!H:H,MATCH('показатель 504-п'!T940,'УЦН 1.0'!R:R,0)),"")&amp;")"))</f>
        <v/>
      </c>
      <c r="R940" s="807" t="str">
        <f>IFERROR(INDEX('УЦН 2.0'!K:K,MATCH('показатель 504-п'!T940,'УЦН 2.0'!L:L,0)),"")</f>
        <v/>
      </c>
      <c r="S940" s="801" t="str">
        <f>IFERROR(INDEX('ПРТС'!H:H,MATCH('показатель 504-п'!T940,'ПРТС'!P:P,0)),"")</f>
        <v/>
      </c>
      <c r="T940" s="808">
        <v>940</v>
      </c>
      <c r="U940" s="785"/>
      <c r="V940" s="785"/>
      <c r="W940" s="785"/>
      <c r="X940" s="785"/>
      <c r="Y940" s="785"/>
      <c r="Z940" s="785"/>
      <c r="AA940" s="785"/>
      <c r="AB940" s="785"/>
    </row>
    <row r="941" ht="14.25">
      <c r="A941" s="809" t="s">
        <v>1143</v>
      </c>
      <c r="B941" s="800" t="s">
        <v>1223</v>
      </c>
      <c r="C941" s="809" t="s">
        <v>120</v>
      </c>
      <c r="D941" s="813">
        <v>313</v>
      </c>
      <c r="E941" s="802">
        <v>247</v>
      </c>
      <c r="F941" s="803" t="s">
        <v>6059</v>
      </c>
      <c r="G941" s="803" t="s">
        <v>6060</v>
      </c>
      <c r="H941" s="803" t="s">
        <v>6061</v>
      </c>
      <c r="I941" s="803" t="str">
        <f>IFERROR(INDEX('УУС'!F:F,MATCH('показатель 504-п'!T941,'УУС'!N:N,0)),"")</f>
        <v/>
      </c>
      <c r="J941" s="811" t="str">
        <f t="shared" si="58"/>
        <v xml:space="preserve">4G хор</v>
      </c>
      <c r="K941" s="805"/>
      <c r="L941" s="805"/>
      <c r="M941" s="805"/>
      <c r="N941" s="812" t="s">
        <v>2483</v>
      </c>
      <c r="O941" s="806" t="str">
        <f t="shared" si="59"/>
        <v>ВОЛС</v>
      </c>
      <c r="P941" s="801" t="s">
        <v>2540</v>
      </c>
      <c r="Q941" s="801" t="str">
        <f>CONCATENATE(IFERROR(INDEX('УЦН 1.0'!D:D,MATCH('показатель 504-п'!T941,'УЦН 1.0'!R:R,0)),""),IF(IFERROR(INDEX('УЦН 1.0'!H:H,MATCH('показатель 504-п'!T941,'УЦН 1.0'!R:R,0)),"")="",""," ("&amp;IFERROR(INDEX('УЦН 1.0'!H:H,MATCH('показатель 504-п'!T941,'УЦН 1.0'!R:R,0)),"")&amp;")"))</f>
        <v/>
      </c>
      <c r="R941" s="807" t="str">
        <f>IFERROR(INDEX('УЦН 2.0'!K:K,MATCH('показатель 504-п'!T941,'УЦН 2.0'!L:L,0)),"")</f>
        <v xml:space="preserve">2023 (октябрь 2023) - ВОЛС  </v>
      </c>
      <c r="S941" s="801" t="str">
        <f>IFERROR(INDEX('ПРТС'!H:H,MATCH('показатель 504-п'!T941,'ПРТС'!P:P,0)),"")</f>
        <v/>
      </c>
      <c r="T941" s="808">
        <v>941</v>
      </c>
      <c r="U941" s="785"/>
      <c r="V941" s="785"/>
      <c r="W941" s="785"/>
      <c r="X941" s="785"/>
      <c r="Y941" s="785"/>
      <c r="Z941" s="785"/>
      <c r="AA941" s="785"/>
      <c r="AB941" s="785"/>
    </row>
    <row r="942" ht="14.25">
      <c r="A942" s="800" t="s">
        <v>1143</v>
      </c>
      <c r="B942" s="800" t="s">
        <v>6021</v>
      </c>
      <c r="C942" s="800" t="s">
        <v>1470</v>
      </c>
      <c r="D942" s="801">
        <v>523</v>
      </c>
      <c r="E942" s="802">
        <v>423</v>
      </c>
      <c r="F942" s="803" t="s">
        <v>6062</v>
      </c>
      <c r="G942" s="803" t="s">
        <v>6063</v>
      </c>
      <c r="H942" s="803" t="s">
        <v>6064</v>
      </c>
      <c r="I942" s="803" t="str">
        <f>IFERROR(INDEX('УУС'!F:F,MATCH('показатель 504-п'!T942,'УУС'!N:N,0)),"")</f>
        <v/>
      </c>
      <c r="J942" s="804" t="str">
        <f t="shared" si="58"/>
        <v xml:space="preserve">4G хор</v>
      </c>
      <c r="K942" s="805" t="s">
        <v>2480</v>
      </c>
      <c r="L942" s="805" t="s">
        <v>2481</v>
      </c>
      <c r="M942" s="805" t="s">
        <v>2482</v>
      </c>
      <c r="N942" s="805" t="s">
        <v>2483</v>
      </c>
      <c r="O942" s="806" t="str">
        <f t="shared" si="59"/>
        <v>РРЛ</v>
      </c>
      <c r="P942" s="801" t="s">
        <v>2540</v>
      </c>
      <c r="Q942" s="801" t="str">
        <f>CONCATENATE(IFERROR(INDEX('УЦН 1.0'!D:D,MATCH('показатель 504-п'!T942,'УЦН 1.0'!R:R,0)),""),IF(IFERROR(INDEX('УЦН 1.0'!H:H,MATCH('показатель 504-п'!T942,'УЦН 1.0'!R:R,0)),"")="",""," ("&amp;IFERROR(INDEX('УЦН 1.0'!H:H,MATCH('показатель 504-п'!T942,'УЦН 1.0'!R:R,0)),"")&amp;")"))</f>
        <v/>
      </c>
      <c r="R942" s="807" t="str">
        <f>IFERROR(INDEX('УЦН 2.0'!K:K,MATCH('показатель 504-п'!T942,'УЦН 2.0'!L:L,0)),"")</f>
        <v/>
      </c>
      <c r="S942" s="801" t="str">
        <f>IFERROR(INDEX('ПРТС'!H:H,MATCH('показатель 504-п'!T942,'ПРТС'!P:P,0)),"")</f>
        <v/>
      </c>
      <c r="T942" s="808">
        <v>942</v>
      </c>
      <c r="U942" s="785"/>
      <c r="V942" s="785"/>
      <c r="W942" s="785"/>
      <c r="X942" s="785"/>
      <c r="Y942" s="785"/>
      <c r="Z942" s="785"/>
      <c r="AA942" s="785"/>
      <c r="AB942" s="785"/>
    </row>
    <row r="943" ht="14.25">
      <c r="A943" s="800" t="s">
        <v>1143</v>
      </c>
      <c r="B943" s="800" t="s">
        <v>5944</v>
      </c>
      <c r="C943" s="800" t="s">
        <v>4190</v>
      </c>
      <c r="D943" s="801">
        <v>790</v>
      </c>
      <c r="E943" s="802">
        <v>886</v>
      </c>
      <c r="F943" s="803" t="s">
        <v>6065</v>
      </c>
      <c r="G943" s="803" t="s">
        <v>6066</v>
      </c>
      <c r="H943" s="803" t="s">
        <v>6067</v>
      </c>
      <c r="I943" s="803" t="str">
        <f>IFERROR(INDEX('УУС'!F:F,MATCH('показатель 504-п'!T943,'УУС'!N:N,0)),"")</f>
        <v/>
      </c>
      <c r="J943" s="804" t="str">
        <f t="shared" si="58"/>
        <v xml:space="preserve">3G хор</v>
      </c>
      <c r="K943" s="805" t="s">
        <v>2707</v>
      </c>
      <c r="L943" s="805" t="s">
        <v>2488</v>
      </c>
      <c r="M943" s="805" t="s">
        <v>2508</v>
      </c>
      <c r="N943" s="805" t="s">
        <v>2495</v>
      </c>
      <c r="O943" s="806" t="str">
        <f t="shared" si="59"/>
        <v>РРЛ</v>
      </c>
      <c r="P943" s="801" t="s">
        <v>2540</v>
      </c>
      <c r="Q943" s="801" t="str">
        <f>CONCATENATE(IFERROR(INDEX('УЦН 1.0'!D:D,MATCH('показатель 504-п'!T943,'УЦН 1.0'!R:R,0)),""),IF(IFERROR(INDEX('УЦН 1.0'!H:H,MATCH('показатель 504-п'!T943,'УЦН 1.0'!R:R,0)),"")="",""," ("&amp;IFERROR(INDEX('УЦН 1.0'!H:H,MATCH('показатель 504-п'!T943,'УЦН 1.0'!R:R,0)),"")&amp;")"))</f>
        <v/>
      </c>
      <c r="R943" s="807" t="str">
        <f>IFERROR(INDEX('УЦН 2.0'!K:K,MATCH('показатель 504-п'!T943,'УЦН 2.0'!L:L,0)),"")</f>
        <v/>
      </c>
      <c r="S943" s="801" t="str">
        <f>IFERROR(INDEX('ПРТС'!H:H,MATCH('показатель 504-п'!T943,'ПРТС'!P:P,0)),"")</f>
        <v/>
      </c>
      <c r="T943" s="808">
        <v>943</v>
      </c>
      <c r="U943" s="785"/>
      <c r="V943" s="785"/>
      <c r="W943" s="785"/>
      <c r="X943" s="785"/>
      <c r="Y943" s="785"/>
      <c r="Z943" s="785"/>
      <c r="AA943" s="785"/>
      <c r="AB943" s="785"/>
    </row>
    <row r="944" ht="14.25">
      <c r="A944" s="800" t="s">
        <v>1143</v>
      </c>
      <c r="B944" s="800" t="s">
        <v>6013</v>
      </c>
      <c r="C944" s="800" t="s">
        <v>6068</v>
      </c>
      <c r="D944" s="801">
        <v>23</v>
      </c>
      <c r="E944" s="802">
        <v>22</v>
      </c>
      <c r="F944" s="803" t="s">
        <v>6069</v>
      </c>
      <c r="G944" s="803" t="s">
        <v>6070</v>
      </c>
      <c r="H944" s="803" t="s">
        <v>6071</v>
      </c>
      <c r="I944" s="803" t="str">
        <f>IFERROR(INDEX('УУС'!F:F,MATCH('показатель 504-п'!T944,'УУС'!N:N,0)),"")</f>
        <v/>
      </c>
      <c r="J944" s="804" t="str">
        <f t="shared" si="58"/>
        <v xml:space="preserve">3G хор</v>
      </c>
      <c r="K944" s="805" t="s">
        <v>2707</v>
      </c>
      <c r="L944" s="805" t="s">
        <v>2488</v>
      </c>
      <c r="M944" s="805" t="s">
        <v>2508</v>
      </c>
      <c r="N944" s="805" t="s">
        <v>2495</v>
      </c>
      <c r="O944" s="806" t="str">
        <f t="shared" si="59"/>
        <v>-</v>
      </c>
      <c r="P944" s="801" t="s">
        <v>156</v>
      </c>
      <c r="Q944" s="801" t="str">
        <f>CONCATENATE(IFERROR(INDEX('УЦН 1.0'!D:D,MATCH('показатель 504-п'!T944,'УЦН 1.0'!R:R,0)),""),IF(IFERROR(INDEX('УЦН 1.0'!H:H,MATCH('показатель 504-п'!T944,'УЦН 1.0'!R:R,0)),"")="",""," ("&amp;IFERROR(INDEX('УЦН 1.0'!H:H,MATCH('показатель 504-п'!T944,'УЦН 1.0'!R:R,0)),"")&amp;")"))</f>
        <v/>
      </c>
      <c r="R944" s="807" t="str">
        <f>IFERROR(INDEX('УЦН 2.0'!K:K,MATCH('показатель 504-п'!T944,'УЦН 2.0'!L:L,0)),"")</f>
        <v/>
      </c>
      <c r="S944" s="801" t="str">
        <f>IFERROR(INDEX('ПРТС'!H:H,MATCH('показатель 504-п'!T944,'ПРТС'!P:P,0)),"")</f>
        <v/>
      </c>
      <c r="T944" s="808">
        <v>944</v>
      </c>
      <c r="U944" s="785"/>
      <c r="V944" s="785"/>
      <c r="W944" s="785"/>
      <c r="X944" s="785"/>
      <c r="Y944" s="785"/>
      <c r="Z944" s="785"/>
      <c r="AA944" s="785"/>
      <c r="AB944" s="785"/>
    </row>
    <row r="945" ht="14.25">
      <c r="A945" s="800" t="s">
        <v>1143</v>
      </c>
      <c r="B945" s="800" t="s">
        <v>5930</v>
      </c>
      <c r="C945" s="800" t="s">
        <v>339</v>
      </c>
      <c r="D945" s="801">
        <v>263</v>
      </c>
      <c r="E945" s="822">
        <v>188</v>
      </c>
      <c r="F945" s="823" t="s">
        <v>6072</v>
      </c>
      <c r="G945" s="823" t="s">
        <v>6073</v>
      </c>
      <c r="H945" s="823" t="s">
        <v>6074</v>
      </c>
      <c r="I945" s="803" t="str">
        <f>IFERROR(INDEX('УУС'!F:F,MATCH('показатель 504-п'!T945,'УУС'!N:N,0)),"")</f>
        <v/>
      </c>
      <c r="J945" s="804" t="str">
        <f t="shared" si="58"/>
        <v xml:space="preserve">3G хор</v>
      </c>
      <c r="K945" s="805" t="s">
        <v>2707</v>
      </c>
      <c r="L945" s="805" t="s">
        <v>2488</v>
      </c>
      <c r="M945" s="805" t="s">
        <v>2508</v>
      </c>
      <c r="N945" s="805" t="s">
        <v>2495</v>
      </c>
      <c r="O945" s="806" t="str">
        <f t="shared" si="59"/>
        <v>ВОЛС</v>
      </c>
      <c r="P945" s="801" t="s">
        <v>819</v>
      </c>
      <c r="Q945" s="801" t="str">
        <f>CONCATENATE(IFERROR(INDEX('УЦН 1.0'!D:D,MATCH('показатель 504-п'!T945,'УЦН 1.0'!R:R,0)),""),IF(IFERROR(INDEX('УЦН 1.0'!H:H,MATCH('показатель 504-п'!T945,'УЦН 1.0'!R:R,0)),"")="",""," ("&amp;IFERROR(INDEX('УЦН 1.0'!H:H,MATCH('показатель 504-п'!T945,'УЦН 1.0'!R:R,0)),"")&amp;")"))</f>
        <v xml:space="preserve">2019 (ВОЛС)</v>
      </c>
      <c r="R945" s="807" t="str">
        <f>IFERROR(INDEX('УЦН 2.0'!K:K,MATCH('показатель 504-п'!T945,'УЦН 2.0'!L:L,0)),"")</f>
        <v/>
      </c>
      <c r="S945" s="801" t="str">
        <f>IFERROR(INDEX('ПРТС'!H:H,MATCH('показатель 504-п'!T945,'ПРТС'!P:P,0)),"")</f>
        <v/>
      </c>
      <c r="T945" s="808">
        <v>945</v>
      </c>
      <c r="U945" s="785"/>
      <c r="V945" s="785"/>
      <c r="W945" s="785"/>
      <c r="X945" s="785"/>
      <c r="Y945" s="785"/>
      <c r="Z945" s="785"/>
      <c r="AA945" s="785"/>
      <c r="AB945" s="785"/>
    </row>
    <row r="946" ht="14.25">
      <c r="A946" s="800" t="s">
        <v>1143</v>
      </c>
      <c r="B946" s="800" t="s">
        <v>6075</v>
      </c>
      <c r="C946" s="800" t="s">
        <v>6076</v>
      </c>
      <c r="D946" s="801">
        <v>774</v>
      </c>
      <c r="E946" s="802">
        <v>906</v>
      </c>
      <c r="F946" s="803" t="s">
        <v>6077</v>
      </c>
      <c r="G946" s="803" t="s">
        <v>6078</v>
      </c>
      <c r="H946" s="803" t="s">
        <v>6079</v>
      </c>
      <c r="I946" s="803" t="str">
        <f>IFERROR(INDEX('УУС'!F:F,MATCH('показатель 504-п'!T946,'УУС'!N:N,0)),"")</f>
        <v/>
      </c>
      <c r="J946" s="804" t="str">
        <f t="shared" si="58"/>
        <v xml:space="preserve">3G хор</v>
      </c>
      <c r="K946" s="805" t="s">
        <v>2707</v>
      </c>
      <c r="L946" s="805" t="s">
        <v>2488</v>
      </c>
      <c r="M946" s="805" t="s">
        <v>2508</v>
      </c>
      <c r="N946" s="805" t="s">
        <v>2495</v>
      </c>
      <c r="O946" s="806" t="str">
        <f t="shared" si="59"/>
        <v>ВОЛС</v>
      </c>
      <c r="P946" s="801" t="s">
        <v>819</v>
      </c>
      <c r="Q946" s="801" t="str">
        <f>CONCATENATE(IFERROR(INDEX('УЦН 1.0'!D:D,MATCH('показатель 504-п'!T946,'УЦН 1.0'!R:R,0)),""),IF(IFERROR(INDEX('УЦН 1.0'!H:H,MATCH('показатель 504-п'!T946,'УЦН 1.0'!R:R,0)),"")="",""," ("&amp;IFERROR(INDEX('УЦН 1.0'!H:H,MATCH('показатель 504-п'!T946,'УЦН 1.0'!R:R,0)),"")&amp;")"))</f>
        <v/>
      </c>
      <c r="R946" s="807" t="str">
        <f>IFERROR(INDEX('УЦН 2.0'!K:K,MATCH('показатель 504-п'!T946,'УЦН 2.0'!L:L,0)),"")</f>
        <v/>
      </c>
      <c r="S946" s="801" t="str">
        <f>IFERROR(INDEX('ПРТС'!H:H,MATCH('показатель 504-п'!T946,'ПРТС'!P:P,0)),"")</f>
        <v/>
      </c>
      <c r="T946" s="808">
        <v>946</v>
      </c>
      <c r="U946" s="785"/>
      <c r="V946" s="785"/>
      <c r="W946" s="785"/>
      <c r="X946" s="785"/>
      <c r="Y946" s="785"/>
      <c r="Z946" s="785"/>
      <c r="AA946" s="785"/>
      <c r="AB946" s="785"/>
    </row>
    <row r="947" ht="14.25">
      <c r="A947" s="800" t="s">
        <v>1143</v>
      </c>
      <c r="B947" s="800" t="s">
        <v>5921</v>
      </c>
      <c r="C947" s="800" t="s">
        <v>1506</v>
      </c>
      <c r="D947" s="801">
        <v>217</v>
      </c>
      <c r="E947" s="802">
        <v>133</v>
      </c>
      <c r="F947" s="803" t="s">
        <v>6080</v>
      </c>
      <c r="G947" s="803" t="s">
        <v>6081</v>
      </c>
      <c r="H947" s="803" t="s">
        <v>6082</v>
      </c>
      <c r="I947" s="803" t="str">
        <f>IFERROR(INDEX('УУС'!F:F,MATCH('показатель 504-п'!T947,'УУС'!N:N,0)),"")</f>
        <v xml:space="preserve">ул. Горка, д. 37</v>
      </c>
      <c r="J947" s="804" t="str">
        <f t="shared" si="58"/>
        <v xml:space="preserve">3G хор</v>
      </c>
      <c r="K947" s="805" t="s">
        <v>2515</v>
      </c>
      <c r="L947" s="805" t="s">
        <v>2500</v>
      </c>
      <c r="M947" s="805" t="s">
        <v>2489</v>
      </c>
      <c r="N947" s="805" t="s">
        <v>2495</v>
      </c>
      <c r="O947" s="806" t="str">
        <f t="shared" si="59"/>
        <v>РРЛ</v>
      </c>
      <c r="P947" s="801" t="s">
        <v>2540</v>
      </c>
      <c r="Q947" s="801" t="str">
        <f>CONCATENATE(IFERROR(INDEX('УЦН 1.0'!D:D,MATCH('показатель 504-п'!T947,'УЦН 1.0'!R:R,0)),""),IF(IFERROR(INDEX('УЦН 1.0'!H:H,MATCH('показатель 504-п'!T947,'УЦН 1.0'!R:R,0)),"")="",""," ("&amp;IFERROR(INDEX('УЦН 1.0'!H:H,MATCH('показатель 504-п'!T947,'УЦН 1.0'!R:R,0)),"")&amp;")"))</f>
        <v/>
      </c>
      <c r="R947" s="807" t="str">
        <f>IFERROR(INDEX('УЦН 2.0'!K:K,MATCH('показатель 504-п'!T947,'УЦН 2.0'!L:L,0)),"")</f>
        <v/>
      </c>
      <c r="S947" s="801" t="str">
        <f>IFERROR(INDEX('ПРТС'!H:H,MATCH('показатель 504-п'!T947,'ПРТС'!P:P,0)),"")</f>
        <v/>
      </c>
      <c r="T947" s="808">
        <v>947</v>
      </c>
      <c r="U947" s="785"/>
      <c r="V947" s="785"/>
      <c r="W947" s="785"/>
      <c r="X947" s="785"/>
      <c r="Y947" s="785"/>
      <c r="Z947" s="785"/>
      <c r="AA947" s="785"/>
      <c r="AB947" s="785"/>
    </row>
    <row r="948" ht="14.25">
      <c r="A948" s="818" t="s">
        <v>1143</v>
      </c>
      <c r="B948" s="800" t="s">
        <v>5909</v>
      </c>
      <c r="C948" s="818" t="s">
        <v>121</v>
      </c>
      <c r="D948" s="801">
        <v>196</v>
      </c>
      <c r="E948" s="822">
        <v>212</v>
      </c>
      <c r="F948" s="823" t="s">
        <v>6083</v>
      </c>
      <c r="G948" s="823" t="s">
        <v>6084</v>
      </c>
      <c r="H948" s="823" t="s">
        <v>6085</v>
      </c>
      <c r="I948" s="803" t="str">
        <f>IFERROR(INDEX('УУС'!F:F,MATCH('показатель 504-п'!T948,'УУС'!N:N,0)),"")</f>
        <v/>
      </c>
      <c r="J948" s="819" t="str">
        <f t="shared" si="58"/>
        <v xml:space="preserve">3G низ</v>
      </c>
      <c r="K948" s="805"/>
      <c r="L948" s="805"/>
      <c r="M948" s="805"/>
      <c r="N948" s="820" t="s">
        <v>2738</v>
      </c>
      <c r="O948" s="806" t="str">
        <f t="shared" si="59"/>
        <v>РРЛ</v>
      </c>
      <c r="P948" s="801" t="s">
        <v>2540</v>
      </c>
      <c r="Q948" s="801" t="str">
        <f>CONCATENATE(IFERROR(INDEX('УЦН 1.0'!D:D,MATCH('показатель 504-п'!T948,'УЦН 1.0'!R:R,0)),""),IF(IFERROR(INDEX('УЦН 1.0'!H:H,MATCH('показатель 504-п'!T948,'УЦН 1.0'!R:R,0)),"")="",""," ("&amp;IFERROR(INDEX('УЦН 1.0'!H:H,MATCH('показатель 504-п'!T948,'УЦН 1.0'!R:R,0)),"")&amp;")"))</f>
        <v/>
      </c>
      <c r="R948" s="807">
        <f>IFERROR(INDEX('УЦН 2.0'!K:K,MATCH('показатель 504-п'!T948,'УЦН 2.0'!L:L,0)),"")</f>
        <v>0</v>
      </c>
      <c r="S948" s="801" t="str">
        <f>IFERROR(INDEX('ПРТС'!H:H,MATCH('показатель 504-п'!T948,'ПРТС'!P:P,0)),"")</f>
        <v/>
      </c>
      <c r="T948" s="808">
        <v>948</v>
      </c>
      <c r="U948" s="785"/>
      <c r="V948" s="785"/>
      <c r="W948" s="785"/>
      <c r="X948" s="785"/>
      <c r="Y948" s="785"/>
      <c r="Z948" s="785"/>
      <c r="AA948" s="785"/>
      <c r="AB948" s="785"/>
    </row>
    <row r="949" ht="14.25">
      <c r="A949" s="800" t="s">
        <v>1143</v>
      </c>
      <c r="B949" s="800" t="s">
        <v>5930</v>
      </c>
      <c r="C949" s="800" t="s">
        <v>6086</v>
      </c>
      <c r="D949" s="801">
        <v>1259</v>
      </c>
      <c r="E949" s="802">
        <v>1194</v>
      </c>
      <c r="F949" s="803" t="s">
        <v>6087</v>
      </c>
      <c r="G949" s="803" t="s">
        <v>6088</v>
      </c>
      <c r="H949" s="803" t="s">
        <v>6089</v>
      </c>
      <c r="I949" s="803" t="str">
        <f>IFERROR(INDEX('УУС'!F:F,MATCH('показатель 504-п'!T949,'УУС'!N:N,0)),"")</f>
        <v/>
      </c>
      <c r="J949" s="804" t="str">
        <f t="shared" si="58"/>
        <v xml:space="preserve">3G хор</v>
      </c>
      <c r="K949" s="805" t="s">
        <v>2707</v>
      </c>
      <c r="L949" s="805" t="s">
        <v>2488</v>
      </c>
      <c r="M949" s="805" t="s">
        <v>2508</v>
      </c>
      <c r="N949" s="805" t="s">
        <v>2495</v>
      </c>
      <c r="O949" s="806" t="str">
        <f t="shared" si="59"/>
        <v>ВОЛС</v>
      </c>
      <c r="P949" s="801" t="s">
        <v>819</v>
      </c>
      <c r="Q949" s="801" t="str">
        <f>CONCATENATE(IFERROR(INDEX('УЦН 1.0'!D:D,MATCH('показатель 504-п'!T949,'УЦН 1.0'!R:R,0)),""),IF(IFERROR(INDEX('УЦН 1.0'!H:H,MATCH('показатель 504-п'!T949,'УЦН 1.0'!R:R,0)),"")="",""," ("&amp;IFERROR(INDEX('УЦН 1.0'!H:H,MATCH('показатель 504-п'!T949,'УЦН 1.0'!R:R,0)),"")&amp;")"))</f>
        <v/>
      </c>
      <c r="R949" s="807" t="str">
        <f>IFERROR(INDEX('УЦН 2.0'!K:K,MATCH('показатель 504-п'!T949,'УЦН 2.0'!L:L,0)),"")</f>
        <v/>
      </c>
      <c r="S949" s="801" t="str">
        <f>IFERROR(INDEX('ПРТС'!H:H,MATCH('показатель 504-п'!T949,'ПРТС'!P:P,0)),"")</f>
        <v/>
      </c>
      <c r="T949" s="808">
        <v>949</v>
      </c>
      <c r="U949" s="785"/>
      <c r="V949" s="785"/>
      <c r="W949" s="785"/>
      <c r="X949" s="785"/>
      <c r="Y949" s="785"/>
      <c r="Z949" s="785"/>
      <c r="AA949" s="785"/>
      <c r="AB949" s="785"/>
    </row>
    <row r="950" ht="14.25">
      <c r="A950" s="800" t="s">
        <v>1143</v>
      </c>
      <c r="B950" s="830" t="s">
        <v>1298</v>
      </c>
      <c r="C950" s="800" t="s">
        <v>6090</v>
      </c>
      <c r="D950" s="801">
        <v>2</v>
      </c>
      <c r="E950" s="802">
        <v>3</v>
      </c>
      <c r="F950" s="803" t="s">
        <v>6091</v>
      </c>
      <c r="G950" s="803" t="s">
        <v>6092</v>
      </c>
      <c r="H950" s="803" t="s">
        <v>6093</v>
      </c>
      <c r="I950" s="803" t="str">
        <f>IFERROR(INDEX('УУС'!F:F,MATCH('показатель 504-п'!T950,'УУС'!N:N,0)),"")</f>
        <v/>
      </c>
      <c r="J950" s="804" t="str">
        <f t="shared" si="58"/>
        <v xml:space="preserve">2G низ</v>
      </c>
      <c r="K950" s="805" t="s">
        <v>2515</v>
      </c>
      <c r="L950" s="805" t="s">
        <v>2500</v>
      </c>
      <c r="M950" s="805" t="s">
        <v>2489</v>
      </c>
      <c r="N950" s="805" t="s">
        <v>2490</v>
      </c>
      <c r="O950" s="806" t="str">
        <f t="shared" si="59"/>
        <v>-</v>
      </c>
      <c r="P950" s="801" t="s">
        <v>156</v>
      </c>
      <c r="Q950" s="801" t="str">
        <f>CONCATENATE(IFERROR(INDEX('УЦН 1.0'!D:D,MATCH('показатель 504-п'!T950,'УЦН 1.0'!R:R,0)),""),IF(IFERROR(INDEX('УЦН 1.0'!H:H,MATCH('показатель 504-п'!T950,'УЦН 1.0'!R:R,0)),"")="",""," ("&amp;IFERROR(INDEX('УЦН 1.0'!H:H,MATCH('показатель 504-п'!T950,'УЦН 1.0'!R:R,0)),"")&amp;")"))</f>
        <v/>
      </c>
      <c r="R950" s="807" t="str">
        <f>IFERROR(INDEX('УЦН 2.0'!K:K,MATCH('показатель 504-п'!T950,'УЦН 2.0'!L:L,0)),"")</f>
        <v/>
      </c>
      <c r="S950" s="801" t="str">
        <f>IFERROR(INDEX('ПРТС'!H:H,MATCH('показатель 504-п'!T950,'ПРТС'!P:P,0)),"")</f>
        <v/>
      </c>
      <c r="T950" s="808">
        <v>950</v>
      </c>
      <c r="U950" s="785"/>
      <c r="V950" s="785"/>
      <c r="W950" s="785"/>
      <c r="X950" s="785"/>
      <c r="Y950" s="785"/>
      <c r="Z950" s="785"/>
      <c r="AA950" s="785"/>
      <c r="AB950" s="785"/>
    </row>
    <row r="951" ht="14.25">
      <c r="A951" s="800" t="s">
        <v>1143</v>
      </c>
      <c r="B951" s="800" t="s">
        <v>6021</v>
      </c>
      <c r="C951" s="800" t="s">
        <v>6094</v>
      </c>
      <c r="D951" s="801">
        <v>0</v>
      </c>
      <c r="E951" s="802">
        <v>0</v>
      </c>
      <c r="F951" s="803" t="s">
        <v>6095</v>
      </c>
      <c r="G951" s="803" t="s">
        <v>6096</v>
      </c>
      <c r="H951" s="803" t="s">
        <v>6097</v>
      </c>
      <c r="I951" s="803" t="str">
        <f>IFERROR(INDEX('УУС'!F:F,MATCH('показатель 504-п'!T951,'УУС'!N:N,0)),"")</f>
        <v/>
      </c>
      <c r="J951" s="804" t="str">
        <f t="shared" si="58"/>
        <v xml:space="preserve">2G низ</v>
      </c>
      <c r="K951" s="805" t="s">
        <v>2515</v>
      </c>
      <c r="L951" s="805" t="s">
        <v>2500</v>
      </c>
      <c r="M951" s="805" t="s">
        <v>2489</v>
      </c>
      <c r="N951" s="805" t="s">
        <v>2490</v>
      </c>
      <c r="O951" s="806" t="str">
        <f t="shared" si="59"/>
        <v>-</v>
      </c>
      <c r="P951" s="801" t="s">
        <v>156</v>
      </c>
      <c r="Q951" s="801" t="str">
        <f>CONCATENATE(IFERROR(INDEX('УЦН 1.0'!D:D,MATCH('показатель 504-п'!T951,'УЦН 1.0'!R:R,0)),""),IF(IFERROR(INDEX('УЦН 1.0'!H:H,MATCH('показатель 504-п'!T951,'УЦН 1.0'!R:R,0)),"")="",""," ("&amp;IFERROR(INDEX('УЦН 1.0'!H:H,MATCH('показатель 504-п'!T951,'УЦН 1.0'!R:R,0)),"")&amp;")"))</f>
        <v/>
      </c>
      <c r="R951" s="807" t="str">
        <f>IFERROR(INDEX('УЦН 2.0'!K:K,MATCH('показатель 504-п'!T951,'УЦН 2.0'!L:L,0)),"")</f>
        <v/>
      </c>
      <c r="S951" s="801" t="str">
        <f>IFERROR(INDEX('ПРТС'!H:H,MATCH('показатель 504-п'!T951,'ПРТС'!P:P,0)),"")</f>
        <v/>
      </c>
      <c r="T951" s="808">
        <v>951</v>
      </c>
      <c r="U951" s="785"/>
      <c r="V951" s="785"/>
      <c r="W951" s="785"/>
      <c r="X951" s="785"/>
      <c r="Y951" s="785"/>
      <c r="Z951" s="785"/>
      <c r="AA951" s="785"/>
      <c r="AB951" s="785"/>
    </row>
    <row r="952" ht="14.25">
      <c r="A952" s="800" t="s">
        <v>1143</v>
      </c>
      <c r="B952" s="800" t="s">
        <v>5944</v>
      </c>
      <c r="C952" s="800" t="s">
        <v>6098</v>
      </c>
      <c r="D952" s="801">
        <v>0</v>
      </c>
      <c r="E952" s="802">
        <v>0</v>
      </c>
      <c r="F952" s="803" t="s">
        <v>6099</v>
      </c>
      <c r="G952" s="803" t="s">
        <v>6100</v>
      </c>
      <c r="H952" s="803" t="s">
        <v>6101</v>
      </c>
      <c r="I952" s="803" t="str">
        <f>IFERROR(INDEX('УУС'!F:F,MATCH('показатель 504-п'!T952,'УУС'!N:N,0)),"")</f>
        <v/>
      </c>
      <c r="J952" s="804" t="str">
        <f t="shared" si="58"/>
        <v xml:space="preserve">2G низ</v>
      </c>
      <c r="K952" s="805" t="s">
        <v>156</v>
      </c>
      <c r="L952" s="805" t="s">
        <v>156</v>
      </c>
      <c r="M952" s="805" t="s">
        <v>156</v>
      </c>
      <c r="N952" s="805" t="s">
        <v>2490</v>
      </c>
      <c r="O952" s="806" t="str">
        <f t="shared" si="59"/>
        <v>-</v>
      </c>
      <c r="P952" s="801" t="s">
        <v>156</v>
      </c>
      <c r="Q952" s="801" t="str">
        <f>CONCATENATE(IFERROR(INDEX('УЦН 1.0'!D:D,MATCH('показатель 504-п'!T952,'УЦН 1.0'!R:R,0)),""),IF(IFERROR(INDEX('УЦН 1.0'!H:H,MATCH('показатель 504-п'!T952,'УЦН 1.0'!R:R,0)),"")="",""," ("&amp;IFERROR(INDEX('УЦН 1.0'!H:H,MATCH('показатель 504-п'!T952,'УЦН 1.0'!R:R,0)),"")&amp;")"))</f>
        <v/>
      </c>
      <c r="R952" s="807" t="str">
        <f>IFERROR(INDEX('УЦН 2.0'!K:K,MATCH('показатель 504-п'!T952,'УЦН 2.0'!L:L,0)),"")</f>
        <v/>
      </c>
      <c r="S952" s="801" t="str">
        <f>IFERROR(INDEX('ПРТС'!H:H,MATCH('показатель 504-п'!T952,'ПРТС'!P:P,0)),"")</f>
        <v/>
      </c>
      <c r="T952" s="808">
        <v>952</v>
      </c>
      <c r="U952" s="785"/>
      <c r="V952" s="785"/>
      <c r="W952" s="785"/>
      <c r="X952" s="785"/>
      <c r="Y952" s="785"/>
      <c r="Z952" s="785"/>
      <c r="AA952" s="785"/>
      <c r="AB952" s="785"/>
    </row>
    <row r="953" ht="14.25">
      <c r="A953" s="800" t="s">
        <v>1143</v>
      </c>
      <c r="B953" s="800" t="s">
        <v>5926</v>
      </c>
      <c r="C953" s="800" t="s">
        <v>40</v>
      </c>
      <c r="D953" s="801">
        <v>122</v>
      </c>
      <c r="E953" s="802">
        <v>79</v>
      </c>
      <c r="F953" s="803" t="s">
        <v>6102</v>
      </c>
      <c r="G953" s="803" t="s">
        <v>6103</v>
      </c>
      <c r="H953" s="803" t="s">
        <v>6104</v>
      </c>
      <c r="I953" s="803" t="str">
        <f>IFERROR(INDEX('УУС'!F:F,MATCH('показатель 504-п'!T953,'УУС'!N:N,0)),"")</f>
        <v xml:space="preserve">ул. Трудовая, д. 31А</v>
      </c>
      <c r="J953" s="804" t="str">
        <f t="shared" si="58"/>
        <v xml:space="preserve">2G низ</v>
      </c>
      <c r="K953" s="805" t="s">
        <v>156</v>
      </c>
      <c r="L953" s="805" t="s">
        <v>156</v>
      </c>
      <c r="M953" s="805" t="s">
        <v>156</v>
      </c>
      <c r="N953" s="805" t="s">
        <v>2490</v>
      </c>
      <c r="O953" s="806" t="str">
        <f t="shared" si="59"/>
        <v>РРЛ</v>
      </c>
      <c r="P953" s="801" t="s">
        <v>2540</v>
      </c>
      <c r="Q953" s="801" t="str">
        <f>CONCATENATE(IFERROR(INDEX('УЦН 1.0'!D:D,MATCH('показатель 504-п'!T953,'УЦН 1.0'!R:R,0)),""),IF(IFERROR(INDEX('УЦН 1.0'!H:H,MATCH('показатель 504-п'!T953,'УЦН 1.0'!R:R,0)),"")="",""," ("&amp;IFERROR(INDEX('УЦН 1.0'!H:H,MATCH('показатель 504-п'!T953,'УЦН 1.0'!R:R,0)),"")&amp;")"))</f>
        <v/>
      </c>
      <c r="R953" s="807" t="str">
        <f>IFERROR(INDEX('УЦН 2.0'!K:K,MATCH('показатель 504-п'!T953,'УЦН 2.0'!L:L,0)),"")</f>
        <v/>
      </c>
      <c r="S953" s="801" t="str">
        <f>IFERROR(INDEX('ПРТС'!H:H,MATCH('показатель 504-п'!T953,'ПРТС'!P:P,0)),"")</f>
        <v/>
      </c>
      <c r="T953" s="808">
        <v>953</v>
      </c>
      <c r="U953" s="785"/>
      <c r="V953" s="785"/>
      <c r="W953" s="785"/>
      <c r="X953" s="785"/>
      <c r="Y953" s="785"/>
      <c r="Z953" s="785"/>
      <c r="AA953" s="785"/>
      <c r="AB953" s="785"/>
    </row>
    <row r="954" ht="14.25">
      <c r="A954" s="800" t="s">
        <v>1143</v>
      </c>
      <c r="B954" s="800" t="s">
        <v>5939</v>
      </c>
      <c r="C954" s="800" t="s">
        <v>6105</v>
      </c>
      <c r="D954" s="801">
        <v>11</v>
      </c>
      <c r="E954" s="802">
        <v>0</v>
      </c>
      <c r="F954" s="803" t="s">
        <v>6106</v>
      </c>
      <c r="G954" s="803" t="s">
        <v>6107</v>
      </c>
      <c r="H954" s="803" t="s">
        <v>6108</v>
      </c>
      <c r="I954" s="803" t="str">
        <f>IFERROR(INDEX('УУС'!F:F,MATCH('показатель 504-п'!T954,'УУС'!N:N,0)),"")</f>
        <v/>
      </c>
      <c r="J954" s="804" t="str">
        <f t="shared" si="58"/>
        <v xml:space="preserve">2G низ</v>
      </c>
      <c r="K954" s="805" t="s">
        <v>156</v>
      </c>
      <c r="L954" s="805" t="s">
        <v>156</v>
      </c>
      <c r="M954" s="805" t="s">
        <v>156</v>
      </c>
      <c r="N954" s="805" t="s">
        <v>2490</v>
      </c>
      <c r="O954" s="806" t="str">
        <f t="shared" si="59"/>
        <v>-</v>
      </c>
      <c r="P954" s="801" t="s">
        <v>156</v>
      </c>
      <c r="Q954" s="801" t="str">
        <f>CONCATENATE(IFERROR(INDEX('УЦН 1.0'!D:D,MATCH('показатель 504-п'!T954,'УЦН 1.0'!R:R,0)),""),IF(IFERROR(INDEX('УЦН 1.0'!H:H,MATCH('показатель 504-п'!T954,'УЦН 1.0'!R:R,0)),"")="",""," ("&amp;IFERROR(INDEX('УЦН 1.0'!H:H,MATCH('показатель 504-п'!T954,'УЦН 1.0'!R:R,0)),"")&amp;")"))</f>
        <v/>
      </c>
      <c r="R954" s="807" t="str">
        <f>IFERROR(INDEX('УЦН 2.0'!K:K,MATCH('показатель 504-п'!T954,'УЦН 2.0'!L:L,0)),"")</f>
        <v/>
      </c>
      <c r="S954" s="801" t="str">
        <f>IFERROR(INDEX('ПРТС'!H:H,MATCH('показатель 504-п'!T954,'ПРТС'!P:P,0)),"")</f>
        <v/>
      </c>
      <c r="T954" s="808">
        <v>954</v>
      </c>
      <c r="U954" s="785"/>
      <c r="V954" s="785"/>
      <c r="W954" s="785"/>
      <c r="X954" s="785"/>
      <c r="Y954" s="785"/>
      <c r="Z954" s="785"/>
      <c r="AA954" s="785"/>
      <c r="AB954" s="785"/>
    </row>
    <row r="955" ht="14.25">
      <c r="A955" s="800" t="s">
        <v>1143</v>
      </c>
      <c r="B955" s="800" t="s">
        <v>5944</v>
      </c>
      <c r="C955" s="800" t="s">
        <v>6109</v>
      </c>
      <c r="D955" s="801">
        <v>14</v>
      </c>
      <c r="E955" s="802">
        <v>9</v>
      </c>
      <c r="F955" s="803" t="s">
        <v>6110</v>
      </c>
      <c r="G955" s="803" t="s">
        <v>6111</v>
      </c>
      <c r="H955" s="803" t="s">
        <v>6112</v>
      </c>
      <c r="I955" s="803" t="str">
        <f>IFERROR(INDEX('УУС'!F:F,MATCH('показатель 504-п'!T955,'УУС'!N:N,0)),"")</f>
        <v/>
      </c>
      <c r="J955" s="804" t="str">
        <f t="shared" si="58"/>
        <v xml:space="preserve">2G низ</v>
      </c>
      <c r="K955" s="805" t="s">
        <v>156</v>
      </c>
      <c r="L955" s="805" t="s">
        <v>156</v>
      </c>
      <c r="M955" s="805" t="s">
        <v>156</v>
      </c>
      <c r="N955" s="805" t="s">
        <v>2490</v>
      </c>
      <c r="O955" s="806" t="str">
        <f t="shared" si="59"/>
        <v>-</v>
      </c>
      <c r="P955" s="801" t="s">
        <v>156</v>
      </c>
      <c r="Q955" s="801" t="str">
        <f>CONCATENATE(IFERROR(INDEX('УЦН 1.0'!D:D,MATCH('показатель 504-п'!T955,'УЦН 1.0'!R:R,0)),""),IF(IFERROR(INDEX('УЦН 1.0'!H:H,MATCH('показатель 504-п'!T955,'УЦН 1.0'!R:R,0)),"")="",""," ("&amp;IFERROR(INDEX('УЦН 1.0'!H:H,MATCH('показатель 504-п'!T955,'УЦН 1.0'!R:R,0)),"")&amp;")"))</f>
        <v/>
      </c>
      <c r="R955" s="807" t="str">
        <f>IFERROR(INDEX('УЦН 2.0'!K:K,MATCH('показатель 504-п'!T955,'УЦН 2.0'!L:L,0)),"")</f>
        <v/>
      </c>
      <c r="S955" s="801" t="str">
        <f>IFERROR(INDEX('ПРТС'!H:H,MATCH('показатель 504-п'!T955,'ПРТС'!P:P,0)),"")</f>
        <v/>
      </c>
      <c r="T955" s="808">
        <v>955</v>
      </c>
      <c r="U955" s="785"/>
      <c r="V955" s="785"/>
      <c r="W955" s="785"/>
      <c r="X955" s="785"/>
      <c r="Y955" s="785"/>
      <c r="Z955" s="785"/>
      <c r="AA955" s="785"/>
      <c r="AB955" s="785"/>
    </row>
    <row r="956" ht="14.25">
      <c r="A956" s="800" t="s">
        <v>1143</v>
      </c>
      <c r="B956" s="800" t="s">
        <v>6003</v>
      </c>
      <c r="C956" s="800" t="s">
        <v>6113</v>
      </c>
      <c r="D956" s="801">
        <v>59</v>
      </c>
      <c r="E956" s="802">
        <v>60</v>
      </c>
      <c r="F956" s="803" t="s">
        <v>6114</v>
      </c>
      <c r="G956" s="803" t="s">
        <v>6115</v>
      </c>
      <c r="H956" s="803" t="s">
        <v>6116</v>
      </c>
      <c r="I956" s="803" t="str">
        <f>IFERROR(INDEX('УУС'!F:F,MATCH('показатель 504-п'!T956,'УУС'!N:N,0)),"")</f>
        <v/>
      </c>
      <c r="J956" s="804" t="str">
        <f t="shared" si="58"/>
        <v xml:space="preserve">3G хор</v>
      </c>
      <c r="K956" s="805" t="s">
        <v>2515</v>
      </c>
      <c r="L956" s="805" t="s">
        <v>2500</v>
      </c>
      <c r="M956" s="805" t="s">
        <v>2489</v>
      </c>
      <c r="N956" s="805" t="s">
        <v>2495</v>
      </c>
      <c r="O956" s="806" t="str">
        <f t="shared" si="59"/>
        <v>-</v>
      </c>
      <c r="P956" s="801" t="s">
        <v>156</v>
      </c>
      <c r="Q956" s="801" t="str">
        <f>CONCATENATE(IFERROR(INDEX('УЦН 1.0'!D:D,MATCH('показатель 504-п'!T956,'УЦН 1.0'!R:R,0)),""),IF(IFERROR(INDEX('УЦН 1.0'!H:H,MATCH('показатель 504-п'!T956,'УЦН 1.0'!R:R,0)),"")="",""," ("&amp;IFERROR(INDEX('УЦН 1.0'!H:H,MATCH('показатель 504-п'!T956,'УЦН 1.0'!R:R,0)),"")&amp;")"))</f>
        <v/>
      </c>
      <c r="R956" s="807" t="str">
        <f>IFERROR(INDEX('УЦН 2.0'!K:K,MATCH('показатель 504-п'!T956,'УЦН 2.0'!L:L,0)),"")</f>
        <v/>
      </c>
      <c r="S956" s="801" t="str">
        <f>IFERROR(INDEX('ПРТС'!H:H,MATCH('показатель 504-п'!T956,'ПРТС'!P:P,0)),"")</f>
        <v/>
      </c>
      <c r="T956" s="808">
        <v>956</v>
      </c>
      <c r="U956" s="785"/>
      <c r="V956" s="785"/>
      <c r="W956" s="785"/>
      <c r="X956" s="785"/>
      <c r="Y956" s="785"/>
      <c r="Z956" s="785"/>
      <c r="AA956" s="785"/>
      <c r="AB956" s="785"/>
    </row>
    <row r="957" ht="14.25">
      <c r="A957" s="800" t="s">
        <v>1143</v>
      </c>
      <c r="B957" s="800" t="s">
        <v>5934</v>
      </c>
      <c r="C957" s="800" t="s">
        <v>6117</v>
      </c>
      <c r="D957" s="801">
        <v>517</v>
      </c>
      <c r="E957" s="802">
        <v>647</v>
      </c>
      <c r="F957" s="803" t="s">
        <v>6118</v>
      </c>
      <c r="G957" s="803" t="s">
        <v>6119</v>
      </c>
      <c r="H957" s="803" t="s">
        <v>6120</v>
      </c>
      <c r="I957" s="803" t="str">
        <f>IFERROR(INDEX('УУС'!F:F,MATCH('показатель 504-п'!T957,'УУС'!N:N,0)),"")</f>
        <v/>
      </c>
      <c r="J957" s="804" t="str">
        <f t="shared" si="58"/>
        <v xml:space="preserve">4G хор</v>
      </c>
      <c r="K957" s="805" t="s">
        <v>2515</v>
      </c>
      <c r="L957" s="805" t="s">
        <v>2481</v>
      </c>
      <c r="M957" s="805" t="s">
        <v>2489</v>
      </c>
      <c r="N957" s="805" t="s">
        <v>2738</v>
      </c>
      <c r="O957" s="806" t="str">
        <f t="shared" si="59"/>
        <v>ВОЛС</v>
      </c>
      <c r="P957" s="801" t="s">
        <v>819</v>
      </c>
      <c r="Q957" s="801" t="str">
        <f>CONCATENATE(IFERROR(INDEX('УЦН 1.0'!D:D,MATCH('показатель 504-п'!T957,'УЦН 1.0'!R:R,0)),""),IF(IFERROR(INDEX('УЦН 1.0'!H:H,MATCH('показатель 504-п'!T957,'УЦН 1.0'!R:R,0)),"")="",""," ("&amp;IFERROR(INDEX('УЦН 1.0'!H:H,MATCH('показатель 504-п'!T957,'УЦН 1.0'!R:R,0)),"")&amp;")"))</f>
        <v/>
      </c>
      <c r="R957" s="807" t="str">
        <f>IFERROR(INDEX('УЦН 2.0'!K:K,MATCH('показатель 504-п'!T957,'УЦН 2.0'!L:L,0)),"")</f>
        <v/>
      </c>
      <c r="S957" s="801" t="str">
        <f>IFERROR(INDEX('ПРТС'!H:H,MATCH('показатель 504-п'!T957,'ПРТС'!P:P,0)),"")</f>
        <v/>
      </c>
      <c r="T957" s="808">
        <v>957</v>
      </c>
      <c r="U957" s="785"/>
      <c r="V957" s="785"/>
      <c r="W957" s="785"/>
      <c r="X957" s="785"/>
      <c r="Y957" s="785"/>
      <c r="Z957" s="785"/>
      <c r="AA957" s="785"/>
      <c r="AB957" s="785"/>
    </row>
    <row r="958" ht="14.25">
      <c r="A958" s="809" t="s">
        <v>1143</v>
      </c>
      <c r="B958" s="800" t="s">
        <v>1180</v>
      </c>
      <c r="C958" s="809" t="s">
        <v>122</v>
      </c>
      <c r="D958" s="813">
        <v>187</v>
      </c>
      <c r="E958" s="802">
        <v>145</v>
      </c>
      <c r="F958" s="803" t="s">
        <v>6121</v>
      </c>
      <c r="G958" s="803" t="s">
        <v>6122</v>
      </c>
      <c r="H958" s="803" t="s">
        <v>6123</v>
      </c>
      <c r="I958" s="803" t="str">
        <f>IFERROR(INDEX('УУС'!F:F,MATCH('показатель 504-п'!T958,'УУС'!N:N,0)),"")</f>
        <v/>
      </c>
      <c r="J958" s="811" t="str">
        <f t="shared" si="58"/>
        <v xml:space="preserve">4G хор</v>
      </c>
      <c r="K958" s="805"/>
      <c r="L958" s="805"/>
      <c r="M958" s="805"/>
      <c r="N958" s="812" t="s">
        <v>2483</v>
      </c>
      <c r="O958" s="806" t="str">
        <f t="shared" si="59"/>
        <v>ВОЛС</v>
      </c>
      <c r="P958" s="801" t="s">
        <v>2540</v>
      </c>
      <c r="Q958" s="801" t="str">
        <f>CONCATENATE(IFERROR(INDEX('УЦН 1.0'!D:D,MATCH('показатель 504-п'!T958,'УЦН 1.0'!R:R,0)),""),IF(IFERROR(INDEX('УЦН 1.0'!H:H,MATCH('показатель 504-п'!T958,'УЦН 1.0'!R:R,0)),"")="",""," ("&amp;IFERROR(INDEX('УЦН 1.0'!H:H,MATCH('показатель 504-п'!T958,'УЦН 1.0'!R:R,0)),"")&amp;")"))</f>
        <v/>
      </c>
      <c r="R958" s="807" t="str">
        <f>IFERROR(INDEX('УЦН 2.0'!K:K,MATCH('показатель 504-п'!T958,'УЦН 2.0'!L:L,0)),"")</f>
        <v xml:space="preserve">2023 (октябрь 2023) - ВОЛС  </v>
      </c>
      <c r="S958" s="801" t="str">
        <f>IFERROR(INDEX('ПРТС'!H:H,MATCH('показатель 504-п'!T958,'ПРТС'!P:P,0)),"")</f>
        <v/>
      </c>
      <c r="T958" s="808">
        <v>958</v>
      </c>
      <c r="U958" s="785"/>
      <c r="V958" s="785"/>
      <c r="W958" s="785"/>
      <c r="X958" s="785"/>
      <c r="Y958" s="785"/>
      <c r="Z958" s="785"/>
      <c r="AA958" s="785"/>
      <c r="AB958" s="785"/>
    </row>
    <row r="959" ht="14.25">
      <c r="A959" s="800" t="s">
        <v>1143</v>
      </c>
      <c r="B959" s="800" t="s">
        <v>5939</v>
      </c>
      <c r="C959" s="800" t="s">
        <v>6124</v>
      </c>
      <c r="D959" s="801">
        <v>32</v>
      </c>
      <c r="E959" s="802">
        <v>31</v>
      </c>
      <c r="F959" s="803" t="s">
        <v>6125</v>
      </c>
      <c r="G959" s="803" t="s">
        <v>6126</v>
      </c>
      <c r="H959" s="803" t="s">
        <v>6127</v>
      </c>
      <c r="I959" s="803" t="str">
        <f>IFERROR(INDEX('УУС'!F:F,MATCH('показатель 504-п'!T959,'УУС'!N:N,0)),"")</f>
        <v/>
      </c>
      <c r="J959" s="804" t="str">
        <f t="shared" si="58"/>
        <v xml:space="preserve">2G низ</v>
      </c>
      <c r="K959" s="805" t="s">
        <v>156</v>
      </c>
      <c r="L959" s="805" t="s">
        <v>156</v>
      </c>
      <c r="M959" s="805" t="s">
        <v>156</v>
      </c>
      <c r="N959" s="805" t="s">
        <v>2490</v>
      </c>
      <c r="O959" s="806" t="str">
        <f t="shared" si="59"/>
        <v>-</v>
      </c>
      <c r="P959" s="801" t="s">
        <v>156</v>
      </c>
      <c r="Q959" s="801" t="str">
        <f>CONCATENATE(IFERROR(INDEX('УЦН 1.0'!D:D,MATCH('показатель 504-п'!T959,'УЦН 1.0'!R:R,0)),""),IF(IFERROR(INDEX('УЦН 1.0'!H:H,MATCH('показатель 504-п'!T959,'УЦН 1.0'!R:R,0)),"")="",""," ("&amp;IFERROR(INDEX('УЦН 1.0'!H:H,MATCH('показатель 504-п'!T959,'УЦН 1.0'!R:R,0)),"")&amp;")"))</f>
        <v/>
      </c>
      <c r="R959" s="807" t="str">
        <f>IFERROR(INDEX('УЦН 2.0'!K:K,MATCH('показатель 504-п'!T959,'УЦН 2.0'!L:L,0)),"")</f>
        <v/>
      </c>
      <c r="S959" s="801" t="str">
        <f>IFERROR(INDEX('ПРТС'!H:H,MATCH('показатель 504-п'!T959,'ПРТС'!P:P,0)),"")</f>
        <v/>
      </c>
      <c r="T959" s="808">
        <v>959</v>
      </c>
      <c r="U959" s="785"/>
      <c r="V959" s="785"/>
      <c r="W959" s="785"/>
      <c r="X959" s="785"/>
      <c r="Y959" s="785"/>
      <c r="Z959" s="785"/>
      <c r="AA959" s="785"/>
      <c r="AB959" s="785"/>
    </row>
    <row r="960" ht="14.25">
      <c r="A960" s="800" t="s">
        <v>1143</v>
      </c>
      <c r="B960" s="830" t="s">
        <v>1375</v>
      </c>
      <c r="C960" s="800" t="s">
        <v>6128</v>
      </c>
      <c r="D960" s="801">
        <v>28</v>
      </c>
      <c r="E960" s="802">
        <v>20</v>
      </c>
      <c r="F960" s="803" t="s">
        <v>6129</v>
      </c>
      <c r="G960" s="803" t="s">
        <v>6130</v>
      </c>
      <c r="H960" s="803" t="s">
        <v>6131</v>
      </c>
      <c r="I960" s="803" t="str">
        <f>IFERROR(INDEX('УУС'!F:F,MATCH('показатель 504-п'!T960,'УУС'!N:N,0)),"")</f>
        <v xml:space="preserve">ул. Тубинская, д. 10</v>
      </c>
      <c r="J960" s="804" t="str">
        <f t="shared" si="58"/>
        <v xml:space="preserve">2G низ</v>
      </c>
      <c r="K960" s="805" t="s">
        <v>156</v>
      </c>
      <c r="L960" s="805" t="s">
        <v>156</v>
      </c>
      <c r="M960" s="805" t="s">
        <v>156</v>
      </c>
      <c r="N960" s="805" t="s">
        <v>2490</v>
      </c>
      <c r="O960" s="806" t="str">
        <f t="shared" si="59"/>
        <v>-</v>
      </c>
      <c r="P960" s="801" t="s">
        <v>156</v>
      </c>
      <c r="Q960" s="801" t="str">
        <f>CONCATENATE(IFERROR(INDEX('УЦН 1.0'!D:D,MATCH('показатель 504-п'!T960,'УЦН 1.0'!R:R,0)),""),IF(IFERROR(INDEX('УЦН 1.0'!H:H,MATCH('показатель 504-п'!T960,'УЦН 1.0'!R:R,0)),"")="",""," ("&amp;IFERROR(INDEX('УЦН 1.0'!H:H,MATCH('показатель 504-п'!T960,'УЦН 1.0'!R:R,0)),"")&amp;")"))</f>
        <v/>
      </c>
      <c r="R960" s="807" t="str">
        <f>IFERROR(INDEX('УЦН 2.0'!K:K,MATCH('показатель 504-п'!T960,'УЦН 2.0'!L:L,0)),"")</f>
        <v/>
      </c>
      <c r="S960" s="801" t="str">
        <f>IFERROR(INDEX('ПРТС'!H:H,MATCH('показатель 504-п'!T960,'ПРТС'!P:P,0)),"")</f>
        <v/>
      </c>
      <c r="T960" s="808">
        <v>960</v>
      </c>
      <c r="U960" s="785"/>
      <c r="V960" s="785"/>
      <c r="W960" s="785"/>
      <c r="X960" s="785"/>
      <c r="Y960" s="785"/>
      <c r="Z960" s="785"/>
      <c r="AA960" s="785"/>
      <c r="AB960" s="785"/>
    </row>
    <row r="961" ht="14.25">
      <c r="A961" s="800" t="s">
        <v>1143</v>
      </c>
      <c r="B961" s="800" t="s">
        <v>5944</v>
      </c>
      <c r="C961" s="800" t="s">
        <v>6132</v>
      </c>
      <c r="D961" s="801">
        <v>1077</v>
      </c>
      <c r="E961" s="802">
        <v>957</v>
      </c>
      <c r="F961" s="803" t="s">
        <v>6133</v>
      </c>
      <c r="G961" s="803" t="s">
        <v>6134</v>
      </c>
      <c r="H961" s="803" t="s">
        <v>6135</v>
      </c>
      <c r="I961" s="803" t="str">
        <f>IFERROR(INDEX('УУС'!F:F,MATCH('показатель 504-п'!T961,'УУС'!N:N,0)),"")</f>
        <v/>
      </c>
      <c r="J961" s="804" t="str">
        <f t="shared" si="58"/>
        <v xml:space="preserve">3G хор</v>
      </c>
      <c r="K961" s="805" t="s">
        <v>2557</v>
      </c>
      <c r="L961" s="805" t="s">
        <v>2488</v>
      </c>
      <c r="M961" s="805" t="s">
        <v>2516</v>
      </c>
      <c r="N961" s="805" t="s">
        <v>2495</v>
      </c>
      <c r="O961" s="806" t="str">
        <f t="shared" si="59"/>
        <v>ВОЛС</v>
      </c>
      <c r="P961" s="801" t="s">
        <v>819</v>
      </c>
      <c r="Q961" s="801" t="str">
        <f>CONCATENATE(IFERROR(INDEX('УЦН 1.0'!D:D,MATCH('показатель 504-п'!T961,'УЦН 1.0'!R:R,0)),""),IF(IFERROR(INDEX('УЦН 1.0'!H:H,MATCH('показатель 504-п'!T961,'УЦН 1.0'!R:R,0)),"")="",""," ("&amp;IFERROR(INDEX('УЦН 1.0'!H:H,MATCH('показатель 504-п'!T961,'УЦН 1.0'!R:R,0)),"")&amp;")"))</f>
        <v/>
      </c>
      <c r="R961" s="807" t="str">
        <f>IFERROR(INDEX('УЦН 2.0'!K:K,MATCH('показатель 504-п'!T961,'УЦН 2.0'!L:L,0)),"")</f>
        <v/>
      </c>
      <c r="S961" s="801" t="str">
        <f>IFERROR(INDEX('ПРТС'!H:H,MATCH('показатель 504-п'!T961,'ПРТС'!P:P,0)),"")</f>
        <v/>
      </c>
      <c r="T961" s="808">
        <v>961</v>
      </c>
      <c r="U961" s="785"/>
      <c r="V961" s="785"/>
      <c r="W961" s="785"/>
      <c r="X961" s="785"/>
      <c r="Y961" s="785"/>
      <c r="Z961" s="785"/>
      <c r="AA961" s="785"/>
      <c r="AB961" s="785"/>
    </row>
    <row r="962" ht="14.25">
      <c r="A962" s="800" t="s">
        <v>1143</v>
      </c>
      <c r="B962" s="830" t="s">
        <v>6136</v>
      </c>
      <c r="C962" s="800" t="s">
        <v>41</v>
      </c>
      <c r="D962" s="801">
        <v>196</v>
      </c>
      <c r="E962" s="802">
        <v>94</v>
      </c>
      <c r="F962" s="803" t="s">
        <v>6137</v>
      </c>
      <c r="G962" s="803" t="s">
        <v>6138</v>
      </c>
      <c r="H962" s="803" t="s">
        <v>6139</v>
      </c>
      <c r="I962" s="803" t="str">
        <f>IFERROR(INDEX('УУС'!F:F,MATCH('показатель 504-п'!T962,'УУС'!N:N,0)),"")</f>
        <v/>
      </c>
      <c r="J962" s="804" t="str">
        <f t="shared" si="58"/>
        <v xml:space="preserve">2G низ</v>
      </c>
      <c r="K962" s="805" t="s">
        <v>156</v>
      </c>
      <c r="L962" s="805" t="s">
        <v>156</v>
      </c>
      <c r="M962" s="805" t="s">
        <v>156</v>
      </c>
      <c r="N962" s="805" t="s">
        <v>2490</v>
      </c>
      <c r="O962" s="806" t="str">
        <f t="shared" si="59"/>
        <v>РРЛ</v>
      </c>
      <c r="P962" s="801" t="s">
        <v>2540</v>
      </c>
      <c r="Q962" s="801" t="str">
        <f>CONCATENATE(IFERROR(INDEX('УЦН 1.0'!D:D,MATCH('показатель 504-п'!T962,'УЦН 1.0'!R:R,0)),""),IF(IFERROR(INDEX('УЦН 1.0'!H:H,MATCH('показатель 504-п'!T962,'УЦН 1.0'!R:R,0)),"")="",""," ("&amp;IFERROR(INDEX('УЦН 1.0'!H:H,MATCH('показатель 504-п'!T962,'УЦН 1.0'!R:R,0)),"")&amp;")"))</f>
        <v/>
      </c>
      <c r="R962" s="807" t="str">
        <f>IFERROR(INDEX('УЦН 2.0'!K:K,MATCH('показатель 504-п'!T962,'УЦН 2.0'!L:L,0)),"")</f>
        <v/>
      </c>
      <c r="S962" s="801" t="str">
        <f>IFERROR(INDEX('ПРТС'!H:H,MATCH('показатель 504-п'!T962,'ПРТС'!P:P,0)),"")</f>
        <v/>
      </c>
      <c r="T962" s="808">
        <v>962</v>
      </c>
      <c r="U962" s="785"/>
      <c r="V962" s="785"/>
      <c r="W962" s="785"/>
      <c r="X962" s="785"/>
      <c r="Y962" s="785"/>
      <c r="Z962" s="785"/>
      <c r="AA962" s="785"/>
      <c r="AB962" s="785"/>
    </row>
    <row r="963" ht="14.25">
      <c r="A963" s="800" t="s">
        <v>1143</v>
      </c>
      <c r="B963" s="830" t="s">
        <v>1375</v>
      </c>
      <c r="C963" s="800" t="s">
        <v>6140</v>
      </c>
      <c r="D963" s="801">
        <v>768</v>
      </c>
      <c r="E963" s="802">
        <v>653</v>
      </c>
      <c r="F963" s="803" t="s">
        <v>6141</v>
      </c>
      <c r="G963" s="803" t="s">
        <v>6142</v>
      </c>
      <c r="H963" s="803" t="s">
        <v>6143</v>
      </c>
      <c r="I963" s="803" t="str">
        <f>IFERROR(INDEX('УУС'!F:F,MATCH('показатель 504-п'!T963,'УУС'!N:N,0)),"")</f>
        <v xml:space="preserve">ул. Карла Маркса, д. 12А</v>
      </c>
      <c r="J963" s="804" t="str">
        <f t="shared" si="58"/>
        <v xml:space="preserve">3G хор</v>
      </c>
      <c r="K963" s="805" t="s">
        <v>2707</v>
      </c>
      <c r="L963" s="805" t="s">
        <v>2488</v>
      </c>
      <c r="M963" s="805" t="s">
        <v>2508</v>
      </c>
      <c r="N963" s="805" t="s">
        <v>2495</v>
      </c>
      <c r="O963" s="806" t="str">
        <f t="shared" si="59"/>
        <v>ВОЛС</v>
      </c>
      <c r="P963" s="801" t="s">
        <v>819</v>
      </c>
      <c r="Q963" s="801" t="str">
        <f>CONCATENATE(IFERROR(INDEX('УЦН 1.0'!D:D,MATCH('показатель 504-п'!T963,'УЦН 1.0'!R:R,0)),""),IF(IFERROR(INDEX('УЦН 1.0'!H:H,MATCH('показатель 504-п'!T963,'УЦН 1.0'!R:R,0)),"")="",""," ("&amp;IFERROR(INDEX('УЦН 1.0'!H:H,MATCH('показатель 504-п'!T963,'УЦН 1.0'!R:R,0)),"")&amp;")"))</f>
        <v/>
      </c>
      <c r="R963" s="807" t="str">
        <f>IFERROR(INDEX('УЦН 2.0'!K:K,MATCH('показатель 504-п'!T963,'УЦН 2.0'!L:L,0)),"")</f>
        <v/>
      </c>
      <c r="S963" s="801" t="str">
        <f>IFERROR(INDEX('ПРТС'!H:H,MATCH('показатель 504-п'!T963,'ПРТС'!P:P,0)),"")</f>
        <v/>
      </c>
      <c r="T963" s="808">
        <v>963</v>
      </c>
      <c r="U963" s="785"/>
      <c r="V963" s="785"/>
      <c r="W963" s="785"/>
      <c r="X963" s="785"/>
      <c r="Y963" s="785"/>
      <c r="Z963" s="785"/>
      <c r="AA963" s="785"/>
      <c r="AB963" s="785"/>
    </row>
    <row r="964" ht="14.25">
      <c r="A964" s="809" t="s">
        <v>1143</v>
      </c>
      <c r="B964" s="830" t="s">
        <v>1298</v>
      </c>
      <c r="C964" s="809" t="s">
        <v>6144</v>
      </c>
      <c r="D964" s="810">
        <v>223</v>
      </c>
      <c r="E964" s="802">
        <v>79</v>
      </c>
      <c r="F964" s="803" t="s">
        <v>6145</v>
      </c>
      <c r="G964" s="803" t="s">
        <v>6146</v>
      </c>
      <c r="H964" s="803" t="s">
        <v>6147</v>
      </c>
      <c r="I964" s="803" t="str">
        <f>IFERROR(INDEX('УУС'!F:F,MATCH('показатель 504-п'!T964,'УУС'!N:N,0)),"")</f>
        <v/>
      </c>
      <c r="J964" s="811" t="str">
        <f t="shared" si="58"/>
        <v xml:space="preserve">4G хор</v>
      </c>
      <c r="K964" s="805"/>
      <c r="L964" s="805"/>
      <c r="M964" s="805"/>
      <c r="N964" s="812" t="s">
        <v>2483</v>
      </c>
      <c r="O964" s="806" t="str">
        <f t="shared" si="59"/>
        <v>РРЛ</v>
      </c>
      <c r="P964" s="801" t="s">
        <v>2540</v>
      </c>
      <c r="Q964" s="801" t="str">
        <f>CONCATENATE(IFERROR(INDEX('УЦН 1.0'!D:D,MATCH('показатель 504-п'!T964,'УЦН 1.0'!R:R,0)),""),IF(IFERROR(INDEX('УЦН 1.0'!H:H,MATCH('показатель 504-п'!T964,'УЦН 1.0'!R:R,0)),"")="",""," ("&amp;IFERROR(INDEX('УЦН 1.0'!H:H,MATCH('показатель 504-п'!T964,'УЦН 1.0'!R:R,0)),"")&amp;")"))</f>
        <v/>
      </c>
      <c r="R964" s="807" t="str">
        <f>IFERROR(INDEX('УЦН 2.0'!K:K,MATCH('показатель 504-п'!T964,'УЦН 2.0'!L:L,0)),"")</f>
        <v xml:space="preserve">2023 (с 2022) (июль 2023) - спутник  </v>
      </c>
      <c r="S964" s="801" t="str">
        <f>IFERROR(INDEX('ПРТС'!H:H,MATCH('показатель 504-п'!T964,'ПРТС'!P:P,0)),"")</f>
        <v/>
      </c>
      <c r="T964" s="808">
        <v>964</v>
      </c>
      <c r="U964" s="785"/>
      <c r="V964" s="785"/>
      <c r="W964" s="785"/>
      <c r="X964" s="785"/>
      <c r="Y964" s="785"/>
      <c r="Z964" s="785"/>
      <c r="AA964" s="785"/>
      <c r="AB964" s="785"/>
    </row>
    <row r="965" ht="14.25">
      <c r="A965" s="800" t="s">
        <v>6148</v>
      </c>
      <c r="B965" s="800"/>
      <c r="C965" s="800" t="s">
        <v>6149</v>
      </c>
      <c r="D965" s="801">
        <v>61139</v>
      </c>
      <c r="E965" s="802">
        <v>55730</v>
      </c>
      <c r="F965" s="803" t="s">
        <v>6150</v>
      </c>
      <c r="G965" s="803" t="s">
        <v>6151</v>
      </c>
      <c r="H965" s="803" t="s">
        <v>6152</v>
      </c>
      <c r="I965" s="803" t="str">
        <f>IFERROR(INDEX('УУС'!F:F,MATCH('показатель 504-п'!T965,'УУС'!N:N,0)),"")</f>
        <v/>
      </c>
      <c r="J965" s="804" t="str">
        <f t="shared" si="58"/>
        <v xml:space="preserve">4G хор</v>
      </c>
      <c r="K965" s="805" t="s">
        <v>2480</v>
      </c>
      <c r="L965" s="805" t="s">
        <v>2481</v>
      </c>
      <c r="M965" s="805" t="s">
        <v>2482</v>
      </c>
      <c r="N965" s="805" t="s">
        <v>2483</v>
      </c>
      <c r="O965" s="806" t="str">
        <f t="shared" si="59"/>
        <v>ВОЛС</v>
      </c>
      <c r="P965" s="801" t="s">
        <v>819</v>
      </c>
      <c r="Q965" s="801" t="str">
        <f>CONCATENATE(IFERROR(INDEX('УЦН 1.0'!D:D,MATCH('показатель 504-п'!T965,'УЦН 1.0'!R:R,0)),""),IF(IFERROR(INDEX('УЦН 1.0'!H:H,MATCH('показатель 504-п'!T965,'УЦН 1.0'!R:R,0)),"")="",""," ("&amp;IFERROR(INDEX('УЦН 1.0'!H:H,MATCH('показатель 504-п'!T965,'УЦН 1.0'!R:R,0)),"")&amp;")"))</f>
        <v/>
      </c>
      <c r="R965" s="807" t="str">
        <f>IFERROR(INDEX('УЦН 2.0'!K:K,MATCH('показатель 504-п'!T965,'УЦН 2.0'!L:L,0)),"")</f>
        <v/>
      </c>
      <c r="S965" s="801" t="str">
        <f>IFERROR(INDEX('ПРТС'!H:H,MATCH('показатель 504-п'!T965,'ПРТС'!P:P,0)),"")</f>
        <v/>
      </c>
      <c r="T965" s="808">
        <v>965</v>
      </c>
      <c r="U965" s="785"/>
      <c r="V965" s="785"/>
      <c r="W965" s="785"/>
      <c r="X965" s="785"/>
      <c r="Y965" s="785"/>
      <c r="Z965" s="785"/>
      <c r="AA965" s="785"/>
      <c r="AB965" s="785"/>
    </row>
    <row r="966" ht="14.25">
      <c r="A966" s="800" t="s">
        <v>6148</v>
      </c>
      <c r="B966" s="800"/>
      <c r="C966" s="800" t="s">
        <v>6153</v>
      </c>
      <c r="D966" s="801">
        <v>5040</v>
      </c>
      <c r="E966" s="802">
        <v>4089</v>
      </c>
      <c r="F966" s="803" t="s">
        <v>6154</v>
      </c>
      <c r="G966" s="803" t="s">
        <v>6155</v>
      </c>
      <c r="H966" s="803" t="s">
        <v>6156</v>
      </c>
      <c r="I966" s="803" t="str">
        <f>IFERROR(INDEX('УУС'!F:F,MATCH('показатель 504-п'!T966,'УУС'!N:N,0)),"")</f>
        <v/>
      </c>
      <c r="J966" s="804" t="str">
        <f t="shared" si="58"/>
        <v xml:space="preserve">4G хор</v>
      </c>
      <c r="K966" s="805" t="s">
        <v>2557</v>
      </c>
      <c r="L966" s="805" t="s">
        <v>2481</v>
      </c>
      <c r="M966" s="805" t="s">
        <v>2482</v>
      </c>
      <c r="N966" s="805" t="s">
        <v>2495</v>
      </c>
      <c r="O966" s="806" t="str">
        <f t="shared" si="59"/>
        <v>РРЛ</v>
      </c>
      <c r="P966" s="801" t="s">
        <v>2540</v>
      </c>
      <c r="Q966" s="801" t="str">
        <f>CONCATENATE(IFERROR(INDEX('УЦН 1.0'!D:D,MATCH('показатель 504-п'!T966,'УЦН 1.0'!R:R,0)),""),IF(IFERROR(INDEX('УЦН 1.0'!H:H,MATCH('показатель 504-п'!T966,'УЦН 1.0'!R:R,0)),"")="",""," ("&amp;IFERROR(INDEX('УЦН 1.0'!H:H,MATCH('показатель 504-п'!T966,'УЦН 1.0'!R:R,0)),"")&amp;")"))</f>
        <v/>
      </c>
      <c r="R966" s="807" t="str">
        <f>IFERROR(INDEX('УЦН 2.0'!K:K,MATCH('показатель 504-п'!T966,'УЦН 2.0'!L:L,0)),"")</f>
        <v/>
      </c>
      <c r="S966" s="801" t="str">
        <f>IFERROR(INDEX('ПРТС'!H:H,MATCH('показатель 504-п'!T966,'ПРТС'!P:P,0)),"")</f>
        <v/>
      </c>
      <c r="T966" s="808">
        <v>966</v>
      </c>
      <c r="U966" s="785"/>
      <c r="V966" s="785"/>
      <c r="W966" s="785"/>
      <c r="X966" s="785"/>
      <c r="Y966" s="785"/>
      <c r="Z966" s="785"/>
      <c r="AA966" s="785"/>
      <c r="AB966" s="785"/>
    </row>
    <row r="967" ht="14.25">
      <c r="A967" s="800" t="s">
        <v>6148</v>
      </c>
      <c r="B967" s="800"/>
      <c r="C967" s="800" t="s">
        <v>6157</v>
      </c>
      <c r="D967" s="801">
        <v>61</v>
      </c>
      <c r="E967" s="802">
        <v>0</v>
      </c>
      <c r="F967" s="803" t="s">
        <v>6158</v>
      </c>
      <c r="G967" s="803" t="s">
        <v>6159</v>
      </c>
      <c r="H967" s="803" t="s">
        <v>6160</v>
      </c>
      <c r="I967" s="803" t="str">
        <f>IFERROR(INDEX('УУС'!F:F,MATCH('показатель 504-п'!T967,'УУС'!N:N,0)),"")</f>
        <v/>
      </c>
      <c r="J967" s="804" t="str">
        <f t="shared" si="58"/>
        <v xml:space="preserve">4G хор</v>
      </c>
      <c r="K967" s="805"/>
      <c r="L967" s="805" t="s">
        <v>2488</v>
      </c>
      <c r="M967" s="805" t="s">
        <v>2482</v>
      </c>
      <c r="N967" s="805" t="s">
        <v>2495</v>
      </c>
      <c r="O967" s="806" t="str">
        <f t="shared" si="59"/>
        <v>-</v>
      </c>
      <c r="P967" s="801" t="s">
        <v>156</v>
      </c>
      <c r="Q967" s="801" t="str">
        <f>CONCATENATE(IFERROR(INDEX('УЦН 1.0'!D:D,MATCH('показатель 504-п'!T967,'УЦН 1.0'!R:R,0)),""),IF(IFERROR(INDEX('УЦН 1.0'!H:H,MATCH('показатель 504-п'!T967,'УЦН 1.0'!R:R,0)),"")="",""," ("&amp;IFERROR(INDEX('УЦН 1.0'!H:H,MATCH('показатель 504-п'!T967,'УЦН 1.0'!R:R,0)),"")&amp;")"))</f>
        <v/>
      </c>
      <c r="R967" s="807" t="str">
        <f>IFERROR(INDEX('УЦН 2.0'!K:K,MATCH('показатель 504-п'!T967,'УЦН 2.0'!L:L,0)),"")</f>
        <v/>
      </c>
      <c r="S967" s="801" t="str">
        <f>IFERROR(INDEX('ПРТС'!H:H,MATCH('показатель 504-п'!T967,'ПРТС'!P:P,0)),"")</f>
        <v/>
      </c>
      <c r="T967" s="808">
        <v>967</v>
      </c>
      <c r="U967" s="785"/>
      <c r="V967" s="785"/>
      <c r="W967" s="785"/>
      <c r="X967" s="785"/>
      <c r="Y967" s="785"/>
      <c r="Z967" s="785"/>
      <c r="AA967" s="785"/>
      <c r="AB967" s="785"/>
    </row>
    <row r="968" ht="14.25">
      <c r="A968" s="809" t="s">
        <v>772</v>
      </c>
      <c r="B968" s="800" t="s">
        <v>1224</v>
      </c>
      <c r="C968" s="809" t="s">
        <v>1225</v>
      </c>
      <c r="D968" s="813">
        <v>219</v>
      </c>
      <c r="E968" s="802">
        <v>128</v>
      </c>
      <c r="F968" s="803" t="s">
        <v>6161</v>
      </c>
      <c r="G968" s="803" t="s">
        <v>6162</v>
      </c>
      <c r="H968" s="803" t="s">
        <v>6163</v>
      </c>
      <c r="I968" s="803" t="str">
        <f>IFERROR(INDEX('УУС'!F:F,MATCH('показатель 504-п'!T968,'УУС'!N:N,0)),"")</f>
        <v/>
      </c>
      <c r="J968" s="811" t="str">
        <f t="shared" si="58"/>
        <v xml:space="preserve">4G хор</v>
      </c>
      <c r="K968" s="805"/>
      <c r="L968" s="805"/>
      <c r="M968" s="805"/>
      <c r="N968" s="812" t="s">
        <v>2483</v>
      </c>
      <c r="O968" s="806" t="str">
        <f t="shared" si="59"/>
        <v>ВОЛС</v>
      </c>
      <c r="P968" s="801" t="s">
        <v>2540</v>
      </c>
      <c r="Q968" s="801" t="str">
        <f>CONCATENATE(IFERROR(INDEX('УЦН 1.0'!D:D,MATCH('показатель 504-п'!T968,'УЦН 1.0'!R:R,0)),""),IF(IFERROR(INDEX('УЦН 1.0'!H:H,MATCH('показатель 504-п'!T968,'УЦН 1.0'!R:R,0)),"")="",""," ("&amp;IFERROR(INDEX('УЦН 1.0'!H:H,MATCH('показатель 504-п'!T968,'УЦН 1.0'!R:R,0)),"")&amp;")"))</f>
        <v/>
      </c>
      <c r="R968" s="807" t="str">
        <f>IFERROR(INDEX('УЦН 2.0'!K:K,MATCH('показатель 504-п'!T968,'УЦН 2.0'!L:L,0)),"")</f>
        <v xml:space="preserve">2023 (сентябрь 2023) - ВОЛС  </v>
      </c>
      <c r="S968" s="801" t="str">
        <f>IFERROR(INDEX('ПРТС'!H:H,MATCH('показатель 504-п'!T968,'ПРТС'!P:P,0)),"")</f>
        <v/>
      </c>
      <c r="T968" s="808">
        <v>968</v>
      </c>
      <c r="U968" s="785"/>
      <c r="V968" s="785"/>
      <c r="W968" s="785"/>
      <c r="X968" s="785"/>
      <c r="Y968" s="785"/>
      <c r="Z968" s="785"/>
      <c r="AA968" s="785"/>
      <c r="AB968" s="785"/>
    </row>
    <row r="969" ht="14.25">
      <c r="A969" s="800" t="s">
        <v>772</v>
      </c>
      <c r="B969" s="800" t="s">
        <v>6164</v>
      </c>
      <c r="C969" s="800" t="s">
        <v>6165</v>
      </c>
      <c r="D969" s="801">
        <v>22</v>
      </c>
      <c r="E969" s="802">
        <v>16</v>
      </c>
      <c r="F969" s="803" t="s">
        <v>6166</v>
      </c>
      <c r="G969" s="803" t="s">
        <v>6167</v>
      </c>
      <c r="H969" s="803" t="s">
        <v>6168</v>
      </c>
      <c r="I969" s="803" t="str">
        <f>IFERROR(INDEX('УУС'!F:F,MATCH('показатель 504-п'!T969,'УУС'!N:N,0)),"")</f>
        <v/>
      </c>
      <c r="J969" s="804" t="str">
        <f t="shared" si="58"/>
        <v xml:space="preserve">2G низ</v>
      </c>
      <c r="K969" s="805" t="s">
        <v>2515</v>
      </c>
      <c r="L969" s="805" t="s">
        <v>156</v>
      </c>
      <c r="M969" s="805" t="s">
        <v>156</v>
      </c>
      <c r="N969" s="805" t="s">
        <v>2490</v>
      </c>
      <c r="O969" s="806" t="str">
        <f t="shared" si="59"/>
        <v>-</v>
      </c>
      <c r="P969" s="801" t="s">
        <v>156</v>
      </c>
      <c r="Q969" s="801" t="str">
        <f>CONCATENATE(IFERROR(INDEX('УЦН 1.0'!D:D,MATCH('показатель 504-п'!T969,'УЦН 1.0'!R:R,0)),""),IF(IFERROR(INDEX('УЦН 1.0'!H:H,MATCH('показатель 504-п'!T969,'УЦН 1.0'!R:R,0)),"")="",""," ("&amp;IFERROR(INDEX('УЦН 1.0'!H:H,MATCH('показатель 504-п'!T969,'УЦН 1.0'!R:R,0)),"")&amp;")"))</f>
        <v/>
      </c>
      <c r="R969" s="807" t="str">
        <f>IFERROR(INDEX('УЦН 2.0'!K:K,MATCH('показатель 504-п'!T969,'УЦН 2.0'!L:L,0)),"")</f>
        <v/>
      </c>
      <c r="S969" s="801" t="str">
        <f>IFERROR(INDEX('ПРТС'!H:H,MATCH('показатель 504-п'!T969,'ПРТС'!P:P,0)),"")</f>
        <v/>
      </c>
      <c r="T969" s="808">
        <v>969</v>
      </c>
      <c r="U969" s="785"/>
      <c r="V969" s="785"/>
      <c r="W969" s="785"/>
      <c r="X969" s="785"/>
      <c r="Y969" s="785"/>
      <c r="Z969" s="785"/>
      <c r="AA969" s="785"/>
      <c r="AB969" s="785"/>
    </row>
    <row r="970" ht="14.25">
      <c r="A970" s="814" t="s">
        <v>772</v>
      </c>
      <c r="B970" s="800" t="s">
        <v>6169</v>
      </c>
      <c r="C970" s="814" t="s">
        <v>341</v>
      </c>
      <c r="D970" s="815">
        <v>463</v>
      </c>
      <c r="E970" s="802">
        <v>291</v>
      </c>
      <c r="F970" s="803" t="s">
        <v>6170</v>
      </c>
      <c r="G970" s="803" t="s">
        <v>6171</v>
      </c>
      <c r="H970" s="803" t="s">
        <v>6172</v>
      </c>
      <c r="I970" s="803" t="str">
        <f>IFERROR(INDEX('УУС'!F:F,MATCH('показатель 504-п'!T970,'УУС'!N:N,0)),"")</f>
        <v xml:space="preserve">ул. Гагарина, д. 15</v>
      </c>
      <c r="J970" s="816" t="str">
        <f t="shared" si="58"/>
        <v xml:space="preserve">4G хор</v>
      </c>
      <c r="K970" s="805"/>
      <c r="L970" s="805"/>
      <c r="M970" s="805"/>
      <c r="N970" s="817" t="s">
        <v>2483</v>
      </c>
      <c r="O970" s="806" t="str">
        <f t="shared" si="59"/>
        <v>ВОЛС</v>
      </c>
      <c r="P970" s="801" t="s">
        <v>819</v>
      </c>
      <c r="Q970" s="801" t="str">
        <f>CONCATENATE(IFERROR(INDEX('УЦН 1.0'!D:D,MATCH('показатель 504-п'!T970,'УЦН 1.0'!R:R,0)),""),IF(IFERROR(INDEX('УЦН 1.0'!H:H,MATCH('показатель 504-п'!T970,'УЦН 1.0'!R:R,0)),"")="",""," ("&amp;IFERROR(INDEX('УЦН 1.0'!H:H,MATCH('показатель 504-п'!T970,'УЦН 1.0'!R:R,0)),"")&amp;")"))</f>
        <v xml:space="preserve">2020 (ВОЛС)</v>
      </c>
      <c r="R970" s="807" t="str">
        <f>IFERROR(INDEX('УЦН 2.0'!K:K,MATCH('показатель 504-п'!T970,'УЦН 2.0'!L:L,0)),"")</f>
        <v/>
      </c>
      <c r="S970" s="801">
        <f>IFERROR(INDEX('ПРТС'!H:H,MATCH('показатель 504-п'!T970,'ПРТС'!P:P,0)),"")</f>
        <v>2020</v>
      </c>
      <c r="T970" s="808">
        <v>970</v>
      </c>
      <c r="U970" s="785"/>
      <c r="V970" s="785"/>
      <c r="W970" s="785"/>
      <c r="X970" s="785"/>
      <c r="Y970" s="785"/>
      <c r="Z970" s="785"/>
      <c r="AA970" s="785"/>
      <c r="AB970" s="785"/>
    </row>
    <row r="971" ht="14.25">
      <c r="A971" s="800" t="s">
        <v>772</v>
      </c>
      <c r="B971" s="800" t="s">
        <v>6164</v>
      </c>
      <c r="C971" s="800" t="s">
        <v>6173</v>
      </c>
      <c r="D971" s="801">
        <v>3</v>
      </c>
      <c r="E971" s="802">
        <v>3</v>
      </c>
      <c r="F971" s="803" t="s">
        <v>6174</v>
      </c>
      <c r="G971" s="803" t="s">
        <v>6175</v>
      </c>
      <c r="H971" s="803" t="s">
        <v>6176</v>
      </c>
      <c r="I971" s="803" t="str">
        <f>IFERROR(INDEX('УУС'!F:F,MATCH('показатель 504-п'!T971,'УУС'!N:N,0)),"")</f>
        <v/>
      </c>
      <c r="J971" s="804" t="str">
        <f t="shared" si="58"/>
        <v>-</v>
      </c>
      <c r="K971" s="805" t="s">
        <v>156</v>
      </c>
      <c r="L971" s="805" t="s">
        <v>156</v>
      </c>
      <c r="M971" s="805" t="s">
        <v>156</v>
      </c>
      <c r="N971" s="805" t="s">
        <v>156</v>
      </c>
      <c r="O971" s="806" t="str">
        <f t="shared" si="59"/>
        <v>-</v>
      </c>
      <c r="P971" s="801" t="s">
        <v>156</v>
      </c>
      <c r="Q971" s="801" t="str">
        <f>CONCATENATE(IFERROR(INDEX('УЦН 1.0'!D:D,MATCH('показатель 504-п'!T971,'УЦН 1.0'!R:R,0)),""),IF(IFERROR(INDEX('УЦН 1.0'!H:H,MATCH('показатель 504-п'!T971,'УЦН 1.0'!R:R,0)),"")="",""," ("&amp;IFERROR(INDEX('УЦН 1.0'!H:H,MATCH('показатель 504-п'!T971,'УЦН 1.0'!R:R,0)),"")&amp;")"))</f>
        <v/>
      </c>
      <c r="R971" s="807" t="str">
        <f>IFERROR(INDEX('УЦН 2.0'!K:K,MATCH('показатель 504-п'!T971,'УЦН 2.0'!L:L,0)),"")</f>
        <v/>
      </c>
      <c r="S971" s="801" t="str">
        <f>IFERROR(INDEX('ПРТС'!H:H,MATCH('показатель 504-п'!T971,'ПРТС'!P:P,0)),"")</f>
        <v/>
      </c>
      <c r="T971" s="808">
        <v>971</v>
      </c>
      <c r="U971" s="785"/>
      <c r="V971" s="785"/>
      <c r="W971" s="785"/>
      <c r="X971" s="785"/>
      <c r="Y971" s="785"/>
      <c r="Z971" s="785"/>
      <c r="AA971" s="785"/>
      <c r="AB971" s="785"/>
    </row>
    <row r="972" ht="14.25">
      <c r="A972" s="818" t="s">
        <v>772</v>
      </c>
      <c r="B972" s="800" t="s">
        <v>6164</v>
      </c>
      <c r="C972" s="818" t="s">
        <v>720</v>
      </c>
      <c r="D972" s="801">
        <v>520</v>
      </c>
      <c r="E972" s="822">
        <v>478</v>
      </c>
      <c r="F972" s="823" t="s">
        <v>6177</v>
      </c>
      <c r="G972" s="823" t="s">
        <v>6178</v>
      </c>
      <c r="H972" s="823" t="s">
        <v>6179</v>
      </c>
      <c r="I972" s="803" t="str">
        <f>IFERROR(INDEX('УУС'!F:F,MATCH('показатель 504-п'!T972,'УУС'!N:N,0)),"")</f>
        <v xml:space="preserve">ул. Зеленая, д. 33</v>
      </c>
      <c r="J972" s="819" t="str">
        <f t="shared" si="58"/>
        <v xml:space="preserve">3G низ</v>
      </c>
      <c r="K972" s="805" t="s">
        <v>2562</v>
      </c>
      <c r="L972" s="820" t="s">
        <v>2975</v>
      </c>
      <c r="M972" s="805" t="s">
        <v>3005</v>
      </c>
      <c r="N972" s="805" t="s">
        <v>2490</v>
      </c>
      <c r="O972" s="806" t="str">
        <f t="shared" si="59"/>
        <v>ВОЛС</v>
      </c>
      <c r="P972" s="801" t="s">
        <v>819</v>
      </c>
      <c r="Q972" s="801" t="str">
        <f>CONCATENATE(IFERROR(INDEX('УЦН 1.0'!D:D,MATCH('показатель 504-п'!T972,'УЦН 1.0'!R:R,0)),""),IF(IFERROR(INDEX('УЦН 1.0'!H:H,MATCH('показатель 504-п'!T972,'УЦН 1.0'!R:R,0)),"")="",""," ("&amp;IFERROR(INDEX('УЦН 1.0'!H:H,MATCH('показатель 504-п'!T972,'УЦН 1.0'!R:R,0)),"")&amp;")"))</f>
        <v/>
      </c>
      <c r="R972" s="807" t="str">
        <f>IFERROR(INDEX('УЦН 2.0'!K:K,MATCH('показатель 504-п'!T972,'УЦН 2.0'!L:L,0)),"")</f>
        <v/>
      </c>
      <c r="S972" s="801">
        <f>IFERROR(INDEX('ПРТС'!H:H,MATCH('показатель 504-п'!T972,'ПРТС'!P:P,0)),"")</f>
        <v>2024</v>
      </c>
      <c r="T972" s="808">
        <v>972</v>
      </c>
      <c r="U972" s="785"/>
      <c r="V972" s="785"/>
      <c r="W972" s="785"/>
      <c r="X972" s="785"/>
      <c r="Y972" s="785"/>
      <c r="Z972" s="785"/>
      <c r="AA972" s="785"/>
      <c r="AB972" s="785"/>
    </row>
    <row r="973" ht="14.25">
      <c r="A973" s="800" t="s">
        <v>772</v>
      </c>
      <c r="B973" s="800" t="s">
        <v>6180</v>
      </c>
      <c r="C973" s="800" t="s">
        <v>342</v>
      </c>
      <c r="D973" s="801">
        <v>294</v>
      </c>
      <c r="E973" s="802">
        <v>206</v>
      </c>
      <c r="F973" s="803" t="s">
        <v>6181</v>
      </c>
      <c r="G973" s="803" t="s">
        <v>6182</v>
      </c>
      <c r="H973" s="803" t="s">
        <v>6183</v>
      </c>
      <c r="I973" s="803" t="str">
        <f>IFERROR(INDEX('УУС'!F:F,MATCH('показатель 504-п'!T973,'УУС'!N:N,0)),"")</f>
        <v/>
      </c>
      <c r="J973" s="804" t="str">
        <f t="shared" si="58"/>
        <v xml:space="preserve">3G хор</v>
      </c>
      <c r="K973" s="805" t="s">
        <v>2707</v>
      </c>
      <c r="L973" s="805" t="s">
        <v>2488</v>
      </c>
      <c r="M973" s="805" t="s">
        <v>2508</v>
      </c>
      <c r="N973" s="805" t="s">
        <v>2495</v>
      </c>
      <c r="O973" s="806" t="str">
        <f t="shared" si="59"/>
        <v>ВОЛС</v>
      </c>
      <c r="P973" s="801" t="s">
        <v>819</v>
      </c>
      <c r="Q973" s="801" t="str">
        <f>CONCATENATE(IFERROR(INDEX('УЦН 1.0'!D:D,MATCH('показатель 504-п'!T973,'УЦН 1.0'!R:R,0)),""),IF(IFERROR(INDEX('УЦН 1.0'!H:H,MATCH('показатель 504-п'!T973,'УЦН 1.0'!R:R,0)),"")="",""," ("&amp;IFERROR(INDEX('УЦН 1.0'!H:H,MATCH('показатель 504-п'!T973,'УЦН 1.0'!R:R,0)),"")&amp;")"))</f>
        <v xml:space="preserve">2021 (ВОЛС)</v>
      </c>
      <c r="R973" s="807" t="str">
        <f>IFERROR(INDEX('УЦН 2.0'!K:K,MATCH('показатель 504-п'!T973,'УЦН 2.0'!L:L,0)),"")</f>
        <v/>
      </c>
      <c r="S973" s="801" t="str">
        <f>IFERROR(INDEX('ПРТС'!H:H,MATCH('показатель 504-п'!T973,'ПРТС'!P:P,0)),"")</f>
        <v/>
      </c>
      <c r="T973" s="808">
        <v>973</v>
      </c>
      <c r="U973" s="785"/>
      <c r="V973" s="785"/>
      <c r="W973" s="785"/>
      <c r="X973" s="785"/>
      <c r="Y973" s="785"/>
      <c r="Z973" s="785"/>
      <c r="AA973" s="785"/>
      <c r="AB973" s="785"/>
    </row>
    <row r="974" ht="14.25">
      <c r="A974" s="800" t="s">
        <v>772</v>
      </c>
      <c r="B974" s="800" t="s">
        <v>6184</v>
      </c>
      <c r="C974" s="800" t="s">
        <v>343</v>
      </c>
      <c r="D974" s="801">
        <v>409</v>
      </c>
      <c r="E974" s="822">
        <v>320</v>
      </c>
      <c r="F974" s="823" t="s">
        <v>6185</v>
      </c>
      <c r="G974" s="823" t="s">
        <v>6186</v>
      </c>
      <c r="H974" s="823" t="s">
        <v>6187</v>
      </c>
      <c r="I974" s="803" t="str">
        <f>IFERROR(INDEX('УУС'!F:F,MATCH('показатель 504-п'!T974,'УУС'!N:N,0)),"")</f>
        <v/>
      </c>
      <c r="J974" s="804" t="str">
        <f t="shared" si="58"/>
        <v xml:space="preserve">4G хор</v>
      </c>
      <c r="K974" s="805" t="s">
        <v>2562</v>
      </c>
      <c r="L974" s="805" t="s">
        <v>156</v>
      </c>
      <c r="M974" s="805" t="s">
        <v>156</v>
      </c>
      <c r="N974" s="805" t="s">
        <v>2483</v>
      </c>
      <c r="O974" s="806" t="str">
        <f t="shared" si="59"/>
        <v>ВОЛС</v>
      </c>
      <c r="P974" s="801" t="s">
        <v>819</v>
      </c>
      <c r="Q974" s="801" t="str">
        <f>CONCATENATE(IFERROR(INDEX('УЦН 1.0'!D:D,MATCH('показатель 504-п'!T974,'УЦН 1.0'!R:R,0)),""),IF(IFERROR(INDEX('УЦН 1.0'!H:H,MATCH('показатель 504-п'!T974,'УЦН 1.0'!R:R,0)),"")="",""," ("&amp;IFERROR(INDEX('УЦН 1.0'!H:H,MATCH('показатель 504-п'!T974,'УЦН 1.0'!R:R,0)),"")&amp;")"))</f>
        <v xml:space="preserve">2015 (ВОЛС)</v>
      </c>
      <c r="R974" s="807" t="str">
        <f>IFERROR(INDEX('УЦН 2.0'!K:K,MATCH('показатель 504-п'!T974,'УЦН 2.0'!L:L,0)),"")</f>
        <v/>
      </c>
      <c r="S974" s="801" t="str">
        <f>IFERROR(INDEX('ПРТС'!H:H,MATCH('показатель 504-п'!T974,'ПРТС'!P:P,0)),"")</f>
        <v/>
      </c>
      <c r="T974" s="808">
        <v>974</v>
      </c>
      <c r="U974" s="785"/>
      <c r="V974" s="785"/>
      <c r="W974" s="785"/>
      <c r="X974" s="785"/>
      <c r="Y974" s="785"/>
      <c r="Z974" s="785"/>
      <c r="AA974" s="785"/>
      <c r="AB974" s="785"/>
    </row>
    <row r="975" ht="14.25">
      <c r="A975" s="800" t="s">
        <v>772</v>
      </c>
      <c r="B975" s="800" t="s">
        <v>6188</v>
      </c>
      <c r="C975" s="800" t="s">
        <v>6189</v>
      </c>
      <c r="D975" s="801">
        <v>1</v>
      </c>
      <c r="E975" s="802">
        <v>0</v>
      </c>
      <c r="F975" s="803" t="s">
        <v>6190</v>
      </c>
      <c r="G975" s="803" t="s">
        <v>6191</v>
      </c>
      <c r="H975" s="803" t="s">
        <v>6192</v>
      </c>
      <c r="I975" s="803" t="str">
        <f>IFERROR(INDEX('УУС'!F:F,MATCH('показатель 504-п'!T975,'УУС'!N:N,0)),"")</f>
        <v/>
      </c>
      <c r="J975" s="804" t="str">
        <f t="shared" si="58"/>
        <v>-</v>
      </c>
      <c r="K975" s="805" t="s">
        <v>156</v>
      </c>
      <c r="L975" s="805" t="s">
        <v>156</v>
      </c>
      <c r="M975" s="805" t="s">
        <v>156</v>
      </c>
      <c r="N975" s="805" t="s">
        <v>156</v>
      </c>
      <c r="O975" s="806" t="str">
        <f t="shared" si="59"/>
        <v>-</v>
      </c>
      <c r="P975" s="801" t="s">
        <v>156</v>
      </c>
      <c r="Q975" s="801" t="str">
        <f>CONCATENATE(IFERROR(INDEX('УЦН 1.0'!D:D,MATCH('показатель 504-п'!T975,'УЦН 1.0'!R:R,0)),""),IF(IFERROR(INDEX('УЦН 1.0'!H:H,MATCH('показатель 504-п'!T975,'УЦН 1.0'!R:R,0)),"")="",""," ("&amp;IFERROR(INDEX('УЦН 1.0'!H:H,MATCH('показатель 504-п'!T975,'УЦН 1.0'!R:R,0)),"")&amp;")"))</f>
        <v/>
      </c>
      <c r="R975" s="807" t="str">
        <f>IFERROR(INDEX('УЦН 2.0'!K:K,MATCH('показатель 504-п'!T975,'УЦН 2.0'!L:L,0)),"")</f>
        <v/>
      </c>
      <c r="S975" s="801" t="str">
        <f>IFERROR(INDEX('ПРТС'!H:H,MATCH('показатель 504-п'!T975,'ПРТС'!P:P,0)),"")</f>
        <v/>
      </c>
      <c r="T975" s="808">
        <v>975</v>
      </c>
      <c r="U975" s="785"/>
      <c r="V975" s="785"/>
      <c r="W975" s="785"/>
      <c r="X975" s="785"/>
      <c r="Y975" s="785"/>
      <c r="Z975" s="785"/>
      <c r="AA975" s="785"/>
      <c r="AB975" s="785"/>
    </row>
    <row r="976" ht="14.25">
      <c r="A976" s="800" t="s">
        <v>772</v>
      </c>
      <c r="B976" s="800" t="s">
        <v>6184</v>
      </c>
      <c r="C976" s="800" t="s">
        <v>6193</v>
      </c>
      <c r="D976" s="801">
        <v>7</v>
      </c>
      <c r="E976" s="802">
        <v>5</v>
      </c>
      <c r="F976" s="803" t="s">
        <v>6194</v>
      </c>
      <c r="G976" s="803" t="s">
        <v>6195</v>
      </c>
      <c r="H976" s="803" t="s">
        <v>6196</v>
      </c>
      <c r="I976" s="803" t="str">
        <f>IFERROR(INDEX('УУС'!F:F,MATCH('показатель 504-п'!T976,'УУС'!N:N,0)),"")</f>
        <v/>
      </c>
      <c r="J976" s="804" t="str">
        <f t="shared" si="58"/>
        <v>-</v>
      </c>
      <c r="K976" s="805" t="s">
        <v>156</v>
      </c>
      <c r="L976" s="805" t="s">
        <v>156</v>
      </c>
      <c r="M976" s="805" t="s">
        <v>156</v>
      </c>
      <c r="N976" s="805" t="s">
        <v>156</v>
      </c>
      <c r="O976" s="806" t="str">
        <f t="shared" si="59"/>
        <v>-</v>
      </c>
      <c r="P976" s="801" t="s">
        <v>156</v>
      </c>
      <c r="Q976" s="801" t="str">
        <f>CONCATENATE(IFERROR(INDEX('УЦН 1.0'!D:D,MATCH('показатель 504-п'!T976,'УЦН 1.0'!R:R,0)),""),IF(IFERROR(INDEX('УЦН 1.0'!H:H,MATCH('показатель 504-п'!T976,'УЦН 1.0'!R:R,0)),"")="",""," ("&amp;IFERROR(INDEX('УЦН 1.0'!H:H,MATCH('показатель 504-п'!T976,'УЦН 1.0'!R:R,0)),"")&amp;")"))</f>
        <v/>
      </c>
      <c r="R976" s="807" t="str">
        <f>IFERROR(INDEX('УЦН 2.0'!K:K,MATCH('показатель 504-п'!T976,'УЦН 2.0'!L:L,0)),"")</f>
        <v/>
      </c>
      <c r="S976" s="801" t="str">
        <f>IFERROR(INDEX('ПРТС'!H:H,MATCH('показатель 504-п'!T976,'ПРТС'!P:P,0)),"")</f>
        <v/>
      </c>
      <c r="T976" s="808">
        <v>976</v>
      </c>
      <c r="U976" s="785"/>
      <c r="V976" s="785"/>
      <c r="W976" s="785"/>
      <c r="X976" s="785"/>
      <c r="Y976" s="785"/>
      <c r="Z976" s="785"/>
      <c r="AA976" s="785"/>
      <c r="AB976" s="785"/>
    </row>
    <row r="977" ht="14.25">
      <c r="A977" s="800" t="s">
        <v>772</v>
      </c>
      <c r="B977" s="800" t="s">
        <v>6184</v>
      </c>
      <c r="C977" s="800" t="s">
        <v>6197</v>
      </c>
      <c r="D977" s="801">
        <v>58</v>
      </c>
      <c r="E977" s="802">
        <v>0</v>
      </c>
      <c r="F977" s="803" t="s">
        <v>6198</v>
      </c>
      <c r="G977" s="803" t="s">
        <v>6199</v>
      </c>
      <c r="H977" s="803" t="s">
        <v>6200</v>
      </c>
      <c r="I977" s="803" t="str">
        <f>IFERROR(INDEX('УУС'!F:F,MATCH('показатель 504-п'!T977,'УУС'!N:N,0)),"")</f>
        <v xml:space="preserve">ул. Кедровая, д. 6</v>
      </c>
      <c r="J977" s="804" t="str">
        <f t="shared" si="58"/>
        <v>-</v>
      </c>
      <c r="K977" s="805" t="s">
        <v>156</v>
      </c>
      <c r="L977" s="805" t="s">
        <v>156</v>
      </c>
      <c r="M977" s="805" t="s">
        <v>156</v>
      </c>
      <c r="N977" s="805" t="s">
        <v>156</v>
      </c>
      <c r="O977" s="806" t="str">
        <f t="shared" si="59"/>
        <v>-</v>
      </c>
      <c r="P977" s="801" t="s">
        <v>156</v>
      </c>
      <c r="Q977" s="801" t="str">
        <f>CONCATENATE(IFERROR(INDEX('УЦН 1.0'!D:D,MATCH('показатель 504-п'!T977,'УЦН 1.0'!R:R,0)),""),IF(IFERROR(INDEX('УЦН 1.0'!H:H,MATCH('показатель 504-п'!T977,'УЦН 1.0'!R:R,0)),"")="",""," ("&amp;IFERROR(INDEX('УЦН 1.0'!H:H,MATCH('показатель 504-п'!T977,'УЦН 1.0'!R:R,0)),"")&amp;")"))</f>
        <v/>
      </c>
      <c r="R977" s="807" t="str">
        <f>IFERROR(INDEX('УЦН 2.0'!K:K,MATCH('показатель 504-п'!T977,'УЦН 2.0'!L:L,0)),"")</f>
        <v/>
      </c>
      <c r="S977" s="801" t="str">
        <f>IFERROR(INDEX('ПРТС'!H:H,MATCH('показатель 504-п'!T977,'ПРТС'!P:P,0)),"")</f>
        <v/>
      </c>
      <c r="T977" s="808">
        <v>977</v>
      </c>
      <c r="U977" s="785"/>
      <c r="V977" s="785"/>
      <c r="W977" s="785"/>
      <c r="X977" s="785"/>
      <c r="Y977" s="785"/>
      <c r="Z977" s="785"/>
      <c r="AA977" s="785"/>
      <c r="AB977" s="785"/>
    </row>
    <row r="978" ht="14.25">
      <c r="A978" s="814" t="s">
        <v>772</v>
      </c>
      <c r="B978" s="800" t="s">
        <v>6169</v>
      </c>
      <c r="C978" s="814" t="s">
        <v>577</v>
      </c>
      <c r="D978" s="815">
        <v>203</v>
      </c>
      <c r="E978" s="802">
        <v>170</v>
      </c>
      <c r="F978" s="803" t="s">
        <v>6201</v>
      </c>
      <c r="G978" s="803" t="s">
        <v>6202</v>
      </c>
      <c r="H978" s="803" t="s">
        <v>6203</v>
      </c>
      <c r="I978" s="803" t="str">
        <f>IFERROR(INDEX('УУС'!F:F,MATCH('показатель 504-п'!T978,'УУС'!N:N,0)),"")</f>
        <v/>
      </c>
      <c r="J978" s="816" t="str">
        <f t="shared" si="58"/>
        <v xml:space="preserve">4G хор</v>
      </c>
      <c r="K978" s="805"/>
      <c r="L978" s="805"/>
      <c r="M978" s="805"/>
      <c r="N978" s="817" t="s">
        <v>2483</v>
      </c>
      <c r="O978" s="806" t="str">
        <f t="shared" si="59"/>
        <v>ВОЛС</v>
      </c>
      <c r="P978" s="801" t="s">
        <v>819</v>
      </c>
      <c r="Q978" s="801" t="str">
        <f>CONCATENATE(IFERROR(INDEX('УЦН 1.0'!D:D,MATCH('показатель 504-п'!T978,'УЦН 1.0'!R:R,0)),""),IF(IFERROR(INDEX('УЦН 1.0'!H:H,MATCH('показатель 504-п'!T978,'УЦН 1.0'!R:R,0)),"")="",""," ("&amp;IFERROR(INDEX('УЦН 1.0'!H:H,MATCH('показатель 504-п'!T978,'УЦН 1.0'!R:R,0)),"")&amp;")"))</f>
        <v/>
      </c>
      <c r="R978" s="807" t="str">
        <f>IFERROR(INDEX('УЦН 2.0'!K:K,MATCH('показатель 504-п'!T978,'УЦН 2.0'!L:L,0)),"")</f>
        <v/>
      </c>
      <c r="S978" s="801">
        <f>IFERROR(INDEX('ПРТС'!H:H,MATCH('показатель 504-п'!T978,'ПРТС'!P:P,0)),"")</f>
        <v>2020</v>
      </c>
      <c r="T978" s="808">
        <v>978</v>
      </c>
      <c r="U978" s="785"/>
      <c r="V978" s="785"/>
      <c r="W978" s="785"/>
      <c r="X978" s="785"/>
      <c r="Y978" s="785"/>
      <c r="Z978" s="785"/>
      <c r="AA978" s="785"/>
      <c r="AB978" s="785"/>
    </row>
    <row r="979" ht="14.25">
      <c r="A979" s="800" t="s">
        <v>772</v>
      </c>
      <c r="B979" s="800" t="s">
        <v>6204</v>
      </c>
      <c r="C979" s="800" t="s">
        <v>6205</v>
      </c>
      <c r="D979" s="801">
        <v>1857</v>
      </c>
      <c r="E979" s="802">
        <v>1683</v>
      </c>
      <c r="F979" s="803" t="s">
        <v>6206</v>
      </c>
      <c r="G979" s="803" t="s">
        <v>6207</v>
      </c>
      <c r="H979" s="803" t="s">
        <v>6208</v>
      </c>
      <c r="I979" s="803" t="str">
        <f>IFERROR(INDEX('УУС'!F:F,MATCH('показатель 504-п'!T979,'УУС'!N:N,0)),"")</f>
        <v/>
      </c>
      <c r="J979" s="804" t="str">
        <f t="shared" si="58"/>
        <v xml:space="preserve">4G хор</v>
      </c>
      <c r="K979" s="805" t="s">
        <v>2707</v>
      </c>
      <c r="L979" s="805" t="s">
        <v>2481</v>
      </c>
      <c r="M979" s="805" t="s">
        <v>2508</v>
      </c>
      <c r="N979" s="805" t="s">
        <v>2495</v>
      </c>
      <c r="O979" s="806" t="str">
        <f t="shared" si="59"/>
        <v>ВОЛС</v>
      </c>
      <c r="P979" s="801" t="s">
        <v>819</v>
      </c>
      <c r="Q979" s="801" t="str">
        <f>CONCATENATE(IFERROR(INDEX('УЦН 1.0'!D:D,MATCH('показатель 504-п'!T979,'УЦН 1.0'!R:R,0)),""),IF(IFERROR(INDEX('УЦН 1.0'!H:H,MATCH('показатель 504-п'!T979,'УЦН 1.0'!R:R,0)),"")="",""," ("&amp;IFERROR(INDEX('УЦН 1.0'!H:H,MATCH('показатель 504-п'!T979,'УЦН 1.0'!R:R,0)),"")&amp;")"))</f>
        <v/>
      </c>
      <c r="R979" s="807" t="str">
        <f>IFERROR(INDEX('УЦН 2.0'!K:K,MATCH('показатель 504-п'!T979,'УЦН 2.0'!L:L,0)),"")</f>
        <v/>
      </c>
      <c r="S979" s="801" t="str">
        <f>IFERROR(INDEX('ПРТС'!H:H,MATCH('показатель 504-п'!T979,'ПРТС'!P:P,0)),"")</f>
        <v/>
      </c>
      <c r="T979" s="808">
        <v>979</v>
      </c>
      <c r="U979" s="785"/>
      <c r="V979" s="785"/>
      <c r="W979" s="785"/>
      <c r="X979" s="785"/>
      <c r="Y979" s="785"/>
      <c r="Z979" s="785"/>
      <c r="AA979" s="785"/>
      <c r="AB979" s="785"/>
    </row>
    <row r="980" ht="14.25">
      <c r="A980" s="809" t="s">
        <v>772</v>
      </c>
      <c r="B980" s="800" t="s">
        <v>1301</v>
      </c>
      <c r="C980" s="809" t="s">
        <v>6209</v>
      </c>
      <c r="D980" s="810">
        <v>138</v>
      </c>
      <c r="E980" s="802">
        <v>81</v>
      </c>
      <c r="F980" s="803" t="s">
        <v>6210</v>
      </c>
      <c r="G980" s="803" t="s">
        <v>6211</v>
      </c>
      <c r="H980" s="803" t="s">
        <v>6212</v>
      </c>
      <c r="I980" s="803" t="str">
        <f>IFERROR(INDEX('УУС'!F:F,MATCH('показатель 504-п'!T980,'УУС'!N:N,0)),"")</f>
        <v/>
      </c>
      <c r="J980" s="811" t="str">
        <f t="shared" si="58"/>
        <v xml:space="preserve">4G хор</v>
      </c>
      <c r="K980" s="805" t="s">
        <v>156</v>
      </c>
      <c r="L980" s="812" t="s">
        <v>2481</v>
      </c>
      <c r="M980" s="805" t="s">
        <v>156</v>
      </c>
      <c r="N980" s="812" t="s">
        <v>2483</v>
      </c>
      <c r="O980" s="806" t="str">
        <f t="shared" si="59"/>
        <v>ВОЛС</v>
      </c>
      <c r="P980" s="801" t="s">
        <v>2540</v>
      </c>
      <c r="Q980" s="801" t="str">
        <f>CONCATENATE(IFERROR(INDEX('УЦН 1.0'!D:D,MATCH('показатель 504-п'!T980,'УЦН 1.0'!R:R,0)),""),IF(IFERROR(INDEX('УЦН 1.0'!H:H,MATCH('показатель 504-п'!T980,'УЦН 1.0'!R:R,0)),"")="",""," ("&amp;IFERROR(INDEX('УЦН 1.0'!H:H,MATCH('показатель 504-п'!T980,'УЦН 1.0'!R:R,0)),"")&amp;")"))</f>
        <v/>
      </c>
      <c r="R980" s="807" t="str">
        <f>IFERROR(INDEX('УЦН 2.0'!K:K,MATCH('показатель 504-п'!T980,'УЦН 2.0'!L:L,0)),"")</f>
        <v xml:space="preserve">2023 (с 2022) (март 2023) - ВОЛС + Мегафон </v>
      </c>
      <c r="S980" s="801" t="str">
        <f>IFERROR(INDEX('ПРТС'!H:H,MATCH('показатель 504-п'!T980,'ПРТС'!P:P,0)),"")</f>
        <v/>
      </c>
      <c r="T980" s="808">
        <v>980</v>
      </c>
      <c r="U980" s="785"/>
      <c r="V980" s="785"/>
      <c r="W980" s="785"/>
      <c r="X980" s="785"/>
      <c r="Y980" s="785"/>
      <c r="Z980" s="785"/>
      <c r="AA980" s="785"/>
      <c r="AB980" s="785"/>
    </row>
    <row r="981" ht="14.25">
      <c r="A981" s="800" t="s">
        <v>772</v>
      </c>
      <c r="B981" s="800" t="s">
        <v>6188</v>
      </c>
      <c r="C981" s="800" t="s">
        <v>344</v>
      </c>
      <c r="D981" s="801">
        <v>459</v>
      </c>
      <c r="E981" s="822">
        <v>213</v>
      </c>
      <c r="F981" s="823" t="s">
        <v>6213</v>
      </c>
      <c r="G981" s="823" t="s">
        <v>6214</v>
      </c>
      <c r="H981" s="823" t="s">
        <v>6215</v>
      </c>
      <c r="I981" s="803" t="str">
        <f>IFERROR(INDEX('УУС'!F:F,MATCH('показатель 504-п'!T981,'УУС'!N:N,0)),"")</f>
        <v xml:space="preserve">ул. Совхозная, д. 9</v>
      </c>
      <c r="J981" s="804" t="str">
        <f t="shared" si="58"/>
        <v xml:space="preserve">3G хор</v>
      </c>
      <c r="K981" s="805" t="s">
        <v>156</v>
      </c>
      <c r="L981" s="805" t="s">
        <v>2488</v>
      </c>
      <c r="M981" s="805" t="s">
        <v>156</v>
      </c>
      <c r="N981" s="805" t="s">
        <v>156</v>
      </c>
      <c r="O981" s="806" t="str">
        <f t="shared" si="59"/>
        <v>ВОЛС</v>
      </c>
      <c r="P981" s="801" t="s">
        <v>819</v>
      </c>
      <c r="Q981" s="801" t="str">
        <f>CONCATENATE(IFERROR(INDEX('УЦН 1.0'!D:D,MATCH('показатель 504-п'!T981,'УЦН 1.0'!R:R,0)),""),IF(IFERROR(INDEX('УЦН 1.0'!H:H,MATCH('показатель 504-п'!T981,'УЦН 1.0'!R:R,0)),"")="",""," ("&amp;IFERROR(INDEX('УЦН 1.0'!H:H,MATCH('показатель 504-п'!T981,'УЦН 1.0'!R:R,0)),"")&amp;")"))</f>
        <v xml:space="preserve">2017 (ВОЛС)</v>
      </c>
      <c r="R981" s="807" t="str">
        <f>IFERROR(INDEX('УЦН 2.0'!K:K,MATCH('показатель 504-п'!T981,'УЦН 2.0'!L:L,0)),"")</f>
        <v/>
      </c>
      <c r="S981" s="801" t="str">
        <f>IFERROR(INDEX('ПРТС'!H:H,MATCH('показатель 504-п'!T981,'ПРТС'!P:P,0)),"")</f>
        <v/>
      </c>
      <c r="T981" s="808">
        <v>981</v>
      </c>
      <c r="U981" s="785"/>
      <c r="V981" s="785"/>
      <c r="W981" s="785"/>
      <c r="X981" s="785"/>
      <c r="Y981" s="785"/>
      <c r="Z981" s="785"/>
      <c r="AA981" s="785"/>
      <c r="AB981" s="785"/>
    </row>
    <row r="982" ht="14.25">
      <c r="A982" s="814" t="s">
        <v>772</v>
      </c>
      <c r="B982" s="800" t="s">
        <v>1224</v>
      </c>
      <c r="C982" s="814" t="s">
        <v>636</v>
      </c>
      <c r="D982" s="815">
        <v>538</v>
      </c>
      <c r="E982" s="802">
        <v>380</v>
      </c>
      <c r="F982" s="803" t="s">
        <v>6216</v>
      </c>
      <c r="G982" s="803" t="s">
        <v>6217</v>
      </c>
      <c r="H982" s="803" t="s">
        <v>6218</v>
      </c>
      <c r="I982" s="803" t="str">
        <f>IFERROR(INDEX('УУС'!F:F,MATCH('показатель 504-п'!T982,'УУС'!N:N,0)),"")</f>
        <v xml:space="preserve">ул. Партизанская, д. 43</v>
      </c>
      <c r="J982" s="816" t="str">
        <f t="shared" si="58"/>
        <v xml:space="preserve">4G хор</v>
      </c>
      <c r="K982" s="805"/>
      <c r="L982" s="805"/>
      <c r="M982" s="805"/>
      <c r="N982" s="817" t="s">
        <v>2483</v>
      </c>
      <c r="O982" s="806" t="str">
        <f t="shared" si="59"/>
        <v>ВОЛС</v>
      </c>
      <c r="P982" s="801" t="s">
        <v>2540</v>
      </c>
      <c r="Q982" s="801" t="str">
        <f>CONCATENATE(IFERROR(INDEX('УЦН 1.0'!D:D,MATCH('показатель 504-п'!T982,'УЦН 1.0'!R:R,0)),""),IF(IFERROR(INDEX('УЦН 1.0'!H:H,MATCH('показатель 504-п'!T982,'УЦН 1.0'!R:R,0)),"")="",""," ("&amp;IFERROR(INDEX('УЦН 1.0'!H:H,MATCH('показатель 504-п'!T982,'УЦН 1.0'!R:R,0)),"")&amp;")"))</f>
        <v xml:space="preserve">2021 (ВОЛС)</v>
      </c>
      <c r="R982" s="807" t="str">
        <f>IFERROR(INDEX('УЦН 2.0'!K:K,MATCH('показатель 504-п'!T982,'УЦН 2.0'!L:L,0)),"")</f>
        <v/>
      </c>
      <c r="S982" s="801">
        <f>IFERROR(INDEX('ПРТС'!H:H,MATCH('показатель 504-п'!T982,'ПРТС'!P:P,0)),"")</f>
        <v>2022</v>
      </c>
      <c r="T982" s="808">
        <v>982</v>
      </c>
      <c r="U982" s="785"/>
      <c r="V982" s="785"/>
      <c r="W982" s="785"/>
      <c r="X982" s="785"/>
      <c r="Y982" s="785"/>
      <c r="Z982" s="785"/>
      <c r="AA982" s="785"/>
      <c r="AB982" s="785"/>
    </row>
    <row r="983" ht="14.25">
      <c r="A983" s="800" t="s">
        <v>772</v>
      </c>
      <c r="B983" s="800" t="s">
        <v>6164</v>
      </c>
      <c r="C983" s="800" t="s">
        <v>2098</v>
      </c>
      <c r="D983" s="801">
        <v>4</v>
      </c>
      <c r="E983" s="802">
        <v>3</v>
      </c>
      <c r="F983" s="803" t="s">
        <v>6219</v>
      </c>
      <c r="G983" s="803" t="s">
        <v>6220</v>
      </c>
      <c r="H983" s="803" t="s">
        <v>6221</v>
      </c>
      <c r="I983" s="803">
        <f>IFERROR(INDEX('УУС'!F:F,MATCH('показатель 504-п'!T983,'УУС'!N:N,0)),"")</f>
        <v>0</v>
      </c>
      <c r="J983" s="804" t="str">
        <f t="shared" si="58"/>
        <v>-</v>
      </c>
      <c r="K983" s="805" t="s">
        <v>156</v>
      </c>
      <c r="L983" s="805" t="s">
        <v>156</v>
      </c>
      <c r="M983" s="805" t="s">
        <v>156</v>
      </c>
      <c r="N983" s="805" t="s">
        <v>156</v>
      </c>
      <c r="O983" s="806" t="str">
        <f t="shared" si="59"/>
        <v>-</v>
      </c>
      <c r="P983" s="801" t="s">
        <v>156</v>
      </c>
      <c r="Q983" s="801" t="str">
        <f>CONCATENATE(IFERROR(INDEX('УЦН 1.0'!D:D,MATCH('показатель 504-п'!T983,'УЦН 1.0'!R:R,0)),""),IF(IFERROR(INDEX('УЦН 1.0'!H:H,MATCH('показатель 504-п'!T983,'УЦН 1.0'!R:R,0)),"")="",""," ("&amp;IFERROR(INDEX('УЦН 1.0'!H:H,MATCH('показатель 504-п'!T983,'УЦН 1.0'!R:R,0)),"")&amp;")"))</f>
        <v/>
      </c>
      <c r="R983" s="807" t="str">
        <f>IFERROR(INDEX('УЦН 2.0'!K:K,MATCH('показатель 504-п'!T983,'УЦН 2.0'!L:L,0)),"")</f>
        <v/>
      </c>
      <c r="S983" s="801" t="str">
        <f>IFERROR(INDEX('ПРТС'!H:H,MATCH('показатель 504-п'!T983,'ПРТС'!P:P,0)),"")</f>
        <v/>
      </c>
      <c r="T983" s="808">
        <v>983</v>
      </c>
      <c r="U983" s="785"/>
      <c r="V983" s="785"/>
      <c r="W983" s="785"/>
      <c r="X983" s="785"/>
      <c r="Y983" s="785"/>
      <c r="Z983" s="785"/>
      <c r="AA983" s="785"/>
      <c r="AB983" s="785"/>
    </row>
    <row r="984" ht="14.25">
      <c r="A984" s="800" t="s">
        <v>772</v>
      </c>
      <c r="B984" s="800" t="s">
        <v>6180</v>
      </c>
      <c r="C984" s="800" t="s">
        <v>1413</v>
      </c>
      <c r="D984" s="801">
        <v>145</v>
      </c>
      <c r="E984" s="802">
        <v>120</v>
      </c>
      <c r="F984" s="803" t="s">
        <v>6222</v>
      </c>
      <c r="G984" s="803" t="s">
        <v>6223</v>
      </c>
      <c r="H984" s="803" t="s">
        <v>6224</v>
      </c>
      <c r="I984" s="803" t="str">
        <f>IFERROR(INDEX('УУС'!F:F,MATCH('показатель 504-п'!T984,'УУС'!N:N,0)),"")</f>
        <v/>
      </c>
      <c r="J984" s="804" t="str">
        <f t="shared" si="58"/>
        <v xml:space="preserve">3G хор</v>
      </c>
      <c r="K984" s="805" t="s">
        <v>2707</v>
      </c>
      <c r="L984" s="805" t="s">
        <v>2488</v>
      </c>
      <c r="M984" s="805" t="s">
        <v>2508</v>
      </c>
      <c r="N984" s="805" t="s">
        <v>2495</v>
      </c>
      <c r="O984" s="806" t="str">
        <f t="shared" si="59"/>
        <v>РРЛ</v>
      </c>
      <c r="P984" s="801" t="s">
        <v>2540</v>
      </c>
      <c r="Q984" s="801" t="str">
        <f>CONCATENATE(IFERROR(INDEX('УЦН 1.0'!D:D,MATCH('показатель 504-п'!T984,'УЦН 1.0'!R:R,0)),""),IF(IFERROR(INDEX('УЦН 1.0'!H:H,MATCH('показатель 504-п'!T984,'УЦН 1.0'!R:R,0)),"")="",""," ("&amp;IFERROR(INDEX('УЦН 1.0'!H:H,MATCH('показатель 504-п'!T984,'УЦН 1.0'!R:R,0)),"")&amp;")"))</f>
        <v/>
      </c>
      <c r="R984" s="807" t="str">
        <f>IFERROR(INDEX('УЦН 2.0'!K:K,MATCH('показатель 504-п'!T984,'УЦН 2.0'!L:L,0)),"")</f>
        <v/>
      </c>
      <c r="S984" s="801" t="str">
        <f>IFERROR(INDEX('ПРТС'!H:H,MATCH('показатель 504-п'!T984,'ПРТС'!P:P,0)),"")</f>
        <v/>
      </c>
      <c r="T984" s="808">
        <v>984</v>
      </c>
      <c r="U984" s="785"/>
      <c r="V984" s="785"/>
      <c r="W984" s="785"/>
      <c r="X984" s="785"/>
      <c r="Y984" s="785"/>
      <c r="Z984" s="785"/>
      <c r="AA984" s="785"/>
      <c r="AB984" s="785"/>
    </row>
    <row r="985" ht="14.25">
      <c r="A985" s="800" t="s">
        <v>772</v>
      </c>
      <c r="B985" s="800" t="s">
        <v>6225</v>
      </c>
      <c r="C985" s="800" t="s">
        <v>1532</v>
      </c>
      <c r="D985" s="801">
        <v>155</v>
      </c>
      <c r="E985" s="802">
        <v>193</v>
      </c>
      <c r="F985" s="803" t="s">
        <v>6226</v>
      </c>
      <c r="G985" s="803" t="s">
        <v>6227</v>
      </c>
      <c r="H985" s="803" t="s">
        <v>6228</v>
      </c>
      <c r="I985" s="803" t="str">
        <f>IFERROR(INDEX('УУС'!F:F,MATCH('показатель 504-п'!T985,'УУС'!N:N,0)),"")</f>
        <v/>
      </c>
      <c r="J985" s="804" t="str">
        <f t="shared" si="58"/>
        <v xml:space="preserve">4G хор</v>
      </c>
      <c r="K985" s="805" t="s">
        <v>2515</v>
      </c>
      <c r="L985" s="805" t="s">
        <v>2500</v>
      </c>
      <c r="M985" s="805" t="s">
        <v>2482</v>
      </c>
      <c r="N985" s="805" t="s">
        <v>2483</v>
      </c>
      <c r="O985" s="806" t="str">
        <f t="shared" si="59"/>
        <v>-</v>
      </c>
      <c r="P985" s="801" t="s">
        <v>156</v>
      </c>
      <c r="Q985" s="801" t="str">
        <f>CONCATENATE(IFERROR(INDEX('УЦН 1.0'!D:D,MATCH('показатель 504-п'!T985,'УЦН 1.0'!R:R,0)),""),IF(IFERROR(INDEX('УЦН 1.0'!H:H,MATCH('показатель 504-п'!T985,'УЦН 1.0'!R:R,0)),"")="",""," ("&amp;IFERROR(INDEX('УЦН 1.0'!H:H,MATCH('показатель 504-п'!T985,'УЦН 1.0'!R:R,0)),"")&amp;")"))</f>
        <v/>
      </c>
      <c r="R985" s="807" t="str">
        <f>IFERROR(INDEX('УЦН 2.0'!K:K,MATCH('показатель 504-п'!T985,'УЦН 2.0'!L:L,0)),"")</f>
        <v/>
      </c>
      <c r="S985" s="801" t="str">
        <f>IFERROR(INDEX('ПРТС'!H:H,MATCH('показатель 504-п'!T985,'ПРТС'!P:P,0)),"")</f>
        <v/>
      </c>
      <c r="T985" s="808">
        <v>985</v>
      </c>
      <c r="U985" s="785"/>
      <c r="V985" s="785"/>
      <c r="W985" s="785"/>
      <c r="X985" s="785"/>
      <c r="Y985" s="785"/>
      <c r="Z985" s="785"/>
      <c r="AA985" s="785"/>
      <c r="AB985" s="785"/>
    </row>
    <row r="986" ht="14.25">
      <c r="A986" s="800" t="s">
        <v>772</v>
      </c>
      <c r="B986" s="800" t="s">
        <v>6169</v>
      </c>
      <c r="C986" s="800" t="s">
        <v>6229</v>
      </c>
      <c r="D986" s="801">
        <v>82</v>
      </c>
      <c r="E986" s="802">
        <v>52</v>
      </c>
      <c r="F986" s="803" t="s">
        <v>6230</v>
      </c>
      <c r="G986" s="803" t="s">
        <v>6231</v>
      </c>
      <c r="H986" s="803" t="s">
        <v>6232</v>
      </c>
      <c r="I986" s="803" t="str">
        <f>IFERROR(INDEX('УУС'!F:F,MATCH('показатель 504-п'!T986,'УУС'!N:N,0)),"")</f>
        <v xml:space="preserve">ул. Манская, д. 25</v>
      </c>
      <c r="J986" s="804" t="str">
        <f t="shared" si="58"/>
        <v>-</v>
      </c>
      <c r="K986" s="805" t="s">
        <v>156</v>
      </c>
      <c r="L986" s="805" t="s">
        <v>156</v>
      </c>
      <c r="M986" s="805" t="s">
        <v>156</v>
      </c>
      <c r="N986" s="805" t="s">
        <v>156</v>
      </c>
      <c r="O986" s="806" t="str">
        <f t="shared" si="59"/>
        <v>ВОЛС</v>
      </c>
      <c r="P986" s="801" t="s">
        <v>819</v>
      </c>
      <c r="Q986" s="801" t="str">
        <f>CONCATENATE(IFERROR(INDEX('УЦН 1.0'!D:D,MATCH('показатель 504-п'!T986,'УЦН 1.0'!R:R,0)),""),IF(IFERROR(INDEX('УЦН 1.0'!H:H,MATCH('показатель 504-п'!T986,'УЦН 1.0'!R:R,0)),"")="",""," ("&amp;IFERROR(INDEX('УЦН 1.0'!H:H,MATCH('показатель 504-п'!T986,'УЦН 1.0'!R:R,0)),"")&amp;")"))</f>
        <v/>
      </c>
      <c r="R986" s="807" t="str">
        <f>IFERROR(INDEX('УЦН 2.0'!K:K,MATCH('показатель 504-п'!T986,'УЦН 2.0'!L:L,0)),"")</f>
        <v/>
      </c>
      <c r="S986" s="801" t="str">
        <f>IFERROR(INDEX('ПРТС'!H:H,MATCH('показатель 504-п'!T986,'ПРТС'!P:P,0)),"")</f>
        <v/>
      </c>
      <c r="T986" s="808">
        <v>986</v>
      </c>
      <c r="U986" s="785"/>
      <c r="V986" s="785"/>
      <c r="W986" s="785"/>
      <c r="X986" s="785"/>
      <c r="Y986" s="785"/>
      <c r="Z986" s="785"/>
      <c r="AA986" s="785"/>
      <c r="AB986" s="785"/>
    </row>
    <row r="987" ht="14.25">
      <c r="A987" s="800" t="s">
        <v>772</v>
      </c>
      <c r="B987" s="800" t="s">
        <v>6233</v>
      </c>
      <c r="C987" s="800" t="s">
        <v>6234</v>
      </c>
      <c r="D987" s="801">
        <v>1205</v>
      </c>
      <c r="E987" s="802">
        <v>1016</v>
      </c>
      <c r="F987" s="803" t="s">
        <v>6235</v>
      </c>
      <c r="G987" s="803" t="s">
        <v>6236</v>
      </c>
      <c r="H987" s="803" t="s">
        <v>6237</v>
      </c>
      <c r="I987" s="803" t="str">
        <f>IFERROR(INDEX('УУС'!F:F,MATCH('показатель 504-п'!T987,'УУС'!N:N,0)),"")</f>
        <v/>
      </c>
      <c r="J987" s="804" t="str">
        <f t="shared" si="58"/>
        <v xml:space="preserve">4G хор</v>
      </c>
      <c r="K987" s="805" t="s">
        <v>2707</v>
      </c>
      <c r="L987" s="805" t="s">
        <v>2488</v>
      </c>
      <c r="M987" s="805" t="s">
        <v>2482</v>
      </c>
      <c r="N987" s="805" t="s">
        <v>2695</v>
      </c>
      <c r="O987" s="806" t="str">
        <f t="shared" si="59"/>
        <v>ВОЛС</v>
      </c>
      <c r="P987" s="801" t="s">
        <v>819</v>
      </c>
      <c r="Q987" s="801" t="str">
        <f>CONCATENATE(IFERROR(INDEX('УЦН 1.0'!D:D,MATCH('показатель 504-п'!T987,'УЦН 1.0'!R:R,0)),""),IF(IFERROR(INDEX('УЦН 1.0'!H:H,MATCH('показатель 504-п'!T987,'УЦН 1.0'!R:R,0)),"")="",""," ("&amp;IFERROR(INDEX('УЦН 1.0'!H:H,MATCH('показатель 504-п'!T987,'УЦН 1.0'!R:R,0)),"")&amp;")"))</f>
        <v/>
      </c>
      <c r="R987" s="807" t="str">
        <f>IFERROR(INDEX('УЦН 2.0'!K:K,MATCH('показатель 504-п'!T987,'УЦН 2.0'!L:L,0)),"")</f>
        <v/>
      </c>
      <c r="S987" s="801" t="str">
        <f>IFERROR(INDEX('ПРТС'!H:H,MATCH('показатель 504-п'!T987,'ПРТС'!P:P,0)),"")</f>
        <v/>
      </c>
      <c r="T987" s="808">
        <v>987</v>
      </c>
      <c r="U987" s="785"/>
      <c r="V987" s="785"/>
      <c r="W987" s="785"/>
      <c r="X987" s="785"/>
      <c r="Y987" s="785"/>
      <c r="Z987" s="785"/>
      <c r="AA987" s="785"/>
      <c r="AB987" s="785"/>
    </row>
    <row r="988" ht="14.25">
      <c r="A988" s="800" t="s">
        <v>772</v>
      </c>
      <c r="B988" s="800" t="s">
        <v>6225</v>
      </c>
      <c r="C988" s="800" t="s">
        <v>6238</v>
      </c>
      <c r="D988" s="801">
        <v>690</v>
      </c>
      <c r="E988" s="802">
        <v>711</v>
      </c>
      <c r="F988" s="803" t="s">
        <v>6239</v>
      </c>
      <c r="G988" s="803" t="s">
        <v>6240</v>
      </c>
      <c r="H988" s="803" t="s">
        <v>6241</v>
      </c>
      <c r="I988" s="803" t="str">
        <f>IFERROR(INDEX('УУС'!F:F,MATCH('показатель 504-п'!T988,'УУС'!N:N,0)),"")</f>
        <v xml:space="preserve">ул. Коммунальная, д. 5</v>
      </c>
      <c r="J988" s="804" t="str">
        <f t="shared" si="58"/>
        <v xml:space="preserve">4G хор</v>
      </c>
      <c r="K988" s="805" t="s">
        <v>2515</v>
      </c>
      <c r="L988" s="805" t="s">
        <v>2500</v>
      </c>
      <c r="M988" s="805" t="s">
        <v>2482</v>
      </c>
      <c r="N988" s="805" t="s">
        <v>2483</v>
      </c>
      <c r="O988" s="806" t="str">
        <f t="shared" si="59"/>
        <v>ВОЛС</v>
      </c>
      <c r="P988" s="801" t="s">
        <v>819</v>
      </c>
      <c r="Q988" s="801" t="str">
        <f>CONCATENATE(IFERROR(INDEX('УЦН 1.0'!D:D,MATCH('показатель 504-п'!T988,'УЦН 1.0'!R:R,0)),""),IF(IFERROR(INDEX('УЦН 1.0'!H:H,MATCH('показатель 504-п'!T988,'УЦН 1.0'!R:R,0)),"")="",""," ("&amp;IFERROR(INDEX('УЦН 1.0'!H:H,MATCH('показатель 504-п'!T988,'УЦН 1.0'!R:R,0)),"")&amp;")"))</f>
        <v/>
      </c>
      <c r="R988" s="807" t="str">
        <f>IFERROR(INDEX('УЦН 2.0'!K:K,MATCH('показатель 504-п'!T988,'УЦН 2.0'!L:L,0)),"")</f>
        <v/>
      </c>
      <c r="S988" s="801" t="str">
        <f>IFERROR(INDEX('ПРТС'!H:H,MATCH('показатель 504-п'!T988,'ПРТС'!P:P,0)),"")</f>
        <v/>
      </c>
      <c r="T988" s="808">
        <v>988</v>
      </c>
      <c r="U988" s="785"/>
      <c r="V988" s="785"/>
      <c r="W988" s="785"/>
      <c r="X988" s="785"/>
      <c r="Y988" s="785"/>
      <c r="Z988" s="785"/>
      <c r="AA988" s="785"/>
      <c r="AB988" s="785"/>
    </row>
    <row r="989" ht="14.25">
      <c r="A989" s="800" t="s">
        <v>772</v>
      </c>
      <c r="B989" s="800" t="s">
        <v>6169</v>
      </c>
      <c r="C989" s="800" t="s">
        <v>6242</v>
      </c>
      <c r="D989" s="801">
        <v>4</v>
      </c>
      <c r="E989" s="802">
        <v>1</v>
      </c>
      <c r="F989" s="803" t="s">
        <v>6243</v>
      </c>
      <c r="G989" s="803" t="s">
        <v>6244</v>
      </c>
      <c r="H989" s="803" t="s">
        <v>6245</v>
      </c>
      <c r="I989" s="803" t="str">
        <f>IFERROR(INDEX('УУС'!F:F,MATCH('показатель 504-п'!T989,'УУС'!N:N,0)),"")</f>
        <v/>
      </c>
      <c r="J989" s="804" t="str">
        <f t="shared" si="58"/>
        <v>-</v>
      </c>
      <c r="K989" s="805" t="s">
        <v>156</v>
      </c>
      <c r="L989" s="805" t="s">
        <v>156</v>
      </c>
      <c r="M989" s="805" t="s">
        <v>156</v>
      </c>
      <c r="N989" s="805" t="s">
        <v>156</v>
      </c>
      <c r="O989" s="806" t="str">
        <f t="shared" si="59"/>
        <v>-</v>
      </c>
      <c r="P989" s="801" t="s">
        <v>156</v>
      </c>
      <c r="Q989" s="801" t="str">
        <f>CONCATENATE(IFERROR(INDEX('УЦН 1.0'!D:D,MATCH('показатель 504-п'!T989,'УЦН 1.0'!R:R,0)),""),IF(IFERROR(INDEX('УЦН 1.0'!H:H,MATCH('показатель 504-п'!T989,'УЦН 1.0'!R:R,0)),"")="",""," ("&amp;IFERROR(INDEX('УЦН 1.0'!H:H,MATCH('показатель 504-п'!T989,'УЦН 1.0'!R:R,0)),"")&amp;")"))</f>
        <v/>
      </c>
      <c r="R989" s="807" t="str">
        <f>IFERROR(INDEX('УЦН 2.0'!K:K,MATCH('показатель 504-п'!T989,'УЦН 2.0'!L:L,0)),"")</f>
        <v/>
      </c>
      <c r="S989" s="801" t="str">
        <f>IFERROR(INDEX('ПРТС'!H:H,MATCH('показатель 504-п'!T989,'ПРТС'!P:P,0)),"")</f>
        <v/>
      </c>
      <c r="T989" s="808">
        <v>989</v>
      </c>
      <c r="U989" s="785"/>
      <c r="V989" s="785"/>
      <c r="W989" s="785"/>
      <c r="X989" s="785"/>
      <c r="Y989" s="785"/>
      <c r="Z989" s="785"/>
      <c r="AA989" s="785"/>
      <c r="AB989" s="785"/>
    </row>
    <row r="990" ht="14.25">
      <c r="A990" s="800" t="s">
        <v>772</v>
      </c>
      <c r="B990" s="800" t="s">
        <v>1301</v>
      </c>
      <c r="C990" s="800" t="s">
        <v>6246</v>
      </c>
      <c r="D990" s="801">
        <v>39</v>
      </c>
      <c r="E990" s="802">
        <v>23</v>
      </c>
      <c r="F990" s="803" t="s">
        <v>6247</v>
      </c>
      <c r="G990" s="803" t="s">
        <v>6248</v>
      </c>
      <c r="H990" s="803" t="s">
        <v>6249</v>
      </c>
      <c r="I990" s="803" t="str">
        <f>IFERROR(INDEX('УУС'!F:F,MATCH('показатель 504-п'!T990,'УУС'!N:N,0)),"")</f>
        <v xml:space="preserve">ул. Центральная, д. 24</v>
      </c>
      <c r="J990" s="804" t="str">
        <f t="shared" si="58"/>
        <v>-</v>
      </c>
      <c r="K990" s="805" t="s">
        <v>156</v>
      </c>
      <c r="L990" s="805" t="s">
        <v>156</v>
      </c>
      <c r="M990" s="805" t="s">
        <v>156</v>
      </c>
      <c r="N990" s="805" t="s">
        <v>156</v>
      </c>
      <c r="O990" s="806" t="str">
        <f t="shared" si="59"/>
        <v>-</v>
      </c>
      <c r="P990" s="801" t="s">
        <v>156</v>
      </c>
      <c r="Q990" s="801" t="str">
        <f>CONCATENATE(IFERROR(INDEX('УЦН 1.0'!D:D,MATCH('показатель 504-п'!T990,'УЦН 1.0'!R:R,0)),""),IF(IFERROR(INDEX('УЦН 1.0'!H:H,MATCH('показатель 504-п'!T990,'УЦН 1.0'!R:R,0)),"")="",""," ("&amp;IFERROR(INDEX('УЦН 1.0'!H:H,MATCH('показатель 504-п'!T990,'УЦН 1.0'!R:R,0)),"")&amp;")"))</f>
        <v/>
      </c>
      <c r="R990" s="807" t="str">
        <f>IFERROR(INDEX('УЦН 2.0'!K:K,MATCH('показатель 504-п'!T990,'УЦН 2.0'!L:L,0)),"")</f>
        <v/>
      </c>
      <c r="S990" s="801" t="str">
        <f>IFERROR(INDEX('ПРТС'!H:H,MATCH('показатель 504-п'!T990,'ПРТС'!P:P,0)),"")</f>
        <v/>
      </c>
      <c r="T990" s="808">
        <v>990</v>
      </c>
      <c r="U990" s="785"/>
      <c r="V990" s="785"/>
      <c r="W990" s="785"/>
      <c r="X990" s="785"/>
      <c r="Y990" s="785"/>
      <c r="Z990" s="785"/>
      <c r="AA990" s="785"/>
      <c r="AB990" s="785"/>
    </row>
    <row r="991" ht="14.25">
      <c r="A991" s="800" t="s">
        <v>772</v>
      </c>
      <c r="B991" s="800" t="s">
        <v>6188</v>
      </c>
      <c r="C991" s="800" t="s">
        <v>2612</v>
      </c>
      <c r="D991" s="801">
        <v>28</v>
      </c>
      <c r="E991" s="802">
        <v>10</v>
      </c>
      <c r="F991" s="803" t="s">
        <v>6250</v>
      </c>
      <c r="G991" s="803" t="s">
        <v>6251</v>
      </c>
      <c r="H991" s="803" t="s">
        <v>6252</v>
      </c>
      <c r="I991" s="803" t="str">
        <f>IFERROR(INDEX('УУС'!F:F,MATCH('показатель 504-п'!T991,'УУС'!N:N,0)),"")</f>
        <v/>
      </c>
      <c r="J991" s="804" t="str">
        <f t="shared" si="58"/>
        <v>-</v>
      </c>
      <c r="K991" s="805" t="s">
        <v>156</v>
      </c>
      <c r="L991" s="805" t="s">
        <v>156</v>
      </c>
      <c r="M991" s="805" t="s">
        <v>156</v>
      </c>
      <c r="N991" s="805" t="s">
        <v>156</v>
      </c>
      <c r="O991" s="806" t="str">
        <f t="shared" si="59"/>
        <v>-</v>
      </c>
      <c r="P991" s="801" t="s">
        <v>156</v>
      </c>
      <c r="Q991" s="801" t="str">
        <f>CONCATENATE(IFERROR(INDEX('УЦН 1.0'!D:D,MATCH('показатель 504-п'!T991,'УЦН 1.0'!R:R,0)),""),IF(IFERROR(INDEX('УЦН 1.0'!H:H,MATCH('показатель 504-п'!T991,'УЦН 1.0'!R:R,0)),"")="",""," ("&amp;IFERROR(INDEX('УЦН 1.0'!H:H,MATCH('показатель 504-п'!T991,'УЦН 1.0'!R:R,0)),"")&amp;")"))</f>
        <v/>
      </c>
      <c r="R991" s="807" t="str">
        <f>IFERROR(INDEX('УЦН 2.0'!K:K,MATCH('показатель 504-п'!T991,'УЦН 2.0'!L:L,0)),"")</f>
        <v/>
      </c>
      <c r="S991" s="801" t="str">
        <f>IFERROR(INDEX('ПРТС'!H:H,MATCH('показатель 504-п'!T991,'ПРТС'!P:P,0)),"")</f>
        <v/>
      </c>
      <c r="T991" s="808">
        <v>991</v>
      </c>
      <c r="U991" s="785"/>
      <c r="V991" s="785"/>
      <c r="W991" s="785"/>
      <c r="X991" s="785"/>
      <c r="Y991" s="785"/>
      <c r="Z991" s="785"/>
      <c r="AA991" s="785"/>
      <c r="AB991" s="785"/>
    </row>
    <row r="992" ht="14.25">
      <c r="A992" s="800" t="s">
        <v>772</v>
      </c>
      <c r="B992" s="800" t="s">
        <v>6188</v>
      </c>
      <c r="C992" s="800" t="s">
        <v>6253</v>
      </c>
      <c r="D992" s="801">
        <v>96</v>
      </c>
      <c r="E992" s="802">
        <v>65</v>
      </c>
      <c r="F992" s="803" t="s">
        <v>6254</v>
      </c>
      <c r="G992" s="803" t="s">
        <v>6255</v>
      </c>
      <c r="H992" s="803" t="s">
        <v>6256</v>
      </c>
      <c r="I992" s="803" t="str">
        <f>IFERROR(INDEX('УУС'!F:F,MATCH('показатель 504-п'!T992,'УУС'!N:N,0)),"")</f>
        <v xml:space="preserve">ул. Здрестова, д. 18</v>
      </c>
      <c r="J992" s="804" t="str">
        <f t="shared" si="58"/>
        <v xml:space="preserve">3G низ</v>
      </c>
      <c r="K992" s="805" t="s">
        <v>156</v>
      </c>
      <c r="L992" s="805" t="s">
        <v>2975</v>
      </c>
      <c r="M992" s="805" t="s">
        <v>156</v>
      </c>
      <c r="N992" s="805" t="s">
        <v>156</v>
      </c>
      <c r="O992" s="806" t="str">
        <f t="shared" si="59"/>
        <v>-</v>
      </c>
      <c r="P992" s="801" t="s">
        <v>156</v>
      </c>
      <c r="Q992" s="801" t="str">
        <f>CONCATENATE(IFERROR(INDEX('УЦН 1.0'!D:D,MATCH('показатель 504-п'!T992,'УЦН 1.0'!R:R,0)),""),IF(IFERROR(INDEX('УЦН 1.0'!H:H,MATCH('показатель 504-п'!T992,'УЦН 1.0'!R:R,0)),"")="",""," ("&amp;IFERROR(INDEX('УЦН 1.0'!H:H,MATCH('показатель 504-п'!T992,'УЦН 1.0'!R:R,0)),"")&amp;")"))</f>
        <v/>
      </c>
      <c r="R992" s="807" t="str">
        <f>IFERROR(INDEX('УЦН 2.0'!K:K,MATCH('показатель 504-п'!T992,'УЦН 2.0'!L:L,0)),"")</f>
        <v/>
      </c>
      <c r="S992" s="801" t="str">
        <f>IFERROR(INDEX('ПРТС'!H:H,MATCH('показатель 504-п'!T992,'ПРТС'!P:P,0)),"")</f>
        <v/>
      </c>
      <c r="T992" s="808">
        <v>992</v>
      </c>
      <c r="U992" s="785"/>
      <c r="V992" s="785"/>
      <c r="W992" s="785"/>
      <c r="X992" s="785"/>
      <c r="Y992" s="785"/>
      <c r="Z992" s="785"/>
      <c r="AA992" s="785"/>
      <c r="AB992" s="785"/>
    </row>
    <row r="993" ht="14.25">
      <c r="A993" s="800" t="s">
        <v>772</v>
      </c>
      <c r="B993" s="800" t="s">
        <v>6204</v>
      </c>
      <c r="C993" s="800" t="s">
        <v>346</v>
      </c>
      <c r="D993" s="801">
        <v>399</v>
      </c>
      <c r="E993" s="802">
        <v>252</v>
      </c>
      <c r="F993" s="803" t="s">
        <v>6257</v>
      </c>
      <c r="G993" s="803" t="s">
        <v>6258</v>
      </c>
      <c r="H993" s="803" t="s">
        <v>6259</v>
      </c>
      <c r="I993" s="803" t="str">
        <f>IFERROR(INDEX('УУС'!F:F,MATCH('показатель 504-п'!T993,'УУС'!N:N,0)),"")</f>
        <v/>
      </c>
      <c r="J993" s="804" t="str">
        <f t="shared" si="58"/>
        <v xml:space="preserve">3G хор</v>
      </c>
      <c r="K993" s="805" t="s">
        <v>156</v>
      </c>
      <c r="L993" s="805" t="s">
        <v>156</v>
      </c>
      <c r="M993" s="805" t="s">
        <v>156</v>
      </c>
      <c r="N993" s="805" t="s">
        <v>2495</v>
      </c>
      <c r="O993" s="806" t="str">
        <f t="shared" si="59"/>
        <v>ВОЛС</v>
      </c>
      <c r="P993" s="801" t="s">
        <v>819</v>
      </c>
      <c r="Q993" s="801" t="str">
        <f>CONCATENATE(IFERROR(INDEX('УЦН 1.0'!D:D,MATCH('показатель 504-п'!T993,'УЦН 1.0'!R:R,0)),""),IF(IFERROR(INDEX('УЦН 1.0'!H:H,MATCH('показатель 504-п'!T993,'УЦН 1.0'!R:R,0)),"")="",""," ("&amp;IFERROR(INDEX('УЦН 1.0'!H:H,MATCH('показатель 504-п'!T993,'УЦН 1.0'!R:R,0)),"")&amp;")"))</f>
        <v xml:space="preserve">2021 (ВОЛС)</v>
      </c>
      <c r="R993" s="807" t="str">
        <f>IFERROR(INDEX('УЦН 2.0'!K:K,MATCH('показатель 504-п'!T993,'УЦН 2.0'!L:L,0)),"")</f>
        <v/>
      </c>
      <c r="S993" s="801" t="str">
        <f>IFERROR(INDEX('ПРТС'!H:H,MATCH('показатель 504-п'!T993,'ПРТС'!P:P,0)),"")</f>
        <v/>
      </c>
      <c r="T993" s="808">
        <v>993</v>
      </c>
      <c r="U993" s="785"/>
      <c r="V993" s="785"/>
      <c r="W993" s="785"/>
      <c r="X993" s="785"/>
      <c r="Y993" s="785"/>
      <c r="Z993" s="785"/>
      <c r="AA993" s="785"/>
      <c r="AB993" s="785"/>
    </row>
    <row r="994" ht="14.25">
      <c r="A994" s="800" t="s">
        <v>772</v>
      </c>
      <c r="B994" s="800" t="s">
        <v>6204</v>
      </c>
      <c r="C994" s="800" t="s">
        <v>6260</v>
      </c>
      <c r="D994" s="801">
        <v>92</v>
      </c>
      <c r="E994" s="802">
        <v>87</v>
      </c>
      <c r="F994" s="803" t="s">
        <v>6261</v>
      </c>
      <c r="G994" s="803" t="s">
        <v>6262</v>
      </c>
      <c r="H994" s="803" t="s">
        <v>6263</v>
      </c>
      <c r="I994" s="803" t="str">
        <f>IFERROR(INDEX('УУС'!F:F,MATCH('показатель 504-п'!T994,'УУС'!N:N,0)),"")</f>
        <v/>
      </c>
      <c r="J994" s="804" t="str">
        <f t="shared" si="58"/>
        <v xml:space="preserve">3G хор</v>
      </c>
      <c r="K994" s="805" t="s">
        <v>156</v>
      </c>
      <c r="L994" s="805" t="s">
        <v>2488</v>
      </c>
      <c r="M994" s="805" t="s">
        <v>2508</v>
      </c>
      <c r="N994" s="805" t="s">
        <v>2495</v>
      </c>
      <c r="O994" s="806" t="str">
        <f t="shared" si="59"/>
        <v>-</v>
      </c>
      <c r="P994" s="801" t="s">
        <v>156</v>
      </c>
      <c r="Q994" s="801" t="str">
        <f>CONCATENATE(IFERROR(INDEX('УЦН 1.0'!D:D,MATCH('показатель 504-п'!T994,'УЦН 1.0'!R:R,0)),""),IF(IFERROR(INDEX('УЦН 1.0'!H:H,MATCH('показатель 504-п'!T994,'УЦН 1.0'!R:R,0)),"")="",""," ("&amp;IFERROR(INDEX('УЦН 1.0'!H:H,MATCH('показатель 504-п'!T994,'УЦН 1.0'!R:R,0)),"")&amp;")"))</f>
        <v/>
      </c>
      <c r="R994" s="807" t="str">
        <f>IFERROR(INDEX('УЦН 2.0'!K:K,MATCH('показатель 504-п'!T994,'УЦН 2.0'!L:L,0)),"")</f>
        <v/>
      </c>
      <c r="S994" s="801" t="str">
        <f>IFERROR(INDEX('ПРТС'!H:H,MATCH('показатель 504-п'!T994,'ПРТС'!P:P,0)),"")</f>
        <v/>
      </c>
      <c r="T994" s="808">
        <v>994</v>
      </c>
      <c r="U994" s="785"/>
      <c r="V994" s="785"/>
      <c r="W994" s="785"/>
      <c r="X994" s="785"/>
      <c r="Y994" s="785"/>
      <c r="Z994" s="785"/>
      <c r="AA994" s="785"/>
      <c r="AB994" s="785"/>
    </row>
    <row r="995" ht="14.25">
      <c r="A995" s="800" t="s">
        <v>772</v>
      </c>
      <c r="B995" s="800" t="s">
        <v>6264</v>
      </c>
      <c r="C995" s="800" t="s">
        <v>347</v>
      </c>
      <c r="D995" s="801">
        <v>390</v>
      </c>
      <c r="E995" s="822">
        <v>342</v>
      </c>
      <c r="F995" s="823" t="s">
        <v>6265</v>
      </c>
      <c r="G995" s="823" t="s">
        <v>6266</v>
      </c>
      <c r="H995" s="823" t="s">
        <v>6267</v>
      </c>
      <c r="I995" s="803" t="str">
        <f>IFERROR(INDEX('УУС'!F:F,MATCH('показатель 504-п'!T995,'УУС'!N:N,0)),"")</f>
        <v/>
      </c>
      <c r="J995" s="804" t="str">
        <f t="shared" si="58"/>
        <v xml:space="preserve">4G хор</v>
      </c>
      <c r="K995" s="805" t="s">
        <v>156</v>
      </c>
      <c r="L995" s="805" t="s">
        <v>2481</v>
      </c>
      <c r="M995" s="805" t="s">
        <v>156</v>
      </c>
      <c r="N995" s="805" t="s">
        <v>156</v>
      </c>
      <c r="O995" s="806" t="str">
        <f t="shared" si="59"/>
        <v>ВОЛС</v>
      </c>
      <c r="P995" s="801" t="s">
        <v>819</v>
      </c>
      <c r="Q995" s="801" t="str">
        <f>CONCATENATE(IFERROR(INDEX('УЦН 1.0'!D:D,MATCH('показатель 504-п'!T995,'УЦН 1.0'!R:R,0)),""),IF(IFERROR(INDEX('УЦН 1.0'!H:H,MATCH('показатель 504-п'!T995,'УЦН 1.0'!R:R,0)),"")="",""," ("&amp;IFERROR(INDEX('УЦН 1.0'!H:H,MATCH('показатель 504-п'!T995,'УЦН 1.0'!R:R,0)),"")&amp;")"))</f>
        <v xml:space="preserve">2021 (ВОЛС)</v>
      </c>
      <c r="R995" s="807" t="str">
        <f>IFERROR(INDEX('УЦН 2.0'!K:K,MATCH('показатель 504-п'!T995,'УЦН 2.0'!L:L,0)),"")</f>
        <v/>
      </c>
      <c r="S995" s="801" t="str">
        <f>IFERROR(INDEX('ПРТС'!H:H,MATCH('показатель 504-п'!T995,'ПРТС'!P:P,0)),"")</f>
        <v/>
      </c>
      <c r="T995" s="808">
        <v>995</v>
      </c>
      <c r="U995" s="785"/>
      <c r="V995" s="785"/>
      <c r="W995" s="785"/>
      <c r="X995" s="785"/>
      <c r="Y995" s="785"/>
      <c r="Z995" s="785"/>
      <c r="AA995" s="785"/>
      <c r="AB995" s="785"/>
    </row>
    <row r="996" ht="14.25">
      <c r="A996" s="800" t="s">
        <v>772</v>
      </c>
      <c r="B996" s="800" t="s">
        <v>6188</v>
      </c>
      <c r="C996" s="800" t="s">
        <v>6268</v>
      </c>
      <c r="D996" s="801">
        <v>51</v>
      </c>
      <c r="E996" s="802">
        <v>30</v>
      </c>
      <c r="F996" s="803" t="s">
        <v>6269</v>
      </c>
      <c r="G996" s="803" t="s">
        <v>6270</v>
      </c>
      <c r="H996" s="803" t="s">
        <v>6271</v>
      </c>
      <c r="I996" s="803" t="str">
        <f>IFERROR(INDEX('УУС'!F:F,MATCH('показатель 504-п'!T996,'УУС'!N:N,0)),"")</f>
        <v/>
      </c>
      <c r="J996" s="804" t="str">
        <f t="shared" ref="J996:J999" si="60">IF(COUNTIF(K996:N996,"*4G хорошее*")&gt;0,"4G хор",IF(COUNTIF(K996:N996,"*3G хорошее*")&gt;0,"3G хор",IF(COUNTIF(K996:N996,"*4G низкое*")&gt;0,"4G низ",IF(COUNTIF(K996:N996,"*3G низкое*")&gt;0,"3G низ",IF(COUNTIF(K996:N996,"*2G хорошее*")&gt;0,"2G хор",IF(COUNTIF(K996:N996,"*2G низкое*")&gt;0,"2G низ",IF((COUNTIF(K996:N996,"* *")=0),"-",)))))))</f>
        <v xml:space="preserve">3G низ</v>
      </c>
      <c r="K996" s="805" t="s">
        <v>156</v>
      </c>
      <c r="L996" s="805" t="s">
        <v>2975</v>
      </c>
      <c r="M996" s="805" t="s">
        <v>156</v>
      </c>
      <c r="N996" s="805" t="s">
        <v>156</v>
      </c>
      <c r="O996" s="806" t="str">
        <f t="shared" ref="O996:O999" si="61">IF(COUNTIF(P996:R996,"*ВОЛС*")&gt;0,"ВОЛС",IF(COUNTIF(P996:R996,"*БШПД*")&gt;0,"РРЛ",IF(COUNTIF(P996:R996,"*Спутник*")&gt;0,"Спутник",IF((COUNTIF(P996:R996,"* *")=0),"-",))))</f>
        <v>-</v>
      </c>
      <c r="P996" s="801" t="s">
        <v>156</v>
      </c>
      <c r="Q996" s="801" t="str">
        <f>CONCATENATE(IFERROR(INDEX('УЦН 1.0'!D:D,MATCH('показатель 504-п'!T996,'УЦН 1.0'!R:R,0)),""),IF(IFERROR(INDEX('УЦН 1.0'!H:H,MATCH('показатель 504-п'!T996,'УЦН 1.0'!R:R,0)),"")="",""," ("&amp;IFERROR(INDEX('УЦН 1.0'!H:H,MATCH('показатель 504-п'!T996,'УЦН 1.0'!R:R,0)),"")&amp;")"))</f>
        <v/>
      </c>
      <c r="R996" s="807" t="str">
        <f>IFERROR(INDEX('УЦН 2.0'!K:K,MATCH('показатель 504-п'!T996,'УЦН 2.0'!L:L,0)),"")</f>
        <v/>
      </c>
      <c r="S996" s="801" t="str">
        <f>IFERROR(INDEX('ПРТС'!H:H,MATCH('показатель 504-п'!T996,'ПРТС'!P:P,0)),"")</f>
        <v/>
      </c>
      <c r="T996" s="808">
        <v>996</v>
      </c>
      <c r="U996" s="785"/>
      <c r="V996" s="785"/>
      <c r="W996" s="785"/>
      <c r="X996" s="785"/>
      <c r="Y996" s="785"/>
      <c r="Z996" s="785"/>
      <c r="AA996" s="785"/>
      <c r="AB996" s="785"/>
    </row>
    <row r="997" ht="14.25">
      <c r="A997" s="800" t="s">
        <v>772</v>
      </c>
      <c r="B997" s="800" t="s">
        <v>6180</v>
      </c>
      <c r="C997" s="800" t="s">
        <v>6272</v>
      </c>
      <c r="D997" s="801">
        <v>1749</v>
      </c>
      <c r="E997" s="802">
        <v>1603</v>
      </c>
      <c r="F997" s="803" t="s">
        <v>6273</v>
      </c>
      <c r="G997" s="803" t="s">
        <v>6274</v>
      </c>
      <c r="H997" s="803" t="s">
        <v>6275</v>
      </c>
      <c r="I997" s="803" t="str">
        <f>IFERROR(INDEX('УУС'!F:F,MATCH('показатель 504-п'!T997,'УУС'!N:N,0)),"")</f>
        <v/>
      </c>
      <c r="J997" s="804" t="str">
        <f t="shared" si="60"/>
        <v xml:space="preserve">3G хор</v>
      </c>
      <c r="K997" s="805" t="s">
        <v>2557</v>
      </c>
      <c r="L997" s="805" t="s">
        <v>2488</v>
      </c>
      <c r="M997" s="805" t="s">
        <v>2508</v>
      </c>
      <c r="N997" s="805" t="s">
        <v>2695</v>
      </c>
      <c r="O997" s="806" t="str">
        <f t="shared" si="61"/>
        <v>ВОЛС</v>
      </c>
      <c r="P997" s="801" t="s">
        <v>819</v>
      </c>
      <c r="Q997" s="801" t="str">
        <f>CONCATENATE(IFERROR(INDEX('УЦН 1.0'!D:D,MATCH('показатель 504-п'!T997,'УЦН 1.0'!R:R,0)),""),IF(IFERROR(INDEX('УЦН 1.0'!H:H,MATCH('показатель 504-п'!T997,'УЦН 1.0'!R:R,0)),"")="",""," ("&amp;IFERROR(INDEX('УЦН 1.0'!H:H,MATCH('показатель 504-п'!T997,'УЦН 1.0'!R:R,0)),"")&amp;")"))</f>
        <v/>
      </c>
      <c r="R997" s="807" t="str">
        <f>IFERROR(INDEX('УЦН 2.0'!K:K,MATCH('показатель 504-п'!T997,'УЦН 2.0'!L:L,0)),"")</f>
        <v/>
      </c>
      <c r="S997" s="801" t="str">
        <f>IFERROR(INDEX('ПРТС'!H:H,MATCH('показатель 504-п'!T997,'ПРТС'!P:P,0)),"")</f>
        <v/>
      </c>
      <c r="T997" s="808">
        <v>997</v>
      </c>
      <c r="U997" s="785"/>
      <c r="V997" s="785"/>
      <c r="W997" s="785"/>
      <c r="X997" s="785"/>
      <c r="Y997" s="785"/>
      <c r="Z997" s="785"/>
      <c r="AA997" s="785"/>
      <c r="AB997" s="785"/>
    </row>
    <row r="998" ht="14.25">
      <c r="A998" s="800" t="s">
        <v>772</v>
      </c>
      <c r="B998" s="800" t="s">
        <v>6264</v>
      </c>
      <c r="C998" s="800" t="s">
        <v>6276</v>
      </c>
      <c r="D998" s="801">
        <v>96</v>
      </c>
      <c r="E998" s="802">
        <v>69</v>
      </c>
      <c r="F998" s="803" t="s">
        <v>6277</v>
      </c>
      <c r="G998" s="803" t="s">
        <v>6278</v>
      </c>
      <c r="H998" s="803" t="s">
        <v>6279</v>
      </c>
      <c r="I998" s="803" t="str">
        <f>IFERROR(INDEX('УУС'!F:F,MATCH('показатель 504-п'!T998,'УУС'!N:N,0)),"")</f>
        <v/>
      </c>
      <c r="J998" s="804" t="str">
        <f t="shared" si="60"/>
        <v xml:space="preserve">3G хор</v>
      </c>
      <c r="K998" s="805" t="s">
        <v>2515</v>
      </c>
      <c r="L998" s="805" t="s">
        <v>2500</v>
      </c>
      <c r="M998" s="805" t="s">
        <v>156</v>
      </c>
      <c r="N998" s="805" t="s">
        <v>2495</v>
      </c>
      <c r="O998" s="806" t="str">
        <f t="shared" si="61"/>
        <v>-</v>
      </c>
      <c r="P998" s="801" t="s">
        <v>156</v>
      </c>
      <c r="Q998" s="801" t="str">
        <f>CONCATENATE(IFERROR(INDEX('УЦН 1.0'!D:D,MATCH('показатель 504-п'!T998,'УЦН 1.0'!R:R,0)),""),IF(IFERROR(INDEX('УЦН 1.0'!H:H,MATCH('показатель 504-п'!T998,'УЦН 1.0'!R:R,0)),"")="",""," ("&amp;IFERROR(INDEX('УЦН 1.0'!H:H,MATCH('показатель 504-п'!T998,'УЦН 1.0'!R:R,0)),"")&amp;")"))</f>
        <v/>
      </c>
      <c r="R998" s="807" t="str">
        <f>IFERROR(INDEX('УЦН 2.0'!K:K,MATCH('показатель 504-п'!T998,'УЦН 2.0'!L:L,0)),"")</f>
        <v/>
      </c>
      <c r="S998" s="801" t="str">
        <f>IFERROR(INDEX('ПРТС'!H:H,MATCH('показатель 504-п'!T998,'ПРТС'!P:P,0)),"")</f>
        <v/>
      </c>
      <c r="T998" s="808">
        <v>998</v>
      </c>
      <c r="U998" s="785"/>
      <c r="V998" s="785"/>
      <c r="W998" s="785"/>
      <c r="X998" s="785"/>
      <c r="Y998" s="785"/>
      <c r="Z998" s="785"/>
      <c r="AA998" s="785"/>
      <c r="AB998" s="785"/>
    </row>
    <row r="999" ht="14.25">
      <c r="A999" s="800" t="s">
        <v>772</v>
      </c>
      <c r="B999" s="800" t="s">
        <v>6188</v>
      </c>
      <c r="C999" s="821" t="s">
        <v>1425</v>
      </c>
      <c r="D999" s="801">
        <v>210</v>
      </c>
      <c r="E999" s="822">
        <v>118</v>
      </c>
      <c r="F999" s="823" t="s">
        <v>6280</v>
      </c>
      <c r="G999" s="823" t="s">
        <v>6281</v>
      </c>
      <c r="H999" s="823" t="s">
        <v>6282</v>
      </c>
      <c r="I999" s="803" t="str">
        <f>IFERROR(INDEX('УУС'!F:F,MATCH('показатель 504-п'!T999,'УУС'!N:N,0)),"")</f>
        <v/>
      </c>
      <c r="J999" s="804" t="str">
        <f t="shared" si="60"/>
        <v>-</v>
      </c>
      <c r="K999" s="805" t="s">
        <v>156</v>
      </c>
      <c r="L999" s="805" t="s">
        <v>156</v>
      </c>
      <c r="M999" s="805" t="s">
        <v>156</v>
      </c>
      <c r="N999" s="805" t="s">
        <v>156</v>
      </c>
      <c r="O999" s="806" t="str">
        <f t="shared" si="61"/>
        <v>РРЛ</v>
      </c>
      <c r="P999" s="801" t="s">
        <v>2540</v>
      </c>
      <c r="Q999" s="801" t="str">
        <f>CONCATENATE(IFERROR(INDEX('УЦН 1.0'!D:D,MATCH('показатель 504-п'!T999,'УЦН 1.0'!R:R,0)),""),IF(IFERROR(INDEX('УЦН 1.0'!H:H,MATCH('показатель 504-п'!T999,'УЦН 1.0'!R:R,0)),"")="",""," ("&amp;IFERROR(INDEX('УЦН 1.0'!H:H,MATCH('показатель 504-п'!T999,'УЦН 1.0'!R:R,0)),"")&amp;")"))</f>
        <v/>
      </c>
      <c r="R999" s="807" t="str">
        <f>IFERROR(INDEX('УЦН 2.0'!K:K,MATCH('показатель 504-п'!T999,'УЦН 2.0'!L:L,0)),"")</f>
        <v/>
      </c>
      <c r="S999" s="801" t="str">
        <f>IFERROR(INDEX('ПРТС'!H:H,MATCH('показатель 504-п'!T999,'ПРТС'!P:P,0)),"")</f>
        <v/>
      </c>
      <c r="T999" s="808">
        <v>999</v>
      </c>
      <c r="U999" s="785"/>
      <c r="V999" s="785"/>
      <c r="W999" s="785"/>
      <c r="X999" s="785"/>
      <c r="Y999" s="785"/>
      <c r="Z999" s="785"/>
      <c r="AA999" s="785"/>
      <c r="AB999" s="785"/>
    </row>
    <row r="1000" ht="14.25">
      <c r="A1000" s="800" t="s">
        <v>772</v>
      </c>
      <c r="B1000" s="800" t="s">
        <v>6204</v>
      </c>
      <c r="C1000" s="800" t="s">
        <v>6283</v>
      </c>
      <c r="D1000" s="801">
        <v>17</v>
      </c>
      <c r="E1000" s="802">
        <v>16</v>
      </c>
      <c r="F1000" s="803" t="s">
        <v>6284</v>
      </c>
      <c r="G1000" s="803" t="s">
        <v>6285</v>
      </c>
      <c r="H1000" s="803" t="s">
        <v>6286</v>
      </c>
      <c r="I1000" s="803" t="str">
        <f>IFERROR(INDEX('УУС'!F:F,MATCH('показатель 504-п'!T1000,'УУС'!N:N,0)),"")</f>
        <v/>
      </c>
      <c r="J1000" s="804" t="str">
        <f t="shared" ref="J1000:J1063" si="62">IF(COUNTIF(K1000:N1000,"*4G хорошее*")&gt;0,"4G хор",IF(COUNTIF(K1000:N1000,"*3G хорошее*")&gt;0,"3G хор",IF(COUNTIF(K1000:N1000,"*4G низкое*")&gt;0,"4G низ",IF(COUNTIF(K1000:N1000,"*3G низкое*")&gt;0,"3G низ",IF(COUNTIF(K1000:N1000,"*2G хорошее*")&gt;0,"2G хор",IF(COUNTIF(K1000:N1000,"*2G низкое*")&gt;0,"2G низ",IF((COUNTIF(K1000:N1000,"* *")=0),"-",)))))))</f>
        <v xml:space="preserve">3G хор</v>
      </c>
      <c r="K1000" s="805" t="s">
        <v>156</v>
      </c>
      <c r="L1000" s="805" t="s">
        <v>2975</v>
      </c>
      <c r="M1000" s="805" t="s">
        <v>2489</v>
      </c>
      <c r="N1000" s="805" t="s">
        <v>2495</v>
      </c>
      <c r="O1000" s="806" t="str">
        <f t="shared" ref="O1000:O1063" si="63">IF(COUNTIF(P1000:R1000,"*ВОЛС*")&gt;0,"ВОЛС",IF(COUNTIF(P1000:R1000,"*БШПД*")&gt;0,"РРЛ",IF(COUNTIF(P1000:R1000,"*Спутник*")&gt;0,"Спутник",IF((COUNTIF(P1000:R1000,"* *")=0),"-",))))</f>
        <v>-</v>
      </c>
      <c r="P1000" s="801" t="s">
        <v>156</v>
      </c>
      <c r="Q1000" s="801" t="str">
        <f>CONCATENATE(IFERROR(INDEX('УЦН 1.0'!D:D,MATCH('показатель 504-п'!T1000,'УЦН 1.0'!R:R,0)),""),IF(IFERROR(INDEX('УЦН 1.0'!H:H,MATCH('показатель 504-п'!T1000,'УЦН 1.0'!R:R,0)),"")="",""," ("&amp;IFERROR(INDEX('УЦН 1.0'!H:H,MATCH('показатель 504-п'!T1000,'УЦН 1.0'!R:R,0)),"")&amp;")"))</f>
        <v/>
      </c>
      <c r="R1000" s="807" t="str">
        <f>IFERROR(INDEX('УЦН 2.0'!K:K,MATCH('показатель 504-п'!T1000,'УЦН 2.0'!L:L,0)),"")</f>
        <v/>
      </c>
      <c r="S1000" s="801" t="str">
        <f>IFERROR(INDEX('ПРТС'!H:H,MATCH('показатель 504-п'!T1000,'ПРТС'!P:P,0)),"")</f>
        <v/>
      </c>
      <c r="T1000" s="808">
        <v>1000</v>
      </c>
      <c r="U1000" s="785"/>
      <c r="V1000" s="785"/>
      <c r="W1000" s="785"/>
      <c r="X1000" s="785"/>
      <c r="Y1000" s="785"/>
      <c r="Z1000" s="785"/>
      <c r="AA1000" s="785"/>
      <c r="AB1000" s="785"/>
    </row>
    <row r="1001" ht="14.25">
      <c r="A1001" s="800" t="s">
        <v>772</v>
      </c>
      <c r="B1001" s="800" t="s">
        <v>6180</v>
      </c>
      <c r="C1001" s="800" t="s">
        <v>1555</v>
      </c>
      <c r="D1001" s="801">
        <v>109</v>
      </c>
      <c r="E1001" s="822">
        <v>117</v>
      </c>
      <c r="F1001" s="823" t="s">
        <v>6287</v>
      </c>
      <c r="G1001" s="823" t="s">
        <v>6288</v>
      </c>
      <c r="H1001" s="823" t="s">
        <v>6289</v>
      </c>
      <c r="I1001" s="803" t="str">
        <f>IFERROR(INDEX('УУС'!F:F,MATCH('показатель 504-п'!T1001,'УУС'!N:N,0)),"")</f>
        <v/>
      </c>
      <c r="J1001" s="804" t="str">
        <f t="shared" si="62"/>
        <v xml:space="preserve">2G низ</v>
      </c>
      <c r="K1001" s="805" t="s">
        <v>156</v>
      </c>
      <c r="L1001" s="805" t="s">
        <v>2500</v>
      </c>
      <c r="M1001" s="805" t="s">
        <v>2489</v>
      </c>
      <c r="N1001" s="805" t="s">
        <v>2490</v>
      </c>
      <c r="O1001" s="806" t="str">
        <f t="shared" si="63"/>
        <v>-</v>
      </c>
      <c r="P1001" s="801" t="s">
        <v>156</v>
      </c>
      <c r="Q1001" s="801" t="str">
        <f>CONCATENATE(IFERROR(INDEX('УЦН 1.0'!D:D,MATCH('показатель 504-п'!T1001,'УЦН 1.0'!R:R,0)),""),IF(IFERROR(INDEX('УЦН 1.0'!H:H,MATCH('показатель 504-п'!T1001,'УЦН 1.0'!R:R,0)),"")="",""," ("&amp;IFERROR(INDEX('УЦН 1.0'!H:H,MATCH('показатель 504-п'!T1001,'УЦН 1.0'!R:R,0)),"")&amp;")"))</f>
        <v/>
      </c>
      <c r="R1001" s="807" t="str">
        <f>IFERROR(INDEX('УЦН 2.0'!K:K,MATCH('показатель 504-п'!T1001,'УЦН 2.0'!L:L,0)),"")</f>
        <v/>
      </c>
      <c r="S1001" s="801" t="str">
        <f>IFERROR(INDEX('ПРТС'!H:H,MATCH('показатель 504-п'!T1001,'ПРТС'!P:P,0)),"")</f>
        <v/>
      </c>
      <c r="T1001" s="808">
        <v>1001</v>
      </c>
      <c r="U1001" s="785"/>
      <c r="V1001" s="785"/>
      <c r="W1001" s="785"/>
      <c r="X1001" s="785"/>
      <c r="Y1001" s="785"/>
      <c r="Z1001" s="785"/>
      <c r="AA1001" s="785"/>
      <c r="AB1001" s="785"/>
    </row>
    <row r="1002" ht="14.25">
      <c r="A1002" s="800" t="s">
        <v>772</v>
      </c>
      <c r="B1002" s="800" t="s">
        <v>6204</v>
      </c>
      <c r="C1002" s="800" t="s">
        <v>6290</v>
      </c>
      <c r="D1002" s="801">
        <v>7</v>
      </c>
      <c r="E1002" s="802">
        <v>7</v>
      </c>
      <c r="F1002" s="803" t="s">
        <v>6291</v>
      </c>
      <c r="G1002" s="803" t="s">
        <v>6292</v>
      </c>
      <c r="H1002" s="803" t="s">
        <v>6293</v>
      </c>
      <c r="I1002" s="803" t="str">
        <f>IFERROR(INDEX('УУС'!F:F,MATCH('показатель 504-п'!T1002,'УУС'!N:N,0)),"")</f>
        <v/>
      </c>
      <c r="J1002" s="804" t="str">
        <f t="shared" si="62"/>
        <v xml:space="preserve">3G хор</v>
      </c>
      <c r="K1002" s="805" t="s">
        <v>2707</v>
      </c>
      <c r="L1002" s="805" t="s">
        <v>2488</v>
      </c>
      <c r="M1002" s="805" t="s">
        <v>156</v>
      </c>
      <c r="N1002" s="805" t="s">
        <v>2495</v>
      </c>
      <c r="O1002" s="806" t="str">
        <f t="shared" si="63"/>
        <v>-</v>
      </c>
      <c r="P1002" s="801" t="s">
        <v>156</v>
      </c>
      <c r="Q1002" s="801" t="str">
        <f>CONCATENATE(IFERROR(INDEX('УЦН 1.0'!D:D,MATCH('показатель 504-п'!T1002,'УЦН 1.0'!R:R,0)),""),IF(IFERROR(INDEX('УЦН 1.0'!H:H,MATCH('показатель 504-п'!T1002,'УЦН 1.0'!R:R,0)),"")="",""," ("&amp;IFERROR(INDEX('УЦН 1.0'!H:H,MATCH('показатель 504-п'!T1002,'УЦН 1.0'!R:R,0)),"")&amp;")"))</f>
        <v/>
      </c>
      <c r="R1002" s="807" t="str">
        <f>IFERROR(INDEX('УЦН 2.0'!K:K,MATCH('показатель 504-п'!T1002,'УЦН 2.0'!L:L,0)),"")</f>
        <v/>
      </c>
      <c r="S1002" s="801" t="str">
        <f>IFERROR(INDEX('ПРТС'!H:H,MATCH('показатель 504-п'!T1002,'ПРТС'!P:P,0)),"")</f>
        <v/>
      </c>
      <c r="T1002" s="808">
        <v>1002</v>
      </c>
      <c r="U1002" s="785"/>
      <c r="V1002" s="785"/>
      <c r="W1002" s="785"/>
      <c r="X1002" s="785"/>
      <c r="Y1002" s="785"/>
      <c r="Z1002" s="785"/>
      <c r="AA1002" s="785"/>
      <c r="AB1002" s="785"/>
    </row>
    <row r="1003" ht="14.25">
      <c r="A1003" s="800" t="s">
        <v>772</v>
      </c>
      <c r="B1003" s="800" t="s">
        <v>6225</v>
      </c>
      <c r="C1003" s="800" t="s">
        <v>5086</v>
      </c>
      <c r="D1003" s="801">
        <v>81</v>
      </c>
      <c r="E1003" s="802">
        <v>82</v>
      </c>
      <c r="F1003" s="803" t="s">
        <v>6294</v>
      </c>
      <c r="G1003" s="803" t="s">
        <v>6295</v>
      </c>
      <c r="H1003" s="803" t="s">
        <v>6296</v>
      </c>
      <c r="I1003" s="803" t="str">
        <f>IFERROR(INDEX('УУС'!F:F,MATCH('показатель 504-п'!T1003,'УУС'!N:N,0)),"")</f>
        <v/>
      </c>
      <c r="J1003" s="804" t="str">
        <f t="shared" si="62"/>
        <v xml:space="preserve">4G хор</v>
      </c>
      <c r="K1003" s="805" t="s">
        <v>2707</v>
      </c>
      <c r="L1003" s="805" t="s">
        <v>2500</v>
      </c>
      <c r="M1003" s="805" t="s">
        <v>2489</v>
      </c>
      <c r="N1003" s="805" t="s">
        <v>2483</v>
      </c>
      <c r="O1003" s="806" t="str">
        <f t="shared" si="63"/>
        <v>-</v>
      </c>
      <c r="P1003" s="801" t="s">
        <v>156</v>
      </c>
      <c r="Q1003" s="801" t="str">
        <f>CONCATENATE(IFERROR(INDEX('УЦН 1.0'!D:D,MATCH('показатель 504-п'!T1003,'УЦН 1.0'!R:R,0)),""),IF(IFERROR(INDEX('УЦН 1.0'!H:H,MATCH('показатель 504-п'!T1003,'УЦН 1.0'!R:R,0)),"")="",""," ("&amp;IFERROR(INDEX('УЦН 1.0'!H:H,MATCH('показатель 504-п'!T1003,'УЦН 1.0'!R:R,0)),"")&amp;")"))</f>
        <v/>
      </c>
      <c r="R1003" s="807" t="str">
        <f>IFERROR(INDEX('УЦН 2.0'!K:K,MATCH('показатель 504-п'!T1003,'УЦН 2.0'!L:L,0)),"")</f>
        <v/>
      </c>
      <c r="S1003" s="801" t="str">
        <f>IFERROR(INDEX('ПРТС'!H:H,MATCH('показатель 504-п'!T1003,'ПРТС'!P:P,0)),"")</f>
        <v/>
      </c>
      <c r="T1003" s="808">
        <v>1003</v>
      </c>
      <c r="U1003" s="785"/>
      <c r="V1003" s="785"/>
      <c r="W1003" s="785"/>
      <c r="X1003" s="785"/>
      <c r="Y1003" s="785"/>
      <c r="Z1003" s="785"/>
      <c r="AA1003" s="785"/>
      <c r="AB1003" s="785"/>
    </row>
    <row r="1004" ht="14.25">
      <c r="A1004" s="800" t="s">
        <v>772</v>
      </c>
      <c r="B1004" s="800" t="s">
        <v>6204</v>
      </c>
      <c r="C1004" s="800" t="s">
        <v>1428</v>
      </c>
      <c r="D1004" s="801">
        <v>167</v>
      </c>
      <c r="E1004" s="822">
        <v>169</v>
      </c>
      <c r="F1004" s="823" t="s">
        <v>6297</v>
      </c>
      <c r="G1004" s="823" t="s">
        <v>6298</v>
      </c>
      <c r="H1004" s="823" t="s">
        <v>6299</v>
      </c>
      <c r="I1004" s="803" t="str">
        <f>IFERROR(INDEX('УУС'!F:F,MATCH('показатель 504-п'!T1004,'УУС'!N:N,0)),"")</f>
        <v/>
      </c>
      <c r="J1004" s="804" t="str">
        <f t="shared" si="62"/>
        <v xml:space="preserve">4G хор</v>
      </c>
      <c r="K1004" s="805" t="s">
        <v>2480</v>
      </c>
      <c r="L1004" s="805" t="s">
        <v>2488</v>
      </c>
      <c r="M1004" s="805" t="s">
        <v>156</v>
      </c>
      <c r="N1004" s="805" t="s">
        <v>2495</v>
      </c>
      <c r="O1004" s="806" t="str">
        <f t="shared" si="63"/>
        <v>РРЛ</v>
      </c>
      <c r="P1004" s="801" t="s">
        <v>2540</v>
      </c>
      <c r="Q1004" s="801" t="str">
        <f>CONCATENATE(IFERROR(INDEX('УЦН 1.0'!D:D,MATCH('показатель 504-п'!T1004,'УЦН 1.0'!R:R,0)),""),IF(IFERROR(INDEX('УЦН 1.0'!H:H,MATCH('показатель 504-п'!T1004,'УЦН 1.0'!R:R,0)),"")="",""," ("&amp;IFERROR(INDEX('УЦН 1.0'!H:H,MATCH('показатель 504-п'!T1004,'УЦН 1.0'!R:R,0)),"")&amp;")"))</f>
        <v/>
      </c>
      <c r="R1004" s="807" t="str">
        <f>IFERROR(INDEX('УЦН 2.0'!K:K,MATCH('показатель 504-п'!T1004,'УЦН 2.0'!L:L,0)),"")</f>
        <v/>
      </c>
      <c r="S1004" s="801" t="str">
        <f>IFERROR(INDEX('ПРТС'!H:H,MATCH('показатель 504-п'!T1004,'ПРТС'!P:P,0)),"")</f>
        <v/>
      </c>
      <c r="T1004" s="808">
        <v>1004</v>
      </c>
      <c r="U1004" s="785"/>
      <c r="V1004" s="785"/>
      <c r="W1004" s="785"/>
      <c r="X1004" s="785"/>
      <c r="Y1004" s="785"/>
      <c r="Z1004" s="785"/>
      <c r="AA1004" s="785"/>
      <c r="AB1004" s="785"/>
    </row>
    <row r="1005" ht="14.25">
      <c r="A1005" s="800" t="s">
        <v>772</v>
      </c>
      <c r="B1005" s="800" t="s">
        <v>6164</v>
      </c>
      <c r="C1005" s="821" t="s">
        <v>803</v>
      </c>
      <c r="D1005" s="801">
        <v>241</v>
      </c>
      <c r="E1005" s="822">
        <v>192</v>
      </c>
      <c r="F1005" s="823" t="s">
        <v>6300</v>
      </c>
      <c r="G1005" s="823" t="s">
        <v>6301</v>
      </c>
      <c r="H1005" s="823" t="s">
        <v>6302</v>
      </c>
      <c r="I1005" s="803" t="str">
        <f>IFERROR(INDEX('УУС'!F:F,MATCH('показатель 504-п'!T1005,'УУС'!N:N,0)),"")</f>
        <v/>
      </c>
      <c r="J1005" s="804" t="str">
        <f t="shared" si="62"/>
        <v xml:space="preserve">2G низ</v>
      </c>
      <c r="K1005" s="805" t="s">
        <v>2515</v>
      </c>
      <c r="L1005" s="805" t="s">
        <v>2500</v>
      </c>
      <c r="M1005" s="805" t="s">
        <v>156</v>
      </c>
      <c r="N1005" s="805" t="s">
        <v>2490</v>
      </c>
      <c r="O1005" s="806" t="str">
        <f t="shared" si="63"/>
        <v>Спутник</v>
      </c>
      <c r="P1005" s="801" t="s">
        <v>882</v>
      </c>
      <c r="Q1005" s="801" t="str">
        <f>CONCATENATE(IFERROR(INDEX('УЦН 1.0'!D:D,MATCH('показатель 504-п'!T1005,'УЦН 1.0'!R:R,0)),""),IF(IFERROR(INDEX('УЦН 1.0'!H:H,MATCH('показатель 504-п'!T1005,'УЦН 1.0'!R:R,0)),"")="",""," ("&amp;IFERROR(INDEX('УЦН 1.0'!H:H,MATCH('показатель 504-п'!T1005,'УЦН 1.0'!R:R,0)),"")&amp;")"))</f>
        <v/>
      </c>
      <c r="R1005" s="807" t="str">
        <f>IFERROR(INDEX('УЦН 2.0'!K:K,MATCH('показатель 504-п'!T1005,'УЦН 2.0'!L:L,0)),"")</f>
        <v/>
      </c>
      <c r="S1005" s="801" t="str">
        <f>IFERROR(INDEX('ПРТС'!H:H,MATCH('показатель 504-п'!T1005,'ПРТС'!P:P,0)),"")</f>
        <v/>
      </c>
      <c r="T1005" s="808">
        <v>1005</v>
      </c>
      <c r="U1005" s="785"/>
      <c r="V1005" s="785"/>
      <c r="W1005" s="785"/>
      <c r="X1005" s="785"/>
      <c r="Y1005" s="785"/>
      <c r="Z1005" s="785"/>
      <c r="AA1005" s="785"/>
      <c r="AB1005" s="785"/>
    </row>
    <row r="1006" ht="14.25">
      <c r="A1006" s="800" t="s">
        <v>772</v>
      </c>
      <c r="B1006" s="800" t="s">
        <v>1224</v>
      </c>
      <c r="C1006" s="800" t="s">
        <v>6303</v>
      </c>
      <c r="D1006" s="801">
        <v>12</v>
      </c>
      <c r="E1006" s="802">
        <v>0</v>
      </c>
      <c r="F1006" s="803" t="s">
        <v>6304</v>
      </c>
      <c r="G1006" s="803" t="s">
        <v>6305</v>
      </c>
      <c r="H1006" s="803" t="s">
        <v>6306</v>
      </c>
      <c r="I1006" s="803" t="str">
        <f>IFERROR(INDEX('УУС'!F:F,MATCH('показатель 504-п'!T1006,'УУС'!N:N,0)),"")</f>
        <v/>
      </c>
      <c r="J1006" s="804" t="str">
        <f t="shared" si="62"/>
        <v>-</v>
      </c>
      <c r="K1006" s="805" t="s">
        <v>156</v>
      </c>
      <c r="L1006" s="805" t="s">
        <v>156</v>
      </c>
      <c r="M1006" s="805" t="s">
        <v>156</v>
      </c>
      <c r="N1006" s="805" t="s">
        <v>156</v>
      </c>
      <c r="O1006" s="806" t="str">
        <f t="shared" si="63"/>
        <v>-</v>
      </c>
      <c r="P1006" s="801" t="s">
        <v>156</v>
      </c>
      <c r="Q1006" s="801" t="str">
        <f>CONCATENATE(IFERROR(INDEX('УЦН 1.0'!D:D,MATCH('показатель 504-п'!T1006,'УЦН 1.0'!R:R,0)),""),IF(IFERROR(INDEX('УЦН 1.0'!H:H,MATCH('показатель 504-п'!T1006,'УЦН 1.0'!R:R,0)),"")="",""," ("&amp;IFERROR(INDEX('УЦН 1.0'!H:H,MATCH('показатель 504-п'!T1006,'УЦН 1.0'!R:R,0)),"")&amp;")"))</f>
        <v/>
      </c>
      <c r="R1006" s="807" t="str">
        <f>IFERROR(INDEX('УЦН 2.0'!K:K,MATCH('показатель 504-п'!T1006,'УЦН 2.0'!L:L,0)),"")</f>
        <v/>
      </c>
      <c r="S1006" s="801" t="str">
        <f>IFERROR(INDEX('ПРТС'!H:H,MATCH('показатель 504-п'!T1006,'ПРТС'!P:P,0)),"")</f>
        <v/>
      </c>
      <c r="T1006" s="808">
        <v>1006</v>
      </c>
      <c r="U1006" s="785"/>
      <c r="V1006" s="785"/>
      <c r="W1006" s="785"/>
      <c r="X1006" s="785"/>
      <c r="Y1006" s="785"/>
      <c r="Z1006" s="785"/>
      <c r="AA1006" s="785"/>
      <c r="AB1006" s="785"/>
    </row>
    <row r="1007" ht="14.25">
      <c r="A1007" s="814" t="s">
        <v>772</v>
      </c>
      <c r="B1007" s="800" t="s">
        <v>1301</v>
      </c>
      <c r="C1007" s="814" t="s">
        <v>348</v>
      </c>
      <c r="D1007" s="815">
        <v>283</v>
      </c>
      <c r="E1007" s="802">
        <v>200</v>
      </c>
      <c r="F1007" s="803" t="s">
        <v>6307</v>
      </c>
      <c r="G1007" s="803" t="s">
        <v>6308</v>
      </c>
      <c r="H1007" s="803" t="s">
        <v>6309</v>
      </c>
      <c r="I1007" s="803" t="str">
        <f>IFERROR(INDEX('УУС'!F:F,MATCH('показатель 504-п'!T1007,'УУС'!N:N,0)),"")</f>
        <v/>
      </c>
      <c r="J1007" s="816" t="str">
        <f t="shared" si="62"/>
        <v xml:space="preserve">4G хор</v>
      </c>
      <c r="K1007" s="805"/>
      <c r="L1007" s="805"/>
      <c r="M1007" s="805"/>
      <c r="N1007" s="817" t="s">
        <v>2483</v>
      </c>
      <c r="O1007" s="806" t="str">
        <f t="shared" si="63"/>
        <v>ВОЛС</v>
      </c>
      <c r="P1007" s="801" t="s">
        <v>819</v>
      </c>
      <c r="Q1007" s="801" t="str">
        <f>CONCATENATE(IFERROR(INDEX('УЦН 1.0'!D:D,MATCH('показатель 504-п'!T1007,'УЦН 1.0'!R:R,0)),""),IF(IFERROR(INDEX('УЦН 1.0'!H:H,MATCH('показатель 504-п'!T1007,'УЦН 1.0'!R:R,0)),"")="",""," ("&amp;IFERROR(INDEX('УЦН 1.0'!H:H,MATCH('показатель 504-п'!T1007,'УЦН 1.0'!R:R,0)),"")&amp;")"))</f>
        <v xml:space="preserve">2015 (ВОЛС)</v>
      </c>
      <c r="R1007" s="807" t="str">
        <f>IFERROR(INDEX('УЦН 2.0'!K:K,MATCH('показатель 504-п'!T1007,'УЦН 2.0'!L:L,0)),"")</f>
        <v/>
      </c>
      <c r="S1007" s="801">
        <f>IFERROR(INDEX('ПРТС'!H:H,MATCH('показатель 504-п'!T1007,'ПРТС'!P:P,0)),"")</f>
        <v>2018</v>
      </c>
      <c r="T1007" s="808">
        <v>1007</v>
      </c>
      <c r="U1007" s="785"/>
      <c r="V1007" s="785"/>
      <c r="W1007" s="785"/>
      <c r="X1007" s="785"/>
      <c r="Y1007" s="785"/>
      <c r="Z1007" s="785"/>
      <c r="AA1007" s="785"/>
      <c r="AB1007" s="785"/>
    </row>
    <row r="1008" ht="14.25">
      <c r="A1008" s="800" t="s">
        <v>772</v>
      </c>
      <c r="B1008" s="800" t="s">
        <v>6188</v>
      </c>
      <c r="C1008" s="800" t="s">
        <v>6310</v>
      </c>
      <c r="D1008" s="801">
        <v>107</v>
      </c>
      <c r="E1008" s="802">
        <v>77</v>
      </c>
      <c r="F1008" s="803" t="s">
        <v>6311</v>
      </c>
      <c r="G1008" s="803" t="s">
        <v>6312</v>
      </c>
      <c r="H1008" s="803" t="s">
        <v>6313</v>
      </c>
      <c r="I1008" s="803" t="str">
        <f>IFERROR(INDEX('УУС'!F:F,MATCH('показатель 504-п'!T1008,'УУС'!N:N,0)),"")</f>
        <v/>
      </c>
      <c r="J1008" s="804" t="str">
        <f t="shared" si="62"/>
        <v xml:space="preserve">4G хор</v>
      </c>
      <c r="K1008" s="805" t="s">
        <v>156</v>
      </c>
      <c r="L1008" s="805" t="s">
        <v>2481</v>
      </c>
      <c r="M1008" s="805" t="s">
        <v>156</v>
      </c>
      <c r="N1008" s="805" t="s">
        <v>156</v>
      </c>
      <c r="O1008" s="806" t="str">
        <f t="shared" si="63"/>
        <v>РРЛ</v>
      </c>
      <c r="P1008" s="801" t="s">
        <v>2540</v>
      </c>
      <c r="Q1008" s="801" t="str">
        <f>CONCATENATE(IFERROR(INDEX('УЦН 1.0'!D:D,MATCH('показатель 504-п'!T1008,'УЦН 1.0'!R:R,0)),""),IF(IFERROR(INDEX('УЦН 1.0'!H:H,MATCH('показатель 504-п'!T1008,'УЦН 1.0'!R:R,0)),"")="",""," ("&amp;IFERROR(INDEX('УЦН 1.0'!H:H,MATCH('показатель 504-п'!T1008,'УЦН 1.0'!R:R,0)),"")&amp;")"))</f>
        <v/>
      </c>
      <c r="R1008" s="807" t="str">
        <f>IFERROR(INDEX('УЦН 2.0'!K:K,MATCH('показатель 504-п'!T1008,'УЦН 2.0'!L:L,0)),"")</f>
        <v/>
      </c>
      <c r="S1008" s="801" t="str">
        <f>IFERROR(INDEX('ПРТС'!H:H,MATCH('показатель 504-п'!T1008,'ПРТС'!P:P,0)),"")</f>
        <v/>
      </c>
      <c r="T1008" s="808">
        <v>1008</v>
      </c>
      <c r="U1008" s="785"/>
      <c r="V1008" s="785"/>
      <c r="W1008" s="785"/>
      <c r="X1008" s="785"/>
      <c r="Y1008" s="785"/>
      <c r="Z1008" s="785"/>
      <c r="AA1008" s="785"/>
      <c r="AB1008" s="785"/>
    </row>
    <row r="1009" ht="14.25">
      <c r="A1009" s="818" t="s">
        <v>772</v>
      </c>
      <c r="B1009" s="800" t="s">
        <v>6225</v>
      </c>
      <c r="C1009" s="818" t="s">
        <v>349</v>
      </c>
      <c r="D1009" s="801">
        <v>485</v>
      </c>
      <c r="E1009" s="802">
        <v>438</v>
      </c>
      <c r="F1009" s="803" t="s">
        <v>6314</v>
      </c>
      <c r="G1009" s="803" t="s">
        <v>6315</v>
      </c>
      <c r="H1009" s="803" t="s">
        <v>6316</v>
      </c>
      <c r="I1009" s="803" t="str">
        <f>IFERROR(INDEX('УУС'!F:F,MATCH('показатель 504-п'!T1009,'УУС'!N:N,0)),"")</f>
        <v xml:space="preserve">ул. Юности, д. 1В</v>
      </c>
      <c r="J1009" s="819" t="str">
        <f t="shared" si="62"/>
        <v xml:space="preserve">4G низ</v>
      </c>
      <c r="K1009" s="805"/>
      <c r="L1009" s="805" t="s">
        <v>2500</v>
      </c>
      <c r="M1009" s="805"/>
      <c r="N1009" s="820" t="s">
        <v>2586</v>
      </c>
      <c r="O1009" s="806" t="str">
        <f t="shared" si="63"/>
        <v>ВОЛС</v>
      </c>
      <c r="P1009" s="801" t="s">
        <v>2540</v>
      </c>
      <c r="Q1009" s="801" t="str">
        <f>CONCATENATE(IFERROR(INDEX('УЦН 1.0'!D:D,MATCH('показатель 504-п'!T1009,'УЦН 1.0'!R:R,0)),""),IF(IFERROR(INDEX('УЦН 1.0'!H:H,MATCH('показатель 504-п'!T1009,'УЦН 1.0'!R:R,0)),"")="",""," ("&amp;IFERROR(INDEX('УЦН 1.0'!H:H,MATCH('показатель 504-п'!T1009,'УЦН 1.0'!R:R,0)),"")&amp;")"))</f>
        <v xml:space="preserve">2021 (ВОЛС)</v>
      </c>
      <c r="R1009" s="807">
        <f>IFERROR(INDEX('УЦН 2.0'!K:K,MATCH('показатель 504-п'!T1009,'УЦН 2.0'!L:L,0)),"")</f>
        <v>0</v>
      </c>
      <c r="S1009" s="801" t="str">
        <f>IFERROR(INDEX('ПРТС'!H:H,MATCH('показатель 504-п'!T1009,'ПРТС'!P:P,0)),"")</f>
        <v/>
      </c>
      <c r="T1009" s="808">
        <v>1009</v>
      </c>
      <c r="U1009" s="785"/>
      <c r="V1009" s="785"/>
      <c r="W1009" s="785"/>
      <c r="X1009" s="785"/>
      <c r="Y1009" s="785"/>
      <c r="Z1009" s="785"/>
      <c r="AA1009" s="785"/>
      <c r="AB1009" s="785"/>
    </row>
    <row r="1010" ht="14.25">
      <c r="A1010" s="800" t="s">
        <v>772</v>
      </c>
      <c r="B1010" s="800" t="s">
        <v>6225</v>
      </c>
      <c r="C1010" s="800" t="s">
        <v>6317</v>
      </c>
      <c r="D1010" s="801">
        <v>10</v>
      </c>
      <c r="E1010" s="802">
        <v>23</v>
      </c>
      <c r="F1010" s="803" t="s">
        <v>6318</v>
      </c>
      <c r="G1010" s="803" t="s">
        <v>6319</v>
      </c>
      <c r="H1010" s="803" t="s">
        <v>6320</v>
      </c>
      <c r="I1010" s="803" t="str">
        <f>IFERROR(INDEX('УУС'!F:F,MATCH('показатель 504-п'!T1010,'УУС'!N:N,0)),"")</f>
        <v/>
      </c>
      <c r="J1010" s="804" t="str">
        <f t="shared" si="62"/>
        <v xml:space="preserve">4G хор</v>
      </c>
      <c r="K1010" s="805" t="s">
        <v>2707</v>
      </c>
      <c r="L1010" s="805" t="s">
        <v>2500</v>
      </c>
      <c r="M1010" s="805" t="s">
        <v>2489</v>
      </c>
      <c r="N1010" s="805" t="s">
        <v>2483</v>
      </c>
      <c r="O1010" s="806" t="str">
        <f t="shared" si="63"/>
        <v>-</v>
      </c>
      <c r="P1010" s="801" t="s">
        <v>156</v>
      </c>
      <c r="Q1010" s="801" t="str">
        <f>CONCATENATE(IFERROR(INDEX('УЦН 1.0'!D:D,MATCH('показатель 504-п'!T1010,'УЦН 1.0'!R:R,0)),""),IF(IFERROR(INDEX('УЦН 1.0'!H:H,MATCH('показатель 504-п'!T1010,'УЦН 1.0'!R:R,0)),"")="",""," ("&amp;IFERROR(INDEX('УЦН 1.0'!H:H,MATCH('показатель 504-п'!T1010,'УЦН 1.0'!R:R,0)),"")&amp;")"))</f>
        <v/>
      </c>
      <c r="R1010" s="807" t="str">
        <f>IFERROR(INDEX('УЦН 2.0'!K:K,MATCH('показатель 504-п'!T1010,'УЦН 2.0'!L:L,0)),"")</f>
        <v/>
      </c>
      <c r="S1010" s="801" t="str">
        <f>IFERROR(INDEX('ПРТС'!H:H,MATCH('показатель 504-п'!T1010,'ПРТС'!P:P,0)),"")</f>
        <v/>
      </c>
      <c r="T1010" s="808">
        <v>1010</v>
      </c>
      <c r="U1010" s="785"/>
      <c r="V1010" s="785"/>
      <c r="W1010" s="785"/>
      <c r="X1010" s="785"/>
      <c r="Y1010" s="785"/>
      <c r="Z1010" s="785"/>
      <c r="AA1010" s="785"/>
      <c r="AB1010" s="785"/>
    </row>
    <row r="1011" ht="14.25">
      <c r="A1011" s="800" t="s">
        <v>772</v>
      </c>
      <c r="B1011" s="800" t="s">
        <v>6164</v>
      </c>
      <c r="C1011" s="800" t="s">
        <v>6321</v>
      </c>
      <c r="D1011" s="801">
        <v>3932</v>
      </c>
      <c r="E1011" s="802">
        <v>3952</v>
      </c>
      <c r="F1011" s="803" t="s">
        <v>6322</v>
      </c>
      <c r="G1011" s="803" t="s">
        <v>6323</v>
      </c>
      <c r="H1011" s="803" t="s">
        <v>6324</v>
      </c>
      <c r="I1011" s="803" t="str">
        <f>IFERROR(INDEX('УУС'!F:F,MATCH('показатель 504-п'!T1011,'УУС'!N:N,0)),"")</f>
        <v/>
      </c>
      <c r="J1011" s="804" t="str">
        <f t="shared" si="62"/>
        <v xml:space="preserve">4G хор</v>
      </c>
      <c r="K1011" s="805" t="s">
        <v>2480</v>
      </c>
      <c r="L1011" s="805" t="s">
        <v>2488</v>
      </c>
      <c r="M1011" s="805" t="s">
        <v>2482</v>
      </c>
      <c r="N1011" s="805" t="s">
        <v>2495</v>
      </c>
      <c r="O1011" s="806" t="str">
        <f t="shared" si="63"/>
        <v>ВОЛС</v>
      </c>
      <c r="P1011" s="801" t="s">
        <v>819</v>
      </c>
      <c r="Q1011" s="801" t="str">
        <f>CONCATENATE(IFERROR(INDEX('УЦН 1.0'!D:D,MATCH('показатель 504-п'!T1011,'УЦН 1.0'!R:R,0)),""),IF(IFERROR(INDEX('УЦН 1.0'!H:H,MATCH('показатель 504-п'!T1011,'УЦН 1.0'!R:R,0)),"")="",""," ("&amp;IFERROR(INDEX('УЦН 1.0'!H:H,MATCH('показатель 504-п'!T1011,'УЦН 1.0'!R:R,0)),"")&amp;")"))</f>
        <v/>
      </c>
      <c r="R1011" s="807" t="str">
        <f>IFERROR(INDEX('УЦН 2.0'!K:K,MATCH('показатель 504-п'!T1011,'УЦН 2.0'!L:L,0)),"")</f>
        <v/>
      </c>
      <c r="S1011" s="801" t="str">
        <f>IFERROR(INDEX('ПРТС'!H:H,MATCH('показатель 504-п'!T1011,'ПРТС'!P:P,0)),"")</f>
        <v/>
      </c>
      <c r="T1011" s="808">
        <v>1011</v>
      </c>
      <c r="U1011" s="785"/>
      <c r="V1011" s="785"/>
      <c r="W1011" s="785"/>
      <c r="X1011" s="785"/>
      <c r="Y1011" s="785"/>
      <c r="Z1011" s="785"/>
      <c r="AA1011" s="785"/>
      <c r="AB1011" s="785"/>
    </row>
    <row r="1012" ht="14.25">
      <c r="A1012" s="800" t="s">
        <v>772</v>
      </c>
      <c r="B1012" s="800" t="s">
        <v>6225</v>
      </c>
      <c r="C1012" s="800" t="s">
        <v>6325</v>
      </c>
      <c r="D1012" s="801">
        <v>0</v>
      </c>
      <c r="E1012" s="802">
        <v>1</v>
      </c>
      <c r="F1012" s="803" t="s">
        <v>6326</v>
      </c>
      <c r="G1012" s="803" t="s">
        <v>6327</v>
      </c>
      <c r="H1012" s="803" t="s">
        <v>6328</v>
      </c>
      <c r="I1012" s="803" t="str">
        <f>IFERROR(INDEX('УУС'!F:F,MATCH('показатель 504-п'!T1012,'УУС'!N:N,0)),"")</f>
        <v/>
      </c>
      <c r="J1012" s="804" t="str">
        <f t="shared" si="62"/>
        <v xml:space="preserve">4G хор</v>
      </c>
      <c r="K1012" s="805" t="s">
        <v>2515</v>
      </c>
      <c r="L1012" s="805" t="s">
        <v>2500</v>
      </c>
      <c r="M1012" s="805" t="s">
        <v>2482</v>
      </c>
      <c r="N1012" s="805" t="s">
        <v>2483</v>
      </c>
      <c r="O1012" s="806" t="str">
        <f t="shared" si="63"/>
        <v>-</v>
      </c>
      <c r="P1012" s="801" t="s">
        <v>156</v>
      </c>
      <c r="Q1012" s="801" t="str">
        <f>CONCATENATE(IFERROR(INDEX('УЦН 1.0'!D:D,MATCH('показатель 504-п'!T1012,'УЦН 1.0'!R:R,0)),""),IF(IFERROR(INDEX('УЦН 1.0'!H:H,MATCH('показатель 504-п'!T1012,'УЦН 1.0'!R:R,0)),"")="",""," ("&amp;IFERROR(INDEX('УЦН 1.0'!H:H,MATCH('показатель 504-п'!T1012,'УЦН 1.0'!R:R,0)),"")&amp;")"))</f>
        <v/>
      </c>
      <c r="R1012" s="807" t="str">
        <f>IFERROR(INDEX('УЦН 2.0'!K:K,MATCH('показатель 504-п'!T1012,'УЦН 2.0'!L:L,0)),"")</f>
        <v/>
      </c>
      <c r="S1012" s="801" t="str">
        <f>IFERROR(INDEX('ПРТС'!H:H,MATCH('показатель 504-п'!T1012,'ПРТС'!P:P,0)),"")</f>
        <v/>
      </c>
      <c r="T1012" s="808">
        <v>1012</v>
      </c>
      <c r="U1012" s="785"/>
      <c r="V1012" s="785"/>
      <c r="W1012" s="785"/>
      <c r="X1012" s="785"/>
      <c r="Y1012" s="785"/>
      <c r="Z1012" s="785"/>
      <c r="AA1012" s="785"/>
      <c r="AB1012" s="785"/>
    </row>
    <row r="1013" ht="14.25">
      <c r="A1013" s="800" t="s">
        <v>6329</v>
      </c>
      <c r="B1013" s="800"/>
      <c r="C1013" s="800" t="s">
        <v>6330</v>
      </c>
      <c r="D1013" s="801">
        <v>2778</v>
      </c>
      <c r="E1013" s="802">
        <v>2738</v>
      </c>
      <c r="F1013" s="803" t="s">
        <v>6331</v>
      </c>
      <c r="G1013" s="803" t="s">
        <v>6332</v>
      </c>
      <c r="H1013" s="803" t="s">
        <v>6333</v>
      </c>
      <c r="I1013" s="803" t="str">
        <f>IFERROR(INDEX('УУС'!F:F,MATCH('показатель 504-п'!T1013,'УУС'!N:N,0)),"")</f>
        <v/>
      </c>
      <c r="J1013" s="804" t="str">
        <f t="shared" si="62"/>
        <v xml:space="preserve">4G хор</v>
      </c>
      <c r="K1013" s="805" t="s">
        <v>2480</v>
      </c>
      <c r="L1013" s="805" t="s">
        <v>2481</v>
      </c>
      <c r="M1013" s="805" t="s">
        <v>2482</v>
      </c>
      <c r="N1013" s="805" t="s">
        <v>2483</v>
      </c>
      <c r="O1013" s="806" t="str">
        <f t="shared" si="63"/>
        <v>РРЛ</v>
      </c>
      <c r="P1013" s="801" t="s">
        <v>2540</v>
      </c>
      <c r="Q1013" s="801" t="str">
        <f>CONCATENATE(IFERROR(INDEX('УЦН 1.0'!D:D,MATCH('показатель 504-п'!T1013,'УЦН 1.0'!R:R,0)),""),IF(IFERROR(INDEX('УЦН 1.0'!H:H,MATCH('показатель 504-п'!T1013,'УЦН 1.0'!R:R,0)),"")="",""," ("&amp;IFERROR(INDEX('УЦН 1.0'!H:H,MATCH('показатель 504-п'!T1013,'УЦН 1.0'!R:R,0)),"")&amp;")"))</f>
        <v/>
      </c>
      <c r="R1013" s="807" t="str">
        <f>IFERROR(INDEX('УЦН 2.0'!K:K,MATCH('показатель 504-п'!T1013,'УЦН 2.0'!L:L,0)),"")</f>
        <v/>
      </c>
      <c r="S1013" s="801" t="str">
        <f>IFERROR(INDEX('ПРТС'!H:H,MATCH('показатель 504-п'!T1013,'ПРТС'!P:P,0)),"")</f>
        <v/>
      </c>
      <c r="T1013" s="808">
        <v>1013</v>
      </c>
      <c r="U1013" s="785"/>
      <c r="V1013" s="785"/>
      <c r="W1013" s="785"/>
      <c r="X1013" s="785"/>
      <c r="Y1013" s="785"/>
      <c r="Z1013" s="785"/>
      <c r="AA1013" s="785"/>
      <c r="AB1013" s="785"/>
    </row>
    <row r="1014" ht="14.25">
      <c r="A1014" s="800" t="s">
        <v>6329</v>
      </c>
      <c r="B1014" s="800"/>
      <c r="C1014" s="800" t="s">
        <v>6334</v>
      </c>
      <c r="D1014" s="801">
        <v>71170</v>
      </c>
      <c r="E1014" s="802">
        <v>70089</v>
      </c>
      <c r="F1014" s="803" t="s">
        <v>6335</v>
      </c>
      <c r="G1014" s="803" t="s">
        <v>6336</v>
      </c>
      <c r="H1014" s="803" t="s">
        <v>6337</v>
      </c>
      <c r="I1014" s="803" t="str">
        <f>IFERROR(INDEX('УУС'!F:F,MATCH('показатель 504-п'!T1014,'УУС'!N:N,0)),"")</f>
        <v/>
      </c>
      <c r="J1014" s="804" t="str">
        <f t="shared" si="62"/>
        <v xml:space="preserve">4G хор</v>
      </c>
      <c r="K1014" s="805" t="s">
        <v>2480</v>
      </c>
      <c r="L1014" s="805" t="s">
        <v>2481</v>
      </c>
      <c r="M1014" s="805" t="s">
        <v>2482</v>
      </c>
      <c r="N1014" s="805" t="s">
        <v>2483</v>
      </c>
      <c r="O1014" s="806" t="str">
        <f t="shared" si="63"/>
        <v>РРЛ</v>
      </c>
      <c r="P1014" s="801" t="s">
        <v>2540</v>
      </c>
      <c r="Q1014" s="801" t="str">
        <f>CONCATENATE(IFERROR(INDEX('УЦН 1.0'!D:D,MATCH('показатель 504-п'!T1014,'УЦН 1.0'!R:R,0)),""),IF(IFERROR(INDEX('УЦН 1.0'!H:H,MATCH('показатель 504-п'!T1014,'УЦН 1.0'!R:R,0)),"")="",""," ("&amp;IFERROR(INDEX('УЦН 1.0'!H:H,MATCH('показатель 504-п'!T1014,'УЦН 1.0'!R:R,0)),"")&amp;")"))</f>
        <v/>
      </c>
      <c r="R1014" s="807" t="str">
        <f>IFERROR(INDEX('УЦН 2.0'!K:K,MATCH('показатель 504-п'!T1014,'УЦН 2.0'!L:L,0)),"")</f>
        <v/>
      </c>
      <c r="S1014" s="801" t="str">
        <f>IFERROR(INDEX('ПРТС'!H:H,MATCH('показатель 504-п'!T1014,'ПРТС'!P:P,0)),"")</f>
        <v/>
      </c>
      <c r="T1014" s="808">
        <v>1014</v>
      </c>
      <c r="U1014" s="785"/>
      <c r="V1014" s="785"/>
      <c r="W1014" s="785"/>
      <c r="X1014" s="785"/>
      <c r="Y1014" s="785"/>
      <c r="Z1014" s="785"/>
      <c r="AA1014" s="785"/>
      <c r="AB1014" s="785"/>
    </row>
    <row r="1015" ht="14.25">
      <c r="A1015" s="800" t="s">
        <v>1226</v>
      </c>
      <c r="B1015" s="800" t="s">
        <v>6338</v>
      </c>
      <c r="C1015" s="800" t="s">
        <v>6339</v>
      </c>
      <c r="D1015" s="801">
        <v>915</v>
      </c>
      <c r="E1015" s="802">
        <v>899</v>
      </c>
      <c r="F1015" s="803" t="s">
        <v>6340</v>
      </c>
      <c r="G1015" s="803" t="s">
        <v>6341</v>
      </c>
      <c r="H1015" s="803" t="s">
        <v>6342</v>
      </c>
      <c r="I1015" s="803" t="str">
        <f>IFERROR(INDEX('УУС'!F:F,MATCH('показатель 504-п'!T1015,'УУС'!N:N,0)),"")</f>
        <v/>
      </c>
      <c r="J1015" s="804" t="str">
        <f t="shared" si="62"/>
        <v xml:space="preserve">3G хор</v>
      </c>
      <c r="K1015" s="805" t="s">
        <v>156</v>
      </c>
      <c r="L1015" s="805" t="s">
        <v>2488</v>
      </c>
      <c r="M1015" s="805" t="s">
        <v>2508</v>
      </c>
      <c r="N1015" s="805" t="s">
        <v>2495</v>
      </c>
      <c r="O1015" s="806" t="str">
        <f t="shared" si="63"/>
        <v>ВОЛС</v>
      </c>
      <c r="P1015" s="801" t="s">
        <v>819</v>
      </c>
      <c r="Q1015" s="801" t="str">
        <f>CONCATENATE(IFERROR(INDEX('УЦН 1.0'!D:D,MATCH('показатель 504-п'!T1015,'УЦН 1.0'!R:R,0)),""),IF(IFERROR(INDEX('УЦН 1.0'!H:H,MATCH('показатель 504-п'!T1015,'УЦН 1.0'!R:R,0)),"")="",""," ("&amp;IFERROR(INDEX('УЦН 1.0'!H:H,MATCH('показатель 504-п'!T1015,'УЦН 1.0'!R:R,0)),"")&amp;")"))</f>
        <v/>
      </c>
      <c r="R1015" s="807" t="str">
        <f>IFERROR(INDEX('УЦН 2.0'!K:K,MATCH('показатель 504-п'!T1015,'УЦН 2.0'!L:L,0)),"")</f>
        <v/>
      </c>
      <c r="S1015" s="801" t="str">
        <f>IFERROR(INDEX('ПРТС'!H:H,MATCH('показатель 504-п'!T1015,'ПРТС'!P:P,0)),"")</f>
        <v/>
      </c>
      <c r="T1015" s="808">
        <v>1015</v>
      </c>
      <c r="U1015" s="785"/>
      <c r="V1015" s="785"/>
      <c r="W1015" s="785"/>
      <c r="X1015" s="785"/>
      <c r="Y1015" s="785"/>
      <c r="Z1015" s="785"/>
      <c r="AA1015" s="785"/>
      <c r="AB1015" s="785"/>
    </row>
    <row r="1016" ht="14.25">
      <c r="A1016" s="800" t="s">
        <v>1226</v>
      </c>
      <c r="B1016" s="800" t="s">
        <v>6343</v>
      </c>
      <c r="C1016" s="800" t="s">
        <v>6344</v>
      </c>
      <c r="D1016" s="801">
        <v>853</v>
      </c>
      <c r="E1016" s="802">
        <v>677</v>
      </c>
      <c r="F1016" s="803" t="s">
        <v>6345</v>
      </c>
      <c r="G1016" s="803" t="s">
        <v>6346</v>
      </c>
      <c r="H1016" s="803" t="s">
        <v>6347</v>
      </c>
      <c r="I1016" s="803" t="str">
        <f>IFERROR(INDEX('УУС'!F:F,MATCH('показатель 504-п'!T1016,'УУС'!N:N,0)),"")</f>
        <v/>
      </c>
      <c r="J1016" s="804" t="str">
        <f t="shared" si="62"/>
        <v xml:space="preserve">4G хор</v>
      </c>
      <c r="K1016" s="805" t="s">
        <v>156</v>
      </c>
      <c r="L1016" s="805" t="s">
        <v>2488</v>
      </c>
      <c r="M1016" s="805" t="s">
        <v>156</v>
      </c>
      <c r="N1016" s="805" t="s">
        <v>2483</v>
      </c>
      <c r="O1016" s="806" t="str">
        <f t="shared" si="63"/>
        <v>ВОЛС</v>
      </c>
      <c r="P1016" s="801" t="s">
        <v>819</v>
      </c>
      <c r="Q1016" s="801" t="str">
        <f>CONCATENATE(IFERROR(INDEX('УЦН 1.0'!D:D,MATCH('показатель 504-п'!T1016,'УЦН 1.0'!R:R,0)),""),IF(IFERROR(INDEX('УЦН 1.0'!H:H,MATCH('показатель 504-п'!T1016,'УЦН 1.0'!R:R,0)),"")="",""," ("&amp;IFERROR(INDEX('УЦН 1.0'!H:H,MATCH('показатель 504-п'!T1016,'УЦН 1.0'!R:R,0)),"")&amp;")"))</f>
        <v/>
      </c>
      <c r="R1016" s="807" t="str">
        <f>IFERROR(INDEX('УЦН 2.0'!K:K,MATCH('показатель 504-п'!T1016,'УЦН 2.0'!L:L,0)),"")</f>
        <v/>
      </c>
      <c r="S1016" s="801" t="str">
        <f>IFERROR(INDEX('ПРТС'!H:H,MATCH('показатель 504-п'!T1016,'ПРТС'!P:P,0)),"")</f>
        <v/>
      </c>
      <c r="T1016" s="808">
        <v>1016</v>
      </c>
      <c r="U1016" s="785"/>
      <c r="V1016" s="785"/>
      <c r="W1016" s="785"/>
      <c r="X1016" s="785"/>
      <c r="Y1016" s="785"/>
      <c r="Z1016" s="785"/>
      <c r="AA1016" s="785"/>
      <c r="AB1016" s="785"/>
    </row>
    <row r="1017" ht="14.25">
      <c r="A1017" s="800" t="s">
        <v>1226</v>
      </c>
      <c r="B1017" s="800" t="s">
        <v>1285</v>
      </c>
      <c r="C1017" s="800" t="s">
        <v>6348</v>
      </c>
      <c r="D1017" s="801">
        <v>1033</v>
      </c>
      <c r="E1017" s="802">
        <v>1035</v>
      </c>
      <c r="F1017" s="803" t="s">
        <v>6349</v>
      </c>
      <c r="G1017" s="803" t="s">
        <v>6350</v>
      </c>
      <c r="H1017" s="803" t="s">
        <v>6351</v>
      </c>
      <c r="I1017" s="803" t="str">
        <f>IFERROR(INDEX('УУС'!F:F,MATCH('показатель 504-п'!T1017,'УУС'!N:N,0)),"")</f>
        <v/>
      </c>
      <c r="J1017" s="804" t="str">
        <f t="shared" si="62"/>
        <v xml:space="preserve">3G хор</v>
      </c>
      <c r="K1017" s="805" t="s">
        <v>2707</v>
      </c>
      <c r="L1017" s="805" t="s">
        <v>2488</v>
      </c>
      <c r="M1017" s="805" t="s">
        <v>2508</v>
      </c>
      <c r="N1017" s="805" t="s">
        <v>2495</v>
      </c>
      <c r="O1017" s="806" t="str">
        <f t="shared" si="63"/>
        <v>ВОЛС</v>
      </c>
      <c r="P1017" s="801" t="s">
        <v>819</v>
      </c>
      <c r="Q1017" s="801" t="str">
        <f>CONCATENATE(IFERROR(INDEX('УЦН 1.0'!D:D,MATCH('показатель 504-п'!T1017,'УЦН 1.0'!R:R,0)),""),IF(IFERROR(INDEX('УЦН 1.0'!H:H,MATCH('показатель 504-п'!T1017,'УЦН 1.0'!R:R,0)),"")="",""," ("&amp;IFERROR(INDEX('УЦН 1.0'!H:H,MATCH('показатель 504-п'!T1017,'УЦН 1.0'!R:R,0)),"")&amp;")"))</f>
        <v/>
      </c>
      <c r="R1017" s="807" t="str">
        <f>IFERROR(INDEX('УЦН 2.0'!K:K,MATCH('показатель 504-п'!T1017,'УЦН 2.0'!L:L,0)),"")</f>
        <v/>
      </c>
      <c r="S1017" s="801" t="str">
        <f>IFERROR(INDEX('ПРТС'!H:H,MATCH('показатель 504-п'!T1017,'ПРТС'!P:P,0)),"")</f>
        <v/>
      </c>
      <c r="T1017" s="808">
        <v>1017</v>
      </c>
      <c r="U1017" s="785"/>
      <c r="V1017" s="785"/>
      <c r="W1017" s="785"/>
      <c r="X1017" s="785"/>
      <c r="Y1017" s="785"/>
      <c r="Z1017" s="785"/>
      <c r="AA1017" s="785"/>
      <c r="AB1017" s="785"/>
    </row>
    <row r="1018" ht="14.25">
      <c r="A1018" s="800" t="s">
        <v>1226</v>
      </c>
      <c r="B1018" s="800" t="s">
        <v>1303</v>
      </c>
      <c r="C1018" s="800" t="s">
        <v>351</v>
      </c>
      <c r="D1018" s="801">
        <v>333</v>
      </c>
      <c r="E1018" s="802">
        <v>298</v>
      </c>
      <c r="F1018" s="803" t="s">
        <v>6352</v>
      </c>
      <c r="G1018" s="803" t="s">
        <v>6353</v>
      </c>
      <c r="H1018" s="803" t="s">
        <v>6354</v>
      </c>
      <c r="I1018" s="803" t="str">
        <f>IFERROR(INDEX('УУС'!F:F,MATCH('показатель 504-п'!T1018,'УУС'!N:N,0)),"")</f>
        <v/>
      </c>
      <c r="J1018" s="804" t="str">
        <f t="shared" si="62"/>
        <v xml:space="preserve">4G хор</v>
      </c>
      <c r="K1018" s="805" t="s">
        <v>156</v>
      </c>
      <c r="L1018" s="805" t="s">
        <v>2481</v>
      </c>
      <c r="M1018" s="805" t="s">
        <v>2482</v>
      </c>
      <c r="N1018" s="805" t="s">
        <v>2483</v>
      </c>
      <c r="O1018" s="806" t="str">
        <f t="shared" si="63"/>
        <v>ВОЛС</v>
      </c>
      <c r="P1018" s="801" t="s">
        <v>819</v>
      </c>
      <c r="Q1018" s="801" t="str">
        <f>CONCATENATE(IFERROR(INDEX('УЦН 1.0'!D:D,MATCH('показатель 504-п'!T1018,'УЦН 1.0'!R:R,0)),""),IF(IFERROR(INDEX('УЦН 1.0'!H:H,MATCH('показатель 504-п'!T1018,'УЦН 1.0'!R:R,0)),"")="",""," ("&amp;IFERROR(INDEX('УЦН 1.0'!H:H,MATCH('показатель 504-п'!T1018,'УЦН 1.0'!R:R,0)),"")&amp;")"))</f>
        <v xml:space="preserve">2015 (ВОЛС)</v>
      </c>
      <c r="R1018" s="807" t="str">
        <f>IFERROR(INDEX('УЦН 2.0'!K:K,MATCH('показатель 504-п'!T1018,'УЦН 2.0'!L:L,0)),"")</f>
        <v/>
      </c>
      <c r="S1018" s="801" t="str">
        <f>IFERROR(INDEX('ПРТС'!H:H,MATCH('показатель 504-п'!T1018,'ПРТС'!P:P,0)),"")</f>
        <v/>
      </c>
      <c r="T1018" s="808">
        <v>1018</v>
      </c>
      <c r="U1018" s="785"/>
      <c r="V1018" s="785"/>
      <c r="W1018" s="785"/>
      <c r="X1018" s="785"/>
      <c r="Y1018" s="785"/>
      <c r="Z1018" s="785"/>
      <c r="AA1018" s="785"/>
      <c r="AB1018" s="785"/>
    </row>
    <row r="1019" ht="14.25">
      <c r="A1019" s="814" t="s">
        <v>1226</v>
      </c>
      <c r="B1019" s="800" t="s">
        <v>1303</v>
      </c>
      <c r="C1019" s="814" t="s">
        <v>430</v>
      </c>
      <c r="D1019" s="815">
        <v>534</v>
      </c>
      <c r="E1019" s="802">
        <v>462</v>
      </c>
      <c r="F1019" s="803" t="s">
        <v>6355</v>
      </c>
      <c r="G1019" s="803" t="s">
        <v>6356</v>
      </c>
      <c r="H1019" s="803" t="s">
        <v>6357</v>
      </c>
      <c r="I1019" s="803" t="str">
        <f>IFERROR(INDEX('УУС'!F:F,MATCH('показатель 504-п'!T1019,'УУС'!N:N,0)),"")</f>
        <v/>
      </c>
      <c r="J1019" s="816" t="str">
        <f t="shared" si="62"/>
        <v xml:space="preserve">4G хор</v>
      </c>
      <c r="K1019" s="805"/>
      <c r="L1019" s="805"/>
      <c r="M1019" s="805"/>
      <c r="N1019" s="817" t="s">
        <v>2483</v>
      </c>
      <c r="O1019" s="806" t="str">
        <f t="shared" si="63"/>
        <v>ВОЛС</v>
      </c>
      <c r="P1019" s="801" t="s">
        <v>819</v>
      </c>
      <c r="Q1019" s="801" t="str">
        <f>CONCATENATE(IFERROR(INDEX('УЦН 1.0'!D:D,MATCH('показатель 504-п'!T1019,'УЦН 1.0'!R:R,0)),""),IF(IFERROR(INDEX('УЦН 1.0'!H:H,MATCH('показатель 504-п'!T1019,'УЦН 1.0'!R:R,0)),"")="",""," ("&amp;IFERROR(INDEX('УЦН 1.0'!H:H,MATCH('показатель 504-п'!T1019,'УЦН 1.0'!R:R,0)),"")&amp;")"))</f>
        <v/>
      </c>
      <c r="R1019" s="807" t="str">
        <f>IFERROR(INDEX('УЦН 2.0'!K:K,MATCH('показатель 504-п'!T1019,'УЦН 2.0'!L:L,0)),"")</f>
        <v/>
      </c>
      <c r="S1019" s="801">
        <f>IFERROR(INDEX('ПРТС'!H:H,MATCH('показатель 504-п'!T1019,'ПРТС'!P:P,0)),"")</f>
        <v>2018</v>
      </c>
      <c r="T1019" s="808">
        <v>1019</v>
      </c>
      <c r="U1019" s="785"/>
      <c r="V1019" s="785"/>
      <c r="W1019" s="785"/>
      <c r="X1019" s="785"/>
      <c r="Y1019" s="785"/>
      <c r="Z1019" s="785"/>
      <c r="AA1019" s="785"/>
      <c r="AB1019" s="785"/>
    </row>
    <row r="1020" ht="14.25">
      <c r="A1020" s="800" t="s">
        <v>1226</v>
      </c>
      <c r="B1020" s="800" t="s">
        <v>6358</v>
      </c>
      <c r="C1020" s="800" t="s">
        <v>6359</v>
      </c>
      <c r="D1020" s="801">
        <v>2127</v>
      </c>
      <c r="E1020" s="802">
        <v>1913</v>
      </c>
      <c r="F1020" s="803" t="s">
        <v>6360</v>
      </c>
      <c r="G1020" s="803" t="s">
        <v>6361</v>
      </c>
      <c r="H1020" s="803" t="s">
        <v>6362</v>
      </c>
      <c r="I1020" s="803" t="str">
        <f>IFERROR(INDEX('УУС'!F:F,MATCH('показатель 504-п'!T1020,'УУС'!N:N,0)),"")</f>
        <v/>
      </c>
      <c r="J1020" s="804" t="str">
        <f t="shared" si="62"/>
        <v xml:space="preserve">4G хор</v>
      </c>
      <c r="K1020" s="805" t="s">
        <v>2480</v>
      </c>
      <c r="L1020" s="805" t="s">
        <v>2481</v>
      </c>
      <c r="M1020" s="805" t="s">
        <v>2482</v>
      </c>
      <c r="N1020" s="805" t="s">
        <v>2483</v>
      </c>
      <c r="O1020" s="806" t="str">
        <f t="shared" si="63"/>
        <v>ВОЛС</v>
      </c>
      <c r="P1020" s="801" t="s">
        <v>819</v>
      </c>
      <c r="Q1020" s="801" t="str">
        <f>CONCATENATE(IFERROR(INDEX('УЦН 1.0'!D:D,MATCH('показатель 504-п'!T1020,'УЦН 1.0'!R:R,0)),""),IF(IFERROR(INDEX('УЦН 1.0'!H:H,MATCH('показатель 504-п'!T1020,'УЦН 1.0'!R:R,0)),"")="",""," ("&amp;IFERROR(INDEX('УЦН 1.0'!H:H,MATCH('показатель 504-п'!T1020,'УЦН 1.0'!R:R,0)),"")&amp;")"))</f>
        <v/>
      </c>
      <c r="R1020" s="807" t="str">
        <f>IFERROR(INDEX('УЦН 2.0'!K:K,MATCH('показатель 504-п'!T1020,'УЦН 2.0'!L:L,0)),"")</f>
        <v/>
      </c>
      <c r="S1020" s="801" t="str">
        <f>IFERROR(INDEX('ПРТС'!H:H,MATCH('показатель 504-п'!T1020,'ПРТС'!P:P,0)),"")</f>
        <v/>
      </c>
      <c r="T1020" s="808">
        <v>1020</v>
      </c>
      <c r="U1020" s="785"/>
      <c r="V1020" s="785"/>
      <c r="W1020" s="785"/>
      <c r="X1020" s="785"/>
      <c r="Y1020" s="785"/>
      <c r="Z1020" s="785"/>
      <c r="AA1020" s="785"/>
      <c r="AB1020" s="785"/>
    </row>
    <row r="1021" ht="14.25">
      <c r="A1021" s="800" t="s">
        <v>1226</v>
      </c>
      <c r="B1021" s="800" t="s">
        <v>6363</v>
      </c>
      <c r="C1021" s="800" t="s">
        <v>6364</v>
      </c>
      <c r="D1021" s="801">
        <v>71</v>
      </c>
      <c r="E1021" s="802">
        <v>58</v>
      </c>
      <c r="F1021" s="803" t="s">
        <v>6365</v>
      </c>
      <c r="G1021" s="803" t="s">
        <v>6366</v>
      </c>
      <c r="H1021" s="803" t="s">
        <v>6367</v>
      </c>
      <c r="I1021" s="803" t="str">
        <f>IFERROR(INDEX('УУС'!F:F,MATCH('показатель 504-п'!T1021,'УУС'!N:N,0)),"")</f>
        <v xml:space="preserve">ул. Вокзальная, д. 1</v>
      </c>
      <c r="J1021" s="804" t="str">
        <f t="shared" si="62"/>
        <v>-</v>
      </c>
      <c r="K1021" s="805" t="s">
        <v>156</v>
      </c>
      <c r="L1021" s="805" t="s">
        <v>156</v>
      </c>
      <c r="M1021" s="805" t="s">
        <v>156</v>
      </c>
      <c r="N1021" s="805" t="s">
        <v>156</v>
      </c>
      <c r="O1021" s="806" t="str">
        <f t="shared" si="63"/>
        <v>-</v>
      </c>
      <c r="P1021" s="801" t="s">
        <v>156</v>
      </c>
      <c r="Q1021" s="801" t="str">
        <f>CONCATENATE(IFERROR(INDEX('УЦН 1.0'!D:D,MATCH('показатель 504-п'!T1021,'УЦН 1.0'!R:R,0)),""),IF(IFERROR(INDEX('УЦН 1.0'!H:H,MATCH('показатель 504-п'!T1021,'УЦН 1.0'!R:R,0)),"")="",""," ("&amp;IFERROR(INDEX('УЦН 1.0'!H:H,MATCH('показатель 504-п'!T1021,'УЦН 1.0'!R:R,0)),"")&amp;")"))</f>
        <v/>
      </c>
      <c r="R1021" s="807" t="str">
        <f>IFERROR(INDEX('УЦН 2.0'!K:K,MATCH('показатель 504-п'!T1021,'УЦН 2.0'!L:L,0)),"")</f>
        <v/>
      </c>
      <c r="S1021" s="801" t="str">
        <f>IFERROR(INDEX('ПРТС'!H:H,MATCH('показатель 504-п'!T1021,'ПРТС'!P:P,0)),"")</f>
        <v/>
      </c>
      <c r="T1021" s="808">
        <v>1021</v>
      </c>
      <c r="U1021" s="785"/>
      <c r="V1021" s="785"/>
      <c r="W1021" s="785"/>
      <c r="X1021" s="785"/>
      <c r="Y1021" s="785"/>
      <c r="Z1021" s="785"/>
      <c r="AA1021" s="785"/>
      <c r="AB1021" s="785"/>
    </row>
    <row r="1022" ht="14.25">
      <c r="A1022" s="800" t="s">
        <v>1226</v>
      </c>
      <c r="B1022" s="800" t="s">
        <v>6368</v>
      </c>
      <c r="C1022" s="800" t="s">
        <v>6369</v>
      </c>
      <c r="D1022" s="801">
        <v>607</v>
      </c>
      <c r="E1022" s="802">
        <v>534</v>
      </c>
      <c r="F1022" s="803" t="s">
        <v>6370</v>
      </c>
      <c r="G1022" s="803" t="s">
        <v>6371</v>
      </c>
      <c r="H1022" s="803" t="s">
        <v>6372</v>
      </c>
      <c r="I1022" s="803" t="str">
        <f>IFERROR(INDEX('УУС'!F:F,MATCH('показатель 504-п'!T1022,'УУС'!N:N,0)),"")</f>
        <v/>
      </c>
      <c r="J1022" s="804" t="str">
        <f t="shared" si="62"/>
        <v xml:space="preserve">4G хор</v>
      </c>
      <c r="K1022" s="805" t="s">
        <v>156</v>
      </c>
      <c r="L1022" s="805" t="s">
        <v>156</v>
      </c>
      <c r="M1022" s="805" t="s">
        <v>2489</v>
      </c>
      <c r="N1022" s="805" t="s">
        <v>2483</v>
      </c>
      <c r="O1022" s="806" t="str">
        <f t="shared" si="63"/>
        <v>ВОЛС</v>
      </c>
      <c r="P1022" s="801" t="s">
        <v>819</v>
      </c>
      <c r="Q1022" s="801" t="str">
        <f>CONCATENATE(IFERROR(INDEX('УЦН 1.0'!D:D,MATCH('показатель 504-п'!T1022,'УЦН 1.0'!R:R,0)),""),IF(IFERROR(INDEX('УЦН 1.0'!H:H,MATCH('показатель 504-п'!T1022,'УЦН 1.0'!R:R,0)),"")="",""," ("&amp;IFERROR(INDEX('УЦН 1.0'!H:H,MATCH('показатель 504-п'!T1022,'УЦН 1.0'!R:R,0)),"")&amp;")"))</f>
        <v/>
      </c>
      <c r="R1022" s="807" t="str">
        <f>IFERROR(INDEX('УЦН 2.0'!K:K,MATCH('показатель 504-п'!T1022,'УЦН 2.0'!L:L,0)),"")</f>
        <v/>
      </c>
      <c r="S1022" s="801" t="str">
        <f>IFERROR(INDEX('ПРТС'!H:H,MATCH('показатель 504-п'!T1022,'ПРТС'!P:P,0)),"")</f>
        <v/>
      </c>
      <c r="T1022" s="808">
        <v>1022</v>
      </c>
      <c r="U1022" s="785"/>
      <c r="V1022" s="785"/>
      <c r="W1022" s="785"/>
      <c r="X1022" s="785"/>
      <c r="Y1022" s="785"/>
      <c r="Z1022" s="785"/>
      <c r="AA1022" s="785"/>
      <c r="AB1022" s="785"/>
    </row>
    <row r="1023" ht="14.25">
      <c r="A1023" s="800" t="s">
        <v>1226</v>
      </c>
      <c r="B1023" s="800" t="s">
        <v>1303</v>
      </c>
      <c r="C1023" s="800" t="s">
        <v>6373</v>
      </c>
      <c r="D1023" s="801">
        <v>2262</v>
      </c>
      <c r="E1023" s="802">
        <v>2017</v>
      </c>
      <c r="F1023" s="803" t="s">
        <v>6374</v>
      </c>
      <c r="G1023" s="803" t="s">
        <v>6375</v>
      </c>
      <c r="H1023" s="803" t="s">
        <v>6376</v>
      </c>
      <c r="I1023" s="803" t="str">
        <f>IFERROR(INDEX('УУС'!F:F,MATCH('показатель 504-п'!T1023,'УУС'!N:N,0)),"")</f>
        <v/>
      </c>
      <c r="J1023" s="804" t="str">
        <f t="shared" si="62"/>
        <v xml:space="preserve">3G хор</v>
      </c>
      <c r="K1023" s="805" t="s">
        <v>2707</v>
      </c>
      <c r="L1023" s="805" t="s">
        <v>2488</v>
      </c>
      <c r="M1023" s="805" t="s">
        <v>2508</v>
      </c>
      <c r="N1023" s="805" t="s">
        <v>2495</v>
      </c>
      <c r="O1023" s="806" t="str">
        <f t="shared" si="63"/>
        <v>ВОЛС</v>
      </c>
      <c r="P1023" s="801" t="s">
        <v>819</v>
      </c>
      <c r="Q1023" s="801" t="str">
        <f>CONCATENATE(IFERROR(INDEX('УЦН 1.0'!D:D,MATCH('показатель 504-п'!T1023,'УЦН 1.0'!R:R,0)),""),IF(IFERROR(INDEX('УЦН 1.0'!H:H,MATCH('показатель 504-п'!T1023,'УЦН 1.0'!R:R,0)),"")="",""," ("&amp;IFERROR(INDEX('УЦН 1.0'!H:H,MATCH('показатель 504-п'!T1023,'УЦН 1.0'!R:R,0)),"")&amp;")"))</f>
        <v/>
      </c>
      <c r="R1023" s="807" t="str">
        <f>IFERROR(INDEX('УЦН 2.0'!K:K,MATCH('показатель 504-п'!T1023,'УЦН 2.0'!L:L,0)),"")</f>
        <v/>
      </c>
      <c r="S1023" s="801" t="str">
        <f>IFERROR(INDEX('ПРТС'!H:H,MATCH('показатель 504-п'!T1023,'ПРТС'!P:P,0)),"")</f>
        <v/>
      </c>
      <c r="T1023" s="808">
        <v>1023</v>
      </c>
      <c r="U1023" s="785"/>
      <c r="V1023" s="785"/>
      <c r="W1023" s="785"/>
      <c r="X1023" s="785"/>
      <c r="Y1023" s="785"/>
      <c r="Z1023" s="785"/>
      <c r="AA1023" s="785"/>
      <c r="AB1023" s="785"/>
    </row>
    <row r="1024" ht="14.25">
      <c r="A1024" s="800" t="s">
        <v>1226</v>
      </c>
      <c r="B1024" s="800" t="s">
        <v>6343</v>
      </c>
      <c r="C1024" s="800" t="s">
        <v>6377</v>
      </c>
      <c r="D1024" s="801">
        <v>144</v>
      </c>
      <c r="E1024" s="802">
        <v>66</v>
      </c>
      <c r="F1024" s="803" t="s">
        <v>6378</v>
      </c>
      <c r="G1024" s="803" t="s">
        <v>6379</v>
      </c>
      <c r="H1024" s="803" t="s">
        <v>6380</v>
      </c>
      <c r="I1024" s="803" t="str">
        <f>IFERROR(INDEX('УУС'!F:F,MATCH('показатель 504-п'!T1024,'УУС'!N:N,0)),"")</f>
        <v/>
      </c>
      <c r="J1024" s="804" t="str">
        <f t="shared" si="62"/>
        <v xml:space="preserve">3G хор</v>
      </c>
      <c r="K1024" s="805" t="s">
        <v>2707</v>
      </c>
      <c r="L1024" s="805" t="s">
        <v>156</v>
      </c>
      <c r="M1024" s="805" t="s">
        <v>156</v>
      </c>
      <c r="N1024" s="805" t="s">
        <v>156</v>
      </c>
      <c r="O1024" s="806" t="str">
        <f t="shared" si="63"/>
        <v>РРЛ</v>
      </c>
      <c r="P1024" s="801" t="s">
        <v>2540</v>
      </c>
      <c r="Q1024" s="801" t="str">
        <f>CONCATENATE(IFERROR(INDEX('УЦН 1.0'!D:D,MATCH('показатель 504-п'!T1024,'УЦН 1.0'!R:R,0)),""),IF(IFERROR(INDEX('УЦН 1.0'!H:H,MATCH('показатель 504-п'!T1024,'УЦН 1.0'!R:R,0)),"")="",""," ("&amp;IFERROR(INDEX('УЦН 1.0'!H:H,MATCH('показатель 504-п'!T1024,'УЦН 1.0'!R:R,0)),"")&amp;")"))</f>
        <v/>
      </c>
      <c r="R1024" s="807" t="str">
        <f>IFERROR(INDEX('УЦН 2.0'!K:K,MATCH('показатель 504-п'!T1024,'УЦН 2.0'!L:L,0)),"")</f>
        <v/>
      </c>
      <c r="S1024" s="801" t="str">
        <f>IFERROR(INDEX('ПРТС'!H:H,MATCH('показатель 504-п'!T1024,'ПРТС'!P:P,0)),"")</f>
        <v/>
      </c>
      <c r="T1024" s="808">
        <v>1053</v>
      </c>
      <c r="U1024" s="785"/>
      <c r="V1024" s="785"/>
      <c r="W1024" s="785"/>
      <c r="X1024" s="785"/>
      <c r="Y1024" s="785"/>
      <c r="Z1024" s="785"/>
      <c r="AA1024" s="785"/>
      <c r="AB1024" s="785"/>
    </row>
    <row r="1025" ht="14.25">
      <c r="A1025" s="800" t="s">
        <v>1226</v>
      </c>
      <c r="B1025" s="800" t="s">
        <v>6381</v>
      </c>
      <c r="C1025" s="800" t="s">
        <v>6382</v>
      </c>
      <c r="D1025" s="801">
        <v>1123</v>
      </c>
      <c r="E1025" s="802">
        <v>867</v>
      </c>
      <c r="F1025" s="803" t="s">
        <v>6383</v>
      </c>
      <c r="G1025" s="803" t="s">
        <v>6384</v>
      </c>
      <c r="H1025" s="803" t="s">
        <v>6385</v>
      </c>
      <c r="I1025" s="803" t="str">
        <f>IFERROR(INDEX('УУС'!F:F,MATCH('показатель 504-п'!T1025,'УУС'!N:N,0)),"")</f>
        <v/>
      </c>
      <c r="J1025" s="804" t="str">
        <f t="shared" si="62"/>
        <v xml:space="preserve">4G хор</v>
      </c>
      <c r="K1025" s="805" t="s">
        <v>156</v>
      </c>
      <c r="L1025" s="805" t="s">
        <v>2481</v>
      </c>
      <c r="M1025" s="805" t="s">
        <v>2508</v>
      </c>
      <c r="N1025" s="805" t="s">
        <v>2490</v>
      </c>
      <c r="O1025" s="806" t="str">
        <f t="shared" si="63"/>
        <v>ВОЛС</v>
      </c>
      <c r="P1025" s="801" t="s">
        <v>819</v>
      </c>
      <c r="Q1025" s="801" t="str">
        <f>CONCATENATE(IFERROR(INDEX('УЦН 1.0'!D:D,MATCH('показатель 504-п'!T1025,'УЦН 1.0'!R:R,0)),""),IF(IFERROR(INDEX('УЦН 1.0'!H:H,MATCH('показатель 504-п'!T1025,'УЦН 1.0'!R:R,0)),"")="",""," ("&amp;IFERROR(INDEX('УЦН 1.0'!H:H,MATCH('показатель 504-п'!T1025,'УЦН 1.0'!R:R,0)),"")&amp;")"))</f>
        <v/>
      </c>
      <c r="R1025" s="807" t="str">
        <f>IFERROR(INDEX('УЦН 2.0'!K:K,MATCH('показатель 504-п'!T1025,'УЦН 2.0'!L:L,0)),"")</f>
        <v/>
      </c>
      <c r="S1025" s="801" t="str">
        <f>IFERROR(INDEX('ПРТС'!H:H,MATCH('показатель 504-п'!T1025,'ПРТС'!P:P,0)),"")</f>
        <v/>
      </c>
      <c r="T1025" s="808">
        <v>1024</v>
      </c>
      <c r="U1025" s="785"/>
      <c r="V1025" s="785"/>
      <c r="W1025" s="785"/>
      <c r="X1025" s="785"/>
      <c r="Y1025" s="785"/>
      <c r="Z1025" s="785"/>
      <c r="AA1025" s="785"/>
      <c r="AB1025" s="785"/>
    </row>
    <row r="1026" ht="14.25">
      <c r="A1026" s="814" t="s">
        <v>1226</v>
      </c>
      <c r="B1026" s="800" t="s">
        <v>6368</v>
      </c>
      <c r="C1026" s="814" t="s">
        <v>352</v>
      </c>
      <c r="D1026" s="813">
        <v>347</v>
      </c>
      <c r="E1026" s="802">
        <v>227</v>
      </c>
      <c r="F1026" s="803" t="s">
        <v>6386</v>
      </c>
      <c r="G1026" s="803" t="s">
        <v>6387</v>
      </c>
      <c r="H1026" s="803" t="s">
        <v>6388</v>
      </c>
      <c r="I1026" s="803" t="str">
        <f>IFERROR(INDEX('УУС'!F:F,MATCH('показатель 504-п'!T1026,'УУС'!N:N,0)),"")</f>
        <v/>
      </c>
      <c r="J1026" s="816" t="str">
        <f t="shared" si="62"/>
        <v xml:space="preserve">4G хор</v>
      </c>
      <c r="K1026" s="805"/>
      <c r="L1026" s="817" t="s">
        <v>2481</v>
      </c>
      <c r="M1026" s="805"/>
      <c r="N1026" s="805"/>
      <c r="O1026" s="806" t="str">
        <f t="shared" si="63"/>
        <v>ВОЛС</v>
      </c>
      <c r="P1026" s="801" t="s">
        <v>819</v>
      </c>
      <c r="Q1026" s="801" t="str">
        <f>CONCATENATE(IFERROR(INDEX('УЦН 1.0'!D:D,MATCH('показатель 504-п'!T1026,'УЦН 1.0'!R:R,0)),""),IF(IFERROR(INDEX('УЦН 1.0'!H:H,MATCH('показатель 504-п'!T1026,'УЦН 1.0'!R:R,0)),"")="",""," ("&amp;IFERROR(INDEX('УЦН 1.0'!H:H,MATCH('показатель 504-п'!T1026,'УЦН 1.0'!R:R,0)),"")&amp;")"))</f>
        <v xml:space="preserve">2015 (ВОЛС)</v>
      </c>
      <c r="R1026" s="807" t="str">
        <f>IFERROR(INDEX('УЦН 2.0'!K:K,MATCH('показатель 504-п'!T1026,'УЦН 2.0'!L:L,0)),"")</f>
        <v/>
      </c>
      <c r="S1026" s="801">
        <f>IFERROR(INDEX('ПРТС'!H:H,MATCH('показатель 504-п'!T1026,'ПРТС'!P:P,0)),"")</f>
        <v>2023</v>
      </c>
      <c r="T1026" s="808">
        <v>1025</v>
      </c>
      <c r="U1026" s="785"/>
      <c r="V1026" s="785"/>
      <c r="W1026" s="785"/>
      <c r="X1026" s="785"/>
      <c r="Y1026" s="785"/>
      <c r="Z1026" s="785"/>
      <c r="AA1026" s="785"/>
      <c r="AB1026" s="785"/>
    </row>
    <row r="1027" ht="14.25">
      <c r="A1027" s="800" t="s">
        <v>1226</v>
      </c>
      <c r="B1027" s="800" t="s">
        <v>1285</v>
      </c>
      <c r="C1027" s="800" t="s">
        <v>6389</v>
      </c>
      <c r="D1027" s="801">
        <v>6</v>
      </c>
      <c r="E1027" s="802">
        <v>4</v>
      </c>
      <c r="F1027" s="803" t="s">
        <v>6390</v>
      </c>
      <c r="G1027" s="803" t="s">
        <v>6391</v>
      </c>
      <c r="H1027" s="803" t="s">
        <v>6392</v>
      </c>
      <c r="I1027" s="803" t="str">
        <f>IFERROR(INDEX('УУС'!F:F,MATCH('показатель 504-п'!T1027,'УУС'!N:N,0)),"")</f>
        <v/>
      </c>
      <c r="J1027" s="804" t="str">
        <f t="shared" si="62"/>
        <v xml:space="preserve">3G хор</v>
      </c>
      <c r="K1027" s="805" t="s">
        <v>2707</v>
      </c>
      <c r="L1027" s="805" t="s">
        <v>2488</v>
      </c>
      <c r="M1027" s="805" t="s">
        <v>2508</v>
      </c>
      <c r="N1027" s="805" t="s">
        <v>2495</v>
      </c>
      <c r="O1027" s="806" t="str">
        <f t="shared" si="63"/>
        <v>-</v>
      </c>
      <c r="P1027" s="801" t="s">
        <v>156</v>
      </c>
      <c r="Q1027" s="801" t="str">
        <f>CONCATENATE(IFERROR(INDEX('УЦН 1.0'!D:D,MATCH('показатель 504-п'!T1027,'УЦН 1.0'!R:R,0)),""),IF(IFERROR(INDEX('УЦН 1.0'!H:H,MATCH('показатель 504-п'!T1027,'УЦН 1.0'!R:R,0)),"")="",""," ("&amp;IFERROR(INDEX('УЦН 1.0'!H:H,MATCH('показатель 504-п'!T1027,'УЦН 1.0'!R:R,0)),"")&amp;")"))</f>
        <v/>
      </c>
      <c r="R1027" s="807" t="str">
        <f>IFERROR(INDEX('УЦН 2.0'!K:K,MATCH('показатель 504-п'!T1027,'УЦН 2.0'!L:L,0)),"")</f>
        <v/>
      </c>
      <c r="S1027" s="801" t="str">
        <f>IFERROR(INDEX('ПРТС'!H:H,MATCH('показатель 504-п'!T1027,'ПРТС'!P:P,0)),"")</f>
        <v/>
      </c>
      <c r="T1027" s="808">
        <v>1026</v>
      </c>
      <c r="U1027" s="785"/>
      <c r="V1027" s="785"/>
      <c r="W1027" s="785"/>
      <c r="X1027" s="785"/>
      <c r="Y1027" s="785"/>
      <c r="Z1027" s="785"/>
      <c r="AA1027" s="785"/>
      <c r="AB1027" s="785"/>
    </row>
    <row r="1028" ht="14.25">
      <c r="A1028" s="800" t="s">
        <v>1226</v>
      </c>
      <c r="B1028" s="800" t="s">
        <v>6343</v>
      </c>
      <c r="C1028" s="800" t="s">
        <v>6393</v>
      </c>
      <c r="D1028" s="801">
        <v>82</v>
      </c>
      <c r="E1028" s="802">
        <v>44</v>
      </c>
      <c r="F1028" s="803" t="s">
        <v>6394</v>
      </c>
      <c r="G1028" s="803" t="s">
        <v>6395</v>
      </c>
      <c r="H1028" s="803" t="s">
        <v>6396</v>
      </c>
      <c r="I1028" s="803" t="str">
        <f>IFERROR(INDEX('УУС'!F:F,MATCH('показатель 504-п'!T1028,'УУС'!N:N,0)),"")</f>
        <v/>
      </c>
      <c r="J1028" s="804" t="str">
        <f t="shared" si="62"/>
        <v xml:space="preserve">4G хор</v>
      </c>
      <c r="K1028" s="805" t="s">
        <v>156</v>
      </c>
      <c r="L1028" s="805" t="s">
        <v>156</v>
      </c>
      <c r="M1028" s="805" t="s">
        <v>156</v>
      </c>
      <c r="N1028" s="805" t="s">
        <v>2483</v>
      </c>
      <c r="O1028" s="806" t="str">
        <f t="shared" si="63"/>
        <v>РРЛ</v>
      </c>
      <c r="P1028" s="801" t="s">
        <v>2540</v>
      </c>
      <c r="Q1028" s="801" t="str">
        <f>CONCATENATE(IFERROR(INDEX('УЦН 1.0'!D:D,MATCH('показатель 504-п'!T1028,'УЦН 1.0'!R:R,0)),""),IF(IFERROR(INDEX('УЦН 1.0'!H:H,MATCH('показатель 504-п'!T1028,'УЦН 1.0'!R:R,0)),"")="",""," ("&amp;IFERROR(INDEX('УЦН 1.0'!H:H,MATCH('показатель 504-п'!T1028,'УЦН 1.0'!R:R,0)),"")&amp;")"))</f>
        <v/>
      </c>
      <c r="R1028" s="807" t="str">
        <f>IFERROR(INDEX('УЦН 2.0'!K:K,MATCH('показатель 504-п'!T1028,'УЦН 2.0'!L:L,0)),"")</f>
        <v/>
      </c>
      <c r="S1028" s="801" t="str">
        <f>IFERROR(INDEX('ПРТС'!H:H,MATCH('показатель 504-п'!T1028,'ПРТС'!P:P,0)),"")</f>
        <v/>
      </c>
      <c r="T1028" s="808">
        <v>1027</v>
      </c>
      <c r="U1028" s="785"/>
      <c r="V1028" s="785"/>
      <c r="W1028" s="785"/>
      <c r="X1028" s="785"/>
      <c r="Y1028" s="785"/>
      <c r="Z1028" s="785"/>
      <c r="AA1028" s="785"/>
      <c r="AB1028" s="785"/>
    </row>
    <row r="1029" ht="14.25">
      <c r="A1029" s="800" t="s">
        <v>1226</v>
      </c>
      <c r="B1029" s="800" t="s">
        <v>6397</v>
      </c>
      <c r="C1029" s="800" t="s">
        <v>6398</v>
      </c>
      <c r="D1029" s="801">
        <v>5</v>
      </c>
      <c r="E1029" s="802">
        <v>5</v>
      </c>
      <c r="F1029" s="803" t="s">
        <v>6399</v>
      </c>
      <c r="G1029" s="803" t="s">
        <v>6400</v>
      </c>
      <c r="H1029" s="803" t="s">
        <v>6401</v>
      </c>
      <c r="I1029" s="803" t="str">
        <f>IFERROR(INDEX('УУС'!F:F,MATCH('показатель 504-п'!T1029,'УУС'!N:N,0)),"")</f>
        <v xml:space="preserve">В центре населенного пункта</v>
      </c>
      <c r="J1029" s="804" t="str">
        <f t="shared" si="62"/>
        <v>-</v>
      </c>
      <c r="K1029" s="805" t="s">
        <v>156</v>
      </c>
      <c r="L1029" s="805" t="s">
        <v>156</v>
      </c>
      <c r="M1029" s="805" t="s">
        <v>156</v>
      </c>
      <c r="N1029" s="805" t="s">
        <v>156</v>
      </c>
      <c r="O1029" s="806" t="str">
        <f t="shared" si="63"/>
        <v>-</v>
      </c>
      <c r="P1029" s="801" t="s">
        <v>156</v>
      </c>
      <c r="Q1029" s="801" t="str">
        <f>CONCATENATE(IFERROR(INDEX('УЦН 1.0'!D:D,MATCH('показатель 504-п'!T1029,'УЦН 1.0'!R:R,0)),""),IF(IFERROR(INDEX('УЦН 1.0'!H:H,MATCH('показатель 504-п'!T1029,'УЦН 1.0'!R:R,0)),"")="",""," ("&amp;IFERROR(INDEX('УЦН 1.0'!H:H,MATCH('показатель 504-п'!T1029,'УЦН 1.0'!R:R,0)),"")&amp;")"))</f>
        <v/>
      </c>
      <c r="R1029" s="807" t="str">
        <f>IFERROR(INDEX('УЦН 2.0'!K:K,MATCH('показатель 504-п'!T1029,'УЦН 2.0'!L:L,0)),"")</f>
        <v/>
      </c>
      <c r="S1029" s="801" t="str">
        <f>IFERROR(INDEX('ПРТС'!H:H,MATCH('показатель 504-п'!T1029,'ПРТС'!P:P,0)),"")</f>
        <v/>
      </c>
      <c r="T1029" s="808">
        <v>1028</v>
      </c>
      <c r="U1029" s="785"/>
      <c r="V1029" s="785"/>
      <c r="W1029" s="785"/>
      <c r="X1029" s="785"/>
      <c r="Y1029" s="785"/>
      <c r="Z1029" s="785"/>
      <c r="AA1029" s="785"/>
      <c r="AB1029" s="785"/>
    </row>
    <row r="1030" ht="14.25">
      <c r="A1030" s="800" t="s">
        <v>1226</v>
      </c>
      <c r="B1030" s="800" t="s">
        <v>6397</v>
      </c>
      <c r="C1030" s="800" t="s">
        <v>1533</v>
      </c>
      <c r="D1030" s="801">
        <v>220</v>
      </c>
      <c r="E1030" s="802">
        <v>191</v>
      </c>
      <c r="F1030" s="803" t="s">
        <v>6402</v>
      </c>
      <c r="G1030" s="803" t="s">
        <v>6403</v>
      </c>
      <c r="H1030" s="803" t="s">
        <v>6404</v>
      </c>
      <c r="I1030" s="803" t="str">
        <f>IFERROR(INDEX('УУС'!F:F,MATCH('показатель 504-п'!T1030,'УУС'!N:N,0)),"")</f>
        <v/>
      </c>
      <c r="J1030" s="804" t="str">
        <f t="shared" si="62"/>
        <v xml:space="preserve">3G хор</v>
      </c>
      <c r="K1030" s="805" t="s">
        <v>156</v>
      </c>
      <c r="L1030" s="805" t="s">
        <v>2500</v>
      </c>
      <c r="M1030" s="805" t="s">
        <v>2489</v>
      </c>
      <c r="N1030" s="805" t="s">
        <v>2495</v>
      </c>
      <c r="O1030" s="806" t="str">
        <f t="shared" si="63"/>
        <v>РРЛ</v>
      </c>
      <c r="P1030" s="801" t="s">
        <v>2540</v>
      </c>
      <c r="Q1030" s="801" t="str">
        <f>CONCATENATE(IFERROR(INDEX('УЦН 1.0'!D:D,MATCH('показатель 504-п'!T1030,'УЦН 1.0'!R:R,0)),""),IF(IFERROR(INDEX('УЦН 1.0'!H:H,MATCH('показатель 504-п'!T1030,'УЦН 1.0'!R:R,0)),"")="",""," ("&amp;IFERROR(INDEX('УЦН 1.0'!H:H,MATCH('показатель 504-п'!T1030,'УЦН 1.0'!R:R,0)),"")&amp;")"))</f>
        <v/>
      </c>
      <c r="R1030" s="807" t="str">
        <f>IFERROR(INDEX('УЦН 2.0'!K:K,MATCH('показатель 504-п'!T1030,'УЦН 2.0'!L:L,0)),"")</f>
        <v/>
      </c>
      <c r="S1030" s="801" t="str">
        <f>IFERROR(INDEX('ПРТС'!H:H,MATCH('показатель 504-п'!T1030,'ПРТС'!P:P,0)),"")</f>
        <v/>
      </c>
      <c r="T1030" s="808">
        <v>1029</v>
      </c>
      <c r="U1030" s="785"/>
      <c r="V1030" s="785"/>
      <c r="W1030" s="785"/>
      <c r="X1030" s="785"/>
      <c r="Y1030" s="785"/>
      <c r="Z1030" s="785"/>
      <c r="AA1030" s="785"/>
      <c r="AB1030" s="785"/>
    </row>
    <row r="1031" ht="14.25">
      <c r="A1031" s="800" t="s">
        <v>1226</v>
      </c>
      <c r="B1031" s="800" t="s">
        <v>6338</v>
      </c>
      <c r="C1031" s="800" t="s">
        <v>6405</v>
      </c>
      <c r="D1031" s="801">
        <v>25</v>
      </c>
      <c r="E1031" s="802">
        <v>24</v>
      </c>
      <c r="F1031" s="803" t="s">
        <v>6406</v>
      </c>
      <c r="G1031" s="803" t="s">
        <v>6407</v>
      </c>
      <c r="H1031" s="803" t="s">
        <v>6408</v>
      </c>
      <c r="I1031" s="803" t="str">
        <f>IFERROR(INDEX('УУС'!F:F,MATCH('показатель 504-п'!T1031,'УУС'!N:N,0)),"")</f>
        <v/>
      </c>
      <c r="J1031" s="804" t="str">
        <f t="shared" si="62"/>
        <v>-</v>
      </c>
      <c r="K1031" s="805" t="s">
        <v>156</v>
      </c>
      <c r="L1031" s="805" t="s">
        <v>156</v>
      </c>
      <c r="M1031" s="805" t="s">
        <v>156</v>
      </c>
      <c r="N1031" s="805" t="s">
        <v>156</v>
      </c>
      <c r="O1031" s="806" t="str">
        <f t="shared" si="63"/>
        <v>-</v>
      </c>
      <c r="P1031" s="801" t="s">
        <v>156</v>
      </c>
      <c r="Q1031" s="801" t="str">
        <f>CONCATENATE(IFERROR(INDEX('УЦН 1.0'!D:D,MATCH('показатель 504-п'!T1031,'УЦН 1.0'!R:R,0)),""),IF(IFERROR(INDEX('УЦН 1.0'!H:H,MATCH('показатель 504-п'!T1031,'УЦН 1.0'!R:R,0)),"")="",""," ("&amp;IFERROR(INDEX('УЦН 1.0'!H:H,MATCH('показатель 504-п'!T1031,'УЦН 1.0'!R:R,0)),"")&amp;")"))</f>
        <v/>
      </c>
      <c r="R1031" s="807" t="str">
        <f>IFERROR(INDEX('УЦН 2.0'!K:K,MATCH('показатель 504-п'!T1031,'УЦН 2.0'!L:L,0)),"")</f>
        <v/>
      </c>
      <c r="S1031" s="801" t="str">
        <f>IFERROR(INDEX('ПРТС'!H:H,MATCH('показатель 504-п'!T1031,'ПРТС'!P:P,0)),"")</f>
        <v/>
      </c>
      <c r="T1031" s="808">
        <v>1030</v>
      </c>
      <c r="U1031" s="785"/>
      <c r="V1031" s="785"/>
      <c r="W1031" s="785"/>
      <c r="X1031" s="785"/>
      <c r="Y1031" s="785"/>
      <c r="Z1031" s="785"/>
      <c r="AA1031" s="785"/>
      <c r="AB1031" s="785"/>
    </row>
    <row r="1032" ht="14.25">
      <c r="A1032" s="800" t="s">
        <v>1226</v>
      </c>
      <c r="B1032" s="800" t="s">
        <v>6397</v>
      </c>
      <c r="C1032" s="800" t="s">
        <v>6409</v>
      </c>
      <c r="D1032" s="801">
        <v>1490</v>
      </c>
      <c r="E1032" s="802">
        <v>1196</v>
      </c>
      <c r="F1032" s="803" t="s">
        <v>6410</v>
      </c>
      <c r="G1032" s="803" t="s">
        <v>6411</v>
      </c>
      <c r="H1032" s="803" t="s">
        <v>6412</v>
      </c>
      <c r="I1032" s="803" t="str">
        <f>IFERROR(INDEX('УУС'!F:F,MATCH('показатель 504-п'!T1032,'УУС'!N:N,0)),"")</f>
        <v/>
      </c>
      <c r="J1032" s="804" t="str">
        <f t="shared" si="62"/>
        <v xml:space="preserve">4G хор</v>
      </c>
      <c r="K1032" s="805" t="s">
        <v>2480</v>
      </c>
      <c r="L1032" s="805" t="s">
        <v>2488</v>
      </c>
      <c r="M1032" s="805" t="s">
        <v>2482</v>
      </c>
      <c r="N1032" s="805" t="s">
        <v>2483</v>
      </c>
      <c r="O1032" s="806" t="str">
        <f t="shared" si="63"/>
        <v>ВОЛС</v>
      </c>
      <c r="P1032" s="801" t="s">
        <v>819</v>
      </c>
      <c r="Q1032" s="801" t="str">
        <f>CONCATENATE(IFERROR(INDEX('УЦН 1.0'!D:D,MATCH('показатель 504-п'!T1032,'УЦН 1.0'!R:R,0)),""),IF(IFERROR(INDEX('УЦН 1.0'!H:H,MATCH('показатель 504-п'!T1032,'УЦН 1.0'!R:R,0)),"")="",""," ("&amp;IFERROR(INDEX('УЦН 1.0'!H:H,MATCH('показатель 504-п'!T1032,'УЦН 1.0'!R:R,0)),"")&amp;")"))</f>
        <v/>
      </c>
      <c r="R1032" s="807" t="str">
        <f>IFERROR(INDEX('УЦН 2.0'!K:K,MATCH('показатель 504-п'!T1032,'УЦН 2.0'!L:L,0)),"")</f>
        <v/>
      </c>
      <c r="S1032" s="801" t="str">
        <f>IFERROR(INDEX('ПРТС'!H:H,MATCH('показатель 504-п'!T1032,'ПРТС'!P:P,0)),"")</f>
        <v/>
      </c>
      <c r="T1032" s="808">
        <v>1031</v>
      </c>
      <c r="U1032" s="785"/>
      <c r="V1032" s="785"/>
      <c r="W1032" s="785"/>
      <c r="X1032" s="785"/>
      <c r="Y1032" s="785"/>
      <c r="Z1032" s="785"/>
      <c r="AA1032" s="785"/>
      <c r="AB1032" s="785"/>
    </row>
    <row r="1033" ht="14.25">
      <c r="A1033" s="800" t="s">
        <v>1226</v>
      </c>
      <c r="B1033" s="800" t="s">
        <v>6368</v>
      </c>
      <c r="C1033" s="800" t="s">
        <v>6413</v>
      </c>
      <c r="D1033" s="801">
        <v>3</v>
      </c>
      <c r="E1033" s="802">
        <v>4</v>
      </c>
      <c r="F1033" s="803" t="s">
        <v>6414</v>
      </c>
      <c r="G1033" s="803" t="s">
        <v>6415</v>
      </c>
      <c r="H1033" s="803" t="s">
        <v>6416</v>
      </c>
      <c r="I1033" s="803" t="str">
        <f>IFERROR(INDEX('УУС'!F:F,MATCH('показатель 504-п'!T1033,'УУС'!N:N,0)),"")</f>
        <v xml:space="preserve">ул. Лесная, д. 1</v>
      </c>
      <c r="J1033" s="804" t="str">
        <f t="shared" si="62"/>
        <v xml:space="preserve">2G низ</v>
      </c>
      <c r="K1033" s="805" t="s">
        <v>2515</v>
      </c>
      <c r="L1033" s="805" t="s">
        <v>156</v>
      </c>
      <c r="M1033" s="805" t="s">
        <v>2489</v>
      </c>
      <c r="N1033" s="805" t="s">
        <v>156</v>
      </c>
      <c r="O1033" s="806" t="str">
        <f t="shared" si="63"/>
        <v>-</v>
      </c>
      <c r="P1033" s="801" t="s">
        <v>156</v>
      </c>
      <c r="Q1033" s="801" t="str">
        <f>CONCATENATE(IFERROR(INDEX('УЦН 1.0'!D:D,MATCH('показатель 504-п'!T1033,'УЦН 1.0'!R:R,0)),""),IF(IFERROR(INDEX('УЦН 1.0'!H:H,MATCH('показатель 504-п'!T1033,'УЦН 1.0'!R:R,0)),"")="",""," ("&amp;IFERROR(INDEX('УЦН 1.0'!H:H,MATCH('показатель 504-п'!T1033,'УЦН 1.0'!R:R,0)),"")&amp;")"))</f>
        <v/>
      </c>
      <c r="R1033" s="807" t="str">
        <f>IFERROR(INDEX('УЦН 2.0'!K:K,MATCH('показатель 504-п'!T1033,'УЦН 2.0'!L:L,0)),"")</f>
        <v/>
      </c>
      <c r="S1033" s="801" t="str">
        <f>IFERROR(INDEX('ПРТС'!H:H,MATCH('показатель 504-п'!T1033,'ПРТС'!P:P,0)),"")</f>
        <v/>
      </c>
      <c r="T1033" s="808">
        <v>1032</v>
      </c>
      <c r="U1033" s="785"/>
      <c r="V1033" s="785"/>
      <c r="W1033" s="785"/>
      <c r="X1033" s="785"/>
      <c r="Y1033" s="785"/>
      <c r="Z1033" s="785"/>
      <c r="AA1033" s="785"/>
      <c r="AB1033" s="785"/>
    </row>
    <row r="1034" ht="14.25">
      <c r="A1034" s="800" t="s">
        <v>1226</v>
      </c>
      <c r="B1034" s="800" t="s">
        <v>6338</v>
      </c>
      <c r="C1034" s="800" t="s">
        <v>1457</v>
      </c>
      <c r="D1034" s="801">
        <v>316</v>
      </c>
      <c r="E1034" s="802">
        <v>312</v>
      </c>
      <c r="F1034" s="803" t="s">
        <v>6417</v>
      </c>
      <c r="G1034" s="803" t="s">
        <v>6418</v>
      </c>
      <c r="H1034" s="803" t="s">
        <v>6419</v>
      </c>
      <c r="I1034" s="803" t="str">
        <f>IFERROR(INDEX('УУС'!F:F,MATCH('показатель 504-п'!T1034,'УУС'!N:N,0)),"")</f>
        <v/>
      </c>
      <c r="J1034" s="804" t="str">
        <f t="shared" si="62"/>
        <v xml:space="preserve">3G хор</v>
      </c>
      <c r="K1034" s="805" t="s">
        <v>156</v>
      </c>
      <c r="L1034" s="805" t="s">
        <v>2500</v>
      </c>
      <c r="M1034" s="805" t="s">
        <v>2489</v>
      </c>
      <c r="N1034" s="805" t="s">
        <v>2495</v>
      </c>
      <c r="O1034" s="806" t="str">
        <f t="shared" si="63"/>
        <v>ВОЛС</v>
      </c>
      <c r="P1034" s="801" t="s">
        <v>819</v>
      </c>
      <c r="Q1034" s="801" t="str">
        <f>CONCATENATE(IFERROR(INDEX('УЦН 1.0'!D:D,MATCH('показатель 504-п'!T1034,'УЦН 1.0'!R:R,0)),""),IF(IFERROR(INDEX('УЦН 1.0'!H:H,MATCH('показатель 504-п'!T1034,'УЦН 1.0'!R:R,0)),"")="",""," ("&amp;IFERROR(INDEX('УЦН 1.0'!H:H,MATCH('показатель 504-п'!T1034,'УЦН 1.0'!R:R,0)),"")&amp;")"))</f>
        <v/>
      </c>
      <c r="R1034" s="807" t="str">
        <f>IFERROR(INDEX('УЦН 2.0'!K:K,MATCH('показатель 504-п'!T1034,'УЦН 2.0'!L:L,0)),"")</f>
        <v/>
      </c>
      <c r="S1034" s="801" t="str">
        <f>IFERROR(INDEX('ПРТС'!H:H,MATCH('показатель 504-п'!T1034,'ПРТС'!P:P,0)),"")</f>
        <v/>
      </c>
      <c r="T1034" s="808">
        <v>1033</v>
      </c>
      <c r="U1034" s="785"/>
      <c r="V1034" s="785"/>
      <c r="W1034" s="785"/>
      <c r="X1034" s="785"/>
      <c r="Y1034" s="785"/>
      <c r="Z1034" s="785"/>
      <c r="AA1034" s="785"/>
      <c r="AB1034" s="785"/>
    </row>
    <row r="1035" ht="14.25">
      <c r="A1035" s="800" t="s">
        <v>1226</v>
      </c>
      <c r="B1035" s="800" t="s">
        <v>1227</v>
      </c>
      <c r="C1035" s="800" t="s">
        <v>6420</v>
      </c>
      <c r="D1035" s="801">
        <v>1651</v>
      </c>
      <c r="E1035" s="802">
        <v>1696</v>
      </c>
      <c r="F1035" s="803" t="s">
        <v>6421</v>
      </c>
      <c r="G1035" s="803" t="s">
        <v>6422</v>
      </c>
      <c r="H1035" s="803" t="s">
        <v>6423</v>
      </c>
      <c r="I1035" s="803" t="str">
        <f>IFERROR(INDEX('УУС'!F:F,MATCH('показатель 504-п'!T1035,'УУС'!N:N,0)),"")</f>
        <v/>
      </c>
      <c r="J1035" s="804" t="str">
        <f t="shared" si="62"/>
        <v xml:space="preserve">3G хор</v>
      </c>
      <c r="K1035" s="805" t="s">
        <v>2707</v>
      </c>
      <c r="L1035" s="805" t="s">
        <v>2488</v>
      </c>
      <c r="M1035" s="805" t="s">
        <v>2508</v>
      </c>
      <c r="N1035" s="805" t="s">
        <v>2495</v>
      </c>
      <c r="O1035" s="806" t="str">
        <f t="shared" si="63"/>
        <v>ВОЛС</v>
      </c>
      <c r="P1035" s="801" t="s">
        <v>819</v>
      </c>
      <c r="Q1035" s="801" t="str">
        <f>CONCATENATE(IFERROR(INDEX('УЦН 1.0'!D:D,MATCH('показатель 504-п'!T1035,'УЦН 1.0'!R:R,0)),""),IF(IFERROR(INDEX('УЦН 1.0'!H:H,MATCH('показатель 504-п'!T1035,'УЦН 1.0'!R:R,0)),"")="",""," ("&amp;IFERROR(INDEX('УЦН 1.0'!H:H,MATCH('показатель 504-п'!T1035,'УЦН 1.0'!R:R,0)),"")&amp;")"))</f>
        <v/>
      </c>
      <c r="R1035" s="807" t="str">
        <f>IFERROR(INDEX('УЦН 2.0'!K:K,MATCH('показатель 504-п'!T1035,'УЦН 2.0'!L:L,0)),"")</f>
        <v/>
      </c>
      <c r="S1035" s="801" t="str">
        <f>IFERROR(INDEX('ПРТС'!H:H,MATCH('показатель 504-п'!T1035,'ПРТС'!P:P,0)),"")</f>
        <v/>
      </c>
      <c r="T1035" s="808">
        <v>1034</v>
      </c>
      <c r="U1035" s="785"/>
      <c r="V1035" s="785"/>
      <c r="W1035" s="785"/>
      <c r="X1035" s="785"/>
      <c r="Y1035" s="785"/>
      <c r="Z1035" s="785"/>
      <c r="AA1035" s="785"/>
      <c r="AB1035" s="785"/>
    </row>
    <row r="1036" ht="14.25">
      <c r="A1036" s="800" t="s">
        <v>1226</v>
      </c>
      <c r="B1036" s="800" t="s">
        <v>6343</v>
      </c>
      <c r="C1036" s="800" t="s">
        <v>353</v>
      </c>
      <c r="D1036" s="801">
        <v>450</v>
      </c>
      <c r="E1036" s="802">
        <v>404</v>
      </c>
      <c r="F1036" s="803" t="s">
        <v>6424</v>
      </c>
      <c r="G1036" s="803" t="s">
        <v>6425</v>
      </c>
      <c r="H1036" s="803" t="s">
        <v>6426</v>
      </c>
      <c r="I1036" s="803" t="str">
        <f>IFERROR(INDEX('УУС'!F:F,MATCH('показатель 504-п'!T1036,'УУС'!N:N,0)),"")</f>
        <v/>
      </c>
      <c r="J1036" s="804" t="str">
        <f t="shared" si="62"/>
        <v xml:space="preserve">4G хор</v>
      </c>
      <c r="K1036" s="805" t="s">
        <v>156</v>
      </c>
      <c r="L1036" s="805" t="s">
        <v>2488</v>
      </c>
      <c r="M1036" s="805" t="s">
        <v>156</v>
      </c>
      <c r="N1036" s="805" t="s">
        <v>2483</v>
      </c>
      <c r="O1036" s="806" t="str">
        <f t="shared" si="63"/>
        <v>ВОЛС</v>
      </c>
      <c r="P1036" s="801" t="s">
        <v>819</v>
      </c>
      <c r="Q1036" s="801" t="str">
        <f>CONCATENATE(IFERROR(INDEX('УЦН 1.0'!D:D,MATCH('показатель 504-п'!T1036,'УЦН 1.0'!R:R,0)),""),IF(IFERROR(INDEX('УЦН 1.0'!H:H,MATCH('показатель 504-п'!T1036,'УЦН 1.0'!R:R,0)),"")="",""," ("&amp;IFERROR(INDEX('УЦН 1.0'!H:H,MATCH('показатель 504-п'!T1036,'УЦН 1.0'!R:R,0)),"")&amp;")"))</f>
        <v xml:space="preserve">2015 (ВОЛС)</v>
      </c>
      <c r="R1036" s="807" t="str">
        <f>IFERROR(INDEX('УЦН 2.0'!K:K,MATCH('показатель 504-п'!T1036,'УЦН 2.0'!L:L,0)),"")</f>
        <v/>
      </c>
      <c r="S1036" s="801" t="str">
        <f>IFERROR(INDEX('ПРТС'!H:H,MATCH('показатель 504-п'!T1036,'ПРТС'!P:P,0)),"")</f>
        <v/>
      </c>
      <c r="T1036" s="808">
        <v>1035</v>
      </c>
      <c r="U1036" s="785"/>
      <c r="V1036" s="785"/>
      <c r="W1036" s="785"/>
      <c r="X1036" s="785"/>
      <c r="Y1036" s="785"/>
      <c r="Z1036" s="785"/>
      <c r="AA1036" s="785"/>
      <c r="AB1036" s="785"/>
    </row>
    <row r="1037" ht="14.25">
      <c r="A1037" s="800" t="s">
        <v>1226</v>
      </c>
      <c r="B1037" s="800" t="s">
        <v>6338</v>
      </c>
      <c r="C1037" s="800" t="s">
        <v>6427</v>
      </c>
      <c r="D1037" s="801">
        <v>4</v>
      </c>
      <c r="E1037" s="802">
        <v>16</v>
      </c>
      <c r="F1037" s="803" t="s">
        <v>6428</v>
      </c>
      <c r="G1037" s="803" t="s">
        <v>6429</v>
      </c>
      <c r="H1037" s="803" t="s">
        <v>6430</v>
      </c>
      <c r="I1037" s="803" t="str">
        <f>IFERROR(INDEX('УУС'!F:F,MATCH('показатель 504-п'!T1037,'УУС'!N:N,0)),"")</f>
        <v/>
      </c>
      <c r="J1037" s="804" t="str">
        <f t="shared" si="62"/>
        <v xml:space="preserve">2G низ</v>
      </c>
      <c r="K1037" s="805" t="s">
        <v>156</v>
      </c>
      <c r="L1037" s="805" t="s">
        <v>2500</v>
      </c>
      <c r="M1037" s="805" t="s">
        <v>2489</v>
      </c>
      <c r="N1037" s="805" t="s">
        <v>2490</v>
      </c>
      <c r="O1037" s="806" t="str">
        <f t="shared" si="63"/>
        <v>-</v>
      </c>
      <c r="P1037" s="801" t="s">
        <v>156</v>
      </c>
      <c r="Q1037" s="801" t="str">
        <f>CONCATENATE(IFERROR(INDEX('УЦН 1.0'!D:D,MATCH('показатель 504-п'!T1037,'УЦН 1.0'!R:R,0)),""),IF(IFERROR(INDEX('УЦН 1.0'!H:H,MATCH('показатель 504-п'!T1037,'УЦН 1.0'!R:R,0)),"")="",""," ("&amp;IFERROR(INDEX('УЦН 1.0'!H:H,MATCH('показатель 504-п'!T1037,'УЦН 1.0'!R:R,0)),"")&amp;")"))</f>
        <v/>
      </c>
      <c r="R1037" s="807" t="str">
        <f>IFERROR(INDEX('УЦН 2.0'!K:K,MATCH('показатель 504-п'!T1037,'УЦН 2.0'!L:L,0)),"")</f>
        <v/>
      </c>
      <c r="S1037" s="801" t="str">
        <f>IFERROR(INDEX('ПРТС'!H:H,MATCH('показатель 504-п'!T1037,'ПРТС'!P:P,0)),"")</f>
        <v/>
      </c>
      <c r="T1037" s="808">
        <v>1036</v>
      </c>
      <c r="U1037" s="785"/>
      <c r="V1037" s="785"/>
      <c r="W1037" s="785"/>
      <c r="X1037" s="785"/>
      <c r="Y1037" s="785"/>
      <c r="Z1037" s="785"/>
      <c r="AA1037" s="785"/>
      <c r="AB1037" s="785"/>
    </row>
    <row r="1038" ht="14.25">
      <c r="A1038" s="800" t="s">
        <v>1226</v>
      </c>
      <c r="B1038" s="800" t="s">
        <v>6358</v>
      </c>
      <c r="C1038" s="800" t="s">
        <v>1515</v>
      </c>
      <c r="D1038" s="801">
        <v>507</v>
      </c>
      <c r="E1038" s="802">
        <v>369</v>
      </c>
      <c r="F1038" s="803" t="s">
        <v>6431</v>
      </c>
      <c r="G1038" s="803" t="s">
        <v>6432</v>
      </c>
      <c r="H1038" s="803" t="s">
        <v>6433</v>
      </c>
      <c r="I1038" s="803" t="str">
        <f>IFERROR(INDEX('УУС'!F:F,MATCH('показатель 504-п'!T1038,'УУС'!N:N,0)),"")</f>
        <v/>
      </c>
      <c r="J1038" s="804" t="str">
        <f t="shared" si="62"/>
        <v xml:space="preserve">4G хор</v>
      </c>
      <c r="K1038" s="805" t="s">
        <v>156</v>
      </c>
      <c r="L1038" s="805" t="s">
        <v>2481</v>
      </c>
      <c r="M1038" s="805" t="s">
        <v>2482</v>
      </c>
      <c r="N1038" s="805" t="s">
        <v>2483</v>
      </c>
      <c r="O1038" s="806" t="str">
        <f t="shared" si="63"/>
        <v>РРЛ</v>
      </c>
      <c r="P1038" s="801" t="s">
        <v>2540</v>
      </c>
      <c r="Q1038" s="801" t="str">
        <f>CONCATENATE(IFERROR(INDEX('УЦН 1.0'!D:D,MATCH('показатель 504-п'!T1038,'УЦН 1.0'!R:R,0)),""),IF(IFERROR(INDEX('УЦН 1.0'!H:H,MATCH('показатель 504-п'!T1038,'УЦН 1.0'!R:R,0)),"")="",""," ("&amp;IFERROR(INDEX('УЦН 1.0'!H:H,MATCH('показатель 504-п'!T1038,'УЦН 1.0'!R:R,0)),"")&amp;")"))</f>
        <v/>
      </c>
      <c r="R1038" s="807" t="str">
        <f>IFERROR(INDEX('УЦН 2.0'!K:K,MATCH('показатель 504-п'!T1038,'УЦН 2.0'!L:L,0)),"")</f>
        <v/>
      </c>
      <c r="S1038" s="801" t="str">
        <f>IFERROR(INDEX('ПРТС'!H:H,MATCH('показатель 504-п'!T1038,'ПРТС'!P:P,0)),"")</f>
        <v/>
      </c>
      <c r="T1038" s="808">
        <v>1037</v>
      </c>
      <c r="U1038" s="785"/>
      <c r="V1038" s="785"/>
      <c r="W1038" s="785"/>
      <c r="X1038" s="785"/>
      <c r="Y1038" s="785"/>
      <c r="Z1038" s="785"/>
      <c r="AA1038" s="785"/>
      <c r="AB1038" s="785"/>
    </row>
    <row r="1039" ht="14.25">
      <c r="A1039" s="800" t="s">
        <v>1226</v>
      </c>
      <c r="B1039" s="800" t="s">
        <v>1285</v>
      </c>
      <c r="C1039" s="800" t="s">
        <v>112</v>
      </c>
      <c r="D1039" s="801">
        <v>781</v>
      </c>
      <c r="E1039" s="802">
        <v>610</v>
      </c>
      <c r="F1039" s="803" t="s">
        <v>6434</v>
      </c>
      <c r="G1039" s="803" t="s">
        <v>6435</v>
      </c>
      <c r="H1039" s="803" t="s">
        <v>6436</v>
      </c>
      <c r="I1039" s="803" t="str">
        <f>IFERROR(INDEX('УУС'!F:F,MATCH('показатель 504-п'!T1039,'УУС'!N:N,0)),"")</f>
        <v/>
      </c>
      <c r="J1039" s="804" t="str">
        <f t="shared" si="62"/>
        <v xml:space="preserve">4G хор</v>
      </c>
      <c r="K1039" s="805" t="s">
        <v>156</v>
      </c>
      <c r="L1039" s="805" t="s">
        <v>2500</v>
      </c>
      <c r="M1039" s="805" t="s">
        <v>156</v>
      </c>
      <c r="N1039" s="805" t="s">
        <v>2483</v>
      </c>
      <c r="O1039" s="806" t="str">
        <f t="shared" si="63"/>
        <v>ВОЛС</v>
      </c>
      <c r="P1039" s="801" t="s">
        <v>819</v>
      </c>
      <c r="Q1039" s="801" t="str">
        <f>CONCATENATE(IFERROR(INDEX('УЦН 1.0'!D:D,MATCH('показатель 504-п'!T1039,'УЦН 1.0'!R:R,0)),""),IF(IFERROR(INDEX('УЦН 1.0'!H:H,MATCH('показатель 504-п'!T1039,'УЦН 1.0'!R:R,0)),"")="",""," ("&amp;IFERROR(INDEX('УЦН 1.0'!H:H,MATCH('показатель 504-п'!T1039,'УЦН 1.0'!R:R,0)),"")&amp;")"))</f>
        <v/>
      </c>
      <c r="R1039" s="807" t="str">
        <f>IFERROR(INDEX('УЦН 2.0'!K:K,MATCH('показатель 504-п'!T1039,'УЦН 2.0'!L:L,0)),"")</f>
        <v/>
      </c>
      <c r="S1039" s="801" t="str">
        <f>IFERROR(INDEX('ПРТС'!H:H,MATCH('показатель 504-п'!T1039,'ПРТС'!P:P,0)),"")</f>
        <v/>
      </c>
      <c r="T1039" s="808">
        <v>1038</v>
      </c>
      <c r="U1039" s="785"/>
      <c r="V1039" s="785"/>
      <c r="W1039" s="785"/>
      <c r="X1039" s="785"/>
      <c r="Y1039" s="785"/>
      <c r="Z1039" s="785"/>
      <c r="AA1039" s="785"/>
      <c r="AB1039" s="785"/>
    </row>
    <row r="1040" ht="14.25">
      <c r="A1040" s="800" t="s">
        <v>1226</v>
      </c>
      <c r="B1040" s="800" t="s">
        <v>6397</v>
      </c>
      <c r="C1040" s="800" t="s">
        <v>354</v>
      </c>
      <c r="D1040" s="801">
        <v>357</v>
      </c>
      <c r="E1040" s="802">
        <v>326</v>
      </c>
      <c r="F1040" s="803" t="s">
        <v>6437</v>
      </c>
      <c r="G1040" s="803" t="s">
        <v>6438</v>
      </c>
      <c r="H1040" s="803" t="s">
        <v>6439</v>
      </c>
      <c r="I1040" s="803" t="str">
        <f>IFERROR(INDEX('УУС'!F:F,MATCH('показатель 504-п'!T1040,'УУС'!N:N,0)),"")</f>
        <v/>
      </c>
      <c r="J1040" s="804" t="str">
        <f t="shared" si="62"/>
        <v xml:space="preserve">4G хор</v>
      </c>
      <c r="K1040" s="805" t="s">
        <v>156</v>
      </c>
      <c r="L1040" s="805" t="s">
        <v>2481</v>
      </c>
      <c r="M1040" s="805" t="s">
        <v>2482</v>
      </c>
      <c r="N1040" s="805" t="s">
        <v>2483</v>
      </c>
      <c r="O1040" s="806" t="str">
        <f t="shared" si="63"/>
        <v>ВОЛС</v>
      </c>
      <c r="P1040" s="801" t="s">
        <v>819</v>
      </c>
      <c r="Q1040" s="801" t="str">
        <f>CONCATENATE(IFERROR(INDEX('УЦН 1.0'!D:D,MATCH('показатель 504-п'!T1040,'УЦН 1.0'!R:R,0)),""),IF(IFERROR(INDEX('УЦН 1.0'!H:H,MATCH('показатель 504-п'!T1040,'УЦН 1.0'!R:R,0)),"")="",""," ("&amp;IFERROR(INDEX('УЦН 1.0'!H:H,MATCH('показатель 504-п'!T1040,'УЦН 1.0'!R:R,0)),"")&amp;")"))</f>
        <v xml:space="preserve">2015 (ВОЛС)</v>
      </c>
      <c r="R1040" s="807" t="str">
        <f>IFERROR(INDEX('УЦН 2.0'!K:K,MATCH('показатель 504-п'!T1040,'УЦН 2.0'!L:L,0)),"")</f>
        <v/>
      </c>
      <c r="S1040" s="801" t="str">
        <f>IFERROR(INDEX('ПРТС'!H:H,MATCH('показатель 504-п'!T1040,'ПРТС'!P:P,0)),"")</f>
        <v/>
      </c>
      <c r="T1040" s="808">
        <v>1039</v>
      </c>
      <c r="U1040" s="785"/>
      <c r="V1040" s="785"/>
      <c r="W1040" s="785"/>
      <c r="X1040" s="785"/>
      <c r="Y1040" s="785"/>
      <c r="Z1040" s="785"/>
      <c r="AA1040" s="785"/>
      <c r="AB1040" s="785"/>
    </row>
    <row r="1041" ht="14.25">
      <c r="A1041" s="800" t="s">
        <v>1226</v>
      </c>
      <c r="B1041" s="800" t="s">
        <v>6440</v>
      </c>
      <c r="C1041" s="800" t="s">
        <v>355</v>
      </c>
      <c r="D1041" s="801">
        <v>394</v>
      </c>
      <c r="E1041" s="802">
        <v>374</v>
      </c>
      <c r="F1041" s="803" t="s">
        <v>6441</v>
      </c>
      <c r="G1041" s="803" t="s">
        <v>6442</v>
      </c>
      <c r="H1041" s="803" t="s">
        <v>6443</v>
      </c>
      <c r="I1041" s="803" t="str">
        <f>IFERROR(INDEX('УУС'!F:F,MATCH('показатель 504-п'!T1041,'УУС'!N:N,0)),"")</f>
        <v/>
      </c>
      <c r="J1041" s="804" t="str">
        <f t="shared" si="62"/>
        <v xml:space="preserve">4G хор</v>
      </c>
      <c r="K1041" s="805" t="s">
        <v>2480</v>
      </c>
      <c r="L1041" s="805" t="s">
        <v>2481</v>
      </c>
      <c r="M1041" s="805" t="s">
        <v>2482</v>
      </c>
      <c r="N1041" s="805" t="s">
        <v>2483</v>
      </c>
      <c r="O1041" s="806" t="str">
        <f t="shared" si="63"/>
        <v>ВОЛС</v>
      </c>
      <c r="P1041" s="801" t="s">
        <v>819</v>
      </c>
      <c r="Q1041" s="801" t="str">
        <f>CONCATENATE(IFERROR(INDEX('УЦН 1.0'!D:D,MATCH('показатель 504-п'!T1041,'УЦН 1.0'!R:R,0)),""),IF(IFERROR(INDEX('УЦН 1.0'!H:H,MATCH('показатель 504-п'!T1041,'УЦН 1.0'!R:R,0)),"")="",""," ("&amp;IFERROR(INDEX('УЦН 1.0'!H:H,MATCH('показатель 504-п'!T1041,'УЦН 1.0'!R:R,0)),"")&amp;")"))</f>
        <v xml:space="preserve">2015 (ВОЛС)</v>
      </c>
      <c r="R1041" s="807" t="str">
        <f>IFERROR(INDEX('УЦН 2.0'!K:K,MATCH('показатель 504-п'!T1041,'УЦН 2.0'!L:L,0)),"")</f>
        <v/>
      </c>
      <c r="S1041" s="801" t="str">
        <f>IFERROR(INDEX('ПРТС'!H:H,MATCH('показатель 504-п'!T1041,'ПРТС'!P:P,0)),"")</f>
        <v/>
      </c>
      <c r="T1041" s="808">
        <v>1040</v>
      </c>
      <c r="U1041" s="785"/>
      <c r="V1041" s="785"/>
      <c r="W1041" s="785"/>
      <c r="X1041" s="785"/>
      <c r="Y1041" s="785"/>
      <c r="Z1041" s="785"/>
      <c r="AA1041" s="785"/>
      <c r="AB1041" s="785"/>
    </row>
    <row r="1042" ht="14.25">
      <c r="A1042" s="809" t="s">
        <v>1226</v>
      </c>
      <c r="B1042" s="800" t="s">
        <v>1303</v>
      </c>
      <c r="C1042" s="809" t="s">
        <v>1583</v>
      </c>
      <c r="D1042" s="810">
        <v>122</v>
      </c>
      <c r="E1042" s="802">
        <v>154</v>
      </c>
      <c r="F1042" s="803" t="s">
        <v>6444</v>
      </c>
      <c r="G1042" s="803" t="s">
        <v>6445</v>
      </c>
      <c r="H1042" s="803" t="s">
        <v>6446</v>
      </c>
      <c r="I1042" s="803" t="str">
        <f>IFERROR(INDEX('УУС'!F:F,MATCH('показатель 504-п'!T1042,'УУС'!N:N,0)),"")</f>
        <v/>
      </c>
      <c r="J1042" s="811" t="str">
        <f t="shared" si="62"/>
        <v xml:space="preserve">4G хор</v>
      </c>
      <c r="K1042" s="805" t="s">
        <v>156</v>
      </c>
      <c r="L1042" s="812" t="s">
        <v>2481</v>
      </c>
      <c r="M1042" s="805" t="s">
        <v>156</v>
      </c>
      <c r="N1042" s="812" t="s">
        <v>2483</v>
      </c>
      <c r="O1042" s="806" t="str">
        <f t="shared" si="63"/>
        <v>ВОЛС</v>
      </c>
      <c r="P1042" s="801" t="s">
        <v>2540</v>
      </c>
      <c r="Q1042" s="801" t="str">
        <f>CONCATENATE(IFERROR(INDEX('УЦН 1.0'!D:D,MATCH('показатель 504-п'!T1042,'УЦН 1.0'!R:R,0)),""),IF(IFERROR(INDEX('УЦН 1.0'!H:H,MATCH('показатель 504-п'!T1042,'УЦН 1.0'!R:R,0)),"")="",""," ("&amp;IFERROR(INDEX('УЦН 1.0'!H:H,MATCH('показатель 504-п'!T1042,'УЦН 1.0'!R:R,0)),"")&amp;")"))</f>
        <v/>
      </c>
      <c r="R1042" s="807" t="str">
        <f>IFERROR(INDEX('УЦН 2.0'!K:K,MATCH('показатель 504-п'!T1042,'УЦН 2.0'!L:L,0)),"")</f>
        <v xml:space="preserve">2023 (с 2022) (март 2023) - ВОЛС + Мегафон </v>
      </c>
      <c r="S1042" s="801" t="str">
        <f>IFERROR(INDEX('ПРТС'!H:H,MATCH('показатель 504-п'!T1042,'ПРТС'!P:P,0)),"")</f>
        <v/>
      </c>
      <c r="T1042" s="808">
        <v>1041</v>
      </c>
      <c r="U1042" s="785"/>
      <c r="V1042" s="785"/>
      <c r="W1042" s="785"/>
      <c r="X1042" s="785"/>
      <c r="Y1042" s="785"/>
      <c r="Z1042" s="785"/>
      <c r="AA1042" s="785"/>
      <c r="AB1042" s="785"/>
    </row>
    <row r="1043" ht="14.25">
      <c r="A1043" s="814" t="s">
        <v>1226</v>
      </c>
      <c r="B1043" s="800" t="s">
        <v>6447</v>
      </c>
      <c r="C1043" s="814" t="s">
        <v>356</v>
      </c>
      <c r="D1043" s="815">
        <v>411</v>
      </c>
      <c r="E1043" s="802">
        <v>314</v>
      </c>
      <c r="F1043" s="803" t="s">
        <v>6448</v>
      </c>
      <c r="G1043" s="803" t="s">
        <v>6449</v>
      </c>
      <c r="H1043" s="803" t="s">
        <v>6450</v>
      </c>
      <c r="I1043" s="803" t="str">
        <f>IFERROR(INDEX('УУС'!F:F,MATCH('показатель 504-п'!T1043,'УУС'!N:N,0)),"")</f>
        <v/>
      </c>
      <c r="J1043" s="816" t="str">
        <f t="shared" si="62"/>
        <v xml:space="preserve">4G хор</v>
      </c>
      <c r="K1043" s="805"/>
      <c r="L1043" s="805"/>
      <c r="M1043" s="805"/>
      <c r="N1043" s="817" t="s">
        <v>2483</v>
      </c>
      <c r="O1043" s="806" t="str">
        <f t="shared" si="63"/>
        <v>ВОЛС</v>
      </c>
      <c r="P1043" s="801" t="s">
        <v>819</v>
      </c>
      <c r="Q1043" s="801" t="str">
        <f>CONCATENATE(IFERROR(INDEX('УЦН 1.0'!D:D,MATCH('показатель 504-п'!T1043,'УЦН 1.0'!R:R,0)),""),IF(IFERROR(INDEX('УЦН 1.0'!H:H,MATCH('показатель 504-п'!T1043,'УЦН 1.0'!R:R,0)),"")="",""," ("&amp;IFERROR(INDEX('УЦН 1.0'!H:H,MATCH('показатель 504-п'!T1043,'УЦН 1.0'!R:R,0)),"")&amp;")"))</f>
        <v xml:space="preserve">2015 (ВОЛС)</v>
      </c>
      <c r="R1043" s="807" t="str">
        <f>IFERROR(INDEX('УЦН 2.0'!K:K,MATCH('показатель 504-п'!T1043,'УЦН 2.0'!L:L,0)),"")</f>
        <v/>
      </c>
      <c r="S1043" s="801">
        <f>IFERROR(INDEX('ПРТС'!H:H,MATCH('показатель 504-п'!T1043,'ПРТС'!P:P,0)),"")</f>
        <v>2019</v>
      </c>
      <c r="T1043" s="808">
        <v>1042</v>
      </c>
      <c r="U1043" s="785"/>
      <c r="V1043" s="785"/>
      <c r="W1043" s="785"/>
      <c r="X1043" s="785"/>
      <c r="Y1043" s="785"/>
      <c r="Z1043" s="785"/>
      <c r="AA1043" s="785"/>
      <c r="AB1043" s="785"/>
    </row>
    <row r="1044" ht="14.25">
      <c r="A1044" s="800" t="s">
        <v>1226</v>
      </c>
      <c r="B1044" s="800" t="s">
        <v>6447</v>
      </c>
      <c r="C1044" s="800" t="s">
        <v>6451</v>
      </c>
      <c r="D1044" s="801">
        <v>1072</v>
      </c>
      <c r="E1044" s="802">
        <v>897</v>
      </c>
      <c r="F1044" s="803" t="s">
        <v>6452</v>
      </c>
      <c r="G1044" s="803" t="s">
        <v>6453</v>
      </c>
      <c r="H1044" s="803" t="s">
        <v>6454</v>
      </c>
      <c r="I1044" s="803" t="str">
        <f>IFERROR(INDEX('УУС'!F:F,MATCH('показатель 504-п'!T1044,'УУС'!N:N,0)),"")</f>
        <v/>
      </c>
      <c r="J1044" s="804" t="str">
        <f t="shared" si="62"/>
        <v xml:space="preserve">4G хор</v>
      </c>
      <c r="K1044" s="805" t="s">
        <v>156</v>
      </c>
      <c r="L1044" s="805" t="s">
        <v>2481</v>
      </c>
      <c r="M1044" s="805" t="s">
        <v>2482</v>
      </c>
      <c r="N1044" s="805" t="s">
        <v>2483</v>
      </c>
      <c r="O1044" s="806" t="str">
        <f t="shared" si="63"/>
        <v>РРЛ</v>
      </c>
      <c r="P1044" s="801" t="s">
        <v>2540</v>
      </c>
      <c r="Q1044" s="801" t="str">
        <f>CONCATENATE(IFERROR(INDEX('УЦН 1.0'!D:D,MATCH('показатель 504-п'!T1044,'УЦН 1.0'!R:R,0)),""),IF(IFERROR(INDEX('УЦН 1.0'!H:H,MATCH('показатель 504-п'!T1044,'УЦН 1.0'!R:R,0)),"")="",""," ("&amp;IFERROR(INDEX('УЦН 1.0'!H:H,MATCH('показатель 504-п'!T1044,'УЦН 1.0'!R:R,0)),"")&amp;")"))</f>
        <v/>
      </c>
      <c r="R1044" s="807" t="str">
        <f>IFERROR(INDEX('УЦН 2.0'!K:K,MATCH('показатель 504-п'!T1044,'УЦН 2.0'!L:L,0)),"")</f>
        <v/>
      </c>
      <c r="S1044" s="801" t="str">
        <f>IFERROR(INDEX('ПРТС'!H:H,MATCH('показатель 504-п'!T1044,'ПРТС'!P:P,0)),"")</f>
        <v/>
      </c>
      <c r="T1044" s="808">
        <v>1043</v>
      </c>
      <c r="U1044" s="785"/>
      <c r="V1044" s="785"/>
      <c r="W1044" s="785"/>
      <c r="X1044" s="785"/>
      <c r="Y1044" s="785"/>
      <c r="Z1044" s="785"/>
      <c r="AA1044" s="785"/>
      <c r="AB1044" s="785"/>
    </row>
    <row r="1045" ht="14.25">
      <c r="A1045" s="800" t="s">
        <v>1226</v>
      </c>
      <c r="B1045" s="800" t="s">
        <v>6440</v>
      </c>
      <c r="C1045" s="800" t="s">
        <v>6455</v>
      </c>
      <c r="D1045" s="801">
        <v>2014</v>
      </c>
      <c r="E1045" s="802">
        <v>1913</v>
      </c>
      <c r="F1045" s="803" t="s">
        <v>6456</v>
      </c>
      <c r="G1045" s="803" t="s">
        <v>6457</v>
      </c>
      <c r="H1045" s="803" t="s">
        <v>6458</v>
      </c>
      <c r="I1045" s="803" t="str">
        <f>IFERROR(INDEX('УУС'!F:F,MATCH('показатель 504-п'!T1045,'УУС'!N:N,0)),"")</f>
        <v/>
      </c>
      <c r="J1045" s="804" t="str">
        <f t="shared" si="62"/>
        <v xml:space="preserve">4G хор</v>
      </c>
      <c r="K1045" s="805" t="s">
        <v>2480</v>
      </c>
      <c r="L1045" s="805" t="s">
        <v>2481</v>
      </c>
      <c r="M1045" s="805" t="s">
        <v>2482</v>
      </c>
      <c r="N1045" s="805" t="s">
        <v>2483</v>
      </c>
      <c r="O1045" s="806" t="str">
        <f t="shared" si="63"/>
        <v>ВОЛС</v>
      </c>
      <c r="P1045" s="801" t="s">
        <v>819</v>
      </c>
      <c r="Q1045" s="801" t="str">
        <f>CONCATENATE(IFERROR(INDEX('УЦН 1.0'!D:D,MATCH('показатель 504-п'!T1045,'УЦН 1.0'!R:R,0)),""),IF(IFERROR(INDEX('УЦН 1.0'!H:H,MATCH('показатель 504-п'!T1045,'УЦН 1.0'!R:R,0)),"")="",""," ("&amp;IFERROR(INDEX('УЦН 1.0'!H:H,MATCH('показатель 504-п'!T1045,'УЦН 1.0'!R:R,0)),"")&amp;")"))</f>
        <v/>
      </c>
      <c r="R1045" s="807" t="str">
        <f>IFERROR(INDEX('УЦН 2.0'!K:K,MATCH('показатель 504-п'!T1045,'УЦН 2.0'!L:L,0)),"")</f>
        <v/>
      </c>
      <c r="S1045" s="801" t="str">
        <f>IFERROR(INDEX('ПРТС'!H:H,MATCH('показатель 504-п'!T1045,'ПРТС'!P:P,0)),"")</f>
        <v/>
      </c>
      <c r="T1045" s="808">
        <v>1044</v>
      </c>
      <c r="U1045" s="785"/>
      <c r="V1045" s="785"/>
      <c r="W1045" s="785"/>
      <c r="X1045" s="785"/>
      <c r="Y1045" s="785"/>
      <c r="Z1045" s="785"/>
      <c r="AA1045" s="785"/>
      <c r="AB1045" s="785"/>
    </row>
    <row r="1046" ht="14.25">
      <c r="A1046" s="800" t="s">
        <v>1226</v>
      </c>
      <c r="B1046" s="800" t="s">
        <v>6440</v>
      </c>
      <c r="C1046" s="800" t="s">
        <v>1409</v>
      </c>
      <c r="D1046" s="801">
        <v>247</v>
      </c>
      <c r="E1046" s="802">
        <v>225</v>
      </c>
      <c r="F1046" s="803" t="s">
        <v>6459</v>
      </c>
      <c r="G1046" s="803" t="s">
        <v>6460</v>
      </c>
      <c r="H1046" s="803" t="s">
        <v>6461</v>
      </c>
      <c r="I1046" s="803" t="str">
        <f>IFERROR(INDEX('УУС'!F:F,MATCH('показатель 504-п'!T1046,'УУС'!N:N,0)),"")</f>
        <v/>
      </c>
      <c r="J1046" s="804" t="str">
        <f t="shared" si="62"/>
        <v xml:space="preserve">4G низ</v>
      </c>
      <c r="K1046" s="805" t="s">
        <v>156</v>
      </c>
      <c r="L1046" s="805" t="s">
        <v>2643</v>
      </c>
      <c r="M1046" s="805" t="s">
        <v>156</v>
      </c>
      <c r="N1046" s="805" t="s">
        <v>2586</v>
      </c>
      <c r="O1046" s="806" t="str">
        <f t="shared" si="63"/>
        <v>ВОЛС</v>
      </c>
      <c r="P1046" s="801" t="s">
        <v>819</v>
      </c>
      <c r="Q1046" s="801" t="str">
        <f>CONCATENATE(IFERROR(INDEX('УЦН 1.0'!D:D,MATCH('показатель 504-п'!T1046,'УЦН 1.0'!R:R,0)),""),IF(IFERROR(INDEX('УЦН 1.0'!H:H,MATCH('показатель 504-п'!T1046,'УЦН 1.0'!R:R,0)),"")="",""," ("&amp;IFERROR(INDEX('УЦН 1.0'!H:H,MATCH('показатель 504-п'!T1046,'УЦН 1.0'!R:R,0)),"")&amp;")"))</f>
        <v/>
      </c>
      <c r="R1046" s="807" t="str">
        <f>IFERROR(INDEX('УЦН 2.0'!K:K,MATCH('показатель 504-п'!T1046,'УЦН 2.0'!L:L,0)),"")</f>
        <v/>
      </c>
      <c r="S1046" s="801" t="str">
        <f>IFERROR(INDEX('ПРТС'!H:H,MATCH('показатель 504-п'!T1046,'ПРТС'!P:P,0)),"")</f>
        <v/>
      </c>
      <c r="T1046" s="808">
        <v>1045</v>
      </c>
      <c r="U1046" s="785"/>
      <c r="V1046" s="785"/>
      <c r="W1046" s="785"/>
      <c r="X1046" s="785"/>
      <c r="Y1046" s="785"/>
      <c r="Z1046" s="785"/>
      <c r="AA1046" s="785"/>
      <c r="AB1046" s="785"/>
    </row>
    <row r="1047" ht="14.25">
      <c r="A1047" s="809" t="s">
        <v>1226</v>
      </c>
      <c r="B1047" s="800" t="s">
        <v>1227</v>
      </c>
      <c r="C1047" s="809" t="s">
        <v>357</v>
      </c>
      <c r="D1047" s="813">
        <v>388</v>
      </c>
      <c r="E1047" s="802">
        <v>332</v>
      </c>
      <c r="F1047" s="803" t="s">
        <v>6462</v>
      </c>
      <c r="G1047" s="803" t="s">
        <v>6463</v>
      </c>
      <c r="H1047" s="803" t="s">
        <v>6464</v>
      </c>
      <c r="I1047" s="803" t="str">
        <f>IFERROR(INDEX('УУС'!F:F,MATCH('показатель 504-п'!T1047,'УУС'!N:N,0)),"")</f>
        <v/>
      </c>
      <c r="J1047" s="811" t="str">
        <f t="shared" si="62"/>
        <v xml:space="preserve">4G хор</v>
      </c>
      <c r="K1047" s="805"/>
      <c r="L1047" s="805"/>
      <c r="M1047" s="805"/>
      <c r="N1047" s="812" t="s">
        <v>2483</v>
      </c>
      <c r="O1047" s="806" t="str">
        <f t="shared" si="63"/>
        <v>ВОЛС</v>
      </c>
      <c r="P1047" s="801" t="s">
        <v>819</v>
      </c>
      <c r="Q1047" s="801" t="str">
        <f>CONCATENATE(IFERROR(INDEX('УЦН 1.0'!D:D,MATCH('показатель 504-п'!T1047,'УЦН 1.0'!R:R,0)),""),IF(IFERROR(INDEX('УЦН 1.0'!H:H,MATCH('показатель 504-п'!T1047,'УЦН 1.0'!R:R,0)),"")="",""," ("&amp;IFERROR(INDEX('УЦН 1.0'!H:H,MATCH('показатель 504-п'!T1047,'УЦН 1.0'!R:R,0)),"")&amp;")"))</f>
        <v xml:space="preserve">2015 (ВОЛС)</v>
      </c>
      <c r="R1047" s="807" t="str">
        <f>IFERROR(INDEX('УЦН 2.0'!K:K,MATCH('показатель 504-п'!T1047,'УЦН 2.0'!L:L,0)),"")</f>
        <v xml:space="preserve">2023 (ноябрь 2023) - ВОЛС  </v>
      </c>
      <c r="S1047" s="801" t="str">
        <f>IFERROR(INDEX('ПРТС'!H:H,MATCH('показатель 504-п'!T1047,'ПРТС'!P:P,0)),"")</f>
        <v/>
      </c>
      <c r="T1047" s="808">
        <v>1046</v>
      </c>
      <c r="U1047" s="785"/>
      <c r="V1047" s="785"/>
      <c r="W1047" s="785"/>
      <c r="X1047" s="785"/>
      <c r="Y1047" s="785"/>
      <c r="Z1047" s="785"/>
      <c r="AA1047" s="785"/>
      <c r="AB1047" s="785"/>
    </row>
    <row r="1048" ht="14.25">
      <c r="A1048" s="800" t="s">
        <v>1226</v>
      </c>
      <c r="B1048" s="800" t="s">
        <v>1303</v>
      </c>
      <c r="C1048" s="800" t="s">
        <v>1584</v>
      </c>
      <c r="D1048" s="801">
        <v>238</v>
      </c>
      <c r="E1048" s="802">
        <v>236</v>
      </c>
      <c r="F1048" s="803" t="s">
        <v>6465</v>
      </c>
      <c r="G1048" s="803" t="s">
        <v>6466</v>
      </c>
      <c r="H1048" s="803" t="s">
        <v>6467</v>
      </c>
      <c r="I1048" s="803" t="str">
        <f>IFERROR(INDEX('УУС'!F:F,MATCH('показатель 504-п'!T1048,'УУС'!N:N,0)),"")</f>
        <v/>
      </c>
      <c r="J1048" s="804" t="str">
        <f t="shared" si="62"/>
        <v xml:space="preserve">4G хор</v>
      </c>
      <c r="K1048" s="805" t="s">
        <v>2707</v>
      </c>
      <c r="L1048" s="805" t="s">
        <v>2481</v>
      </c>
      <c r="M1048" s="805" t="s">
        <v>2508</v>
      </c>
      <c r="N1048" s="805" t="s">
        <v>2495</v>
      </c>
      <c r="O1048" s="806" t="str">
        <f t="shared" si="63"/>
        <v>РРЛ</v>
      </c>
      <c r="P1048" s="801" t="s">
        <v>2540</v>
      </c>
      <c r="Q1048" s="801" t="str">
        <f>CONCATENATE(IFERROR(INDEX('УЦН 1.0'!D:D,MATCH('показатель 504-п'!T1048,'УЦН 1.0'!R:R,0)),""),IF(IFERROR(INDEX('УЦН 1.0'!H:H,MATCH('показатель 504-п'!T1048,'УЦН 1.0'!R:R,0)),"")="",""," ("&amp;IFERROR(INDEX('УЦН 1.0'!H:H,MATCH('показатель 504-п'!T1048,'УЦН 1.0'!R:R,0)),"")&amp;")"))</f>
        <v/>
      </c>
      <c r="R1048" s="807" t="str">
        <f>IFERROR(INDEX('УЦН 2.0'!K:K,MATCH('показатель 504-п'!T1048,'УЦН 2.0'!L:L,0)),"")</f>
        <v/>
      </c>
      <c r="S1048" s="801" t="str">
        <f>IFERROR(INDEX('ПРТС'!H:H,MATCH('показатель 504-п'!T1048,'ПРТС'!P:P,0)),"")</f>
        <v/>
      </c>
      <c r="T1048" s="808">
        <v>1047</v>
      </c>
      <c r="U1048" s="785"/>
      <c r="V1048" s="785"/>
      <c r="W1048" s="785"/>
      <c r="X1048" s="785"/>
      <c r="Y1048" s="785"/>
      <c r="Z1048" s="785"/>
      <c r="AA1048" s="785"/>
      <c r="AB1048" s="785"/>
    </row>
    <row r="1049" ht="14.25">
      <c r="A1049" s="800" t="s">
        <v>1226</v>
      </c>
      <c r="B1049" s="800" t="s">
        <v>6397</v>
      </c>
      <c r="C1049" s="800" t="s">
        <v>6468</v>
      </c>
      <c r="D1049" s="801">
        <v>47</v>
      </c>
      <c r="E1049" s="802">
        <v>29</v>
      </c>
      <c r="F1049" s="803" t="s">
        <v>6469</v>
      </c>
      <c r="G1049" s="803" t="s">
        <v>6470</v>
      </c>
      <c r="H1049" s="803" t="s">
        <v>6471</v>
      </c>
      <c r="I1049" s="803" t="str">
        <f>IFERROR(INDEX('УУС'!F:F,MATCH('показатель 504-п'!T1049,'УУС'!N:N,0)),"")</f>
        <v/>
      </c>
      <c r="J1049" s="804" t="str">
        <f t="shared" si="62"/>
        <v xml:space="preserve">4G хор</v>
      </c>
      <c r="K1049" s="805" t="s">
        <v>2707</v>
      </c>
      <c r="L1049" s="805" t="s">
        <v>2481</v>
      </c>
      <c r="M1049" s="805" t="s">
        <v>2482</v>
      </c>
      <c r="N1049" s="805" t="s">
        <v>2483</v>
      </c>
      <c r="O1049" s="806" t="str">
        <f t="shared" si="63"/>
        <v>-</v>
      </c>
      <c r="P1049" s="801" t="s">
        <v>156</v>
      </c>
      <c r="Q1049" s="801" t="str">
        <f>CONCATENATE(IFERROR(INDEX('УЦН 1.0'!D:D,MATCH('показатель 504-п'!T1049,'УЦН 1.0'!R:R,0)),""),IF(IFERROR(INDEX('УЦН 1.0'!H:H,MATCH('показатель 504-п'!T1049,'УЦН 1.0'!R:R,0)),"")="",""," ("&amp;IFERROR(INDEX('УЦН 1.0'!H:H,MATCH('показатель 504-п'!T1049,'УЦН 1.0'!R:R,0)),"")&amp;")"))</f>
        <v/>
      </c>
      <c r="R1049" s="807" t="str">
        <f>IFERROR(INDEX('УЦН 2.0'!K:K,MATCH('показатель 504-п'!T1049,'УЦН 2.0'!L:L,0)),"")</f>
        <v/>
      </c>
      <c r="S1049" s="801" t="str">
        <f>IFERROR(INDEX('ПРТС'!H:H,MATCH('показатель 504-п'!T1049,'ПРТС'!P:P,0)),"")</f>
        <v/>
      </c>
      <c r="T1049" s="808">
        <v>1048</v>
      </c>
      <c r="U1049" s="785"/>
      <c r="V1049" s="785"/>
      <c r="W1049" s="785"/>
      <c r="X1049" s="785"/>
      <c r="Y1049" s="785"/>
      <c r="Z1049" s="785"/>
      <c r="AA1049" s="785"/>
      <c r="AB1049" s="785"/>
    </row>
    <row r="1050" ht="14.25">
      <c r="A1050" s="800" t="s">
        <v>1226</v>
      </c>
      <c r="B1050" s="800" t="s">
        <v>6338</v>
      </c>
      <c r="C1050" s="800" t="s">
        <v>6472</v>
      </c>
      <c r="D1050" s="801">
        <v>2401</v>
      </c>
      <c r="E1050" s="802">
        <v>2372</v>
      </c>
      <c r="F1050" s="803" t="s">
        <v>6473</v>
      </c>
      <c r="G1050" s="803" t="s">
        <v>6474</v>
      </c>
      <c r="H1050" s="803" t="s">
        <v>6475</v>
      </c>
      <c r="I1050" s="803" t="str">
        <f>IFERROR(INDEX('УУС'!F:F,MATCH('показатель 504-п'!T1050,'УУС'!N:N,0)),"")</f>
        <v/>
      </c>
      <c r="J1050" s="804" t="str">
        <f t="shared" si="62"/>
        <v xml:space="preserve">4G хор</v>
      </c>
      <c r="K1050" s="805" t="s">
        <v>2480</v>
      </c>
      <c r="L1050" s="805" t="s">
        <v>2488</v>
      </c>
      <c r="M1050" s="805" t="s">
        <v>2508</v>
      </c>
      <c r="N1050" s="805" t="s">
        <v>2483</v>
      </c>
      <c r="O1050" s="806" t="str">
        <f t="shared" si="63"/>
        <v>ВОЛС</v>
      </c>
      <c r="P1050" s="801" t="s">
        <v>819</v>
      </c>
      <c r="Q1050" s="801" t="str">
        <f>CONCATENATE(IFERROR(INDEX('УЦН 1.0'!D:D,MATCH('показатель 504-п'!T1050,'УЦН 1.0'!R:R,0)),""),IF(IFERROR(INDEX('УЦН 1.0'!H:H,MATCH('показатель 504-п'!T1050,'УЦН 1.0'!R:R,0)),"")="",""," ("&amp;IFERROR(INDEX('УЦН 1.0'!H:H,MATCH('показатель 504-п'!T1050,'УЦН 1.0'!R:R,0)),"")&amp;")"))</f>
        <v/>
      </c>
      <c r="R1050" s="807" t="str">
        <f>IFERROR(INDEX('УЦН 2.0'!K:K,MATCH('показатель 504-п'!T1050,'УЦН 2.0'!L:L,0)),"")</f>
        <v/>
      </c>
      <c r="S1050" s="801" t="str">
        <f>IFERROR(INDEX('ПРТС'!H:H,MATCH('показатель 504-п'!T1050,'ПРТС'!P:P,0)),"")</f>
        <v/>
      </c>
      <c r="T1050" s="808">
        <v>1049</v>
      </c>
      <c r="U1050" s="785"/>
      <c r="V1050" s="785"/>
      <c r="W1050" s="785"/>
      <c r="X1050" s="785"/>
      <c r="Y1050" s="785"/>
      <c r="Z1050" s="785"/>
      <c r="AA1050" s="785"/>
      <c r="AB1050" s="785"/>
    </row>
    <row r="1051" ht="14.25">
      <c r="A1051" s="800" t="s">
        <v>1226</v>
      </c>
      <c r="B1051" s="800" t="s">
        <v>6476</v>
      </c>
      <c r="C1051" s="800" t="s">
        <v>6477</v>
      </c>
      <c r="D1051" s="801">
        <v>1177</v>
      </c>
      <c r="E1051" s="802">
        <v>967</v>
      </c>
      <c r="F1051" s="803" t="s">
        <v>6478</v>
      </c>
      <c r="G1051" s="803" t="s">
        <v>6479</v>
      </c>
      <c r="H1051" s="803" t="s">
        <v>6480</v>
      </c>
      <c r="I1051" s="803" t="str">
        <f>IFERROR(INDEX('УУС'!F:F,MATCH('показатель 504-п'!T1051,'УУС'!N:N,0)),"")</f>
        <v/>
      </c>
      <c r="J1051" s="804" t="str">
        <f t="shared" si="62"/>
        <v xml:space="preserve">4G хор</v>
      </c>
      <c r="K1051" s="805" t="s">
        <v>2480</v>
      </c>
      <c r="L1051" s="805" t="s">
        <v>2488</v>
      </c>
      <c r="M1051" s="805" t="s">
        <v>2482</v>
      </c>
      <c r="N1051" s="805" t="s">
        <v>2483</v>
      </c>
      <c r="O1051" s="806" t="str">
        <f t="shared" si="63"/>
        <v>РРЛ</v>
      </c>
      <c r="P1051" s="801" t="s">
        <v>2540</v>
      </c>
      <c r="Q1051" s="801" t="str">
        <f>CONCATENATE(IFERROR(INDEX('УЦН 1.0'!D:D,MATCH('показатель 504-п'!T1051,'УЦН 1.0'!R:R,0)),""),IF(IFERROR(INDEX('УЦН 1.0'!H:H,MATCH('показатель 504-п'!T1051,'УЦН 1.0'!R:R,0)),"")="",""," ("&amp;IFERROR(INDEX('УЦН 1.0'!H:H,MATCH('показатель 504-п'!T1051,'УЦН 1.0'!R:R,0)),"")&amp;")"))</f>
        <v/>
      </c>
      <c r="R1051" s="807" t="str">
        <f>IFERROR(INDEX('УЦН 2.0'!K:K,MATCH('показатель 504-п'!T1051,'УЦН 2.0'!L:L,0)),"")</f>
        <v/>
      </c>
      <c r="S1051" s="801" t="str">
        <f>IFERROR(INDEX('ПРТС'!H:H,MATCH('показатель 504-п'!T1051,'ПРТС'!P:P,0)),"")</f>
        <v/>
      </c>
      <c r="T1051" s="808">
        <v>1050</v>
      </c>
      <c r="U1051" s="785"/>
      <c r="V1051" s="785"/>
      <c r="W1051" s="785"/>
      <c r="X1051" s="785"/>
      <c r="Y1051" s="785"/>
      <c r="Z1051" s="785"/>
      <c r="AA1051" s="785"/>
      <c r="AB1051" s="785"/>
    </row>
    <row r="1052" ht="14.25">
      <c r="A1052" s="800" t="s">
        <v>1226</v>
      </c>
      <c r="B1052" s="800" t="s">
        <v>6440</v>
      </c>
      <c r="C1052" s="800" t="s">
        <v>358</v>
      </c>
      <c r="D1052" s="801">
        <v>486</v>
      </c>
      <c r="E1052" s="802">
        <v>1588</v>
      </c>
      <c r="F1052" s="803" t="s">
        <v>6481</v>
      </c>
      <c r="G1052" s="803" t="s">
        <v>6482</v>
      </c>
      <c r="H1052" s="803" t="s">
        <v>6483</v>
      </c>
      <c r="I1052" s="803" t="str">
        <f>IFERROR(INDEX('УУС'!F:F,MATCH('показатель 504-п'!T1052,'УУС'!N:N,0)),"")</f>
        <v/>
      </c>
      <c r="J1052" s="804" t="str">
        <f t="shared" si="62"/>
        <v xml:space="preserve">4G хор</v>
      </c>
      <c r="K1052" s="805" t="s">
        <v>2480</v>
      </c>
      <c r="L1052" s="805" t="s">
        <v>2481</v>
      </c>
      <c r="M1052" s="805" t="s">
        <v>2482</v>
      </c>
      <c r="N1052" s="805" t="s">
        <v>2483</v>
      </c>
      <c r="O1052" s="806" t="str">
        <f t="shared" si="63"/>
        <v>ВОЛС</v>
      </c>
      <c r="P1052" s="801" t="s">
        <v>819</v>
      </c>
      <c r="Q1052" s="801" t="str">
        <f>CONCATENATE(IFERROR(INDEX('УЦН 1.0'!D:D,MATCH('показатель 504-п'!T1052,'УЦН 1.0'!R:R,0)),""),IF(IFERROR(INDEX('УЦН 1.0'!H:H,MATCH('показатель 504-п'!T1052,'УЦН 1.0'!R:R,0)),"")="",""," ("&amp;IFERROR(INDEX('УЦН 1.0'!H:H,MATCH('показатель 504-п'!T1052,'УЦН 1.0'!R:R,0)),"")&amp;")"))</f>
        <v xml:space="preserve">2015 (ВОЛС)</v>
      </c>
      <c r="R1052" s="807" t="str">
        <f>IFERROR(INDEX('УЦН 2.0'!K:K,MATCH('показатель 504-п'!T1052,'УЦН 2.0'!L:L,0)),"")</f>
        <v/>
      </c>
      <c r="S1052" s="801" t="str">
        <f>IFERROR(INDEX('ПРТС'!H:H,MATCH('показатель 504-п'!T1052,'ПРТС'!P:P,0)),"")</f>
        <v/>
      </c>
      <c r="T1052" s="808">
        <v>1051</v>
      </c>
      <c r="U1052" s="785"/>
      <c r="V1052" s="785"/>
      <c r="W1052" s="785"/>
      <c r="X1052" s="785"/>
      <c r="Y1052" s="785"/>
      <c r="Z1052" s="785"/>
      <c r="AA1052" s="785"/>
      <c r="AB1052" s="785"/>
    </row>
    <row r="1053" ht="14.25">
      <c r="A1053" s="800" t="s">
        <v>1226</v>
      </c>
      <c r="B1053" s="800" t="s">
        <v>6363</v>
      </c>
      <c r="C1053" s="800" t="s">
        <v>6484</v>
      </c>
      <c r="D1053" s="801">
        <v>629</v>
      </c>
      <c r="E1053" s="802">
        <v>532</v>
      </c>
      <c r="F1053" s="803" t="s">
        <v>6485</v>
      </c>
      <c r="G1053" s="803" t="s">
        <v>6486</v>
      </c>
      <c r="H1053" s="803" t="s">
        <v>6487</v>
      </c>
      <c r="I1053" s="803" t="str">
        <f>IFERROR(INDEX('УУС'!F:F,MATCH('показатель 504-п'!T1053,'УУС'!N:N,0)),"")</f>
        <v/>
      </c>
      <c r="J1053" s="804" t="str">
        <f t="shared" si="62"/>
        <v xml:space="preserve">4G хор</v>
      </c>
      <c r="K1053" s="805" t="s">
        <v>2480</v>
      </c>
      <c r="L1053" s="805" t="s">
        <v>2481</v>
      </c>
      <c r="M1053" s="805" t="s">
        <v>2482</v>
      </c>
      <c r="N1053" s="805" t="s">
        <v>2483</v>
      </c>
      <c r="O1053" s="806" t="str">
        <f t="shared" si="63"/>
        <v>ВОЛС</v>
      </c>
      <c r="P1053" s="801" t="s">
        <v>819</v>
      </c>
      <c r="Q1053" s="801" t="str">
        <f>CONCATENATE(IFERROR(INDEX('УЦН 1.0'!D:D,MATCH('показатель 504-п'!T1053,'УЦН 1.0'!R:R,0)),""),IF(IFERROR(INDEX('УЦН 1.0'!H:H,MATCH('показатель 504-п'!T1053,'УЦН 1.0'!R:R,0)),"")="",""," ("&amp;IFERROR(INDEX('УЦН 1.0'!H:H,MATCH('показатель 504-п'!T1053,'УЦН 1.0'!R:R,0)),"")&amp;")"))</f>
        <v/>
      </c>
      <c r="R1053" s="807" t="str">
        <f>IFERROR(INDEX('УЦН 2.0'!K:K,MATCH('показатель 504-п'!T1053,'УЦН 2.0'!L:L,0)),"")</f>
        <v/>
      </c>
      <c r="S1053" s="801" t="str">
        <f>IFERROR(INDEX('ПРТС'!H:H,MATCH('показатель 504-п'!T1053,'ПРТС'!P:P,0)),"")</f>
        <v/>
      </c>
      <c r="T1053" s="808">
        <v>1052</v>
      </c>
      <c r="U1053" s="785"/>
      <c r="V1053" s="785"/>
      <c r="W1053" s="785"/>
      <c r="X1053" s="785"/>
      <c r="Y1053" s="785"/>
      <c r="Z1053" s="785"/>
      <c r="AA1053" s="785"/>
      <c r="AB1053" s="785"/>
    </row>
    <row r="1054" ht="14.25">
      <c r="A1054" s="800" t="s">
        <v>1305</v>
      </c>
      <c r="B1054" s="800" t="s">
        <v>6488</v>
      </c>
      <c r="C1054" s="800" t="s">
        <v>1585</v>
      </c>
      <c r="D1054" s="801">
        <v>283</v>
      </c>
      <c r="E1054" s="802">
        <v>224</v>
      </c>
      <c r="F1054" s="803" t="s">
        <v>6489</v>
      </c>
      <c r="G1054" s="803" t="s">
        <v>6490</v>
      </c>
      <c r="H1054" s="803" t="s">
        <v>6491</v>
      </c>
      <c r="I1054" s="803" t="str">
        <f>IFERROR(INDEX('УУС'!F:F,MATCH('показатель 504-п'!T1054,'УУС'!N:N,0)),"")</f>
        <v/>
      </c>
      <c r="J1054" s="804" t="str">
        <f t="shared" si="62"/>
        <v xml:space="preserve">4G хор</v>
      </c>
      <c r="K1054" s="805" t="s">
        <v>2480</v>
      </c>
      <c r="L1054" s="805" t="s">
        <v>2481</v>
      </c>
      <c r="M1054" s="805" t="s">
        <v>2482</v>
      </c>
      <c r="N1054" s="805" t="s">
        <v>2483</v>
      </c>
      <c r="O1054" s="806" t="str">
        <f t="shared" si="63"/>
        <v>ВОЛС</v>
      </c>
      <c r="P1054" s="801" t="s">
        <v>819</v>
      </c>
      <c r="Q1054" s="801" t="str">
        <f>CONCATENATE(IFERROR(INDEX('УЦН 1.0'!D:D,MATCH('показатель 504-п'!T1054,'УЦН 1.0'!R:R,0)),""),IF(IFERROR(INDEX('УЦН 1.0'!H:H,MATCH('показатель 504-п'!T1054,'УЦН 1.0'!R:R,0)),"")="",""," ("&amp;IFERROR(INDEX('УЦН 1.0'!H:H,MATCH('показатель 504-п'!T1054,'УЦН 1.0'!R:R,0)),"")&amp;")"))</f>
        <v/>
      </c>
      <c r="R1054" s="807" t="str">
        <f>IFERROR(INDEX('УЦН 2.0'!K:K,MATCH('показатель 504-п'!T1054,'УЦН 2.0'!L:L,0)),"")</f>
        <v/>
      </c>
      <c r="S1054" s="801" t="str">
        <f>IFERROR(INDEX('ПРТС'!H:H,MATCH('показатель 504-п'!T1054,'ПРТС'!P:P,0)),"")</f>
        <v/>
      </c>
      <c r="T1054" s="808">
        <v>1054</v>
      </c>
      <c r="U1054" s="785"/>
      <c r="V1054" s="785"/>
      <c r="W1054" s="785"/>
      <c r="X1054" s="785"/>
      <c r="Y1054" s="785"/>
      <c r="Z1054" s="785"/>
      <c r="AA1054" s="785"/>
      <c r="AB1054" s="785"/>
    </row>
    <row r="1055" ht="14.25">
      <c r="A1055" s="800" t="s">
        <v>1305</v>
      </c>
      <c r="B1055" s="800" t="s">
        <v>6492</v>
      </c>
      <c r="C1055" s="800" t="s">
        <v>6493</v>
      </c>
      <c r="D1055" s="801">
        <v>0</v>
      </c>
      <c r="E1055" s="802">
        <v>0</v>
      </c>
      <c r="F1055" s="803" t="s">
        <v>6494</v>
      </c>
      <c r="G1055" s="803" t="s">
        <v>6495</v>
      </c>
      <c r="H1055" s="803" t="s">
        <v>6496</v>
      </c>
      <c r="I1055" s="803" t="str">
        <f>IFERROR(INDEX('УУС'!F:F,MATCH('показатель 504-п'!T1055,'УУС'!N:N,0)),"")</f>
        <v/>
      </c>
      <c r="J1055" s="804" t="str">
        <f t="shared" si="62"/>
        <v xml:space="preserve">4G хор</v>
      </c>
      <c r="K1055" s="805" t="s">
        <v>156</v>
      </c>
      <c r="L1055" s="805" t="s">
        <v>2481</v>
      </c>
      <c r="M1055" s="805" t="s">
        <v>2482</v>
      </c>
      <c r="N1055" s="805" t="s">
        <v>2483</v>
      </c>
      <c r="O1055" s="806" t="str">
        <f t="shared" si="63"/>
        <v>-</v>
      </c>
      <c r="P1055" s="801" t="s">
        <v>156</v>
      </c>
      <c r="Q1055" s="801" t="str">
        <f>CONCATENATE(IFERROR(INDEX('УЦН 1.0'!D:D,MATCH('показатель 504-п'!T1055,'УЦН 1.0'!R:R,0)),""),IF(IFERROR(INDEX('УЦН 1.0'!H:H,MATCH('показатель 504-п'!T1055,'УЦН 1.0'!R:R,0)),"")="",""," ("&amp;IFERROR(INDEX('УЦН 1.0'!H:H,MATCH('показатель 504-п'!T1055,'УЦН 1.0'!R:R,0)),"")&amp;")"))</f>
        <v/>
      </c>
      <c r="R1055" s="807" t="str">
        <f>IFERROR(INDEX('УЦН 2.0'!K:K,MATCH('показатель 504-п'!T1055,'УЦН 2.0'!L:L,0)),"")</f>
        <v/>
      </c>
      <c r="S1055" s="801" t="str">
        <f>IFERROR(INDEX('ПРТС'!H:H,MATCH('показатель 504-п'!T1055,'ПРТС'!P:P,0)),"")</f>
        <v/>
      </c>
      <c r="T1055" s="808">
        <v>1055</v>
      </c>
      <c r="U1055" s="785"/>
      <c r="V1055" s="785"/>
      <c r="W1055" s="785"/>
      <c r="X1055" s="785"/>
      <c r="Y1055" s="785"/>
      <c r="Z1055" s="785"/>
      <c r="AA1055" s="785"/>
      <c r="AB1055" s="785"/>
    </row>
    <row r="1056" ht="14.25">
      <c r="A1056" s="800" t="s">
        <v>1305</v>
      </c>
      <c r="B1056" s="800" t="s">
        <v>6497</v>
      </c>
      <c r="C1056" s="800" t="s">
        <v>6498</v>
      </c>
      <c r="D1056" s="801">
        <v>14</v>
      </c>
      <c r="E1056" s="802">
        <v>0</v>
      </c>
      <c r="F1056" s="803" t="s">
        <v>6499</v>
      </c>
      <c r="G1056" s="803" t="s">
        <v>6500</v>
      </c>
      <c r="H1056" s="803" t="s">
        <v>6501</v>
      </c>
      <c r="I1056" s="803" t="str">
        <f>IFERROR(INDEX('УУС'!F:F,MATCH('показатель 504-п'!T1056,'УУС'!N:N,0)),"")</f>
        <v/>
      </c>
      <c r="J1056" s="804" t="str">
        <f t="shared" si="62"/>
        <v>-</v>
      </c>
      <c r="K1056" s="805" t="s">
        <v>156</v>
      </c>
      <c r="L1056" s="805" t="s">
        <v>156</v>
      </c>
      <c r="M1056" s="805" t="s">
        <v>156</v>
      </c>
      <c r="N1056" s="805" t="s">
        <v>156</v>
      </c>
      <c r="O1056" s="806" t="str">
        <f t="shared" si="63"/>
        <v>-</v>
      </c>
      <c r="P1056" s="801" t="s">
        <v>156</v>
      </c>
      <c r="Q1056" s="801" t="str">
        <f>CONCATENATE(IFERROR(INDEX('УЦН 1.0'!D:D,MATCH('показатель 504-п'!T1056,'УЦН 1.0'!R:R,0)),""),IF(IFERROR(INDEX('УЦН 1.0'!H:H,MATCH('показатель 504-п'!T1056,'УЦН 1.0'!R:R,0)),"")="",""," ("&amp;IFERROR(INDEX('УЦН 1.0'!H:H,MATCH('показатель 504-п'!T1056,'УЦН 1.0'!R:R,0)),"")&amp;")"))</f>
        <v/>
      </c>
      <c r="R1056" s="807" t="str">
        <f>IFERROR(INDEX('УЦН 2.0'!K:K,MATCH('показатель 504-п'!T1056,'УЦН 2.0'!L:L,0)),"")</f>
        <v/>
      </c>
      <c r="S1056" s="801" t="str">
        <f>IFERROR(INDEX('ПРТС'!H:H,MATCH('показатель 504-п'!T1056,'ПРТС'!P:P,0)),"")</f>
        <v/>
      </c>
      <c r="T1056" s="808">
        <v>1056</v>
      </c>
      <c r="U1056" s="785"/>
      <c r="V1056" s="785"/>
      <c r="W1056" s="785"/>
      <c r="X1056" s="785"/>
      <c r="Y1056" s="785"/>
      <c r="Z1056" s="785"/>
      <c r="AA1056" s="785"/>
      <c r="AB1056" s="785"/>
    </row>
    <row r="1057" ht="14.25">
      <c r="A1057" s="809" t="s">
        <v>1305</v>
      </c>
      <c r="B1057" s="800" t="s">
        <v>1306</v>
      </c>
      <c r="C1057" s="809" t="s">
        <v>124</v>
      </c>
      <c r="D1057" s="810">
        <v>370</v>
      </c>
      <c r="E1057" s="802">
        <v>351</v>
      </c>
      <c r="F1057" s="803" t="s">
        <v>6502</v>
      </c>
      <c r="G1057" s="803" t="s">
        <v>6503</v>
      </c>
      <c r="H1057" s="803" t="s">
        <v>6504</v>
      </c>
      <c r="I1057" s="803" t="str">
        <f>IFERROR(INDEX('УУС'!F:F,MATCH('показатель 504-п'!T1057,'УУС'!N:N,0)),"")</f>
        <v/>
      </c>
      <c r="J1057" s="811" t="str">
        <f t="shared" si="62"/>
        <v xml:space="preserve">4G хор</v>
      </c>
      <c r="K1057" s="805"/>
      <c r="L1057" s="805"/>
      <c r="M1057" s="805"/>
      <c r="N1057" s="812" t="s">
        <v>2483</v>
      </c>
      <c r="O1057" s="806" t="s">
        <v>819</v>
      </c>
      <c r="P1057" s="801" t="s">
        <v>882</v>
      </c>
      <c r="Q1057" s="801" t="str">
        <f>CONCATENATE(IFERROR(INDEX('УЦН 1.0'!D:D,MATCH('показатель 504-п'!T1057,'УЦН 1.0'!R:R,0)),""),IF(IFERROR(INDEX('УЦН 1.0'!H:H,MATCH('показатель 504-п'!T1057,'УЦН 1.0'!R:R,0)),"")="",""," ("&amp;IFERROR(INDEX('УЦН 1.0'!H:H,MATCH('показатель 504-п'!T1057,'УЦН 1.0'!R:R,0)),"")&amp;")"))</f>
        <v xml:space="preserve">2021 (ВОЛС)</v>
      </c>
      <c r="R1057" s="807" t="str">
        <f>IFERROR(INDEX('УЦН 2.0'!K:K,MATCH('показатель 504-п'!T1057,'УЦН 2.0'!L:L,0)),"")</f>
        <v xml:space="preserve">2023 (с 2022) (июль 2023) - спутник  </v>
      </c>
      <c r="S1057" s="801" t="str">
        <f>IFERROR(INDEX('ПРТС'!H:H,MATCH('показатель 504-п'!T1057,'ПРТС'!P:P,0)),"")</f>
        <v/>
      </c>
      <c r="T1057" s="808">
        <v>1057</v>
      </c>
      <c r="U1057" s="785"/>
      <c r="V1057" s="785"/>
      <c r="W1057" s="785"/>
      <c r="X1057" s="785"/>
      <c r="Y1057" s="785"/>
      <c r="Z1057" s="785"/>
      <c r="AA1057" s="785"/>
      <c r="AB1057" s="785"/>
    </row>
    <row r="1058" ht="14.25">
      <c r="A1058" s="800" t="s">
        <v>1305</v>
      </c>
      <c r="B1058" s="800" t="s">
        <v>6505</v>
      </c>
      <c r="C1058" s="800" t="s">
        <v>6506</v>
      </c>
      <c r="D1058" s="801">
        <v>838</v>
      </c>
      <c r="E1058" s="802">
        <v>773</v>
      </c>
      <c r="F1058" s="803" t="s">
        <v>6507</v>
      </c>
      <c r="G1058" s="803" t="s">
        <v>6508</v>
      </c>
      <c r="H1058" s="803" t="s">
        <v>6509</v>
      </c>
      <c r="I1058" s="803" t="str">
        <f>IFERROR(INDEX('УУС'!F:F,MATCH('показатель 504-п'!T1058,'УУС'!N:N,0)),"")</f>
        <v/>
      </c>
      <c r="J1058" s="827" t="str">
        <f t="shared" si="62"/>
        <v xml:space="preserve">4G хор</v>
      </c>
      <c r="K1058" s="805" t="s">
        <v>156</v>
      </c>
      <c r="L1058" s="805" t="s">
        <v>156</v>
      </c>
      <c r="M1058" s="805" t="s">
        <v>156</v>
      </c>
      <c r="N1058" s="828" t="s">
        <v>2483</v>
      </c>
      <c r="O1058" s="806" t="s">
        <v>819</v>
      </c>
      <c r="P1058" s="801" t="s">
        <v>156</v>
      </c>
      <c r="Q1058" s="801" t="str">
        <f>CONCATENATE(IFERROR(INDEX('УЦН 1.0'!D:D,MATCH('показатель 504-п'!T1058,'УЦН 1.0'!R:R,0)),""),IF(IFERROR(INDEX('УЦН 1.0'!H:H,MATCH('показатель 504-п'!T1058,'УЦН 1.0'!R:R,0)),"")="",""," ("&amp;IFERROR(INDEX('УЦН 1.0'!H:H,MATCH('показатель 504-п'!T1058,'УЦН 1.0'!R:R,0)),"")&amp;")"))</f>
        <v/>
      </c>
      <c r="R1058" s="807" t="str">
        <f>IFERROR(INDEX('УЦН 2.0'!K:K,MATCH('показатель 504-п'!T1058,'УЦН 2.0'!L:L,0)),"")</f>
        <v/>
      </c>
      <c r="S1058" s="801" t="str">
        <f>IFERROR(INDEX('ПРТС'!H:H,MATCH('показатель 504-п'!T1058,'ПРТС'!P:P,0)),"")</f>
        <v/>
      </c>
      <c r="T1058" s="808">
        <v>1058</v>
      </c>
      <c r="U1058" s="785"/>
      <c r="V1058" s="785"/>
      <c r="W1058" s="785"/>
      <c r="X1058" s="785"/>
      <c r="Y1058" s="785"/>
      <c r="Z1058" s="785"/>
      <c r="AA1058" s="785"/>
      <c r="AB1058" s="785"/>
    </row>
    <row r="1059" ht="14.25">
      <c r="A1059" s="800" t="s">
        <v>1305</v>
      </c>
      <c r="B1059" s="800" t="s">
        <v>6510</v>
      </c>
      <c r="C1059" s="800" t="s">
        <v>1426</v>
      </c>
      <c r="D1059" s="801">
        <v>631</v>
      </c>
      <c r="E1059" s="802">
        <v>459</v>
      </c>
      <c r="F1059" s="803" t="s">
        <v>6511</v>
      </c>
      <c r="G1059" s="803" t="s">
        <v>6512</v>
      </c>
      <c r="H1059" s="803" t="s">
        <v>6513</v>
      </c>
      <c r="I1059" s="803" t="str">
        <f>IFERROR(INDEX('УУС'!F:F,MATCH('показатель 504-п'!T1059,'УУС'!N:N,0)),"")</f>
        <v/>
      </c>
      <c r="J1059" s="804" t="str">
        <f t="shared" si="62"/>
        <v xml:space="preserve">4G хор</v>
      </c>
      <c r="K1059" s="805" t="s">
        <v>156</v>
      </c>
      <c r="L1059" s="805" t="s">
        <v>156</v>
      </c>
      <c r="M1059" s="805" t="s">
        <v>156</v>
      </c>
      <c r="N1059" s="805" t="s">
        <v>2483</v>
      </c>
      <c r="O1059" s="806" t="str">
        <f t="shared" si="63"/>
        <v>ВОЛС</v>
      </c>
      <c r="P1059" s="801" t="s">
        <v>819</v>
      </c>
      <c r="Q1059" s="801" t="str">
        <f>CONCATENATE(IFERROR(INDEX('УЦН 1.0'!D:D,MATCH('показатель 504-п'!T1059,'УЦН 1.0'!R:R,0)),""),IF(IFERROR(INDEX('УЦН 1.0'!H:H,MATCH('показатель 504-п'!T1059,'УЦН 1.0'!R:R,0)),"")="",""," ("&amp;IFERROR(INDEX('УЦН 1.0'!H:H,MATCH('показатель 504-п'!T1059,'УЦН 1.0'!R:R,0)),"")&amp;")"))</f>
        <v/>
      </c>
      <c r="R1059" s="807" t="str">
        <f>IFERROR(INDEX('УЦН 2.0'!K:K,MATCH('показатель 504-п'!T1059,'УЦН 2.0'!L:L,0)),"")</f>
        <v/>
      </c>
      <c r="S1059" s="801" t="str">
        <f>IFERROR(INDEX('ПРТС'!H:H,MATCH('показатель 504-п'!T1059,'ПРТС'!P:P,0)),"")</f>
        <v/>
      </c>
      <c r="T1059" s="808">
        <v>1059</v>
      </c>
      <c r="U1059" s="785"/>
      <c r="V1059" s="785"/>
      <c r="W1059" s="785"/>
      <c r="X1059" s="785"/>
      <c r="Y1059" s="785"/>
      <c r="Z1059" s="785"/>
      <c r="AA1059" s="785"/>
      <c r="AB1059" s="785"/>
    </row>
    <row r="1060" ht="14.25">
      <c r="A1060" s="800" t="s">
        <v>1305</v>
      </c>
      <c r="B1060" s="800" t="s">
        <v>6514</v>
      </c>
      <c r="C1060" s="800" t="s">
        <v>6515</v>
      </c>
      <c r="D1060" s="801">
        <v>5902</v>
      </c>
      <c r="E1060" s="802">
        <v>4550</v>
      </c>
      <c r="F1060" s="803" t="s">
        <v>6516</v>
      </c>
      <c r="G1060" s="803" t="s">
        <v>6517</v>
      </c>
      <c r="H1060" s="803" t="s">
        <v>6518</v>
      </c>
      <c r="I1060" s="803" t="str">
        <f>IFERROR(INDEX('УУС'!F:F,MATCH('показатель 504-п'!T1060,'УУС'!N:N,0)),"")</f>
        <v/>
      </c>
      <c r="J1060" s="804" t="str">
        <f t="shared" si="62"/>
        <v xml:space="preserve">4G хор</v>
      </c>
      <c r="K1060" s="805" t="s">
        <v>2480</v>
      </c>
      <c r="L1060" s="805" t="s">
        <v>2481</v>
      </c>
      <c r="M1060" s="805" t="s">
        <v>2482</v>
      </c>
      <c r="N1060" s="805" t="s">
        <v>2483</v>
      </c>
      <c r="O1060" s="806" t="str">
        <f t="shared" si="63"/>
        <v>ВОЛС</v>
      </c>
      <c r="P1060" s="801" t="s">
        <v>819</v>
      </c>
      <c r="Q1060" s="801" t="str">
        <f>CONCATENATE(IFERROR(INDEX('УЦН 1.0'!D:D,MATCH('показатель 504-п'!T1060,'УЦН 1.0'!R:R,0)),""),IF(IFERROR(INDEX('УЦН 1.0'!H:H,MATCH('показатель 504-п'!T1060,'УЦН 1.0'!R:R,0)),"")="",""," ("&amp;IFERROR(INDEX('УЦН 1.0'!H:H,MATCH('показатель 504-п'!T1060,'УЦН 1.0'!R:R,0)),"")&amp;")"))</f>
        <v/>
      </c>
      <c r="R1060" s="807" t="str">
        <f>IFERROR(INDEX('УЦН 2.0'!K:K,MATCH('показатель 504-п'!T1060,'УЦН 2.0'!L:L,0)),"")</f>
        <v/>
      </c>
      <c r="S1060" s="801" t="str">
        <f>IFERROR(INDEX('ПРТС'!H:H,MATCH('показатель 504-п'!T1060,'ПРТС'!P:P,0)),"")</f>
        <v/>
      </c>
      <c r="T1060" s="808">
        <v>1060</v>
      </c>
      <c r="U1060" s="785"/>
      <c r="V1060" s="785"/>
      <c r="W1060" s="785"/>
      <c r="X1060" s="785"/>
      <c r="Y1060" s="785"/>
      <c r="Z1060" s="785"/>
      <c r="AA1060" s="785"/>
      <c r="AB1060" s="785"/>
    </row>
    <row r="1061" ht="14.25">
      <c r="A1061" s="800" t="s">
        <v>1305</v>
      </c>
      <c r="B1061" s="800" t="s">
        <v>6510</v>
      </c>
      <c r="C1061" s="800" t="s">
        <v>6519</v>
      </c>
      <c r="D1061" s="801">
        <v>9</v>
      </c>
      <c r="E1061" s="802">
        <v>3</v>
      </c>
      <c r="F1061" s="803" t="s">
        <v>6520</v>
      </c>
      <c r="G1061" s="803" t="s">
        <v>6521</v>
      </c>
      <c r="H1061" s="803" t="s">
        <v>6522</v>
      </c>
      <c r="I1061" s="803" t="str">
        <f>IFERROR(INDEX('УУС'!F:F,MATCH('показатель 504-п'!T1061,'УУС'!N:N,0)),"")</f>
        <v/>
      </c>
      <c r="J1061" s="804" t="str">
        <f t="shared" si="62"/>
        <v xml:space="preserve">2G низ</v>
      </c>
      <c r="K1061" s="805" t="s">
        <v>156</v>
      </c>
      <c r="L1061" s="805" t="s">
        <v>156</v>
      </c>
      <c r="M1061" s="805" t="s">
        <v>156</v>
      </c>
      <c r="N1061" s="805" t="s">
        <v>2490</v>
      </c>
      <c r="O1061" s="806" t="str">
        <f t="shared" si="63"/>
        <v>-</v>
      </c>
      <c r="P1061" s="801" t="s">
        <v>156</v>
      </c>
      <c r="Q1061" s="801" t="str">
        <f>CONCATENATE(IFERROR(INDEX('УЦН 1.0'!D:D,MATCH('показатель 504-п'!T1061,'УЦН 1.0'!R:R,0)),""),IF(IFERROR(INDEX('УЦН 1.0'!H:H,MATCH('показатель 504-п'!T1061,'УЦН 1.0'!R:R,0)),"")="",""," ("&amp;IFERROR(INDEX('УЦН 1.0'!H:H,MATCH('показатель 504-п'!T1061,'УЦН 1.0'!R:R,0)),"")&amp;")"))</f>
        <v/>
      </c>
      <c r="R1061" s="807" t="str">
        <f>IFERROR(INDEX('УЦН 2.0'!K:K,MATCH('показатель 504-п'!T1061,'УЦН 2.0'!L:L,0)),"")</f>
        <v/>
      </c>
      <c r="S1061" s="801" t="str">
        <f>IFERROR(INDEX('ПРТС'!H:H,MATCH('показатель 504-п'!T1061,'ПРТС'!P:P,0)),"")</f>
        <v/>
      </c>
      <c r="T1061" s="808">
        <v>1061</v>
      </c>
      <c r="U1061" s="785"/>
      <c r="V1061" s="785"/>
      <c r="W1061" s="785"/>
      <c r="X1061" s="785"/>
      <c r="Y1061" s="785"/>
      <c r="Z1061" s="785"/>
      <c r="AA1061" s="785"/>
      <c r="AB1061" s="785"/>
    </row>
    <row r="1062" ht="14.25">
      <c r="A1062" s="800" t="s">
        <v>1305</v>
      </c>
      <c r="B1062" s="800" t="s">
        <v>6523</v>
      </c>
      <c r="C1062" s="800" t="s">
        <v>6524</v>
      </c>
      <c r="D1062" s="801">
        <v>1307</v>
      </c>
      <c r="E1062" s="802">
        <v>1000</v>
      </c>
      <c r="F1062" s="803" t="s">
        <v>6525</v>
      </c>
      <c r="G1062" s="803" t="s">
        <v>6526</v>
      </c>
      <c r="H1062" s="803" t="s">
        <v>6527</v>
      </c>
      <c r="I1062" s="803" t="str">
        <f>IFERROR(INDEX('УУС'!F:F,MATCH('показатель 504-п'!T1062,'УУС'!N:N,0)),"")</f>
        <v/>
      </c>
      <c r="J1062" s="804" t="str">
        <f t="shared" si="62"/>
        <v xml:space="preserve">3G хор</v>
      </c>
      <c r="K1062" s="805" t="s">
        <v>2707</v>
      </c>
      <c r="L1062" s="805" t="s">
        <v>2488</v>
      </c>
      <c r="M1062" s="805" t="s">
        <v>2508</v>
      </c>
      <c r="N1062" s="805" t="s">
        <v>2495</v>
      </c>
      <c r="O1062" s="806" t="str">
        <f t="shared" si="63"/>
        <v>РРЛ</v>
      </c>
      <c r="P1062" s="801" t="s">
        <v>2540</v>
      </c>
      <c r="Q1062" s="801" t="str">
        <f>CONCATENATE(IFERROR(INDEX('УЦН 1.0'!D:D,MATCH('показатель 504-п'!T1062,'УЦН 1.0'!R:R,0)),""),IF(IFERROR(INDEX('УЦН 1.0'!H:H,MATCH('показатель 504-п'!T1062,'УЦН 1.0'!R:R,0)),"")="",""," ("&amp;IFERROR(INDEX('УЦН 1.0'!H:H,MATCH('показатель 504-п'!T1062,'УЦН 1.0'!R:R,0)),"")&amp;")"))</f>
        <v/>
      </c>
      <c r="R1062" s="807" t="str">
        <f>IFERROR(INDEX('УЦН 2.0'!K:K,MATCH('показатель 504-п'!T1062,'УЦН 2.0'!L:L,0)),"")</f>
        <v/>
      </c>
      <c r="S1062" s="801" t="str">
        <f>IFERROR(INDEX('ПРТС'!H:H,MATCH('показатель 504-п'!T1062,'ПРТС'!P:P,0)),"")</f>
        <v/>
      </c>
      <c r="T1062" s="808">
        <v>1062</v>
      </c>
      <c r="U1062" s="785"/>
      <c r="V1062" s="785"/>
      <c r="W1062" s="785"/>
      <c r="X1062" s="785"/>
      <c r="Y1062" s="785"/>
      <c r="Z1062" s="785"/>
      <c r="AA1062" s="785"/>
      <c r="AB1062" s="785"/>
    </row>
    <row r="1063" ht="14.25">
      <c r="A1063" s="800" t="s">
        <v>1305</v>
      </c>
      <c r="B1063" s="800" t="s">
        <v>6528</v>
      </c>
      <c r="C1063" s="800" t="s">
        <v>6529</v>
      </c>
      <c r="D1063" s="801">
        <v>1526</v>
      </c>
      <c r="E1063" s="802">
        <v>1122</v>
      </c>
      <c r="F1063" s="803" t="s">
        <v>6530</v>
      </c>
      <c r="G1063" s="803" t="s">
        <v>6531</v>
      </c>
      <c r="H1063" s="803" t="s">
        <v>6532</v>
      </c>
      <c r="I1063" s="803" t="str">
        <f>IFERROR(INDEX('УУС'!F:F,MATCH('показатель 504-п'!T1063,'УУС'!N:N,0)),"")</f>
        <v/>
      </c>
      <c r="J1063" s="804" t="str">
        <f t="shared" si="62"/>
        <v xml:space="preserve">3G хор</v>
      </c>
      <c r="K1063" s="805" t="s">
        <v>2707</v>
      </c>
      <c r="L1063" s="805" t="s">
        <v>2488</v>
      </c>
      <c r="M1063" s="805" t="s">
        <v>2508</v>
      </c>
      <c r="N1063" s="805" t="s">
        <v>2495</v>
      </c>
      <c r="O1063" s="806" t="str">
        <f t="shared" si="63"/>
        <v>ВОЛС</v>
      </c>
      <c r="P1063" s="801" t="s">
        <v>819</v>
      </c>
      <c r="Q1063" s="801" t="str">
        <f>CONCATENATE(IFERROR(INDEX('УЦН 1.0'!D:D,MATCH('показатель 504-п'!T1063,'УЦН 1.0'!R:R,0)),""),IF(IFERROR(INDEX('УЦН 1.0'!H:H,MATCH('показатель 504-п'!T1063,'УЦН 1.0'!R:R,0)),"")="",""," ("&amp;IFERROR(INDEX('УЦН 1.0'!H:H,MATCH('показатель 504-п'!T1063,'УЦН 1.0'!R:R,0)),"")&amp;")"))</f>
        <v/>
      </c>
      <c r="R1063" s="807" t="str">
        <f>IFERROR(INDEX('УЦН 2.0'!K:K,MATCH('показатель 504-п'!T1063,'УЦН 2.0'!L:L,0)),"")</f>
        <v/>
      </c>
      <c r="S1063" s="801" t="str">
        <f>IFERROR(INDEX('ПРТС'!H:H,MATCH('показатель 504-п'!T1063,'ПРТС'!P:P,0)),"")</f>
        <v/>
      </c>
      <c r="T1063" s="808">
        <v>1063</v>
      </c>
      <c r="U1063" s="785"/>
      <c r="V1063" s="785"/>
      <c r="W1063" s="785"/>
      <c r="X1063" s="785"/>
      <c r="Y1063" s="785"/>
      <c r="Z1063" s="785"/>
      <c r="AA1063" s="785"/>
      <c r="AB1063" s="785"/>
    </row>
    <row r="1064" ht="14.25">
      <c r="A1064" s="800" t="s">
        <v>1305</v>
      </c>
      <c r="B1064" s="800" t="s">
        <v>6488</v>
      </c>
      <c r="C1064" s="800" t="s">
        <v>6533</v>
      </c>
      <c r="D1064" s="801">
        <v>40</v>
      </c>
      <c r="E1064" s="802">
        <v>22</v>
      </c>
      <c r="F1064" s="803" t="s">
        <v>6534</v>
      </c>
      <c r="G1064" s="803" t="s">
        <v>6535</v>
      </c>
      <c r="H1064" s="803" t="s">
        <v>6536</v>
      </c>
      <c r="I1064" s="803" t="str">
        <f>IFERROR(INDEX('УУС'!F:F,MATCH('показатель 504-п'!T1064,'УУС'!N:N,0)),"")</f>
        <v/>
      </c>
      <c r="J1064" s="804" t="str">
        <f t="shared" ref="J1064:J1127" si="64">IF(COUNTIF(K1064:N1064,"*4G хорошее*")&gt;0,"4G хор",IF(COUNTIF(K1064:N1064,"*3G хорошее*")&gt;0,"3G хор",IF(COUNTIF(K1064:N1064,"*4G низкое*")&gt;0,"4G низ",IF(COUNTIF(K1064:N1064,"*3G низкое*")&gt;0,"3G низ",IF(COUNTIF(K1064:N1064,"*2G хорошее*")&gt;0,"2G хор",IF(COUNTIF(K1064:N1064,"*2G низкое*")&gt;0,"2G низ",IF((COUNTIF(K1064:N1064,"* *")=0),"-",)))))))</f>
        <v xml:space="preserve">4G хор</v>
      </c>
      <c r="K1064" s="805" t="s">
        <v>2480</v>
      </c>
      <c r="L1064" s="805" t="s">
        <v>2481</v>
      </c>
      <c r="M1064" s="805" t="s">
        <v>2482</v>
      </c>
      <c r="N1064" s="805" t="s">
        <v>2483</v>
      </c>
      <c r="O1064" s="806" t="str">
        <f t="shared" ref="O1064:O1127" si="65">IF(COUNTIF(P1064:R1064,"*ВОЛС*")&gt;0,"ВОЛС",IF(COUNTIF(P1064:R1064,"*БШПД*")&gt;0,"РРЛ",IF(COUNTIF(P1064:R1064,"*Спутник*")&gt;0,"Спутник",IF((COUNTIF(P1064:R1064,"* *")=0),"-",))))</f>
        <v>-</v>
      </c>
      <c r="P1064" s="801" t="s">
        <v>156</v>
      </c>
      <c r="Q1064" s="801" t="str">
        <f>CONCATENATE(IFERROR(INDEX('УЦН 1.0'!D:D,MATCH('показатель 504-п'!T1064,'УЦН 1.0'!R:R,0)),""),IF(IFERROR(INDEX('УЦН 1.0'!H:H,MATCH('показатель 504-п'!T1064,'УЦН 1.0'!R:R,0)),"")="",""," ("&amp;IFERROR(INDEX('УЦН 1.0'!H:H,MATCH('показатель 504-п'!T1064,'УЦН 1.0'!R:R,0)),"")&amp;")"))</f>
        <v/>
      </c>
      <c r="R1064" s="807" t="str">
        <f>IFERROR(INDEX('УЦН 2.0'!K:K,MATCH('показатель 504-п'!T1064,'УЦН 2.0'!L:L,0)),"")</f>
        <v/>
      </c>
      <c r="S1064" s="801" t="str">
        <f>IFERROR(INDEX('ПРТС'!H:H,MATCH('показатель 504-п'!T1064,'ПРТС'!P:P,0)),"")</f>
        <v/>
      </c>
      <c r="T1064" s="808">
        <v>1065</v>
      </c>
      <c r="U1064" s="785"/>
      <c r="V1064" s="785"/>
      <c r="W1064" s="785"/>
      <c r="X1064" s="785"/>
      <c r="Y1064" s="785"/>
      <c r="Z1064" s="785"/>
      <c r="AA1064" s="785"/>
      <c r="AB1064" s="785"/>
    </row>
    <row r="1065" ht="14.25">
      <c r="A1065" s="800" t="s">
        <v>1305</v>
      </c>
      <c r="B1065" s="800" t="s">
        <v>6492</v>
      </c>
      <c r="C1065" s="800" t="s">
        <v>6537</v>
      </c>
      <c r="D1065" s="801">
        <v>936</v>
      </c>
      <c r="E1065" s="802">
        <v>704</v>
      </c>
      <c r="F1065" s="803" t="s">
        <v>6538</v>
      </c>
      <c r="G1065" s="803" t="s">
        <v>6539</v>
      </c>
      <c r="H1065" s="803" t="s">
        <v>6540</v>
      </c>
      <c r="I1065" s="803" t="str">
        <f>IFERROR(INDEX('УУС'!F:F,MATCH('показатель 504-п'!T1065,'УУС'!N:N,0)),"")</f>
        <v/>
      </c>
      <c r="J1065" s="804" t="str">
        <f t="shared" si="64"/>
        <v xml:space="preserve">4G хор</v>
      </c>
      <c r="K1065" s="805" t="s">
        <v>156</v>
      </c>
      <c r="L1065" s="805" t="s">
        <v>2481</v>
      </c>
      <c r="M1065" s="805" t="s">
        <v>2482</v>
      </c>
      <c r="N1065" s="805" t="s">
        <v>2483</v>
      </c>
      <c r="O1065" s="806" t="str">
        <f t="shared" si="65"/>
        <v>ВОЛС</v>
      </c>
      <c r="P1065" s="801" t="s">
        <v>819</v>
      </c>
      <c r="Q1065" s="801" t="str">
        <f>CONCATENATE(IFERROR(INDEX('УЦН 1.0'!D:D,MATCH('показатель 504-п'!T1065,'УЦН 1.0'!R:R,0)),""),IF(IFERROR(INDEX('УЦН 1.0'!H:H,MATCH('показатель 504-п'!T1065,'УЦН 1.0'!R:R,0)),"")="",""," ("&amp;IFERROR(INDEX('УЦН 1.0'!H:H,MATCH('показатель 504-п'!T1065,'УЦН 1.0'!R:R,0)),"")&amp;")"))</f>
        <v/>
      </c>
      <c r="R1065" s="807" t="str">
        <f>IFERROR(INDEX('УЦН 2.0'!K:K,MATCH('показатель 504-п'!T1065,'УЦН 2.0'!L:L,0)),"")</f>
        <v/>
      </c>
      <c r="S1065" s="801" t="str">
        <f>IFERROR(INDEX('ПРТС'!H:H,MATCH('показатель 504-п'!T1065,'ПРТС'!P:P,0)),"")</f>
        <v/>
      </c>
      <c r="T1065" s="808">
        <v>1066</v>
      </c>
      <c r="U1065" s="785"/>
      <c r="V1065" s="785"/>
      <c r="W1065" s="785"/>
      <c r="X1065" s="785"/>
      <c r="Y1065" s="785"/>
      <c r="Z1065" s="785"/>
      <c r="AA1065" s="785"/>
      <c r="AB1065" s="785"/>
    </row>
    <row r="1066" ht="14.25">
      <c r="A1066" s="800" t="s">
        <v>1305</v>
      </c>
      <c r="B1066" s="800" t="s">
        <v>6541</v>
      </c>
      <c r="C1066" s="800" t="s">
        <v>6542</v>
      </c>
      <c r="D1066" s="801">
        <v>2502</v>
      </c>
      <c r="E1066" s="802">
        <v>2324</v>
      </c>
      <c r="F1066" s="803" t="s">
        <v>6543</v>
      </c>
      <c r="G1066" s="803" t="s">
        <v>6544</v>
      </c>
      <c r="H1066" s="803" t="s">
        <v>6545</v>
      </c>
      <c r="I1066" s="803" t="str">
        <f>IFERROR(INDEX('УУС'!F:F,MATCH('показатель 504-п'!T1066,'УУС'!N:N,0)),"")</f>
        <v/>
      </c>
      <c r="J1066" s="804" t="str">
        <f t="shared" si="64"/>
        <v xml:space="preserve">3G хор</v>
      </c>
      <c r="K1066" s="805" t="s">
        <v>2707</v>
      </c>
      <c r="L1066" s="805" t="s">
        <v>2488</v>
      </c>
      <c r="M1066" s="805" t="s">
        <v>2508</v>
      </c>
      <c r="N1066" s="805" t="s">
        <v>2495</v>
      </c>
      <c r="O1066" s="806" t="str">
        <f t="shared" si="65"/>
        <v>РРЛ</v>
      </c>
      <c r="P1066" s="801" t="s">
        <v>2540</v>
      </c>
      <c r="Q1066" s="801" t="str">
        <f>CONCATENATE(IFERROR(INDEX('УЦН 1.0'!D:D,MATCH('показатель 504-п'!T1066,'УЦН 1.0'!R:R,0)),""),IF(IFERROR(INDEX('УЦН 1.0'!H:H,MATCH('показатель 504-п'!T1066,'УЦН 1.0'!R:R,0)),"")="",""," ("&amp;IFERROR(INDEX('УЦН 1.0'!H:H,MATCH('показатель 504-п'!T1066,'УЦН 1.0'!R:R,0)),"")&amp;")"))</f>
        <v/>
      </c>
      <c r="R1066" s="807" t="str">
        <f>IFERROR(INDEX('УЦН 2.0'!K:K,MATCH('показатель 504-п'!T1066,'УЦН 2.0'!L:L,0)),"")</f>
        <v/>
      </c>
      <c r="S1066" s="801" t="str">
        <f>IFERROR(INDEX('ПРТС'!H:H,MATCH('показатель 504-п'!T1066,'ПРТС'!P:P,0)),"")</f>
        <v/>
      </c>
      <c r="T1066" s="808">
        <v>1067</v>
      </c>
      <c r="U1066" s="785"/>
      <c r="V1066" s="785"/>
      <c r="W1066" s="785"/>
      <c r="X1066" s="785"/>
      <c r="Y1066" s="785"/>
      <c r="Z1066" s="785"/>
      <c r="AA1066" s="785"/>
      <c r="AB1066" s="785"/>
    </row>
    <row r="1067" ht="14.25">
      <c r="A1067" s="800" t="s">
        <v>1305</v>
      </c>
      <c r="B1067" s="800" t="s">
        <v>6514</v>
      </c>
      <c r="C1067" s="800" t="s">
        <v>6546</v>
      </c>
      <c r="D1067" s="801">
        <v>79</v>
      </c>
      <c r="E1067" s="802">
        <v>48</v>
      </c>
      <c r="F1067" s="803" t="s">
        <v>6547</v>
      </c>
      <c r="G1067" s="803" t="s">
        <v>6548</v>
      </c>
      <c r="H1067" s="803" t="s">
        <v>6549</v>
      </c>
      <c r="I1067" s="803" t="str">
        <f>IFERROR(INDEX('УУС'!F:F,MATCH('показатель 504-п'!T1067,'УУС'!N:N,0)),"")</f>
        <v/>
      </c>
      <c r="J1067" s="804" t="str">
        <f t="shared" si="64"/>
        <v xml:space="preserve">4G хор</v>
      </c>
      <c r="K1067" s="805" t="s">
        <v>2480</v>
      </c>
      <c r="L1067" s="805" t="s">
        <v>2481</v>
      </c>
      <c r="M1067" s="805" t="s">
        <v>2482</v>
      </c>
      <c r="N1067" s="805" t="s">
        <v>2483</v>
      </c>
      <c r="O1067" s="806" t="str">
        <f t="shared" si="65"/>
        <v>-</v>
      </c>
      <c r="P1067" s="801" t="s">
        <v>156</v>
      </c>
      <c r="Q1067" s="801" t="str">
        <f>CONCATENATE(IFERROR(INDEX('УЦН 1.0'!D:D,MATCH('показатель 504-п'!T1067,'УЦН 1.0'!R:R,0)),""),IF(IFERROR(INDEX('УЦН 1.0'!H:H,MATCH('показатель 504-п'!T1067,'УЦН 1.0'!R:R,0)),"")="",""," ("&amp;IFERROR(INDEX('УЦН 1.0'!H:H,MATCH('показатель 504-п'!T1067,'УЦН 1.0'!R:R,0)),"")&amp;")"))</f>
        <v/>
      </c>
      <c r="R1067" s="807" t="str">
        <f>IFERROR(INDEX('УЦН 2.0'!K:K,MATCH('показатель 504-п'!T1067,'УЦН 2.0'!L:L,0)),"")</f>
        <v/>
      </c>
      <c r="S1067" s="801" t="str">
        <f>IFERROR(INDEX('ПРТС'!H:H,MATCH('показатель 504-п'!T1067,'ПРТС'!P:P,0)),"")</f>
        <v/>
      </c>
      <c r="T1067" s="808">
        <v>1068</v>
      </c>
      <c r="U1067" s="785"/>
      <c r="V1067" s="785"/>
      <c r="W1067" s="785"/>
      <c r="X1067" s="785"/>
      <c r="Y1067" s="785"/>
      <c r="Z1067" s="785"/>
      <c r="AA1067" s="785"/>
      <c r="AB1067" s="785"/>
    </row>
    <row r="1068" ht="14.25">
      <c r="A1068" s="800" t="s">
        <v>1305</v>
      </c>
      <c r="B1068" s="800" t="s">
        <v>6488</v>
      </c>
      <c r="C1068" s="800" t="s">
        <v>1493</v>
      </c>
      <c r="D1068" s="801">
        <v>344</v>
      </c>
      <c r="E1068" s="802">
        <v>293</v>
      </c>
      <c r="F1068" s="803" t="s">
        <v>6550</v>
      </c>
      <c r="G1068" s="803" t="s">
        <v>6551</v>
      </c>
      <c r="H1068" s="803" t="s">
        <v>6552</v>
      </c>
      <c r="I1068" s="803" t="str">
        <f>IFERROR(INDEX('УУС'!F:F,MATCH('показатель 504-п'!T1068,'УУС'!N:N,0)),"")</f>
        <v/>
      </c>
      <c r="J1068" s="804" t="str">
        <f t="shared" si="64"/>
        <v xml:space="preserve">4G хор</v>
      </c>
      <c r="K1068" s="805" t="s">
        <v>2480</v>
      </c>
      <c r="L1068" s="805" t="s">
        <v>2481</v>
      </c>
      <c r="M1068" s="805" t="s">
        <v>2482</v>
      </c>
      <c r="N1068" s="805" t="s">
        <v>2483</v>
      </c>
      <c r="O1068" s="806" t="str">
        <f t="shared" si="65"/>
        <v>ВОЛС</v>
      </c>
      <c r="P1068" s="801" t="s">
        <v>819</v>
      </c>
      <c r="Q1068" s="801" t="str">
        <f>CONCATENATE(IFERROR(INDEX('УЦН 1.0'!D:D,MATCH('показатель 504-п'!T1068,'УЦН 1.0'!R:R,0)),""),IF(IFERROR(INDEX('УЦН 1.0'!H:H,MATCH('показатель 504-п'!T1068,'УЦН 1.0'!R:R,0)),"")="",""," ("&amp;IFERROR(INDEX('УЦН 1.0'!H:H,MATCH('показатель 504-п'!T1068,'УЦН 1.0'!R:R,0)),"")&amp;")"))</f>
        <v/>
      </c>
      <c r="R1068" s="807" t="str">
        <f>IFERROR(INDEX('УЦН 2.0'!K:K,MATCH('показатель 504-п'!T1068,'УЦН 2.0'!L:L,0)),"")</f>
        <v/>
      </c>
      <c r="S1068" s="801" t="str">
        <f>IFERROR(INDEX('ПРТС'!H:H,MATCH('показатель 504-п'!T1068,'ПРТС'!P:P,0)),"")</f>
        <v/>
      </c>
      <c r="T1068" s="808">
        <v>1069</v>
      </c>
      <c r="U1068" s="785"/>
      <c r="V1068" s="785"/>
      <c r="W1068" s="785"/>
      <c r="X1068" s="785"/>
      <c r="Y1068" s="785"/>
      <c r="Z1068" s="785"/>
      <c r="AA1068" s="785"/>
      <c r="AB1068" s="785"/>
    </row>
    <row r="1069" ht="14.25">
      <c r="A1069" s="800" t="s">
        <v>1305</v>
      </c>
      <c r="B1069" s="800" t="s">
        <v>6492</v>
      </c>
      <c r="C1069" s="800" t="s">
        <v>1463</v>
      </c>
      <c r="D1069" s="801">
        <v>150</v>
      </c>
      <c r="E1069" s="802">
        <v>112</v>
      </c>
      <c r="F1069" s="803" t="s">
        <v>6553</v>
      </c>
      <c r="G1069" s="803" t="s">
        <v>6554</v>
      </c>
      <c r="H1069" s="803" t="s">
        <v>6555</v>
      </c>
      <c r="I1069" s="803" t="str">
        <f>IFERROR(INDEX('УУС'!F:F,MATCH('показатель 504-п'!T1069,'УУС'!N:N,0)),"")</f>
        <v/>
      </c>
      <c r="J1069" s="804" t="str">
        <f t="shared" si="64"/>
        <v xml:space="preserve">4G хор</v>
      </c>
      <c r="K1069" s="805" t="s">
        <v>156</v>
      </c>
      <c r="L1069" s="805" t="s">
        <v>2481</v>
      </c>
      <c r="M1069" s="805" t="s">
        <v>2482</v>
      </c>
      <c r="N1069" s="805" t="s">
        <v>2483</v>
      </c>
      <c r="O1069" s="806" t="str">
        <f t="shared" si="65"/>
        <v>РРЛ</v>
      </c>
      <c r="P1069" s="801" t="s">
        <v>2540</v>
      </c>
      <c r="Q1069" s="801" t="str">
        <f>CONCATENATE(IFERROR(INDEX('УЦН 1.0'!D:D,MATCH('показатель 504-п'!T1069,'УЦН 1.0'!R:R,0)),""),IF(IFERROR(INDEX('УЦН 1.0'!H:H,MATCH('показатель 504-п'!T1069,'УЦН 1.0'!R:R,0)),"")="",""," ("&amp;IFERROR(INDEX('УЦН 1.0'!H:H,MATCH('показатель 504-п'!T1069,'УЦН 1.0'!R:R,0)),"")&amp;")"))</f>
        <v/>
      </c>
      <c r="R1069" s="807" t="str">
        <f>IFERROR(INDEX('УЦН 2.0'!K:K,MATCH('показатель 504-п'!T1069,'УЦН 2.0'!L:L,0)),"")</f>
        <v/>
      </c>
      <c r="S1069" s="801" t="str">
        <f>IFERROR(INDEX('ПРТС'!H:H,MATCH('показатель 504-п'!T1069,'ПРТС'!P:P,0)),"")</f>
        <v/>
      </c>
      <c r="T1069" s="808">
        <v>1070</v>
      </c>
      <c r="U1069" s="785"/>
      <c r="V1069" s="785"/>
      <c r="W1069" s="785"/>
      <c r="X1069" s="785"/>
      <c r="Y1069" s="785"/>
      <c r="Z1069" s="785"/>
      <c r="AA1069" s="785"/>
      <c r="AB1069" s="785"/>
    </row>
    <row r="1070" ht="14.25">
      <c r="A1070" s="800" t="s">
        <v>1305</v>
      </c>
      <c r="B1070" s="800" t="s">
        <v>6523</v>
      </c>
      <c r="C1070" s="800" t="s">
        <v>6556</v>
      </c>
      <c r="D1070" s="801">
        <v>73</v>
      </c>
      <c r="E1070" s="802">
        <v>53</v>
      </c>
      <c r="F1070" s="803" t="s">
        <v>6557</v>
      </c>
      <c r="G1070" s="803" t="s">
        <v>6558</v>
      </c>
      <c r="H1070" s="803" t="s">
        <v>6559</v>
      </c>
      <c r="I1070" s="803" t="str">
        <f>IFERROR(INDEX('УУС'!F:F,MATCH('показатель 504-п'!T1070,'УУС'!N:N,0)),"")</f>
        <v/>
      </c>
      <c r="J1070" s="804" t="str">
        <f t="shared" si="64"/>
        <v xml:space="preserve">3G хор</v>
      </c>
      <c r="K1070" s="805" t="s">
        <v>156</v>
      </c>
      <c r="L1070" s="805" t="s">
        <v>2488</v>
      </c>
      <c r="M1070" s="805" t="s">
        <v>156</v>
      </c>
      <c r="N1070" s="805" t="s">
        <v>156</v>
      </c>
      <c r="O1070" s="806" t="str">
        <f t="shared" si="65"/>
        <v>-</v>
      </c>
      <c r="P1070" s="801" t="s">
        <v>156</v>
      </c>
      <c r="Q1070" s="801" t="str">
        <f>CONCATENATE(IFERROR(INDEX('УЦН 1.0'!D:D,MATCH('показатель 504-п'!T1070,'УЦН 1.0'!R:R,0)),""),IF(IFERROR(INDEX('УЦН 1.0'!H:H,MATCH('показатель 504-п'!T1070,'УЦН 1.0'!R:R,0)),"")="",""," ("&amp;IFERROR(INDEX('УЦН 1.0'!H:H,MATCH('показатель 504-п'!T1070,'УЦН 1.0'!R:R,0)),"")&amp;")"))</f>
        <v/>
      </c>
      <c r="R1070" s="807" t="str">
        <f>IFERROR(INDEX('УЦН 2.0'!K:K,MATCH('показатель 504-п'!T1070,'УЦН 2.0'!L:L,0)),"")</f>
        <v/>
      </c>
      <c r="S1070" s="801" t="str">
        <f>IFERROR(INDEX('ПРТС'!H:H,MATCH('показатель 504-п'!T1070,'ПРТС'!P:P,0)),"")</f>
        <v/>
      </c>
      <c r="T1070" s="808">
        <v>1071</v>
      </c>
      <c r="U1070" s="785"/>
      <c r="V1070" s="785"/>
      <c r="W1070" s="785"/>
      <c r="X1070" s="785"/>
      <c r="Y1070" s="785"/>
      <c r="Z1070" s="785"/>
      <c r="AA1070" s="785"/>
      <c r="AB1070" s="785"/>
    </row>
    <row r="1071" ht="14.25">
      <c r="A1071" s="800" t="s">
        <v>1305</v>
      </c>
      <c r="B1071" s="800" t="s">
        <v>6510</v>
      </c>
      <c r="C1071" s="800" t="s">
        <v>6560</v>
      </c>
      <c r="D1071" s="801">
        <v>16</v>
      </c>
      <c r="E1071" s="802">
        <v>3</v>
      </c>
      <c r="F1071" s="803" t="s">
        <v>6561</v>
      </c>
      <c r="G1071" s="803" t="s">
        <v>6562</v>
      </c>
      <c r="H1071" s="803" t="s">
        <v>6563</v>
      </c>
      <c r="I1071" s="803" t="str">
        <f>IFERROR(INDEX('УУС'!F:F,MATCH('показатель 504-п'!T1071,'УУС'!N:N,0)),"")</f>
        <v xml:space="preserve">ул. Лесная, д. 3</v>
      </c>
      <c r="J1071" s="804" t="str">
        <f t="shared" si="64"/>
        <v>-</v>
      </c>
      <c r="K1071" s="805" t="s">
        <v>156</v>
      </c>
      <c r="L1071" s="805" t="s">
        <v>156</v>
      </c>
      <c r="M1071" s="805" t="s">
        <v>156</v>
      </c>
      <c r="N1071" s="805" t="s">
        <v>156</v>
      </c>
      <c r="O1071" s="806" t="str">
        <f t="shared" si="65"/>
        <v>-</v>
      </c>
      <c r="P1071" s="801" t="s">
        <v>156</v>
      </c>
      <c r="Q1071" s="801" t="str">
        <f>CONCATENATE(IFERROR(INDEX('УЦН 1.0'!D:D,MATCH('показатель 504-п'!T1071,'УЦН 1.0'!R:R,0)),""),IF(IFERROR(INDEX('УЦН 1.0'!H:H,MATCH('показатель 504-п'!T1071,'УЦН 1.0'!R:R,0)),"")="",""," ("&amp;IFERROR(INDEX('УЦН 1.0'!H:H,MATCH('показатель 504-п'!T1071,'УЦН 1.0'!R:R,0)),"")&amp;")"))</f>
        <v/>
      </c>
      <c r="R1071" s="807" t="str">
        <f>IFERROR(INDEX('УЦН 2.0'!K:K,MATCH('показатель 504-п'!T1071,'УЦН 2.0'!L:L,0)),"")</f>
        <v/>
      </c>
      <c r="S1071" s="801" t="str">
        <f>IFERROR(INDEX('ПРТС'!H:H,MATCH('показатель 504-п'!T1071,'ПРТС'!P:P,0)),"")</f>
        <v/>
      </c>
      <c r="T1071" s="808">
        <v>1072</v>
      </c>
      <c r="U1071" s="785"/>
      <c r="V1071" s="785"/>
      <c r="W1071" s="785"/>
      <c r="X1071" s="785"/>
      <c r="Y1071" s="785"/>
      <c r="Z1071" s="785"/>
      <c r="AA1071" s="785"/>
      <c r="AB1071" s="785"/>
    </row>
    <row r="1072" ht="14.25">
      <c r="A1072" s="800" t="s">
        <v>1305</v>
      </c>
      <c r="B1072" s="800" t="s">
        <v>6492</v>
      </c>
      <c r="C1072" s="800" t="s">
        <v>6564</v>
      </c>
      <c r="D1072" s="801">
        <v>31</v>
      </c>
      <c r="E1072" s="802">
        <v>17</v>
      </c>
      <c r="F1072" s="803" t="s">
        <v>6565</v>
      </c>
      <c r="G1072" s="803" t="s">
        <v>6566</v>
      </c>
      <c r="H1072" s="803" t="s">
        <v>6567</v>
      </c>
      <c r="I1072" s="803" t="str">
        <f>IFERROR(INDEX('УУС'!F:F,MATCH('показатель 504-п'!T1072,'УУС'!N:N,0)),"")</f>
        <v/>
      </c>
      <c r="J1072" s="804" t="str">
        <f t="shared" si="64"/>
        <v xml:space="preserve">2G низ</v>
      </c>
      <c r="K1072" s="805" t="s">
        <v>156</v>
      </c>
      <c r="L1072" s="805" t="s">
        <v>2500</v>
      </c>
      <c r="M1072" s="805" t="s">
        <v>156</v>
      </c>
      <c r="N1072" s="805" t="s">
        <v>156</v>
      </c>
      <c r="O1072" s="806" t="str">
        <f t="shared" si="65"/>
        <v>-</v>
      </c>
      <c r="P1072" s="801" t="s">
        <v>156</v>
      </c>
      <c r="Q1072" s="801" t="str">
        <f>CONCATENATE(IFERROR(INDEX('УЦН 1.0'!D:D,MATCH('показатель 504-п'!T1072,'УЦН 1.0'!R:R,0)),""),IF(IFERROR(INDEX('УЦН 1.0'!H:H,MATCH('показатель 504-п'!T1072,'УЦН 1.0'!R:R,0)),"")="",""," ("&amp;IFERROR(INDEX('УЦН 1.0'!H:H,MATCH('показатель 504-п'!T1072,'УЦН 1.0'!R:R,0)),"")&amp;")"))</f>
        <v/>
      </c>
      <c r="R1072" s="807" t="str">
        <f>IFERROR(INDEX('УЦН 2.0'!K:K,MATCH('показатель 504-п'!T1072,'УЦН 2.0'!L:L,0)),"")</f>
        <v/>
      </c>
      <c r="S1072" s="801" t="str">
        <f>IFERROR(INDEX('ПРТС'!H:H,MATCH('показатель 504-п'!T1072,'ПРТС'!P:P,0)),"")</f>
        <v/>
      </c>
      <c r="T1072" s="808">
        <v>1073</v>
      </c>
      <c r="U1072" s="785"/>
      <c r="V1072" s="785"/>
      <c r="W1072" s="785"/>
      <c r="X1072" s="785"/>
      <c r="Y1072" s="785"/>
      <c r="Z1072" s="785"/>
      <c r="AA1072" s="785"/>
      <c r="AB1072" s="785"/>
    </row>
    <row r="1073" ht="14.25">
      <c r="A1073" s="814" t="s">
        <v>1305</v>
      </c>
      <c r="B1073" s="800" t="s">
        <v>6497</v>
      </c>
      <c r="C1073" s="814" t="s">
        <v>579</v>
      </c>
      <c r="D1073" s="815">
        <v>650</v>
      </c>
      <c r="E1073" s="802">
        <v>456</v>
      </c>
      <c r="F1073" s="803" t="s">
        <v>6568</v>
      </c>
      <c r="G1073" s="803" t="s">
        <v>6569</v>
      </c>
      <c r="H1073" s="803" t="s">
        <v>6570</v>
      </c>
      <c r="I1073" s="803" t="str">
        <f>IFERROR(INDEX('УУС'!F:F,MATCH('показатель 504-п'!T1073,'УУС'!N:N,0)),"")</f>
        <v/>
      </c>
      <c r="J1073" s="816" t="str">
        <f t="shared" si="64"/>
        <v xml:space="preserve">4G хор</v>
      </c>
      <c r="K1073" s="805"/>
      <c r="L1073" s="805"/>
      <c r="M1073" s="805"/>
      <c r="N1073" s="817" t="s">
        <v>2483</v>
      </c>
      <c r="O1073" s="806" t="str">
        <f t="shared" si="65"/>
        <v>ВОЛС</v>
      </c>
      <c r="P1073" s="801" t="s">
        <v>819</v>
      </c>
      <c r="Q1073" s="801" t="str">
        <f>CONCATENATE(IFERROR(INDEX('УЦН 1.0'!D:D,MATCH('показатель 504-п'!T1073,'УЦН 1.0'!R:R,0)),""),IF(IFERROR(INDEX('УЦН 1.0'!H:H,MATCH('показатель 504-п'!T1073,'УЦН 1.0'!R:R,0)),"")="",""," ("&amp;IFERROR(INDEX('УЦН 1.0'!H:H,MATCH('показатель 504-п'!T1073,'УЦН 1.0'!R:R,0)),"")&amp;")"))</f>
        <v/>
      </c>
      <c r="R1073" s="807" t="str">
        <f>IFERROR(INDEX('УЦН 2.0'!K:K,MATCH('показатель 504-п'!T1073,'УЦН 2.0'!L:L,0)),"")</f>
        <v/>
      </c>
      <c r="S1073" s="801">
        <f>IFERROR(INDEX('ПРТС'!H:H,MATCH('показатель 504-п'!T1073,'ПРТС'!P:P,0)),"")</f>
        <v>2020</v>
      </c>
      <c r="T1073" s="808">
        <v>1074</v>
      </c>
      <c r="U1073" s="785"/>
      <c r="V1073" s="785"/>
      <c r="W1073" s="785"/>
      <c r="X1073" s="785"/>
      <c r="Y1073" s="785"/>
      <c r="Z1073" s="785"/>
      <c r="AA1073" s="785"/>
      <c r="AB1073" s="785"/>
    </row>
    <row r="1074" ht="14.25">
      <c r="A1074" s="800" t="s">
        <v>6571</v>
      </c>
      <c r="B1074" s="800"/>
      <c r="C1074" s="800" t="s">
        <v>6572</v>
      </c>
      <c r="D1074" s="801">
        <v>52817</v>
      </c>
      <c r="E1074" s="802">
        <v>45333</v>
      </c>
      <c r="F1074" s="803" t="s">
        <v>6573</v>
      </c>
      <c r="G1074" s="803" t="s">
        <v>6574</v>
      </c>
      <c r="H1074" s="803" t="s">
        <v>6575</v>
      </c>
      <c r="I1074" s="803" t="str">
        <f>IFERROR(INDEX('УУС'!F:F,MATCH('показатель 504-п'!T1074,'УУС'!N:N,0)),"")</f>
        <v/>
      </c>
      <c r="J1074" s="804" t="str">
        <f t="shared" si="64"/>
        <v xml:space="preserve">4G хор</v>
      </c>
      <c r="K1074" s="805" t="s">
        <v>2480</v>
      </c>
      <c r="L1074" s="805" t="s">
        <v>2481</v>
      </c>
      <c r="M1074" s="805" t="s">
        <v>2482</v>
      </c>
      <c r="N1074" s="805" t="s">
        <v>2483</v>
      </c>
      <c r="O1074" s="806" t="str">
        <f t="shared" si="65"/>
        <v>ВОЛС</v>
      </c>
      <c r="P1074" s="801" t="s">
        <v>819</v>
      </c>
      <c r="Q1074" s="801" t="str">
        <f>CONCATENATE(IFERROR(INDEX('УЦН 1.0'!D:D,MATCH('показатель 504-п'!T1074,'УЦН 1.0'!R:R,0)),""),IF(IFERROR(INDEX('УЦН 1.0'!H:H,MATCH('показатель 504-п'!T1074,'УЦН 1.0'!R:R,0)),"")="",""," ("&amp;IFERROR(INDEX('УЦН 1.0'!H:H,MATCH('показатель 504-п'!T1074,'УЦН 1.0'!R:R,0)),"")&amp;")"))</f>
        <v/>
      </c>
      <c r="R1074" s="807" t="str">
        <f>IFERROR(INDEX('УЦН 2.0'!K:K,MATCH('показатель 504-п'!T1074,'УЦН 2.0'!L:L,0)),"")</f>
        <v/>
      </c>
      <c r="S1074" s="801" t="str">
        <f>IFERROR(INDEX('ПРТС'!H:H,MATCH('показатель 504-п'!T1074,'ПРТС'!P:P,0)),"")</f>
        <v/>
      </c>
      <c r="T1074" s="808">
        <v>1075</v>
      </c>
      <c r="U1074" s="785"/>
      <c r="V1074" s="785"/>
      <c r="W1074" s="785"/>
      <c r="X1074" s="785"/>
      <c r="Y1074" s="785"/>
      <c r="Z1074" s="785"/>
      <c r="AA1074" s="785"/>
      <c r="AB1074" s="785"/>
    </row>
    <row r="1075" ht="14.25">
      <c r="A1075" s="800" t="s">
        <v>774</v>
      </c>
      <c r="B1075" s="800" t="s">
        <v>6576</v>
      </c>
      <c r="C1075" s="800" t="s">
        <v>360</v>
      </c>
      <c r="D1075" s="801">
        <v>265</v>
      </c>
      <c r="E1075" s="822">
        <v>172</v>
      </c>
      <c r="F1075" s="823" t="s">
        <v>6577</v>
      </c>
      <c r="G1075" s="823" t="s">
        <v>6578</v>
      </c>
      <c r="H1075" s="823" t="s">
        <v>6579</v>
      </c>
      <c r="I1075" s="803" t="str">
        <f>IFERROR(INDEX('УУС'!F:F,MATCH('показатель 504-п'!T1075,'УУС'!N:N,0)),"")</f>
        <v/>
      </c>
      <c r="J1075" s="804" t="str">
        <f t="shared" si="64"/>
        <v xml:space="preserve">2G низ</v>
      </c>
      <c r="K1075" s="805" t="s">
        <v>2515</v>
      </c>
      <c r="L1075" s="805" t="s">
        <v>2500</v>
      </c>
      <c r="M1075" s="805" t="s">
        <v>156</v>
      </c>
      <c r="N1075" s="805" t="s">
        <v>2490</v>
      </c>
      <c r="O1075" s="806" t="str">
        <f t="shared" si="65"/>
        <v>ВОЛС</v>
      </c>
      <c r="P1075" s="801" t="s">
        <v>819</v>
      </c>
      <c r="Q1075" s="801" t="str">
        <f>CONCATENATE(IFERROR(INDEX('УЦН 1.0'!D:D,MATCH('показатель 504-п'!T1075,'УЦН 1.0'!R:R,0)),""),IF(IFERROR(INDEX('УЦН 1.0'!H:H,MATCH('показатель 504-п'!T1075,'УЦН 1.0'!R:R,0)),"")="",""," ("&amp;IFERROR(INDEX('УЦН 1.0'!H:H,MATCH('показатель 504-п'!T1075,'УЦН 1.0'!R:R,0)),"")&amp;")"))</f>
        <v xml:space="preserve">2015 (ВОЛС)</v>
      </c>
      <c r="R1075" s="807" t="str">
        <f>IFERROR(INDEX('УЦН 2.0'!K:K,MATCH('показатель 504-п'!T1075,'УЦН 2.0'!L:L,0)),"")</f>
        <v/>
      </c>
      <c r="S1075" s="801" t="str">
        <f>IFERROR(INDEX('ПРТС'!H:H,MATCH('показатель 504-п'!T1075,'ПРТС'!P:P,0)),"")</f>
        <v/>
      </c>
      <c r="T1075" s="808">
        <v>1076</v>
      </c>
      <c r="U1075" s="785"/>
      <c r="V1075" s="785"/>
      <c r="W1075" s="785"/>
      <c r="X1075" s="785"/>
      <c r="Y1075" s="785"/>
      <c r="Z1075" s="785"/>
      <c r="AA1075" s="785"/>
      <c r="AB1075" s="785"/>
    </row>
    <row r="1076" ht="14.25">
      <c r="A1076" s="818" t="s">
        <v>774</v>
      </c>
      <c r="B1076" s="800" t="s">
        <v>6580</v>
      </c>
      <c r="C1076" s="818" t="s">
        <v>361</v>
      </c>
      <c r="D1076" s="801">
        <v>424</v>
      </c>
      <c r="E1076" s="822">
        <v>388</v>
      </c>
      <c r="F1076" s="823" t="s">
        <v>6581</v>
      </c>
      <c r="G1076" s="823" t="s">
        <v>6582</v>
      </c>
      <c r="H1076" s="823" t="s">
        <v>6583</v>
      </c>
      <c r="I1076" s="803" t="str">
        <f>IFERROR(INDEX('УУС'!F:F,MATCH('показатель 504-п'!T1076,'УУС'!N:N,0)),"")</f>
        <v xml:space="preserve">ул. Романова, д. 21</v>
      </c>
      <c r="J1076" s="819" t="str">
        <f t="shared" si="64"/>
        <v xml:space="preserve">2G низ</v>
      </c>
      <c r="K1076" s="805" t="s">
        <v>2515</v>
      </c>
      <c r="L1076" s="820" t="s">
        <v>2500</v>
      </c>
      <c r="M1076" s="805" t="s">
        <v>156</v>
      </c>
      <c r="N1076" s="805" t="s">
        <v>156</v>
      </c>
      <c r="O1076" s="806" t="str">
        <f t="shared" si="65"/>
        <v>ВОЛС</v>
      </c>
      <c r="P1076" s="801" t="s">
        <v>819</v>
      </c>
      <c r="Q1076" s="801" t="str">
        <f>CONCATENATE(IFERROR(INDEX('УЦН 1.0'!D:D,MATCH('показатель 504-п'!T1076,'УЦН 1.0'!R:R,0)),""),IF(IFERROR(INDEX('УЦН 1.0'!H:H,MATCH('показатель 504-п'!T1076,'УЦН 1.0'!R:R,0)),"")="",""," ("&amp;IFERROR(INDEX('УЦН 1.0'!H:H,MATCH('показатель 504-п'!T1076,'УЦН 1.0'!R:R,0)),"")&amp;")"))</f>
        <v xml:space="preserve">2015 (ВОЛС)</v>
      </c>
      <c r="R1076" s="807" t="str">
        <f>IFERROR(INDEX('УЦН 2.0'!K:K,MATCH('показатель 504-п'!T1076,'УЦН 2.0'!L:L,0)),"")</f>
        <v/>
      </c>
      <c r="S1076" s="801">
        <f>IFERROR(INDEX('ПРТС'!H:H,MATCH('показатель 504-п'!T1076,'ПРТС'!P:P,0)),"")</f>
        <v>2024</v>
      </c>
      <c r="T1076" s="808">
        <v>1077</v>
      </c>
      <c r="U1076" s="785"/>
      <c r="V1076" s="785"/>
      <c r="W1076" s="785"/>
      <c r="X1076" s="785"/>
      <c r="Y1076" s="785"/>
      <c r="Z1076" s="785"/>
      <c r="AA1076" s="785"/>
      <c r="AB1076" s="785"/>
    </row>
    <row r="1077" ht="14.25">
      <c r="A1077" s="800" t="s">
        <v>774</v>
      </c>
      <c r="B1077" s="800" t="s">
        <v>6584</v>
      </c>
      <c r="C1077" s="800" t="s">
        <v>362</v>
      </c>
      <c r="D1077" s="801">
        <v>260</v>
      </c>
      <c r="E1077" s="822">
        <v>201</v>
      </c>
      <c r="F1077" s="823" t="s">
        <v>6585</v>
      </c>
      <c r="G1077" s="823" t="s">
        <v>6586</v>
      </c>
      <c r="H1077" s="823" t="s">
        <v>6587</v>
      </c>
      <c r="I1077" s="803" t="str">
        <f>IFERROR(INDEX('УУС'!F:F,MATCH('показатель 504-п'!T1077,'УУС'!N:N,0)),"")</f>
        <v/>
      </c>
      <c r="J1077" s="804" t="str">
        <f t="shared" si="64"/>
        <v xml:space="preserve">4G хор</v>
      </c>
      <c r="K1077" s="805" t="s">
        <v>2515</v>
      </c>
      <c r="L1077" s="805" t="s">
        <v>2536</v>
      </c>
      <c r="M1077" s="805" t="s">
        <v>2516</v>
      </c>
      <c r="N1077" s="805" t="s">
        <v>2483</v>
      </c>
      <c r="O1077" s="806" t="str">
        <f t="shared" si="65"/>
        <v>ВОЛС</v>
      </c>
      <c r="P1077" s="801" t="s">
        <v>819</v>
      </c>
      <c r="Q1077" s="801" t="str">
        <f>CONCATENATE(IFERROR(INDEX('УЦН 1.0'!D:D,MATCH('показатель 504-п'!T1077,'УЦН 1.0'!R:R,0)),""),IF(IFERROR(INDEX('УЦН 1.0'!H:H,MATCH('показатель 504-п'!T1077,'УЦН 1.0'!R:R,0)),"")="",""," ("&amp;IFERROR(INDEX('УЦН 1.0'!H:H,MATCH('показатель 504-п'!T1077,'УЦН 1.0'!R:R,0)),"")&amp;")"))</f>
        <v xml:space="preserve">2015 (ВОЛС)</v>
      </c>
      <c r="R1077" s="807" t="str">
        <f>IFERROR(INDEX('УЦН 2.0'!K:K,MATCH('показатель 504-п'!T1077,'УЦН 2.0'!L:L,0)),"")</f>
        <v/>
      </c>
      <c r="S1077" s="801" t="str">
        <f>IFERROR(INDEX('ПРТС'!H:H,MATCH('показатель 504-п'!T1077,'ПРТС'!P:P,0)),"")</f>
        <v/>
      </c>
      <c r="T1077" s="808">
        <v>1078</v>
      </c>
      <c r="U1077" s="785"/>
      <c r="V1077" s="785"/>
      <c r="W1077" s="785"/>
      <c r="X1077" s="785"/>
      <c r="Y1077" s="785"/>
      <c r="Z1077" s="785"/>
      <c r="AA1077" s="785"/>
      <c r="AB1077" s="785"/>
    </row>
    <row r="1078" ht="14.25">
      <c r="A1078" s="800" t="s">
        <v>774</v>
      </c>
      <c r="B1078" s="800" t="s">
        <v>6584</v>
      </c>
      <c r="C1078" s="800" t="s">
        <v>6588</v>
      </c>
      <c r="D1078" s="801">
        <v>95</v>
      </c>
      <c r="E1078" s="802">
        <v>75</v>
      </c>
      <c r="F1078" s="803" t="s">
        <v>6589</v>
      </c>
      <c r="G1078" s="803" t="s">
        <v>6590</v>
      </c>
      <c r="H1078" s="803" t="s">
        <v>6591</v>
      </c>
      <c r="I1078" s="803" t="str">
        <f>IFERROR(INDEX('УУС'!F:F,MATCH('показатель 504-п'!T1078,'УУС'!N:N,0)),"")</f>
        <v/>
      </c>
      <c r="J1078" s="804" t="str">
        <f t="shared" si="64"/>
        <v xml:space="preserve">2G хор</v>
      </c>
      <c r="K1078" s="805" t="s">
        <v>2557</v>
      </c>
      <c r="L1078" s="805" t="s">
        <v>2536</v>
      </c>
      <c r="M1078" s="805" t="s">
        <v>2516</v>
      </c>
      <c r="N1078" s="805" t="s">
        <v>2695</v>
      </c>
      <c r="O1078" s="806" t="str">
        <f t="shared" si="65"/>
        <v>РРЛ</v>
      </c>
      <c r="P1078" s="801" t="s">
        <v>2540</v>
      </c>
      <c r="Q1078" s="801" t="str">
        <f>CONCATENATE(IFERROR(INDEX('УЦН 1.0'!D:D,MATCH('показатель 504-п'!T1078,'УЦН 1.0'!R:R,0)),""),IF(IFERROR(INDEX('УЦН 1.0'!H:H,MATCH('показатель 504-п'!T1078,'УЦН 1.0'!R:R,0)),"")="",""," ("&amp;IFERROR(INDEX('УЦН 1.0'!H:H,MATCH('показатель 504-п'!T1078,'УЦН 1.0'!R:R,0)),"")&amp;")"))</f>
        <v/>
      </c>
      <c r="R1078" s="807" t="str">
        <f>IFERROR(INDEX('УЦН 2.0'!K:K,MATCH('показатель 504-п'!T1078,'УЦН 2.0'!L:L,0)),"")</f>
        <v/>
      </c>
      <c r="S1078" s="801" t="str">
        <f>IFERROR(INDEX('ПРТС'!H:H,MATCH('показатель 504-п'!T1078,'ПРТС'!P:P,0)),"")</f>
        <v/>
      </c>
      <c r="T1078" s="808">
        <v>1079</v>
      </c>
      <c r="U1078" s="785"/>
      <c r="V1078" s="785"/>
      <c r="W1078" s="785"/>
      <c r="X1078" s="785"/>
      <c r="Y1078" s="785"/>
      <c r="Z1078" s="785"/>
      <c r="AA1078" s="785"/>
      <c r="AB1078" s="785"/>
    </row>
    <row r="1079" ht="14.25">
      <c r="A1079" s="800" t="s">
        <v>774</v>
      </c>
      <c r="B1079" s="800" t="s">
        <v>6584</v>
      </c>
      <c r="C1079" s="800" t="s">
        <v>363</v>
      </c>
      <c r="D1079" s="801">
        <v>261</v>
      </c>
      <c r="E1079" s="822">
        <v>234</v>
      </c>
      <c r="F1079" s="823" t="s">
        <v>6592</v>
      </c>
      <c r="G1079" s="823" t="s">
        <v>6593</v>
      </c>
      <c r="H1079" s="823" t="s">
        <v>6594</v>
      </c>
      <c r="I1079" s="803" t="str">
        <f>IFERROR(INDEX('УУС'!F:F,MATCH('показатель 504-п'!T1079,'УУС'!N:N,0)),"")</f>
        <v/>
      </c>
      <c r="J1079" s="804" t="str">
        <f t="shared" si="64"/>
        <v xml:space="preserve">2G хор</v>
      </c>
      <c r="K1079" s="805" t="s">
        <v>2557</v>
      </c>
      <c r="L1079" s="805" t="s">
        <v>2536</v>
      </c>
      <c r="M1079" s="805" t="s">
        <v>2516</v>
      </c>
      <c r="N1079" s="805" t="s">
        <v>2695</v>
      </c>
      <c r="O1079" s="806" t="str">
        <f t="shared" si="65"/>
        <v>ВОЛС</v>
      </c>
      <c r="P1079" s="801" t="s">
        <v>819</v>
      </c>
      <c r="Q1079" s="801" t="str">
        <f>CONCATENATE(IFERROR(INDEX('УЦН 1.0'!D:D,MATCH('показатель 504-п'!T1079,'УЦН 1.0'!R:R,0)),""),IF(IFERROR(INDEX('УЦН 1.0'!H:H,MATCH('показатель 504-п'!T1079,'УЦН 1.0'!R:R,0)),"")="",""," ("&amp;IFERROR(INDEX('УЦН 1.0'!H:H,MATCH('показатель 504-п'!T1079,'УЦН 1.0'!R:R,0)),"")&amp;")"))</f>
        <v xml:space="preserve">2015 (ВОЛС)</v>
      </c>
      <c r="R1079" s="807" t="str">
        <f>IFERROR(INDEX('УЦН 2.0'!K:K,MATCH('показатель 504-п'!T1079,'УЦН 2.0'!L:L,0)),"")</f>
        <v/>
      </c>
      <c r="S1079" s="801" t="str">
        <f>IFERROR(INDEX('ПРТС'!H:H,MATCH('показатель 504-п'!T1079,'ПРТС'!P:P,0)),"")</f>
        <v/>
      </c>
      <c r="T1079" s="808">
        <v>1080</v>
      </c>
      <c r="U1079" s="785"/>
      <c r="V1079" s="785"/>
      <c r="W1079" s="785"/>
      <c r="X1079" s="785"/>
      <c r="Y1079" s="785"/>
      <c r="Z1079" s="785"/>
      <c r="AA1079" s="785"/>
      <c r="AB1079" s="785"/>
    </row>
    <row r="1080" ht="14.25">
      <c r="A1080" s="814" t="s">
        <v>774</v>
      </c>
      <c r="B1080" s="800" t="s">
        <v>6595</v>
      </c>
      <c r="C1080" s="814" t="s">
        <v>639</v>
      </c>
      <c r="D1080" s="815">
        <v>524</v>
      </c>
      <c r="E1080" s="802">
        <v>558</v>
      </c>
      <c r="F1080" s="803" t="s">
        <v>6596</v>
      </c>
      <c r="G1080" s="803" t="s">
        <v>6597</v>
      </c>
      <c r="H1080" s="803" t="s">
        <v>6598</v>
      </c>
      <c r="I1080" s="803" t="str">
        <f>IFERROR(INDEX('УУС'!F:F,MATCH('показатель 504-п'!T1080,'УУС'!N:N,0)),"")</f>
        <v xml:space="preserve">ул. Клубная, д. 10Б</v>
      </c>
      <c r="J1080" s="816" t="str">
        <f t="shared" si="64"/>
        <v xml:space="preserve">4G хор</v>
      </c>
      <c r="K1080" s="805"/>
      <c r="L1080" s="817" t="s">
        <v>2481</v>
      </c>
      <c r="M1080" s="805"/>
      <c r="N1080" s="805"/>
      <c r="O1080" s="806" t="str">
        <f t="shared" si="65"/>
        <v>РРЛ</v>
      </c>
      <c r="P1080" s="801" t="s">
        <v>2540</v>
      </c>
      <c r="Q1080" s="801" t="str">
        <f>CONCATENATE(IFERROR(INDEX('УЦН 1.0'!D:D,MATCH('показатель 504-п'!T1080,'УЦН 1.0'!R:R,0)),""),IF(IFERROR(INDEX('УЦН 1.0'!H:H,MATCH('показатель 504-п'!T1080,'УЦН 1.0'!R:R,0)),"")="",""," ("&amp;IFERROR(INDEX('УЦН 1.0'!H:H,MATCH('показатель 504-п'!T1080,'УЦН 1.0'!R:R,0)),"")&amp;")"))</f>
        <v/>
      </c>
      <c r="R1080" s="807" t="str">
        <f>IFERROR(INDEX('УЦН 2.0'!K:K,MATCH('показатель 504-п'!T1080,'УЦН 2.0'!L:L,0)),"")</f>
        <v/>
      </c>
      <c r="S1080" s="801">
        <f>IFERROR(INDEX('ПРТС'!H:H,MATCH('показатель 504-п'!T1080,'ПРТС'!P:P,0)),"")</f>
        <v>2022</v>
      </c>
      <c r="T1080" s="808">
        <v>1081</v>
      </c>
      <c r="U1080" s="785"/>
      <c r="V1080" s="785"/>
      <c r="W1080" s="785"/>
      <c r="X1080" s="785"/>
      <c r="Y1080" s="785"/>
      <c r="Z1080" s="785"/>
      <c r="AA1080" s="785"/>
      <c r="AB1080" s="785"/>
    </row>
    <row r="1081" ht="14.25">
      <c r="A1081" s="809" t="s">
        <v>774</v>
      </c>
      <c r="B1081" s="800" t="s">
        <v>1376</v>
      </c>
      <c r="C1081" s="809" t="s">
        <v>364</v>
      </c>
      <c r="D1081" s="810">
        <v>340</v>
      </c>
      <c r="E1081" s="802">
        <v>279</v>
      </c>
      <c r="F1081" s="803" t="s">
        <v>6599</v>
      </c>
      <c r="G1081" s="803" t="s">
        <v>6600</v>
      </c>
      <c r="H1081" s="803" t="s">
        <v>6601</v>
      </c>
      <c r="I1081" s="803" t="str">
        <f>IFERROR(INDEX('УУС'!F:F,MATCH('показатель 504-п'!T1081,'УУС'!N:N,0)),"")</f>
        <v/>
      </c>
      <c r="J1081" s="811" t="str">
        <f t="shared" si="64"/>
        <v xml:space="preserve">4G хор</v>
      </c>
      <c r="K1081" s="805" t="s">
        <v>156</v>
      </c>
      <c r="L1081" s="812" t="s">
        <v>2481</v>
      </c>
      <c r="M1081" s="805" t="s">
        <v>156</v>
      </c>
      <c r="N1081" s="812" t="s">
        <v>2483</v>
      </c>
      <c r="O1081" s="806" t="str">
        <f t="shared" si="65"/>
        <v>ВОЛС</v>
      </c>
      <c r="P1081" s="801" t="s">
        <v>819</v>
      </c>
      <c r="Q1081" s="801" t="str">
        <f>CONCATENATE(IFERROR(INDEX('УЦН 1.0'!D:D,MATCH('показатель 504-п'!T1081,'УЦН 1.0'!R:R,0)),""),IF(IFERROR(INDEX('УЦН 1.0'!H:H,MATCH('показатель 504-п'!T1081,'УЦН 1.0'!R:R,0)),"")="",""," ("&amp;IFERROR(INDEX('УЦН 1.0'!H:H,MATCH('показатель 504-п'!T1081,'УЦН 1.0'!R:R,0)),"")&amp;")"))</f>
        <v xml:space="preserve">2015 (ВОЛС)</v>
      </c>
      <c r="R1081" s="807" t="str">
        <f>IFERROR(INDEX('УЦН 2.0'!K:K,MATCH('показатель 504-п'!T1081,'УЦН 2.0'!L:L,0)),"")</f>
        <v xml:space="preserve">2021 - ВОЛС + Мегафон </v>
      </c>
      <c r="S1081" s="801" t="str">
        <f>IFERROR(INDEX('ПРТС'!H:H,MATCH('показатель 504-п'!T1081,'ПРТС'!P:P,0)),"")</f>
        <v/>
      </c>
      <c r="T1081" s="808">
        <v>1082</v>
      </c>
      <c r="U1081" s="785"/>
      <c r="V1081" s="785"/>
      <c r="W1081" s="785"/>
      <c r="X1081" s="785"/>
      <c r="Y1081" s="785"/>
      <c r="Z1081" s="785"/>
      <c r="AA1081" s="785"/>
      <c r="AB1081" s="785"/>
    </row>
    <row r="1082" ht="14.25">
      <c r="A1082" s="800" t="s">
        <v>774</v>
      </c>
      <c r="B1082" s="800" t="s">
        <v>1377</v>
      </c>
      <c r="C1082" s="800" t="s">
        <v>365</v>
      </c>
      <c r="D1082" s="801">
        <v>289</v>
      </c>
      <c r="E1082" s="802">
        <v>265</v>
      </c>
      <c r="F1082" s="803" t="s">
        <v>6602</v>
      </c>
      <c r="G1082" s="803" t="s">
        <v>6603</v>
      </c>
      <c r="H1082" s="803" t="s">
        <v>6604</v>
      </c>
      <c r="I1082" s="803" t="str">
        <f>IFERROR(INDEX('УУС'!F:F,MATCH('показатель 504-п'!T1082,'УУС'!N:N,0)),"")</f>
        <v/>
      </c>
      <c r="J1082" s="804" t="str">
        <f t="shared" si="64"/>
        <v xml:space="preserve">4G хор</v>
      </c>
      <c r="K1082" s="805" t="s">
        <v>156</v>
      </c>
      <c r="L1082" s="805" t="s">
        <v>2536</v>
      </c>
      <c r="M1082" s="805" t="s">
        <v>156</v>
      </c>
      <c r="N1082" s="805" t="s">
        <v>2483</v>
      </c>
      <c r="O1082" s="806" t="str">
        <f t="shared" si="65"/>
        <v>ВОЛС</v>
      </c>
      <c r="P1082" s="801" t="s">
        <v>819</v>
      </c>
      <c r="Q1082" s="801" t="str">
        <f>CONCATENATE(IFERROR(INDEX('УЦН 1.0'!D:D,MATCH('показатель 504-п'!T1082,'УЦН 1.0'!R:R,0)),""),IF(IFERROR(INDEX('УЦН 1.0'!H:H,MATCH('показатель 504-п'!T1082,'УЦН 1.0'!R:R,0)),"")="",""," ("&amp;IFERROR(INDEX('УЦН 1.0'!H:H,MATCH('показатель 504-п'!T1082,'УЦН 1.0'!R:R,0)),"")&amp;")"))</f>
        <v xml:space="preserve">2015 (ВОЛС)</v>
      </c>
      <c r="R1082" s="807" t="str">
        <f>IFERROR(INDEX('УЦН 2.0'!K:K,MATCH('показатель 504-п'!T1082,'УЦН 2.0'!L:L,0)),"")</f>
        <v/>
      </c>
      <c r="S1082" s="801" t="str">
        <f>IFERROR(INDEX('ПРТС'!H:H,MATCH('показатель 504-п'!T1082,'ПРТС'!P:P,0)),"")</f>
        <v/>
      </c>
      <c r="T1082" s="808">
        <v>1083</v>
      </c>
      <c r="U1082" s="785"/>
      <c r="V1082" s="785"/>
      <c r="W1082" s="785"/>
      <c r="X1082" s="785"/>
      <c r="Y1082" s="785"/>
      <c r="Z1082" s="785"/>
      <c r="AA1082" s="785"/>
      <c r="AB1082" s="785"/>
    </row>
    <row r="1083" ht="14.25">
      <c r="A1083" s="800" t="s">
        <v>774</v>
      </c>
      <c r="B1083" s="800" t="s">
        <v>6576</v>
      </c>
      <c r="C1083" s="800" t="s">
        <v>1516</v>
      </c>
      <c r="D1083" s="801">
        <v>71</v>
      </c>
      <c r="E1083" s="822">
        <v>114</v>
      </c>
      <c r="F1083" s="823" t="s">
        <v>6605</v>
      </c>
      <c r="G1083" s="823" t="s">
        <v>6606</v>
      </c>
      <c r="H1083" s="823" t="s">
        <v>6607</v>
      </c>
      <c r="I1083" s="803" t="str">
        <f>IFERROR(INDEX('УУС'!F:F,MATCH('показатель 504-п'!T1083,'УУС'!N:N,0)),"")</f>
        <v/>
      </c>
      <c r="J1083" s="804" t="str">
        <f t="shared" si="64"/>
        <v xml:space="preserve">2G хор</v>
      </c>
      <c r="K1083" s="805" t="s">
        <v>2557</v>
      </c>
      <c r="L1083" s="805" t="s">
        <v>2500</v>
      </c>
      <c r="M1083" s="805" t="s">
        <v>2516</v>
      </c>
      <c r="N1083" s="805" t="s">
        <v>156</v>
      </c>
      <c r="O1083" s="806" t="str">
        <f t="shared" si="65"/>
        <v>-</v>
      </c>
      <c r="P1083" s="801" t="s">
        <v>156</v>
      </c>
      <c r="Q1083" s="801" t="str">
        <f>CONCATENATE(IFERROR(INDEX('УЦН 1.0'!D:D,MATCH('показатель 504-п'!T1083,'УЦН 1.0'!R:R,0)),""),IF(IFERROR(INDEX('УЦН 1.0'!H:H,MATCH('показатель 504-п'!T1083,'УЦН 1.0'!R:R,0)),"")="",""," ("&amp;IFERROR(INDEX('УЦН 1.0'!H:H,MATCH('показатель 504-п'!T1083,'УЦН 1.0'!R:R,0)),"")&amp;")"))</f>
        <v/>
      </c>
      <c r="R1083" s="807" t="str">
        <f>IFERROR(INDEX('УЦН 2.0'!K:K,MATCH('показатель 504-п'!T1083,'УЦН 2.0'!L:L,0)),"")</f>
        <v/>
      </c>
      <c r="S1083" s="801" t="str">
        <f>IFERROR(INDEX('ПРТС'!H:H,MATCH('показатель 504-п'!T1083,'ПРТС'!P:P,0)),"")</f>
        <v/>
      </c>
      <c r="T1083" s="808">
        <v>1084</v>
      </c>
      <c r="U1083" s="785"/>
      <c r="V1083" s="785"/>
      <c r="W1083" s="785"/>
      <c r="X1083" s="785"/>
      <c r="Y1083" s="785"/>
      <c r="Z1083" s="785"/>
      <c r="AA1083" s="785"/>
      <c r="AB1083" s="785"/>
    </row>
    <row r="1084" ht="14.25">
      <c r="A1084" s="800" t="s">
        <v>774</v>
      </c>
      <c r="B1084" s="800" t="s">
        <v>6595</v>
      </c>
      <c r="C1084" s="800" t="s">
        <v>226</v>
      </c>
      <c r="D1084" s="801">
        <v>185</v>
      </c>
      <c r="E1084" s="822">
        <v>171</v>
      </c>
      <c r="F1084" s="823" t="s">
        <v>6608</v>
      </c>
      <c r="G1084" s="823" t="s">
        <v>6609</v>
      </c>
      <c r="H1084" s="823" t="s">
        <v>6610</v>
      </c>
      <c r="I1084" s="803" t="str">
        <f>IFERROR(INDEX('УУС'!F:F,MATCH('показатель 504-п'!T1084,'УУС'!N:N,0)),"")</f>
        <v/>
      </c>
      <c r="J1084" s="804" t="str">
        <f t="shared" si="64"/>
        <v xml:space="preserve">2G хор</v>
      </c>
      <c r="K1084" s="805" t="s">
        <v>156</v>
      </c>
      <c r="L1084" s="805" t="s">
        <v>2536</v>
      </c>
      <c r="M1084" s="805" t="s">
        <v>2516</v>
      </c>
      <c r="N1084" s="805" t="s">
        <v>2695</v>
      </c>
      <c r="O1084" s="806" t="str">
        <f t="shared" si="65"/>
        <v>РРЛ</v>
      </c>
      <c r="P1084" s="801" t="s">
        <v>2540</v>
      </c>
      <c r="Q1084" s="801" t="str">
        <f>CONCATENATE(IFERROR(INDEX('УЦН 1.0'!D:D,MATCH('показатель 504-п'!T1084,'УЦН 1.0'!R:R,0)),""),IF(IFERROR(INDEX('УЦН 1.0'!H:H,MATCH('показатель 504-п'!T1084,'УЦН 1.0'!R:R,0)),"")="",""," ("&amp;IFERROR(INDEX('УЦН 1.0'!H:H,MATCH('показатель 504-п'!T1084,'УЦН 1.0'!R:R,0)),"")&amp;")"))</f>
        <v/>
      </c>
      <c r="R1084" s="807" t="str">
        <f>IFERROR(INDEX('УЦН 2.0'!K:K,MATCH('показатель 504-п'!T1084,'УЦН 2.0'!L:L,0)),"")</f>
        <v/>
      </c>
      <c r="S1084" s="801" t="str">
        <f>IFERROR(INDEX('ПРТС'!H:H,MATCH('показатель 504-п'!T1084,'ПРТС'!P:P,0)),"")</f>
        <v/>
      </c>
      <c r="T1084" s="808">
        <v>1085</v>
      </c>
      <c r="U1084" s="785"/>
      <c r="V1084" s="785"/>
      <c r="W1084" s="785"/>
      <c r="X1084" s="785"/>
      <c r="Y1084" s="785"/>
      <c r="Z1084" s="785"/>
      <c r="AA1084" s="785"/>
      <c r="AB1084" s="785"/>
    </row>
    <row r="1085" ht="14.25">
      <c r="A1085" s="800" t="s">
        <v>774</v>
      </c>
      <c r="B1085" s="800" t="s">
        <v>6584</v>
      </c>
      <c r="C1085" s="800" t="s">
        <v>6611</v>
      </c>
      <c r="D1085" s="801">
        <v>145</v>
      </c>
      <c r="E1085" s="822">
        <v>130</v>
      </c>
      <c r="F1085" s="823" t="s">
        <v>6612</v>
      </c>
      <c r="G1085" s="823" t="s">
        <v>6613</v>
      </c>
      <c r="H1085" s="823" t="s">
        <v>6614</v>
      </c>
      <c r="I1085" s="803" t="str">
        <f>IFERROR(INDEX('УУС'!F:F,MATCH('показатель 504-п'!T1085,'УУС'!N:N,0)),"")</f>
        <v xml:space="preserve">ул. Пролетарская, д. 7А</v>
      </c>
      <c r="J1085" s="804" t="str">
        <f t="shared" si="64"/>
        <v xml:space="preserve">2G хор</v>
      </c>
      <c r="K1085" s="805" t="s">
        <v>2557</v>
      </c>
      <c r="L1085" s="805" t="s">
        <v>2536</v>
      </c>
      <c r="M1085" s="805" t="s">
        <v>2516</v>
      </c>
      <c r="N1085" s="805" t="s">
        <v>2695</v>
      </c>
      <c r="O1085" s="806" t="str">
        <f t="shared" si="65"/>
        <v>-</v>
      </c>
      <c r="P1085" s="801" t="s">
        <v>156</v>
      </c>
      <c r="Q1085" s="801" t="str">
        <f>CONCATENATE(IFERROR(INDEX('УЦН 1.0'!D:D,MATCH('показатель 504-п'!T1085,'УЦН 1.0'!R:R,0)),""),IF(IFERROR(INDEX('УЦН 1.0'!H:H,MATCH('показатель 504-п'!T1085,'УЦН 1.0'!R:R,0)),"")="",""," ("&amp;IFERROR(INDEX('УЦН 1.0'!H:H,MATCH('показатель 504-п'!T1085,'УЦН 1.0'!R:R,0)),"")&amp;")"))</f>
        <v/>
      </c>
      <c r="R1085" s="807" t="str">
        <f>IFERROR(INDEX('УЦН 2.0'!K:K,MATCH('показатель 504-п'!T1085,'УЦН 2.0'!L:L,0)),"")</f>
        <v/>
      </c>
      <c r="S1085" s="801" t="str">
        <f>IFERROR(INDEX('ПРТС'!H:H,MATCH('показатель 504-п'!T1085,'ПРТС'!P:P,0)),"")</f>
        <v/>
      </c>
      <c r="T1085" s="808">
        <v>1086</v>
      </c>
      <c r="U1085" s="785"/>
      <c r="V1085" s="785"/>
      <c r="W1085" s="785"/>
      <c r="X1085" s="785"/>
      <c r="Y1085" s="785"/>
      <c r="Z1085" s="785"/>
      <c r="AA1085" s="785"/>
      <c r="AB1085" s="785"/>
    </row>
    <row r="1086" ht="14.25">
      <c r="A1086" s="800" t="s">
        <v>774</v>
      </c>
      <c r="B1086" s="800" t="s">
        <v>6580</v>
      </c>
      <c r="C1086" s="800" t="s">
        <v>6615</v>
      </c>
      <c r="D1086" s="801">
        <v>1138</v>
      </c>
      <c r="E1086" s="802">
        <v>1044</v>
      </c>
      <c r="F1086" s="803" t="s">
        <v>6616</v>
      </c>
      <c r="G1086" s="803" t="s">
        <v>6617</v>
      </c>
      <c r="H1086" s="803" t="s">
        <v>6618</v>
      </c>
      <c r="I1086" s="803" t="str">
        <f>IFERROR(INDEX('УУС'!F:F,MATCH('показатель 504-п'!T1086,'УУС'!N:N,0)),"")</f>
        <v/>
      </c>
      <c r="J1086" s="804" t="str">
        <f t="shared" si="64"/>
        <v xml:space="preserve">4G хор</v>
      </c>
      <c r="K1086" s="805" t="s">
        <v>2707</v>
      </c>
      <c r="L1086" s="805" t="s">
        <v>2481</v>
      </c>
      <c r="M1086" s="805" t="s">
        <v>2482</v>
      </c>
      <c r="N1086" s="805" t="s">
        <v>2490</v>
      </c>
      <c r="O1086" s="806" t="str">
        <f t="shared" si="65"/>
        <v>ВОЛС</v>
      </c>
      <c r="P1086" s="801" t="s">
        <v>819</v>
      </c>
      <c r="Q1086" s="801" t="str">
        <f>CONCATENATE(IFERROR(INDEX('УЦН 1.0'!D:D,MATCH('показатель 504-п'!T1086,'УЦН 1.0'!R:R,0)),""),IF(IFERROR(INDEX('УЦН 1.0'!H:H,MATCH('показатель 504-п'!T1086,'УЦН 1.0'!R:R,0)),"")="",""," ("&amp;IFERROR(INDEX('УЦН 1.0'!H:H,MATCH('показатель 504-п'!T1086,'УЦН 1.0'!R:R,0)),"")&amp;")"))</f>
        <v/>
      </c>
      <c r="R1086" s="807" t="str">
        <f>IFERROR(INDEX('УЦН 2.0'!K:K,MATCH('показатель 504-п'!T1086,'УЦН 2.0'!L:L,0)),"")</f>
        <v/>
      </c>
      <c r="S1086" s="801" t="str">
        <f>IFERROR(INDEX('ПРТС'!H:H,MATCH('показатель 504-п'!T1086,'ПРТС'!P:P,0)),"")</f>
        <v/>
      </c>
      <c r="T1086" s="808">
        <v>1087</v>
      </c>
      <c r="U1086" s="785"/>
      <c r="V1086" s="785"/>
      <c r="W1086" s="785"/>
      <c r="X1086" s="785"/>
      <c r="Y1086" s="785"/>
      <c r="Z1086" s="785"/>
      <c r="AA1086" s="785"/>
      <c r="AB1086" s="785"/>
    </row>
    <row r="1087" ht="14.25">
      <c r="A1087" s="800" t="s">
        <v>774</v>
      </c>
      <c r="B1087" s="800" t="s">
        <v>6580</v>
      </c>
      <c r="C1087" s="800" t="s">
        <v>6619</v>
      </c>
      <c r="D1087" s="801">
        <v>128</v>
      </c>
      <c r="E1087" s="822">
        <v>103</v>
      </c>
      <c r="F1087" s="823" t="s">
        <v>6620</v>
      </c>
      <c r="G1087" s="823" t="s">
        <v>6621</v>
      </c>
      <c r="H1087" s="823" t="s">
        <v>6622</v>
      </c>
      <c r="I1087" s="803" t="str">
        <f>IFERROR(INDEX('УУС'!F:F,MATCH('показатель 504-п'!T1087,'УУС'!N:N,0)),"")</f>
        <v xml:space="preserve">ул. Школьная, д. 20</v>
      </c>
      <c r="J1087" s="804" t="str">
        <f t="shared" si="64"/>
        <v xml:space="preserve">2G хор</v>
      </c>
      <c r="K1087" s="805" t="s">
        <v>2557</v>
      </c>
      <c r="L1087" s="805" t="s">
        <v>2536</v>
      </c>
      <c r="M1087" s="805" t="s">
        <v>2489</v>
      </c>
      <c r="N1087" s="805" t="s">
        <v>156</v>
      </c>
      <c r="O1087" s="806" t="str">
        <f t="shared" si="65"/>
        <v>РРЛ</v>
      </c>
      <c r="P1087" s="801" t="s">
        <v>2540</v>
      </c>
      <c r="Q1087" s="801" t="str">
        <f>CONCATENATE(IFERROR(INDEX('УЦН 1.0'!D:D,MATCH('показатель 504-п'!T1087,'УЦН 1.0'!R:R,0)),""),IF(IFERROR(INDEX('УЦН 1.0'!H:H,MATCH('показатель 504-п'!T1087,'УЦН 1.0'!R:R,0)),"")="",""," ("&amp;IFERROR(INDEX('УЦН 1.0'!H:H,MATCH('показатель 504-п'!T1087,'УЦН 1.0'!R:R,0)),"")&amp;")"))</f>
        <v/>
      </c>
      <c r="R1087" s="807" t="str">
        <f>IFERROR(INDEX('УЦН 2.0'!K:K,MATCH('показатель 504-п'!T1087,'УЦН 2.0'!L:L,0)),"")</f>
        <v/>
      </c>
      <c r="S1087" s="801" t="str">
        <f>IFERROR(INDEX('ПРТС'!H:H,MATCH('показатель 504-п'!T1087,'ПРТС'!P:P,0)),"")</f>
        <v/>
      </c>
      <c r="T1087" s="808">
        <v>1088</v>
      </c>
      <c r="U1087" s="785"/>
      <c r="V1087" s="785"/>
      <c r="W1087" s="785"/>
      <c r="X1087" s="785"/>
      <c r="Y1087" s="785"/>
      <c r="Z1087" s="785"/>
      <c r="AA1087" s="785"/>
      <c r="AB1087" s="785"/>
    </row>
    <row r="1088" ht="14.25">
      <c r="A1088" s="800" t="s">
        <v>774</v>
      </c>
      <c r="B1088" s="800" t="s">
        <v>6576</v>
      </c>
      <c r="C1088" s="800" t="s">
        <v>6623</v>
      </c>
      <c r="D1088" s="801">
        <v>1374</v>
      </c>
      <c r="E1088" s="802">
        <v>1363</v>
      </c>
      <c r="F1088" s="803" t="s">
        <v>6624</v>
      </c>
      <c r="G1088" s="803" t="s">
        <v>6625</v>
      </c>
      <c r="H1088" s="803" t="s">
        <v>6626</v>
      </c>
      <c r="I1088" s="803" t="str">
        <f>IFERROR(INDEX('УУС'!F:F,MATCH('показатель 504-п'!T1088,'УУС'!N:N,0)),"")</f>
        <v/>
      </c>
      <c r="J1088" s="804" t="str">
        <f t="shared" si="64"/>
        <v xml:space="preserve">4G хор</v>
      </c>
      <c r="K1088" s="805" t="s">
        <v>2557</v>
      </c>
      <c r="L1088" s="805" t="s">
        <v>2481</v>
      </c>
      <c r="M1088" s="805" t="s">
        <v>2516</v>
      </c>
      <c r="N1088" s="805" t="s">
        <v>2695</v>
      </c>
      <c r="O1088" s="806" t="str">
        <f t="shared" si="65"/>
        <v>ВОЛС</v>
      </c>
      <c r="P1088" s="801" t="s">
        <v>819</v>
      </c>
      <c r="Q1088" s="801" t="str">
        <f>CONCATENATE(IFERROR(INDEX('УЦН 1.0'!D:D,MATCH('показатель 504-п'!T1088,'УЦН 1.0'!R:R,0)),""),IF(IFERROR(INDEX('УЦН 1.0'!H:H,MATCH('показатель 504-п'!T1088,'УЦН 1.0'!R:R,0)),"")="",""," ("&amp;IFERROR(INDEX('УЦН 1.0'!H:H,MATCH('показатель 504-п'!T1088,'УЦН 1.0'!R:R,0)),"")&amp;")"))</f>
        <v/>
      </c>
      <c r="R1088" s="807" t="str">
        <f>IFERROR(INDEX('УЦН 2.0'!K:K,MATCH('показатель 504-п'!T1088,'УЦН 2.0'!L:L,0)),"")</f>
        <v/>
      </c>
      <c r="S1088" s="801" t="str">
        <f>IFERROR(INDEX('ПРТС'!H:H,MATCH('показатель 504-п'!T1088,'ПРТС'!P:P,0)),"")</f>
        <v/>
      </c>
      <c r="T1088" s="808">
        <v>1089</v>
      </c>
      <c r="U1088" s="785"/>
      <c r="V1088" s="785"/>
      <c r="W1088" s="785"/>
      <c r="X1088" s="785"/>
      <c r="Y1088" s="785"/>
      <c r="Z1088" s="785"/>
      <c r="AA1088" s="785"/>
      <c r="AB1088" s="785"/>
    </row>
    <row r="1089" ht="14.25">
      <c r="A1089" s="818" t="s">
        <v>774</v>
      </c>
      <c r="B1089" s="800" t="s">
        <v>1376</v>
      </c>
      <c r="C1089" s="818" t="s">
        <v>366</v>
      </c>
      <c r="D1089" s="801">
        <v>318</v>
      </c>
      <c r="E1089" s="822">
        <v>288</v>
      </c>
      <c r="F1089" s="823" t="s">
        <v>6627</v>
      </c>
      <c r="G1089" s="823" t="s">
        <v>6628</v>
      </c>
      <c r="H1089" s="823" t="s">
        <v>6629</v>
      </c>
      <c r="I1089" s="803" t="str">
        <f>IFERROR(INDEX('УУС'!F:F,MATCH('показатель 504-п'!T1089,'УУС'!N:N,0)),"")</f>
        <v/>
      </c>
      <c r="J1089" s="819" t="str">
        <f t="shared" si="64"/>
        <v xml:space="preserve">2G низ</v>
      </c>
      <c r="K1089" s="805" t="s">
        <v>2515</v>
      </c>
      <c r="L1089" s="820" t="s">
        <v>2500</v>
      </c>
      <c r="M1089" s="805" t="s">
        <v>156</v>
      </c>
      <c r="N1089" s="805" t="s">
        <v>2490</v>
      </c>
      <c r="O1089" s="806" t="str">
        <f t="shared" si="65"/>
        <v>ВОЛС</v>
      </c>
      <c r="P1089" s="801" t="s">
        <v>819</v>
      </c>
      <c r="Q1089" s="801" t="str">
        <f>CONCATENATE(IFERROR(INDEX('УЦН 1.0'!D:D,MATCH('показатель 504-п'!T1089,'УЦН 1.0'!R:R,0)),""),IF(IFERROR(INDEX('УЦН 1.0'!H:H,MATCH('показатель 504-п'!T1089,'УЦН 1.0'!R:R,0)),"")="",""," ("&amp;IFERROR(INDEX('УЦН 1.0'!H:H,MATCH('показатель 504-п'!T1089,'УЦН 1.0'!R:R,0)),"")&amp;")"))</f>
        <v xml:space="preserve">2017 (ВОЛС)</v>
      </c>
      <c r="R1089" s="807" t="str">
        <f>IFERROR(INDEX('УЦН 2.0'!K:K,MATCH('показатель 504-п'!T1089,'УЦН 2.0'!L:L,0)),"")</f>
        <v/>
      </c>
      <c r="S1089" s="801">
        <f>IFERROR(INDEX('ПРТС'!H:H,MATCH('показатель 504-п'!T1089,'ПРТС'!P:P,0)),"")</f>
        <v>2024</v>
      </c>
      <c r="T1089" s="808">
        <v>1090</v>
      </c>
      <c r="U1089" s="785"/>
      <c r="V1089" s="785"/>
      <c r="W1089" s="785"/>
      <c r="X1089" s="785"/>
      <c r="Y1089" s="785"/>
      <c r="Z1089" s="785"/>
      <c r="AA1089" s="785"/>
      <c r="AB1089" s="785"/>
    </row>
    <row r="1090" ht="14.25">
      <c r="A1090" s="800" t="s">
        <v>774</v>
      </c>
      <c r="B1090" s="800" t="s">
        <v>1377</v>
      </c>
      <c r="C1090" s="800" t="s">
        <v>367</v>
      </c>
      <c r="D1090" s="801">
        <v>390</v>
      </c>
      <c r="E1090" s="802">
        <v>362</v>
      </c>
      <c r="F1090" s="803" t="s">
        <v>6630</v>
      </c>
      <c r="G1090" s="803" t="s">
        <v>6631</v>
      </c>
      <c r="H1090" s="803" t="s">
        <v>6632</v>
      </c>
      <c r="I1090" s="803" t="str">
        <f>IFERROR(INDEX('УУС'!F:F,MATCH('показатель 504-п'!T1090,'УУС'!N:N,0)),"")</f>
        <v/>
      </c>
      <c r="J1090" s="804" t="str">
        <f t="shared" si="64"/>
        <v xml:space="preserve">4G хор</v>
      </c>
      <c r="K1090" s="805" t="s">
        <v>156</v>
      </c>
      <c r="L1090" s="805" t="s">
        <v>2500</v>
      </c>
      <c r="M1090" s="805" t="s">
        <v>156</v>
      </c>
      <c r="N1090" s="805" t="s">
        <v>2483</v>
      </c>
      <c r="O1090" s="806" t="str">
        <f t="shared" si="65"/>
        <v>ВОЛС</v>
      </c>
      <c r="P1090" s="801" t="s">
        <v>819</v>
      </c>
      <c r="Q1090" s="801" t="str">
        <f>CONCATENATE(IFERROR(INDEX('УЦН 1.0'!D:D,MATCH('показатель 504-п'!T1090,'УЦН 1.0'!R:R,0)),""),IF(IFERROR(INDEX('УЦН 1.0'!H:H,MATCH('показатель 504-п'!T1090,'УЦН 1.0'!R:R,0)),"")="",""," ("&amp;IFERROR(INDEX('УЦН 1.0'!H:H,MATCH('показатель 504-п'!T1090,'УЦН 1.0'!R:R,0)),"")&amp;")"))</f>
        <v xml:space="preserve">2015 (ВОЛС)</v>
      </c>
      <c r="R1090" s="807" t="str">
        <f>IFERROR(INDEX('УЦН 2.0'!K:K,MATCH('показатель 504-п'!T1090,'УЦН 2.0'!L:L,0)),"")</f>
        <v/>
      </c>
      <c r="S1090" s="801" t="str">
        <f>IFERROR(INDEX('ПРТС'!H:H,MATCH('показатель 504-п'!T1090,'ПРТС'!P:P,0)),"")</f>
        <v/>
      </c>
      <c r="T1090" s="808">
        <v>1091</v>
      </c>
      <c r="U1090" s="785"/>
      <c r="V1090" s="785"/>
      <c r="W1090" s="785"/>
      <c r="X1090" s="785"/>
      <c r="Y1090" s="785"/>
      <c r="Z1090" s="785"/>
      <c r="AA1090" s="785"/>
      <c r="AB1090" s="785"/>
    </row>
    <row r="1091" ht="14.25">
      <c r="A1091" s="800" t="s">
        <v>774</v>
      </c>
      <c r="B1091" s="800" t="s">
        <v>6580</v>
      </c>
      <c r="C1091" s="800" t="s">
        <v>6633</v>
      </c>
      <c r="D1091" s="801">
        <v>132</v>
      </c>
      <c r="E1091" s="822">
        <v>129</v>
      </c>
      <c r="F1091" s="823" t="s">
        <v>6634</v>
      </c>
      <c r="G1091" s="823" t="s">
        <v>6635</v>
      </c>
      <c r="H1091" s="823" t="s">
        <v>6636</v>
      </c>
      <c r="I1091" s="803" t="str">
        <f>IFERROR(INDEX('УУС'!F:F,MATCH('показатель 504-п'!T1091,'УУС'!N:N,0)),"")</f>
        <v/>
      </c>
      <c r="J1091" s="804" t="str">
        <f t="shared" si="64"/>
        <v xml:space="preserve">2G хор</v>
      </c>
      <c r="K1091" s="805" t="s">
        <v>2515</v>
      </c>
      <c r="L1091" s="805" t="s">
        <v>2500</v>
      </c>
      <c r="M1091" s="805" t="s">
        <v>156</v>
      </c>
      <c r="N1091" s="805" t="s">
        <v>2695</v>
      </c>
      <c r="O1091" s="806" t="str">
        <f t="shared" si="65"/>
        <v>ВОЛС</v>
      </c>
      <c r="P1091" s="801" t="s">
        <v>819</v>
      </c>
      <c r="Q1091" s="801" t="str">
        <f>CONCATENATE(IFERROR(INDEX('УЦН 1.0'!D:D,MATCH('показатель 504-п'!T1091,'УЦН 1.0'!R:R,0)),""),IF(IFERROR(INDEX('УЦН 1.0'!H:H,MATCH('показатель 504-п'!T1091,'УЦН 1.0'!R:R,0)),"")="",""," ("&amp;IFERROR(INDEX('УЦН 1.0'!H:H,MATCH('показатель 504-п'!T1091,'УЦН 1.0'!R:R,0)),"")&amp;")"))</f>
        <v/>
      </c>
      <c r="R1091" s="807" t="str">
        <f>IFERROR(INDEX('УЦН 2.0'!K:K,MATCH('показатель 504-п'!T1091,'УЦН 2.0'!L:L,0)),"")</f>
        <v/>
      </c>
      <c r="S1091" s="801" t="str">
        <f>IFERROR(INDEX('ПРТС'!H:H,MATCH('показатель 504-п'!T1091,'ПРТС'!P:P,0)),"")</f>
        <v/>
      </c>
      <c r="T1091" s="808">
        <v>1092</v>
      </c>
      <c r="U1091" s="785"/>
      <c r="V1091" s="785"/>
      <c r="W1091" s="785"/>
      <c r="X1091" s="785"/>
      <c r="Y1091" s="785"/>
      <c r="Z1091" s="785"/>
      <c r="AA1091" s="785"/>
      <c r="AB1091" s="785"/>
    </row>
    <row r="1092" ht="14.25">
      <c r="A1092" s="800" t="s">
        <v>774</v>
      </c>
      <c r="B1092" s="800" t="s">
        <v>6637</v>
      </c>
      <c r="C1092" s="800" t="s">
        <v>6638</v>
      </c>
      <c r="D1092" s="801">
        <v>151</v>
      </c>
      <c r="E1092" s="802">
        <v>93</v>
      </c>
      <c r="F1092" s="803" t="s">
        <v>6639</v>
      </c>
      <c r="G1092" s="803" t="s">
        <v>6640</v>
      </c>
      <c r="H1092" s="803" t="s">
        <v>6641</v>
      </c>
      <c r="I1092" s="803" t="str">
        <f>IFERROR(INDEX('УУС'!F:F,MATCH('показатель 504-п'!T1092,'УУС'!N:N,0)),"")</f>
        <v/>
      </c>
      <c r="J1092" s="804" t="str">
        <f t="shared" si="64"/>
        <v xml:space="preserve">2G низ</v>
      </c>
      <c r="K1092" s="805" t="s">
        <v>2515</v>
      </c>
      <c r="L1092" s="805" t="s">
        <v>2500</v>
      </c>
      <c r="M1092" s="805" t="s">
        <v>156</v>
      </c>
      <c r="N1092" s="805" t="s">
        <v>2490</v>
      </c>
      <c r="O1092" s="806" t="str">
        <f t="shared" si="65"/>
        <v>РРЛ</v>
      </c>
      <c r="P1092" s="801" t="s">
        <v>2540</v>
      </c>
      <c r="Q1092" s="801" t="str">
        <f>CONCATENATE(IFERROR(INDEX('УЦН 1.0'!D:D,MATCH('показатель 504-п'!T1092,'УЦН 1.0'!R:R,0)),""),IF(IFERROR(INDEX('УЦН 1.0'!H:H,MATCH('показатель 504-п'!T1092,'УЦН 1.0'!R:R,0)),"")="",""," ("&amp;IFERROR(INDEX('УЦН 1.0'!H:H,MATCH('показатель 504-п'!T1092,'УЦН 1.0'!R:R,0)),"")&amp;")"))</f>
        <v/>
      </c>
      <c r="R1092" s="807" t="str">
        <f>IFERROR(INDEX('УЦН 2.0'!K:K,MATCH('показатель 504-п'!T1092,'УЦН 2.0'!L:L,0)),"")</f>
        <v/>
      </c>
      <c r="S1092" s="801" t="str">
        <f>IFERROR(INDEX('ПРТС'!H:H,MATCH('показатель 504-п'!T1092,'ПРТС'!P:P,0)),"")</f>
        <v/>
      </c>
      <c r="T1092" s="808">
        <v>1093</v>
      </c>
      <c r="U1092" s="785"/>
      <c r="V1092" s="785"/>
      <c r="W1092" s="785"/>
      <c r="X1092" s="785"/>
      <c r="Y1092" s="785"/>
      <c r="Z1092" s="785"/>
      <c r="AA1092" s="785"/>
      <c r="AB1092" s="785"/>
    </row>
    <row r="1093" ht="14.25">
      <c r="A1093" s="800" t="s">
        <v>774</v>
      </c>
      <c r="B1093" s="800" t="s">
        <v>6580</v>
      </c>
      <c r="C1093" s="800" t="s">
        <v>6642</v>
      </c>
      <c r="D1093" s="801">
        <v>91</v>
      </c>
      <c r="E1093" s="802">
        <v>61</v>
      </c>
      <c r="F1093" s="803" t="s">
        <v>6643</v>
      </c>
      <c r="G1093" s="803" t="s">
        <v>6644</v>
      </c>
      <c r="H1093" s="803" t="s">
        <v>6645</v>
      </c>
      <c r="I1093" s="803" t="str">
        <f>IFERROR(INDEX('УУС'!F:F,MATCH('показатель 504-п'!T1093,'УУС'!N:N,0)),"")</f>
        <v/>
      </c>
      <c r="J1093" s="804" t="str">
        <f t="shared" si="64"/>
        <v xml:space="preserve">2G хор</v>
      </c>
      <c r="K1093" s="805" t="s">
        <v>2557</v>
      </c>
      <c r="L1093" s="805" t="s">
        <v>2536</v>
      </c>
      <c r="M1093" s="805" t="s">
        <v>2516</v>
      </c>
      <c r="N1093" s="805" t="s">
        <v>2695</v>
      </c>
      <c r="O1093" s="806" t="str">
        <f t="shared" si="65"/>
        <v>РРЛ</v>
      </c>
      <c r="P1093" s="801" t="s">
        <v>2540</v>
      </c>
      <c r="Q1093" s="801" t="str">
        <f>CONCATENATE(IFERROR(INDEX('УЦН 1.0'!D:D,MATCH('показатель 504-п'!T1093,'УЦН 1.0'!R:R,0)),""),IF(IFERROR(INDEX('УЦН 1.0'!H:H,MATCH('показатель 504-п'!T1093,'УЦН 1.0'!R:R,0)),"")="",""," ("&amp;IFERROR(INDEX('УЦН 1.0'!H:H,MATCH('показатель 504-п'!T1093,'УЦН 1.0'!R:R,0)),"")&amp;")"))</f>
        <v/>
      </c>
      <c r="R1093" s="807" t="str">
        <f>IFERROR(INDEX('УЦН 2.0'!K:K,MATCH('показатель 504-п'!T1093,'УЦН 2.0'!L:L,0)),"")</f>
        <v/>
      </c>
      <c r="S1093" s="801" t="str">
        <f>IFERROR(INDEX('ПРТС'!H:H,MATCH('показатель 504-п'!T1093,'ПРТС'!P:P,0)),"")</f>
        <v/>
      </c>
      <c r="T1093" s="808">
        <v>1094</v>
      </c>
      <c r="U1093" s="785"/>
      <c r="V1093" s="785"/>
      <c r="W1093" s="785"/>
      <c r="X1093" s="785"/>
      <c r="Y1093" s="785"/>
      <c r="Z1093" s="785"/>
      <c r="AA1093" s="785"/>
      <c r="AB1093" s="785"/>
    </row>
    <row r="1094" ht="14.25">
      <c r="A1094" s="800" t="s">
        <v>774</v>
      </c>
      <c r="B1094" s="800" t="s">
        <v>1378</v>
      </c>
      <c r="C1094" s="800" t="s">
        <v>368</v>
      </c>
      <c r="D1094" s="801">
        <v>473</v>
      </c>
      <c r="E1094" s="802">
        <v>463</v>
      </c>
      <c r="F1094" s="803" t="s">
        <v>6646</v>
      </c>
      <c r="G1094" s="803" t="s">
        <v>6647</v>
      </c>
      <c r="H1094" s="803" t="s">
        <v>6648</v>
      </c>
      <c r="I1094" s="803" t="str">
        <f>IFERROR(INDEX('УУС'!F:F,MATCH('показатель 504-п'!T1094,'УУС'!N:N,0)),"")</f>
        <v xml:space="preserve">ул. Школьная, д. 2</v>
      </c>
      <c r="J1094" s="804" t="str">
        <f t="shared" si="64"/>
        <v xml:space="preserve">4G хор</v>
      </c>
      <c r="K1094" s="805" t="s">
        <v>2557</v>
      </c>
      <c r="L1094" s="805" t="s">
        <v>2488</v>
      </c>
      <c r="M1094" s="805" t="s">
        <v>2482</v>
      </c>
      <c r="N1094" s="805" t="s">
        <v>2695</v>
      </c>
      <c r="O1094" s="806" t="str">
        <f t="shared" si="65"/>
        <v>ВОЛС</v>
      </c>
      <c r="P1094" s="801" t="s">
        <v>819</v>
      </c>
      <c r="Q1094" s="801" t="str">
        <f>CONCATENATE(IFERROR(INDEX('УЦН 1.0'!D:D,MATCH('показатель 504-п'!T1094,'УЦН 1.0'!R:R,0)),""),IF(IFERROR(INDEX('УЦН 1.0'!H:H,MATCH('показатель 504-п'!T1094,'УЦН 1.0'!R:R,0)),"")="",""," ("&amp;IFERROR(INDEX('УЦН 1.0'!H:H,MATCH('показатель 504-п'!T1094,'УЦН 1.0'!R:R,0)),"")&amp;")"))</f>
        <v xml:space="preserve">2015 (ВОЛС)</v>
      </c>
      <c r="R1094" s="807" t="str">
        <f>IFERROR(INDEX('УЦН 2.0'!K:K,MATCH('показатель 504-п'!T1094,'УЦН 2.0'!L:L,0)),"")</f>
        <v/>
      </c>
      <c r="S1094" s="801" t="str">
        <f>IFERROR(INDEX('ПРТС'!H:H,MATCH('показатель 504-п'!T1094,'ПРТС'!P:P,0)),"")</f>
        <v/>
      </c>
      <c r="T1094" s="808">
        <v>1095</v>
      </c>
      <c r="U1094" s="785"/>
      <c r="V1094" s="785"/>
      <c r="W1094" s="785"/>
      <c r="X1094" s="785"/>
      <c r="Y1094" s="785"/>
      <c r="Z1094" s="785"/>
      <c r="AA1094" s="785"/>
      <c r="AB1094" s="785"/>
    </row>
    <row r="1095" ht="14.25">
      <c r="A1095" s="800" t="s">
        <v>774</v>
      </c>
      <c r="B1095" s="800" t="s">
        <v>6649</v>
      </c>
      <c r="C1095" s="800" t="s">
        <v>6650</v>
      </c>
      <c r="D1095" s="801">
        <v>88</v>
      </c>
      <c r="E1095" s="802">
        <v>74</v>
      </c>
      <c r="F1095" s="803" t="s">
        <v>6651</v>
      </c>
      <c r="G1095" s="803" t="s">
        <v>6652</v>
      </c>
      <c r="H1095" s="803" t="s">
        <v>6653</v>
      </c>
      <c r="I1095" s="803" t="str">
        <f>IFERROR(INDEX('УУС'!F:F,MATCH('показатель 504-п'!T1095,'УУС'!N:N,0)),"")</f>
        <v xml:space="preserve">ул. Верхняя, д. 14</v>
      </c>
      <c r="J1095" s="804" t="str">
        <f t="shared" si="64"/>
        <v xml:space="preserve">2G низ</v>
      </c>
      <c r="K1095" s="805" t="s">
        <v>2515</v>
      </c>
      <c r="L1095" s="805" t="s">
        <v>2500</v>
      </c>
      <c r="M1095" s="805" t="s">
        <v>156</v>
      </c>
      <c r="N1095" s="805" t="s">
        <v>2490</v>
      </c>
      <c r="O1095" s="806" t="str">
        <f t="shared" si="65"/>
        <v>РРЛ</v>
      </c>
      <c r="P1095" s="801" t="s">
        <v>2540</v>
      </c>
      <c r="Q1095" s="801" t="str">
        <f>CONCATENATE(IFERROR(INDEX('УЦН 1.0'!D:D,MATCH('показатель 504-п'!T1095,'УЦН 1.0'!R:R,0)),""),IF(IFERROR(INDEX('УЦН 1.0'!H:H,MATCH('показатель 504-п'!T1095,'УЦН 1.0'!R:R,0)),"")="",""," ("&amp;IFERROR(INDEX('УЦН 1.0'!H:H,MATCH('показатель 504-п'!T1095,'УЦН 1.0'!R:R,0)),"")&amp;")"))</f>
        <v/>
      </c>
      <c r="R1095" s="807" t="str">
        <f>IFERROR(INDEX('УЦН 2.0'!K:K,MATCH('показатель 504-п'!T1095,'УЦН 2.0'!L:L,0)),"")</f>
        <v/>
      </c>
      <c r="S1095" s="801" t="str">
        <f>IFERROR(INDEX('ПРТС'!H:H,MATCH('показатель 504-п'!T1095,'ПРТС'!P:P,0)),"")</f>
        <v/>
      </c>
      <c r="T1095" s="808">
        <v>1096</v>
      </c>
      <c r="U1095" s="785"/>
      <c r="V1095" s="785"/>
      <c r="W1095" s="785"/>
      <c r="X1095" s="785"/>
      <c r="Y1095" s="785"/>
      <c r="Z1095" s="785"/>
      <c r="AA1095" s="785"/>
      <c r="AB1095" s="785"/>
    </row>
    <row r="1096" ht="14.25">
      <c r="A1096" s="800" t="s">
        <v>774</v>
      </c>
      <c r="B1096" s="800" t="s">
        <v>6584</v>
      </c>
      <c r="C1096" s="800" t="s">
        <v>1415</v>
      </c>
      <c r="D1096" s="801">
        <v>152</v>
      </c>
      <c r="E1096" s="822">
        <v>122</v>
      </c>
      <c r="F1096" s="823" t="s">
        <v>6654</v>
      </c>
      <c r="G1096" s="823" t="s">
        <v>6655</v>
      </c>
      <c r="H1096" s="823" t="s">
        <v>6656</v>
      </c>
      <c r="I1096" s="803" t="str">
        <f>IFERROR(INDEX('УУС'!F:F,MATCH('показатель 504-п'!T1096,'УУС'!N:N,0)),"")</f>
        <v/>
      </c>
      <c r="J1096" s="804" t="str">
        <f t="shared" si="64"/>
        <v xml:space="preserve">2G хор</v>
      </c>
      <c r="K1096" s="805" t="s">
        <v>2515</v>
      </c>
      <c r="L1096" s="805" t="s">
        <v>2536</v>
      </c>
      <c r="M1096" s="805" t="s">
        <v>2516</v>
      </c>
      <c r="N1096" s="805" t="s">
        <v>2695</v>
      </c>
      <c r="O1096" s="806" t="str">
        <f t="shared" si="65"/>
        <v>РРЛ</v>
      </c>
      <c r="P1096" s="801" t="s">
        <v>2540</v>
      </c>
      <c r="Q1096" s="801" t="str">
        <f>CONCATENATE(IFERROR(INDEX('УЦН 1.0'!D:D,MATCH('показатель 504-п'!T1096,'УЦН 1.0'!R:R,0)),""),IF(IFERROR(INDEX('УЦН 1.0'!H:H,MATCH('показатель 504-п'!T1096,'УЦН 1.0'!R:R,0)),"")="",""," ("&amp;IFERROR(INDEX('УЦН 1.0'!H:H,MATCH('показатель 504-п'!T1096,'УЦН 1.0'!R:R,0)),"")&amp;")"))</f>
        <v/>
      </c>
      <c r="R1096" s="807" t="str">
        <f>IFERROR(INDEX('УЦН 2.0'!K:K,MATCH('показатель 504-п'!T1096,'УЦН 2.0'!L:L,0)),"")</f>
        <v/>
      </c>
      <c r="S1096" s="801" t="str">
        <f>IFERROR(INDEX('ПРТС'!H:H,MATCH('показатель 504-п'!T1096,'ПРТС'!P:P,0)),"")</f>
        <v/>
      </c>
      <c r="T1096" s="808">
        <v>1097</v>
      </c>
      <c r="U1096" s="785"/>
      <c r="V1096" s="785"/>
      <c r="W1096" s="785"/>
      <c r="X1096" s="785"/>
      <c r="Y1096" s="785"/>
      <c r="Z1096" s="785"/>
      <c r="AA1096" s="785"/>
      <c r="AB1096" s="785"/>
    </row>
    <row r="1097" ht="14.25">
      <c r="A1097" s="800" t="s">
        <v>774</v>
      </c>
      <c r="B1097" s="800" t="s">
        <v>6580</v>
      </c>
      <c r="C1097" s="800" t="s">
        <v>369</v>
      </c>
      <c r="D1097" s="801">
        <v>282</v>
      </c>
      <c r="E1097" s="822">
        <v>248</v>
      </c>
      <c r="F1097" s="823" t="s">
        <v>6657</v>
      </c>
      <c r="G1097" s="823" t="s">
        <v>6658</v>
      </c>
      <c r="H1097" s="823" t="s">
        <v>6659</v>
      </c>
      <c r="I1097" s="803" t="str">
        <f>IFERROR(INDEX('УУС'!F:F,MATCH('показатель 504-п'!T1097,'УУС'!N:N,0)),"")</f>
        <v xml:space="preserve">ул. Центральная, д. 35</v>
      </c>
      <c r="J1097" s="804" t="str">
        <f t="shared" si="64"/>
        <v xml:space="preserve">2G хор</v>
      </c>
      <c r="K1097" s="805" t="s">
        <v>2557</v>
      </c>
      <c r="L1097" s="805" t="s">
        <v>2536</v>
      </c>
      <c r="M1097" s="805" t="s">
        <v>2516</v>
      </c>
      <c r="N1097" s="805" t="s">
        <v>2695</v>
      </c>
      <c r="O1097" s="806" t="str">
        <f t="shared" si="65"/>
        <v>ВОЛС</v>
      </c>
      <c r="P1097" s="801" t="s">
        <v>819</v>
      </c>
      <c r="Q1097" s="801" t="str">
        <f>CONCATENATE(IFERROR(INDEX('УЦН 1.0'!D:D,MATCH('показатель 504-п'!T1097,'УЦН 1.0'!R:R,0)),""),IF(IFERROR(INDEX('УЦН 1.0'!H:H,MATCH('показатель 504-п'!T1097,'УЦН 1.0'!R:R,0)),"")="",""," ("&amp;IFERROR(INDEX('УЦН 1.0'!H:H,MATCH('показатель 504-п'!T1097,'УЦН 1.0'!R:R,0)),"")&amp;")"))</f>
        <v xml:space="preserve">2015 (ВОЛС)</v>
      </c>
      <c r="R1097" s="807" t="str">
        <f>IFERROR(INDEX('УЦН 2.0'!K:K,MATCH('показатель 504-п'!T1097,'УЦН 2.0'!L:L,0)),"")</f>
        <v/>
      </c>
      <c r="S1097" s="801" t="str">
        <f>IFERROR(INDEX('ПРТС'!H:H,MATCH('показатель 504-п'!T1097,'ПРТС'!P:P,0)),"")</f>
        <v/>
      </c>
      <c r="T1097" s="808">
        <v>1098</v>
      </c>
      <c r="U1097" s="785"/>
      <c r="V1097" s="785"/>
      <c r="W1097" s="785"/>
      <c r="X1097" s="785"/>
      <c r="Y1097" s="785"/>
      <c r="Z1097" s="785"/>
      <c r="AA1097" s="785"/>
      <c r="AB1097" s="785"/>
    </row>
    <row r="1098" ht="14.25">
      <c r="A1098" s="800" t="s">
        <v>774</v>
      </c>
      <c r="B1098" s="800" t="s">
        <v>1377</v>
      </c>
      <c r="C1098" s="800" t="s">
        <v>370</v>
      </c>
      <c r="D1098" s="801">
        <v>443</v>
      </c>
      <c r="E1098" s="822">
        <v>326</v>
      </c>
      <c r="F1098" s="823" t="s">
        <v>6660</v>
      </c>
      <c r="G1098" s="823" t="s">
        <v>6661</v>
      </c>
      <c r="H1098" s="823" t="s">
        <v>6662</v>
      </c>
      <c r="I1098" s="803" t="str">
        <f>IFERROR(INDEX('УУС'!F:F,MATCH('показатель 504-п'!T1098,'УУС'!N:N,0)),"")</f>
        <v xml:space="preserve">ул. Верхняя, д. 36</v>
      </c>
      <c r="J1098" s="804" t="str">
        <f t="shared" si="64"/>
        <v xml:space="preserve">2G хор</v>
      </c>
      <c r="K1098" s="805" t="s">
        <v>156</v>
      </c>
      <c r="L1098" s="805" t="s">
        <v>2536</v>
      </c>
      <c r="M1098" s="805" t="s">
        <v>156</v>
      </c>
      <c r="N1098" s="805" t="s">
        <v>2490</v>
      </c>
      <c r="O1098" s="806" t="str">
        <f t="shared" si="65"/>
        <v>ВОЛС</v>
      </c>
      <c r="P1098" s="801" t="s">
        <v>819</v>
      </c>
      <c r="Q1098" s="801" t="str">
        <f>CONCATENATE(IFERROR(INDEX('УЦН 1.0'!D:D,MATCH('показатель 504-п'!T1098,'УЦН 1.0'!R:R,0)),""),IF(IFERROR(INDEX('УЦН 1.0'!H:H,MATCH('показатель 504-п'!T1098,'УЦН 1.0'!R:R,0)),"")="",""," ("&amp;IFERROR(INDEX('УЦН 1.0'!H:H,MATCH('показатель 504-п'!T1098,'УЦН 1.0'!R:R,0)),"")&amp;")"))</f>
        <v xml:space="preserve">2015 (ВОЛС)</v>
      </c>
      <c r="R1098" s="807" t="str">
        <f>IFERROR(INDEX('УЦН 2.0'!K:K,MATCH('показатель 504-п'!T1098,'УЦН 2.0'!L:L,0)),"")</f>
        <v/>
      </c>
      <c r="S1098" s="801" t="str">
        <f>IFERROR(INDEX('ПРТС'!H:H,MATCH('показатель 504-п'!T1098,'ПРТС'!P:P,0)),"")</f>
        <v/>
      </c>
      <c r="T1098" s="808">
        <v>1099</v>
      </c>
      <c r="U1098" s="785"/>
      <c r="V1098" s="785"/>
      <c r="W1098" s="785"/>
      <c r="X1098" s="785"/>
      <c r="Y1098" s="785"/>
      <c r="Z1098" s="785"/>
      <c r="AA1098" s="785"/>
      <c r="AB1098" s="785"/>
    </row>
    <row r="1099" ht="14.25">
      <c r="A1099" s="818" t="s">
        <v>774</v>
      </c>
      <c r="B1099" s="800" t="s">
        <v>6576</v>
      </c>
      <c r="C1099" s="818" t="s">
        <v>724</v>
      </c>
      <c r="D1099" s="801">
        <v>149</v>
      </c>
      <c r="E1099" s="822">
        <v>171</v>
      </c>
      <c r="F1099" s="823" t="s">
        <v>6663</v>
      </c>
      <c r="G1099" s="823" t="s">
        <v>6664</v>
      </c>
      <c r="H1099" s="823" t="s">
        <v>6665</v>
      </c>
      <c r="I1099" s="803" t="str">
        <f>IFERROR(INDEX('УУС'!F:F,MATCH('показатель 504-п'!T1099,'УУС'!N:N,0)),"")</f>
        <v xml:space="preserve">ул. Зеленая, д. 11А</v>
      </c>
      <c r="J1099" s="819" t="str">
        <f t="shared" si="64"/>
        <v xml:space="preserve">2G низ</v>
      </c>
      <c r="K1099" s="805" t="s">
        <v>2515</v>
      </c>
      <c r="L1099" s="820" t="s">
        <v>2500</v>
      </c>
      <c r="M1099" s="805" t="s">
        <v>2489</v>
      </c>
      <c r="N1099" s="805" t="s">
        <v>156</v>
      </c>
      <c r="O1099" s="806" t="str">
        <f t="shared" si="65"/>
        <v>Спутник</v>
      </c>
      <c r="P1099" s="801" t="s">
        <v>882</v>
      </c>
      <c r="Q1099" s="801" t="str">
        <f>CONCATENATE(IFERROR(INDEX('УЦН 1.0'!D:D,MATCH('показатель 504-п'!T1099,'УЦН 1.0'!R:R,0)),""),IF(IFERROR(INDEX('УЦН 1.0'!H:H,MATCH('показатель 504-п'!T1099,'УЦН 1.0'!R:R,0)),"")="",""," ("&amp;IFERROR(INDEX('УЦН 1.0'!H:H,MATCH('показатель 504-п'!T1099,'УЦН 1.0'!R:R,0)),"")&amp;")"))</f>
        <v/>
      </c>
      <c r="R1099" s="807" t="str">
        <f>IFERROR(INDEX('УЦН 2.0'!K:K,MATCH('показатель 504-п'!T1099,'УЦН 2.0'!L:L,0)),"")</f>
        <v/>
      </c>
      <c r="S1099" s="801">
        <f>IFERROR(INDEX('ПРТС'!H:H,MATCH('показатель 504-п'!T1099,'ПРТС'!P:P,0)),"")</f>
        <v>2024</v>
      </c>
      <c r="T1099" s="808">
        <v>1100</v>
      </c>
      <c r="U1099" s="785"/>
      <c r="V1099" s="785"/>
      <c r="W1099" s="785"/>
      <c r="X1099" s="785"/>
      <c r="Y1099" s="785"/>
      <c r="Z1099" s="785"/>
      <c r="AA1099" s="785"/>
      <c r="AB1099" s="785"/>
    </row>
    <row r="1100" ht="14.25">
      <c r="A1100" s="800" t="s">
        <v>774</v>
      </c>
      <c r="B1100" s="800" t="s">
        <v>6595</v>
      </c>
      <c r="C1100" s="800" t="s">
        <v>6666</v>
      </c>
      <c r="D1100" s="801">
        <v>1502</v>
      </c>
      <c r="E1100" s="802">
        <v>1430</v>
      </c>
      <c r="F1100" s="803" t="s">
        <v>6667</v>
      </c>
      <c r="G1100" s="803" t="s">
        <v>6668</v>
      </c>
      <c r="H1100" s="803" t="s">
        <v>6669</v>
      </c>
      <c r="I1100" s="803" t="str">
        <f>IFERROR(INDEX('УУС'!F:F,MATCH('показатель 504-п'!T1100,'УУС'!N:N,0)),"")</f>
        <v/>
      </c>
      <c r="J1100" s="804" t="str">
        <f t="shared" si="64"/>
        <v xml:space="preserve">4G хор</v>
      </c>
      <c r="K1100" s="805" t="s">
        <v>2480</v>
      </c>
      <c r="L1100" s="805" t="s">
        <v>2536</v>
      </c>
      <c r="M1100" s="805" t="s">
        <v>2516</v>
      </c>
      <c r="N1100" s="805" t="s">
        <v>2483</v>
      </c>
      <c r="O1100" s="806" t="str">
        <f t="shared" si="65"/>
        <v>ВОЛС</v>
      </c>
      <c r="P1100" s="801" t="s">
        <v>819</v>
      </c>
      <c r="Q1100" s="801" t="str">
        <f>CONCATENATE(IFERROR(INDEX('УЦН 1.0'!D:D,MATCH('показатель 504-п'!T1100,'УЦН 1.0'!R:R,0)),""),IF(IFERROR(INDEX('УЦН 1.0'!H:H,MATCH('показатель 504-п'!T1100,'УЦН 1.0'!R:R,0)),"")="",""," ("&amp;IFERROR(INDEX('УЦН 1.0'!H:H,MATCH('показатель 504-п'!T1100,'УЦН 1.0'!R:R,0)),"")&amp;")"))</f>
        <v/>
      </c>
      <c r="R1100" s="807" t="str">
        <f>IFERROR(INDEX('УЦН 2.0'!K:K,MATCH('показатель 504-п'!T1100,'УЦН 2.0'!L:L,0)),"")</f>
        <v/>
      </c>
      <c r="S1100" s="801" t="str">
        <f>IFERROR(INDEX('ПРТС'!H:H,MATCH('показатель 504-п'!T1100,'ПРТС'!P:P,0)),"")</f>
        <v/>
      </c>
      <c r="T1100" s="808">
        <v>1101</v>
      </c>
      <c r="U1100" s="785"/>
      <c r="V1100" s="785"/>
      <c r="W1100" s="785"/>
      <c r="X1100" s="785"/>
      <c r="Y1100" s="785"/>
      <c r="Z1100" s="785"/>
      <c r="AA1100" s="785"/>
      <c r="AB1100" s="785"/>
    </row>
    <row r="1101" ht="14.25">
      <c r="A1101" s="800" t="s">
        <v>774</v>
      </c>
      <c r="B1101" s="800" t="s">
        <v>6584</v>
      </c>
      <c r="C1101" s="800" t="s">
        <v>6670</v>
      </c>
      <c r="D1101" s="801">
        <v>1807</v>
      </c>
      <c r="E1101" s="802">
        <v>1413</v>
      </c>
      <c r="F1101" s="803" t="s">
        <v>6671</v>
      </c>
      <c r="G1101" s="803" t="s">
        <v>6672</v>
      </c>
      <c r="H1101" s="803" t="s">
        <v>6673</v>
      </c>
      <c r="I1101" s="803" t="str">
        <f>IFERROR(INDEX('УУС'!F:F,MATCH('показатель 504-п'!T1101,'УУС'!N:N,0)),"")</f>
        <v/>
      </c>
      <c r="J1101" s="804" t="str">
        <f t="shared" si="64"/>
        <v xml:space="preserve">4G хор</v>
      </c>
      <c r="K1101" s="805" t="s">
        <v>2707</v>
      </c>
      <c r="L1101" s="805" t="s">
        <v>2481</v>
      </c>
      <c r="M1101" s="805" t="s">
        <v>2482</v>
      </c>
      <c r="N1101" s="805" t="s">
        <v>2483</v>
      </c>
      <c r="O1101" s="806" t="str">
        <f t="shared" si="65"/>
        <v>-</v>
      </c>
      <c r="P1101" s="801" t="s">
        <v>156</v>
      </c>
      <c r="Q1101" s="801" t="str">
        <f>CONCATENATE(IFERROR(INDEX('УЦН 1.0'!D:D,MATCH('показатель 504-п'!T1101,'УЦН 1.0'!R:R,0)),""),IF(IFERROR(INDEX('УЦН 1.0'!H:H,MATCH('показатель 504-п'!T1101,'УЦН 1.0'!R:R,0)),"")="",""," ("&amp;IFERROR(INDEX('УЦН 1.0'!H:H,MATCH('показатель 504-п'!T1101,'УЦН 1.0'!R:R,0)),"")&amp;")"))</f>
        <v/>
      </c>
      <c r="R1101" s="807" t="str">
        <f>IFERROR(INDEX('УЦН 2.0'!K:K,MATCH('показатель 504-п'!T1101,'УЦН 2.0'!L:L,0)),"")</f>
        <v/>
      </c>
      <c r="S1101" s="801" t="str">
        <f>IFERROR(INDEX('ПРТС'!H:H,MATCH('показатель 504-п'!T1101,'ПРТС'!P:P,0)),"")</f>
        <v/>
      </c>
      <c r="T1101" s="808">
        <v>1102</v>
      </c>
      <c r="U1101" s="785"/>
      <c r="V1101" s="785"/>
      <c r="W1101" s="785"/>
      <c r="X1101" s="785"/>
      <c r="Y1101" s="785"/>
      <c r="Z1101" s="785"/>
      <c r="AA1101" s="785"/>
      <c r="AB1101" s="785"/>
    </row>
    <row r="1102" ht="14.25">
      <c r="A1102" s="800" t="s">
        <v>774</v>
      </c>
      <c r="B1102" s="800" t="s">
        <v>1377</v>
      </c>
      <c r="C1102" s="800" t="s">
        <v>371</v>
      </c>
      <c r="D1102" s="801">
        <v>269</v>
      </c>
      <c r="E1102" s="802">
        <v>240</v>
      </c>
      <c r="F1102" s="803" t="s">
        <v>6674</v>
      </c>
      <c r="G1102" s="803" t="s">
        <v>6675</v>
      </c>
      <c r="H1102" s="803" t="s">
        <v>6676</v>
      </c>
      <c r="I1102" s="803" t="str">
        <f>IFERROR(INDEX('УУС'!F:F,MATCH('показатель 504-п'!T1102,'УУС'!N:N,0)),"")</f>
        <v xml:space="preserve">ул. Центральная, д. 3</v>
      </c>
      <c r="J1102" s="804" t="str">
        <f t="shared" si="64"/>
        <v xml:space="preserve">4G хор</v>
      </c>
      <c r="K1102" s="805" t="s">
        <v>156</v>
      </c>
      <c r="L1102" s="805" t="s">
        <v>156</v>
      </c>
      <c r="M1102" s="805" t="s">
        <v>156</v>
      </c>
      <c r="N1102" s="805" t="s">
        <v>2483</v>
      </c>
      <c r="O1102" s="806" t="str">
        <f t="shared" si="65"/>
        <v>ВОЛС</v>
      </c>
      <c r="P1102" s="801" t="s">
        <v>819</v>
      </c>
      <c r="Q1102" s="801" t="str">
        <f>CONCATENATE(IFERROR(INDEX('УЦН 1.0'!D:D,MATCH('показатель 504-п'!T1102,'УЦН 1.0'!R:R,0)),""),IF(IFERROR(INDEX('УЦН 1.0'!H:H,MATCH('показатель 504-п'!T1102,'УЦН 1.0'!R:R,0)),"")="",""," ("&amp;IFERROR(INDEX('УЦН 1.0'!H:H,MATCH('показатель 504-п'!T1102,'УЦН 1.0'!R:R,0)),"")&amp;")"))</f>
        <v xml:space="preserve">2015 (ВОЛС)</v>
      </c>
      <c r="R1102" s="807" t="str">
        <f>IFERROR(INDEX('УЦН 2.0'!K:K,MATCH('показатель 504-п'!T1102,'УЦН 2.0'!L:L,0)),"")</f>
        <v/>
      </c>
      <c r="S1102" s="801" t="str">
        <f>IFERROR(INDEX('ПРТС'!H:H,MATCH('показатель 504-п'!T1102,'ПРТС'!P:P,0)),"")</f>
        <v/>
      </c>
      <c r="T1102" s="808">
        <v>1103</v>
      </c>
      <c r="U1102" s="785"/>
      <c r="V1102" s="785"/>
      <c r="W1102" s="785"/>
      <c r="X1102" s="785"/>
      <c r="Y1102" s="785"/>
      <c r="Z1102" s="785"/>
      <c r="AA1102" s="785"/>
      <c r="AB1102" s="785"/>
    </row>
    <row r="1103" ht="14.25">
      <c r="A1103" s="800" t="s">
        <v>774</v>
      </c>
      <c r="B1103" s="800" t="s">
        <v>6637</v>
      </c>
      <c r="C1103" s="800" t="s">
        <v>6677</v>
      </c>
      <c r="D1103" s="801">
        <v>124</v>
      </c>
      <c r="E1103" s="802">
        <v>63</v>
      </c>
      <c r="F1103" s="803" t="s">
        <v>6678</v>
      </c>
      <c r="G1103" s="803" t="s">
        <v>6679</v>
      </c>
      <c r="H1103" s="803" t="s">
        <v>6680</v>
      </c>
      <c r="I1103" s="803" t="str">
        <f>IFERROR(INDEX('УУС'!F:F,MATCH('показатель 504-п'!T1103,'УУС'!N:N,0)),"")</f>
        <v xml:space="preserve">ул. Центральная, д. 13</v>
      </c>
      <c r="J1103" s="804" t="str">
        <f t="shared" si="64"/>
        <v xml:space="preserve">2G низ</v>
      </c>
      <c r="K1103" s="805" t="s">
        <v>2515</v>
      </c>
      <c r="L1103" s="805" t="s">
        <v>2500</v>
      </c>
      <c r="M1103" s="805" t="s">
        <v>156</v>
      </c>
      <c r="N1103" s="805" t="s">
        <v>2490</v>
      </c>
      <c r="O1103" s="806" t="str">
        <f t="shared" si="65"/>
        <v>РРЛ</v>
      </c>
      <c r="P1103" s="801" t="s">
        <v>2540</v>
      </c>
      <c r="Q1103" s="801" t="str">
        <f>CONCATENATE(IFERROR(INDEX('УЦН 1.0'!D:D,MATCH('показатель 504-п'!T1103,'УЦН 1.0'!R:R,0)),""),IF(IFERROR(INDEX('УЦН 1.0'!H:H,MATCH('показатель 504-п'!T1103,'УЦН 1.0'!R:R,0)),"")="",""," ("&amp;IFERROR(INDEX('УЦН 1.0'!H:H,MATCH('показатель 504-п'!T1103,'УЦН 1.0'!R:R,0)),"")&amp;")"))</f>
        <v/>
      </c>
      <c r="R1103" s="807" t="str">
        <f>IFERROR(INDEX('УЦН 2.0'!K:K,MATCH('показатель 504-п'!T1103,'УЦН 2.0'!L:L,0)),"")</f>
        <v/>
      </c>
      <c r="S1103" s="801" t="str">
        <f>IFERROR(INDEX('ПРТС'!H:H,MATCH('показатель 504-п'!T1103,'ПРТС'!P:P,0)),"")</f>
        <v/>
      </c>
      <c r="T1103" s="808">
        <v>1104</v>
      </c>
      <c r="U1103" s="785"/>
      <c r="V1103" s="785"/>
      <c r="W1103" s="785"/>
      <c r="X1103" s="785"/>
      <c r="Y1103" s="785"/>
      <c r="Z1103" s="785"/>
      <c r="AA1103" s="785"/>
      <c r="AB1103" s="785"/>
    </row>
    <row r="1104" ht="14.25">
      <c r="A1104" s="800" t="s">
        <v>774</v>
      </c>
      <c r="B1104" s="800" t="s">
        <v>6595</v>
      </c>
      <c r="C1104" s="800" t="s">
        <v>804</v>
      </c>
      <c r="D1104" s="801">
        <v>234</v>
      </c>
      <c r="E1104" s="822">
        <v>183</v>
      </c>
      <c r="F1104" s="823" t="s">
        <v>6681</v>
      </c>
      <c r="G1104" s="823" t="s">
        <v>6682</v>
      </c>
      <c r="H1104" s="823" t="s">
        <v>6683</v>
      </c>
      <c r="I1104" s="803" t="str">
        <f>IFERROR(INDEX('УУС'!F:F,MATCH('показатель 504-п'!T1104,'УУС'!N:N,0)),"")</f>
        <v xml:space="preserve">ул. Школьная, д. 14А</v>
      </c>
      <c r="J1104" s="804" t="str">
        <f t="shared" si="64"/>
        <v xml:space="preserve">2G низ</v>
      </c>
      <c r="K1104" s="805" t="s">
        <v>156</v>
      </c>
      <c r="L1104" s="805" t="s">
        <v>2500</v>
      </c>
      <c r="M1104" s="805" t="s">
        <v>2489</v>
      </c>
      <c r="N1104" s="805" t="s">
        <v>156</v>
      </c>
      <c r="O1104" s="806" t="str">
        <f t="shared" si="65"/>
        <v>ВОЛС</v>
      </c>
      <c r="P1104" s="801" t="s">
        <v>819</v>
      </c>
      <c r="Q1104" s="801" t="str">
        <f>CONCATENATE(IFERROR(INDEX('УЦН 1.0'!D:D,MATCH('показатель 504-п'!T1104,'УЦН 1.0'!R:R,0)),""),IF(IFERROR(INDEX('УЦН 1.0'!H:H,MATCH('показатель 504-п'!T1104,'УЦН 1.0'!R:R,0)),"")="",""," ("&amp;IFERROR(INDEX('УЦН 1.0'!H:H,MATCH('показатель 504-п'!T1104,'УЦН 1.0'!R:R,0)),"")&amp;")"))</f>
        <v/>
      </c>
      <c r="R1104" s="807" t="str">
        <f>IFERROR(INDEX('УЦН 2.0'!K:K,MATCH('показатель 504-п'!T1104,'УЦН 2.0'!L:L,0)),"")</f>
        <v/>
      </c>
      <c r="S1104" s="801" t="str">
        <f>IFERROR(INDEX('ПРТС'!H:H,MATCH('показатель 504-п'!T1104,'ПРТС'!P:P,0)),"")</f>
        <v/>
      </c>
      <c r="T1104" s="808">
        <v>1105</v>
      </c>
      <c r="U1104" s="785"/>
      <c r="V1104" s="785"/>
      <c r="W1104" s="785"/>
      <c r="X1104" s="785"/>
      <c r="Y1104" s="785"/>
      <c r="Z1104" s="785"/>
      <c r="AA1104" s="785"/>
      <c r="AB1104" s="785"/>
    </row>
    <row r="1105" ht="14.25">
      <c r="A1105" s="800" t="s">
        <v>774</v>
      </c>
      <c r="B1105" s="800" t="s">
        <v>6595</v>
      </c>
      <c r="C1105" s="800" t="s">
        <v>6684</v>
      </c>
      <c r="D1105" s="801">
        <v>19</v>
      </c>
      <c r="E1105" s="802">
        <v>8</v>
      </c>
      <c r="F1105" s="803" t="s">
        <v>6685</v>
      </c>
      <c r="G1105" s="803" t="s">
        <v>6686</v>
      </c>
      <c r="H1105" s="803" t="s">
        <v>6687</v>
      </c>
      <c r="I1105" s="803" t="str">
        <f>IFERROR(INDEX('УУС'!F:F,MATCH('показатель 504-п'!T1105,'УУС'!N:N,0)),"")</f>
        <v/>
      </c>
      <c r="J1105" s="804" t="str">
        <f t="shared" si="64"/>
        <v>-</v>
      </c>
      <c r="K1105" s="805" t="s">
        <v>156</v>
      </c>
      <c r="L1105" s="805" t="s">
        <v>156</v>
      </c>
      <c r="M1105" s="805" t="s">
        <v>156</v>
      </c>
      <c r="N1105" s="805" t="s">
        <v>156</v>
      </c>
      <c r="O1105" s="806" t="str">
        <f t="shared" si="65"/>
        <v>-</v>
      </c>
      <c r="P1105" s="801" t="s">
        <v>156</v>
      </c>
      <c r="Q1105" s="801" t="str">
        <f>CONCATENATE(IFERROR(INDEX('УЦН 1.0'!D:D,MATCH('показатель 504-п'!T1105,'УЦН 1.0'!R:R,0)),""),IF(IFERROR(INDEX('УЦН 1.0'!H:H,MATCH('показатель 504-п'!T1105,'УЦН 1.0'!R:R,0)),"")="",""," ("&amp;IFERROR(INDEX('УЦН 1.0'!H:H,MATCH('показатель 504-п'!T1105,'УЦН 1.0'!R:R,0)),"")&amp;")"))</f>
        <v/>
      </c>
      <c r="R1105" s="807" t="str">
        <f>IFERROR(INDEX('УЦН 2.0'!K:K,MATCH('показатель 504-п'!T1105,'УЦН 2.0'!L:L,0)),"")</f>
        <v/>
      </c>
      <c r="S1105" s="801" t="str">
        <f>IFERROR(INDEX('ПРТС'!H:H,MATCH('показатель 504-п'!T1105,'ПРТС'!P:P,0)),"")</f>
        <v/>
      </c>
      <c r="T1105" s="808">
        <v>1106</v>
      </c>
      <c r="U1105" s="785"/>
      <c r="V1105" s="785"/>
      <c r="W1105" s="785"/>
      <c r="X1105" s="785"/>
      <c r="Y1105" s="785"/>
      <c r="Z1105" s="785"/>
      <c r="AA1105" s="785"/>
      <c r="AB1105" s="785"/>
    </row>
    <row r="1106" ht="14.25">
      <c r="A1106" s="800" t="s">
        <v>774</v>
      </c>
      <c r="B1106" s="800" t="s">
        <v>6649</v>
      </c>
      <c r="C1106" s="800" t="s">
        <v>409</v>
      </c>
      <c r="D1106" s="801">
        <v>3</v>
      </c>
      <c r="E1106" s="802">
        <v>2</v>
      </c>
      <c r="F1106" s="803" t="s">
        <v>6688</v>
      </c>
      <c r="G1106" s="803" t="s">
        <v>6689</v>
      </c>
      <c r="H1106" s="803" t="s">
        <v>6690</v>
      </c>
      <c r="I1106" s="803" t="str">
        <f>IFERROR(INDEX('УУС'!F:F,MATCH('показатель 504-п'!T1106,'УУС'!N:N,0)),"")</f>
        <v/>
      </c>
      <c r="J1106" s="804" t="str">
        <f t="shared" si="64"/>
        <v xml:space="preserve">2G низ</v>
      </c>
      <c r="K1106" s="805" t="s">
        <v>2515</v>
      </c>
      <c r="L1106" s="805" t="s">
        <v>2500</v>
      </c>
      <c r="M1106" s="805" t="s">
        <v>2489</v>
      </c>
      <c r="N1106" s="805" t="s">
        <v>2490</v>
      </c>
      <c r="O1106" s="806" t="str">
        <f t="shared" si="65"/>
        <v>-</v>
      </c>
      <c r="P1106" s="801" t="s">
        <v>156</v>
      </c>
      <c r="Q1106" s="801" t="str">
        <f>CONCATENATE(IFERROR(INDEX('УЦН 1.0'!D:D,MATCH('показатель 504-п'!T1106,'УЦН 1.0'!R:R,0)),""),IF(IFERROR(INDEX('УЦН 1.0'!H:H,MATCH('показатель 504-п'!T1106,'УЦН 1.0'!R:R,0)),"")="",""," ("&amp;IFERROR(INDEX('УЦН 1.0'!H:H,MATCH('показатель 504-п'!T1106,'УЦН 1.0'!R:R,0)),"")&amp;")"))</f>
        <v/>
      </c>
      <c r="R1106" s="807" t="str">
        <f>IFERROR(INDEX('УЦН 2.0'!K:K,MATCH('показатель 504-п'!T1106,'УЦН 2.0'!L:L,0)),"")</f>
        <v/>
      </c>
      <c r="S1106" s="801" t="str">
        <f>IFERROR(INDEX('ПРТС'!H:H,MATCH('показатель 504-п'!T1106,'ПРТС'!P:P,0)),"")</f>
        <v/>
      </c>
      <c r="T1106" s="808">
        <v>1107</v>
      </c>
      <c r="U1106" s="785"/>
      <c r="V1106" s="785"/>
      <c r="W1106" s="785"/>
      <c r="X1106" s="785"/>
      <c r="Y1106" s="785"/>
      <c r="Z1106" s="785"/>
      <c r="AA1106" s="785"/>
      <c r="AB1106" s="785"/>
    </row>
    <row r="1107" ht="14.25">
      <c r="A1107" s="800" t="s">
        <v>774</v>
      </c>
      <c r="B1107" s="800" t="s">
        <v>1377</v>
      </c>
      <c r="C1107" s="800" t="s">
        <v>1534</v>
      </c>
      <c r="D1107" s="801">
        <v>502</v>
      </c>
      <c r="E1107" s="822">
        <v>473</v>
      </c>
      <c r="F1107" s="823" t="s">
        <v>6691</v>
      </c>
      <c r="G1107" s="823" t="s">
        <v>6692</v>
      </c>
      <c r="H1107" s="823" t="s">
        <v>6693</v>
      </c>
      <c r="I1107" s="803" t="str">
        <f>IFERROR(INDEX('УУС'!F:F,MATCH('показатель 504-п'!T1107,'УУС'!N:N,0)),"")</f>
        <v xml:space="preserve">ул. Ленина, д. 17</v>
      </c>
      <c r="J1107" s="827" t="str">
        <f t="shared" si="64"/>
        <v xml:space="preserve">4G хор</v>
      </c>
      <c r="K1107" s="828" t="s">
        <v>2707</v>
      </c>
      <c r="L1107" s="829" t="s">
        <v>2481</v>
      </c>
      <c r="M1107" s="831" t="s">
        <v>2489</v>
      </c>
      <c r="N1107" s="805" t="s">
        <v>2586</v>
      </c>
      <c r="O1107" s="806" t="str">
        <f t="shared" si="65"/>
        <v>ВОЛС</v>
      </c>
      <c r="P1107" s="801" t="s">
        <v>819</v>
      </c>
      <c r="Q1107" s="801" t="str">
        <f>CONCATENATE(IFERROR(INDEX('УЦН 1.0'!D:D,MATCH('показатель 504-п'!T1107,'УЦН 1.0'!R:R,0)),""),IF(IFERROR(INDEX('УЦН 1.0'!H:H,MATCH('показатель 504-п'!T1107,'УЦН 1.0'!R:R,0)),"")="",""," ("&amp;IFERROR(INDEX('УЦН 1.0'!H:H,MATCH('показатель 504-п'!T1107,'УЦН 1.0'!R:R,0)),"")&amp;")"))</f>
        <v/>
      </c>
      <c r="R1107" s="807" t="str">
        <f>IFERROR(INDEX('УЦН 2.0'!K:K,MATCH('показатель 504-п'!T1107,'УЦН 2.0'!L:L,0)),"")</f>
        <v/>
      </c>
      <c r="S1107" s="801" t="str">
        <f>IFERROR(INDEX('ПРТС'!H:H,MATCH('показатель 504-п'!T1107,'ПРТС'!P:P,0)),"")</f>
        <v/>
      </c>
      <c r="T1107" s="808">
        <v>1108</v>
      </c>
      <c r="U1107" s="785"/>
      <c r="V1107" s="785"/>
      <c r="W1107" s="785"/>
      <c r="X1107" s="785"/>
      <c r="Y1107" s="785"/>
      <c r="Z1107" s="785"/>
      <c r="AA1107" s="785"/>
      <c r="AB1107" s="785"/>
    </row>
    <row r="1108" ht="14.25">
      <c r="A1108" s="809" t="s">
        <v>774</v>
      </c>
      <c r="B1108" s="800" t="s">
        <v>1377</v>
      </c>
      <c r="C1108" s="809" t="s">
        <v>372</v>
      </c>
      <c r="D1108" s="810">
        <v>310</v>
      </c>
      <c r="E1108" s="802">
        <v>250</v>
      </c>
      <c r="F1108" s="803" t="s">
        <v>6694</v>
      </c>
      <c r="G1108" s="803" t="s">
        <v>6695</v>
      </c>
      <c r="H1108" s="803" t="s">
        <v>6696</v>
      </c>
      <c r="I1108" s="803" t="str">
        <f>IFERROR(INDEX('УУС'!F:F,MATCH('показатель 504-п'!T1108,'УУС'!N:N,0)),"")</f>
        <v/>
      </c>
      <c r="J1108" s="811" t="str">
        <f t="shared" si="64"/>
        <v xml:space="preserve">4G хор</v>
      </c>
      <c r="K1108" s="805" t="s">
        <v>156</v>
      </c>
      <c r="L1108" s="812" t="s">
        <v>2481</v>
      </c>
      <c r="M1108" s="805" t="s">
        <v>156</v>
      </c>
      <c r="N1108" s="812" t="s">
        <v>2483</v>
      </c>
      <c r="O1108" s="806" t="str">
        <f t="shared" si="65"/>
        <v>ВОЛС</v>
      </c>
      <c r="P1108" s="801" t="s">
        <v>819</v>
      </c>
      <c r="Q1108" s="801" t="str">
        <f>CONCATENATE(IFERROR(INDEX('УЦН 1.0'!D:D,MATCH('показатель 504-п'!T1108,'УЦН 1.0'!R:R,0)),""),IF(IFERROR(INDEX('УЦН 1.0'!H:H,MATCH('показатель 504-п'!T1108,'УЦН 1.0'!R:R,0)),"")="",""," ("&amp;IFERROR(INDEX('УЦН 1.0'!H:H,MATCH('показатель 504-п'!T1108,'УЦН 1.0'!R:R,0)),"")&amp;")"))</f>
        <v xml:space="preserve">2015 (ВОЛС)</v>
      </c>
      <c r="R1108" s="807" t="str">
        <f>IFERROR(INDEX('УЦН 2.0'!K:K,MATCH('показатель 504-п'!T1108,'УЦН 2.0'!L:L,0)),"")</f>
        <v xml:space="preserve">2021 - ВОЛС + Мегафон </v>
      </c>
      <c r="S1108" s="801" t="str">
        <f>IFERROR(INDEX('ПРТС'!H:H,MATCH('показатель 504-п'!T1108,'ПРТС'!P:P,0)),"")</f>
        <v/>
      </c>
      <c r="T1108" s="808">
        <v>1109</v>
      </c>
      <c r="U1108" s="785"/>
      <c r="V1108" s="785"/>
      <c r="W1108" s="785"/>
      <c r="X1108" s="785"/>
      <c r="Y1108" s="785"/>
      <c r="Z1108" s="785"/>
      <c r="AA1108" s="785"/>
      <c r="AB1108" s="785"/>
    </row>
    <row r="1109" ht="14.25">
      <c r="A1109" s="818" t="s">
        <v>774</v>
      </c>
      <c r="B1109" s="800" t="s">
        <v>1376</v>
      </c>
      <c r="C1109" s="818" t="s">
        <v>1147</v>
      </c>
      <c r="D1109" s="801">
        <v>201</v>
      </c>
      <c r="E1109" s="822">
        <v>176</v>
      </c>
      <c r="F1109" s="823" t="s">
        <v>6697</v>
      </c>
      <c r="G1109" s="823" t="s">
        <v>6698</v>
      </c>
      <c r="H1109" s="823" t="s">
        <v>6699</v>
      </c>
      <c r="I1109" s="803" t="str">
        <f>IFERROR(INDEX('УУС'!F:F,MATCH('показатель 504-п'!T1109,'УУС'!N:N,0)),"")</f>
        <v xml:space="preserve">ул. Зеленая, д. 27</v>
      </c>
      <c r="J1109" s="819" t="str">
        <f t="shared" si="64"/>
        <v xml:space="preserve">2G низ</v>
      </c>
      <c r="K1109" s="805" t="s">
        <v>2515</v>
      </c>
      <c r="L1109" s="805"/>
      <c r="M1109" s="805" t="s">
        <v>156</v>
      </c>
      <c r="N1109" s="820" t="s">
        <v>2490</v>
      </c>
      <c r="O1109" s="806" t="str">
        <f t="shared" si="65"/>
        <v>ВОЛС</v>
      </c>
      <c r="P1109" s="801" t="s">
        <v>819</v>
      </c>
      <c r="Q1109" s="801" t="str">
        <f>CONCATENATE(IFERROR(INDEX('УЦН 1.0'!D:D,MATCH('показатель 504-п'!T1109,'УЦН 1.0'!R:R,0)),""),IF(IFERROR(INDEX('УЦН 1.0'!H:H,MATCH('показатель 504-п'!T1109,'УЦН 1.0'!R:R,0)),"")="",""," ("&amp;IFERROR(INDEX('УЦН 1.0'!H:H,MATCH('показатель 504-п'!T1109,'УЦН 1.0'!R:R,0)),"")&amp;")"))</f>
        <v/>
      </c>
      <c r="R1109" s="807">
        <f>IFERROR(INDEX('УЦН 2.0'!K:K,MATCH('показатель 504-п'!T1109,'УЦН 2.0'!L:L,0)),"")</f>
        <v>0</v>
      </c>
      <c r="S1109" s="801" t="str">
        <f>IFERROR(INDEX('ПРТС'!H:H,MATCH('показатель 504-п'!T1109,'ПРТС'!P:P,0)),"")</f>
        <v/>
      </c>
      <c r="T1109" s="808">
        <v>1110</v>
      </c>
      <c r="U1109" s="785"/>
      <c r="V1109" s="785"/>
      <c r="W1109" s="785"/>
      <c r="X1109" s="785"/>
      <c r="Y1109" s="785"/>
      <c r="Z1109" s="785"/>
      <c r="AA1109" s="785"/>
      <c r="AB1109" s="785"/>
    </row>
    <row r="1110" ht="14.25">
      <c r="A1110" s="814" t="s">
        <v>774</v>
      </c>
      <c r="B1110" s="800" t="s">
        <v>6584</v>
      </c>
      <c r="C1110" s="814" t="s">
        <v>373</v>
      </c>
      <c r="D1110" s="813">
        <v>254</v>
      </c>
      <c r="E1110" s="802">
        <v>220</v>
      </c>
      <c r="F1110" s="803" t="s">
        <v>6700</v>
      </c>
      <c r="G1110" s="803" t="s">
        <v>6701</v>
      </c>
      <c r="H1110" s="803" t="s">
        <v>6702</v>
      </c>
      <c r="I1110" s="803" t="str">
        <f>IFERROR(INDEX('УУС'!F:F,MATCH('показатель 504-п'!T1110,'УУС'!N:N,0)),"")</f>
        <v/>
      </c>
      <c r="J1110" s="816" t="str">
        <f t="shared" si="64"/>
        <v xml:space="preserve">4G хор</v>
      </c>
      <c r="K1110" s="805"/>
      <c r="L1110" s="817" t="s">
        <v>2481</v>
      </c>
      <c r="M1110" s="805"/>
      <c r="N1110" s="805"/>
      <c r="O1110" s="806" t="str">
        <f t="shared" si="65"/>
        <v>ВОЛС</v>
      </c>
      <c r="P1110" s="801" t="s">
        <v>819</v>
      </c>
      <c r="Q1110" s="801" t="str">
        <f>CONCATENATE(IFERROR(INDEX('УЦН 1.0'!D:D,MATCH('показатель 504-п'!T1110,'УЦН 1.0'!R:R,0)),""),IF(IFERROR(INDEX('УЦН 1.0'!H:H,MATCH('показатель 504-п'!T1110,'УЦН 1.0'!R:R,0)),"")="",""," ("&amp;IFERROR(INDEX('УЦН 1.0'!H:H,MATCH('показатель 504-п'!T1110,'УЦН 1.0'!R:R,0)),"")&amp;")"))</f>
        <v xml:space="preserve">2015 (ВОЛС)</v>
      </c>
      <c r="R1110" s="807" t="str">
        <f>IFERROR(INDEX('УЦН 2.0'!K:K,MATCH('показатель 504-п'!T1110,'УЦН 2.0'!L:L,0)),"")</f>
        <v/>
      </c>
      <c r="S1110" s="801">
        <f>IFERROR(INDEX('ПРТС'!H:H,MATCH('показатель 504-п'!T1110,'ПРТС'!P:P,0)),"")</f>
        <v>2023</v>
      </c>
      <c r="T1110" s="808">
        <v>1111</v>
      </c>
      <c r="U1110" s="785"/>
      <c r="V1110" s="785"/>
      <c r="W1110" s="785"/>
      <c r="X1110" s="785"/>
      <c r="Y1110" s="785"/>
      <c r="Z1110" s="785"/>
      <c r="AA1110" s="785"/>
      <c r="AB1110" s="785"/>
    </row>
    <row r="1111" ht="14.25">
      <c r="A1111" s="800" t="s">
        <v>774</v>
      </c>
      <c r="B1111" s="800" t="s">
        <v>1377</v>
      </c>
      <c r="C1111" s="800" t="s">
        <v>1433</v>
      </c>
      <c r="D1111" s="801">
        <v>109</v>
      </c>
      <c r="E1111" s="802">
        <v>79</v>
      </c>
      <c r="F1111" s="803" t="s">
        <v>6703</v>
      </c>
      <c r="G1111" s="803" t="s">
        <v>6704</v>
      </c>
      <c r="H1111" s="803" t="s">
        <v>6705</v>
      </c>
      <c r="I1111" s="803">
        <f>IFERROR(INDEX('УУС'!F:F,MATCH('показатель 504-п'!T1111,'УУС'!N:N,0)),"")</f>
        <v>0</v>
      </c>
      <c r="J1111" s="804" t="str">
        <f t="shared" si="64"/>
        <v>-</v>
      </c>
      <c r="K1111" s="805" t="s">
        <v>156</v>
      </c>
      <c r="L1111" s="805" t="s">
        <v>156</v>
      </c>
      <c r="M1111" s="805" t="s">
        <v>156</v>
      </c>
      <c r="N1111" s="805" t="s">
        <v>156</v>
      </c>
      <c r="O1111" s="806" t="str">
        <f t="shared" si="65"/>
        <v>ВОЛС</v>
      </c>
      <c r="P1111" s="801" t="s">
        <v>819</v>
      </c>
      <c r="Q1111" s="801" t="str">
        <f>CONCATENATE(IFERROR(INDEX('УЦН 1.0'!D:D,MATCH('показатель 504-п'!T1111,'УЦН 1.0'!R:R,0)),""),IF(IFERROR(INDEX('УЦН 1.0'!H:H,MATCH('показатель 504-п'!T1111,'УЦН 1.0'!R:R,0)),"")="",""," ("&amp;IFERROR(INDEX('УЦН 1.0'!H:H,MATCH('показатель 504-п'!T1111,'УЦН 1.0'!R:R,0)),"")&amp;")"))</f>
        <v/>
      </c>
      <c r="R1111" s="807" t="str">
        <f>IFERROR(INDEX('УЦН 2.0'!K:K,MATCH('показатель 504-п'!T1111,'УЦН 2.0'!L:L,0)),"")</f>
        <v/>
      </c>
      <c r="S1111" s="801" t="str">
        <f>IFERROR(INDEX('ПРТС'!H:H,MATCH('показатель 504-п'!T1111,'ПРТС'!P:P,0)),"")</f>
        <v/>
      </c>
      <c r="T1111" s="808">
        <v>1112</v>
      </c>
      <c r="U1111" s="785"/>
      <c r="V1111" s="785"/>
      <c r="W1111" s="785"/>
      <c r="X1111" s="785"/>
      <c r="Y1111" s="785"/>
      <c r="Z1111" s="785"/>
      <c r="AA1111" s="785"/>
      <c r="AB1111" s="785"/>
    </row>
    <row r="1112" ht="14.25">
      <c r="A1112" s="800" t="s">
        <v>774</v>
      </c>
      <c r="B1112" s="800" t="s">
        <v>6637</v>
      </c>
      <c r="C1112" s="800" t="s">
        <v>6706</v>
      </c>
      <c r="D1112" s="801">
        <v>128</v>
      </c>
      <c r="E1112" s="802">
        <v>78</v>
      </c>
      <c r="F1112" s="803" t="s">
        <v>6707</v>
      </c>
      <c r="G1112" s="803" t="s">
        <v>6708</v>
      </c>
      <c r="H1112" s="803" t="s">
        <v>6709</v>
      </c>
      <c r="I1112" s="803" t="str">
        <f>IFERROR(INDEX('УУС'!F:F,MATCH('показатель 504-п'!T1112,'УУС'!N:N,0)),"")</f>
        <v xml:space="preserve">ул. Тамбовская, д. 22</v>
      </c>
      <c r="J1112" s="804" t="str">
        <f t="shared" si="64"/>
        <v xml:space="preserve">2G низ</v>
      </c>
      <c r="K1112" s="805" t="s">
        <v>2515</v>
      </c>
      <c r="L1112" s="805" t="s">
        <v>2500</v>
      </c>
      <c r="M1112" s="805" t="s">
        <v>156</v>
      </c>
      <c r="N1112" s="805" t="s">
        <v>2490</v>
      </c>
      <c r="O1112" s="806" t="str">
        <f t="shared" si="65"/>
        <v>ВОЛС</v>
      </c>
      <c r="P1112" s="801" t="s">
        <v>819</v>
      </c>
      <c r="Q1112" s="801" t="str">
        <f>CONCATENATE(IFERROR(INDEX('УЦН 1.0'!D:D,MATCH('показатель 504-п'!T1112,'УЦН 1.0'!R:R,0)),""),IF(IFERROR(INDEX('УЦН 1.0'!H:H,MATCH('показатель 504-п'!T1112,'УЦН 1.0'!R:R,0)),"")="",""," ("&amp;IFERROR(INDEX('УЦН 1.0'!H:H,MATCH('показатель 504-п'!T1112,'УЦН 1.0'!R:R,0)),"")&amp;")"))</f>
        <v/>
      </c>
      <c r="R1112" s="807" t="str">
        <f>IFERROR(INDEX('УЦН 2.0'!K:K,MATCH('показатель 504-п'!T1112,'УЦН 2.0'!L:L,0)),"")</f>
        <v/>
      </c>
      <c r="S1112" s="801" t="str">
        <f>IFERROR(INDEX('ПРТС'!H:H,MATCH('показатель 504-п'!T1112,'ПРТС'!P:P,0)),"")</f>
        <v/>
      </c>
      <c r="T1112" s="808">
        <v>1113</v>
      </c>
      <c r="U1112" s="785"/>
      <c r="V1112" s="785"/>
      <c r="W1112" s="785"/>
      <c r="X1112" s="785"/>
      <c r="Y1112" s="785"/>
      <c r="Z1112" s="785"/>
      <c r="AA1112" s="785"/>
      <c r="AB1112" s="785"/>
    </row>
    <row r="1113" ht="14.25">
      <c r="A1113" s="800" t="s">
        <v>774</v>
      </c>
      <c r="B1113" s="800" t="s">
        <v>6637</v>
      </c>
      <c r="C1113" s="800" t="s">
        <v>6710</v>
      </c>
      <c r="D1113" s="801">
        <v>928</v>
      </c>
      <c r="E1113" s="802">
        <v>711</v>
      </c>
      <c r="F1113" s="803" t="s">
        <v>6711</v>
      </c>
      <c r="G1113" s="803" t="s">
        <v>6712</v>
      </c>
      <c r="H1113" s="803" t="s">
        <v>6713</v>
      </c>
      <c r="I1113" s="803" t="str">
        <f>IFERROR(INDEX('УУС'!F:F,MATCH('показатель 504-п'!T1113,'УУС'!N:N,0)),"")</f>
        <v/>
      </c>
      <c r="J1113" s="804" t="str">
        <f t="shared" si="64"/>
        <v xml:space="preserve">4G хор</v>
      </c>
      <c r="K1113" s="805" t="s">
        <v>2515</v>
      </c>
      <c r="L1113" s="805" t="s">
        <v>2536</v>
      </c>
      <c r="M1113" s="805" t="s">
        <v>2516</v>
      </c>
      <c r="N1113" s="805" t="s">
        <v>2483</v>
      </c>
      <c r="O1113" s="806" t="str">
        <f t="shared" si="65"/>
        <v>ВОЛС</v>
      </c>
      <c r="P1113" s="801" t="s">
        <v>819</v>
      </c>
      <c r="Q1113" s="801" t="str">
        <f>CONCATENATE(IFERROR(INDEX('УЦН 1.0'!D:D,MATCH('показатель 504-п'!T1113,'УЦН 1.0'!R:R,0)),""),IF(IFERROR(INDEX('УЦН 1.0'!H:H,MATCH('показатель 504-п'!T1113,'УЦН 1.0'!R:R,0)),"")="",""," ("&amp;IFERROR(INDEX('УЦН 1.0'!H:H,MATCH('показатель 504-п'!T1113,'УЦН 1.0'!R:R,0)),"")&amp;")"))</f>
        <v/>
      </c>
      <c r="R1113" s="807" t="str">
        <f>IFERROR(INDEX('УЦН 2.0'!K:K,MATCH('показатель 504-п'!T1113,'УЦН 2.0'!L:L,0)),"")</f>
        <v/>
      </c>
      <c r="S1113" s="801" t="str">
        <f>IFERROR(INDEX('ПРТС'!H:H,MATCH('показатель 504-п'!T1113,'ПРТС'!P:P,0)),"")</f>
        <v/>
      </c>
      <c r="T1113" s="808">
        <v>1114</v>
      </c>
      <c r="U1113" s="785"/>
      <c r="V1113" s="785"/>
      <c r="W1113" s="785"/>
      <c r="X1113" s="785"/>
      <c r="Y1113" s="785"/>
      <c r="Z1113" s="785"/>
      <c r="AA1113" s="785"/>
      <c r="AB1113" s="785"/>
    </row>
    <row r="1114" ht="14.25">
      <c r="A1114" s="800" t="s">
        <v>774</v>
      </c>
      <c r="B1114" s="800" t="s">
        <v>6580</v>
      </c>
      <c r="C1114" s="800" t="s">
        <v>1546</v>
      </c>
      <c r="D1114" s="801">
        <v>31</v>
      </c>
      <c r="E1114" s="802">
        <v>12</v>
      </c>
      <c r="F1114" s="803" t="s">
        <v>6714</v>
      </c>
      <c r="G1114" s="803" t="s">
        <v>6715</v>
      </c>
      <c r="H1114" s="803" t="s">
        <v>6716</v>
      </c>
      <c r="I1114" s="803" t="str">
        <f>IFERROR(INDEX('УУС'!F:F,MATCH('показатель 504-п'!T1114,'УУС'!N:N,0)),"")</f>
        <v/>
      </c>
      <c r="J1114" s="804" t="str">
        <f t="shared" si="64"/>
        <v xml:space="preserve">2G низ</v>
      </c>
      <c r="K1114" s="805" t="s">
        <v>2515</v>
      </c>
      <c r="L1114" s="805" t="s">
        <v>156</v>
      </c>
      <c r="M1114" s="805" t="s">
        <v>156</v>
      </c>
      <c r="N1114" s="805" t="s">
        <v>156</v>
      </c>
      <c r="O1114" s="806" t="str">
        <f t="shared" si="65"/>
        <v>-</v>
      </c>
      <c r="P1114" s="801" t="s">
        <v>156</v>
      </c>
      <c r="Q1114" s="801" t="str">
        <f>CONCATENATE(IFERROR(INDEX('УЦН 1.0'!D:D,MATCH('показатель 504-п'!T1114,'УЦН 1.0'!R:R,0)),""),IF(IFERROR(INDEX('УЦН 1.0'!H:H,MATCH('показатель 504-п'!T1114,'УЦН 1.0'!R:R,0)),"")="",""," ("&amp;IFERROR(INDEX('УЦН 1.0'!H:H,MATCH('показатель 504-п'!T1114,'УЦН 1.0'!R:R,0)),"")&amp;")"))</f>
        <v/>
      </c>
      <c r="R1114" s="807" t="str">
        <f>IFERROR(INDEX('УЦН 2.0'!K:K,MATCH('показатель 504-п'!T1114,'УЦН 2.0'!L:L,0)),"")</f>
        <v/>
      </c>
      <c r="S1114" s="801" t="str">
        <f>IFERROR(INDEX('ПРТС'!H:H,MATCH('показатель 504-п'!T1114,'ПРТС'!P:P,0)),"")</f>
        <v/>
      </c>
      <c r="T1114" s="808">
        <v>1115</v>
      </c>
      <c r="U1114" s="785"/>
      <c r="V1114" s="785"/>
      <c r="W1114" s="785"/>
      <c r="X1114" s="785"/>
      <c r="Y1114" s="785"/>
      <c r="Z1114" s="785"/>
      <c r="AA1114" s="785"/>
      <c r="AB1114" s="785"/>
    </row>
    <row r="1115" ht="14.25">
      <c r="A1115" s="800" t="s">
        <v>774</v>
      </c>
      <c r="B1115" s="800" t="s">
        <v>6717</v>
      </c>
      <c r="C1115" s="800" t="s">
        <v>6718</v>
      </c>
      <c r="D1115" s="801">
        <v>985</v>
      </c>
      <c r="E1115" s="802">
        <v>926</v>
      </c>
      <c r="F1115" s="803" t="s">
        <v>6719</v>
      </c>
      <c r="G1115" s="803" t="s">
        <v>6720</v>
      </c>
      <c r="H1115" s="803" t="s">
        <v>6721</v>
      </c>
      <c r="I1115" s="803" t="str">
        <f>IFERROR(INDEX('УУС'!F:F,MATCH('показатель 504-п'!T1115,'УУС'!N:N,0)),"")</f>
        <v xml:space="preserve">ул. Школьная, д. 52Б</v>
      </c>
      <c r="J1115" s="804" t="str">
        <f t="shared" si="64"/>
        <v xml:space="preserve">4G хор</v>
      </c>
      <c r="K1115" s="805" t="s">
        <v>2707</v>
      </c>
      <c r="L1115" s="805" t="s">
        <v>2481</v>
      </c>
      <c r="M1115" s="805" t="s">
        <v>2516</v>
      </c>
      <c r="N1115" s="805" t="s">
        <v>2490</v>
      </c>
      <c r="O1115" s="806" t="str">
        <f t="shared" si="65"/>
        <v>-</v>
      </c>
      <c r="P1115" s="801" t="s">
        <v>156</v>
      </c>
      <c r="Q1115" s="801" t="str">
        <f>CONCATENATE(IFERROR(INDEX('УЦН 1.0'!D:D,MATCH('показатель 504-п'!T1115,'УЦН 1.0'!R:R,0)),""),IF(IFERROR(INDEX('УЦН 1.0'!H:H,MATCH('показатель 504-п'!T1115,'УЦН 1.0'!R:R,0)),"")="",""," ("&amp;IFERROR(INDEX('УЦН 1.0'!H:H,MATCH('показатель 504-п'!T1115,'УЦН 1.0'!R:R,0)),"")&amp;")"))</f>
        <v/>
      </c>
      <c r="R1115" s="807" t="str">
        <f>IFERROR(INDEX('УЦН 2.0'!K:K,MATCH('показатель 504-п'!T1115,'УЦН 2.0'!L:L,0)),"")</f>
        <v/>
      </c>
      <c r="S1115" s="801" t="str">
        <f>IFERROR(INDEX('ПРТС'!H:H,MATCH('показатель 504-п'!T1115,'ПРТС'!P:P,0)),"")</f>
        <v/>
      </c>
      <c r="T1115" s="808">
        <v>1116</v>
      </c>
      <c r="U1115" s="785"/>
      <c r="V1115" s="785"/>
      <c r="W1115" s="785"/>
      <c r="X1115" s="785"/>
      <c r="Y1115" s="785"/>
      <c r="Z1115" s="785"/>
      <c r="AA1115" s="785"/>
      <c r="AB1115" s="785"/>
    </row>
    <row r="1116" ht="14.25">
      <c r="A1116" s="800" t="s">
        <v>774</v>
      </c>
      <c r="B1116" s="800" t="s">
        <v>1377</v>
      </c>
      <c r="C1116" s="800" t="s">
        <v>374</v>
      </c>
      <c r="D1116" s="801">
        <v>288</v>
      </c>
      <c r="E1116" s="802">
        <v>235</v>
      </c>
      <c r="F1116" s="803" t="s">
        <v>6722</v>
      </c>
      <c r="G1116" s="803" t="s">
        <v>6723</v>
      </c>
      <c r="H1116" s="803" t="s">
        <v>6724</v>
      </c>
      <c r="I1116" s="803" t="str">
        <f>IFERROR(INDEX('УУС'!F:F,MATCH('показатель 504-п'!T1116,'УУС'!N:N,0)),"")</f>
        <v xml:space="preserve">ул. Полевая, д. 9</v>
      </c>
      <c r="J1116" s="804" t="str">
        <f t="shared" si="64"/>
        <v xml:space="preserve">4G хор</v>
      </c>
      <c r="K1116" s="805" t="s">
        <v>156</v>
      </c>
      <c r="L1116" s="805" t="s">
        <v>2500</v>
      </c>
      <c r="M1116" s="805" t="s">
        <v>156</v>
      </c>
      <c r="N1116" s="805" t="s">
        <v>2483</v>
      </c>
      <c r="O1116" s="806" t="str">
        <f t="shared" si="65"/>
        <v>ВОЛС</v>
      </c>
      <c r="P1116" s="801" t="s">
        <v>819</v>
      </c>
      <c r="Q1116" s="801" t="str">
        <f>CONCATENATE(IFERROR(INDEX('УЦН 1.0'!D:D,MATCH('показатель 504-п'!T1116,'УЦН 1.0'!R:R,0)),""),IF(IFERROR(INDEX('УЦН 1.0'!H:H,MATCH('показатель 504-п'!T1116,'УЦН 1.0'!R:R,0)),"")="",""," ("&amp;IFERROR(INDEX('УЦН 1.0'!H:H,MATCH('показатель 504-п'!T1116,'УЦН 1.0'!R:R,0)),"")&amp;")"))</f>
        <v xml:space="preserve">2015 (ВОЛС)</v>
      </c>
      <c r="R1116" s="807" t="str">
        <f>IFERROR(INDEX('УЦН 2.0'!K:K,MATCH('показатель 504-п'!T1116,'УЦН 2.0'!L:L,0)),"")</f>
        <v/>
      </c>
      <c r="S1116" s="801" t="str">
        <f>IFERROR(INDEX('ПРТС'!H:H,MATCH('показатель 504-п'!T1116,'ПРТС'!P:P,0)),"")</f>
        <v/>
      </c>
      <c r="T1116" s="808">
        <v>1117</v>
      </c>
      <c r="U1116" s="785"/>
      <c r="V1116" s="785"/>
      <c r="W1116" s="785"/>
      <c r="X1116" s="785"/>
      <c r="Y1116" s="785"/>
      <c r="Z1116" s="785"/>
      <c r="AA1116" s="785"/>
      <c r="AB1116" s="785"/>
    </row>
    <row r="1117" ht="14.25">
      <c r="A1117" s="800" t="s">
        <v>774</v>
      </c>
      <c r="B1117" s="800" t="s">
        <v>1378</v>
      </c>
      <c r="C1117" s="800" t="s">
        <v>6725</v>
      </c>
      <c r="D1117" s="801">
        <v>1708</v>
      </c>
      <c r="E1117" s="802">
        <v>1751</v>
      </c>
      <c r="F1117" s="803" t="s">
        <v>6726</v>
      </c>
      <c r="G1117" s="803" t="s">
        <v>6727</v>
      </c>
      <c r="H1117" s="803" t="s">
        <v>6728</v>
      </c>
      <c r="I1117" s="803" t="str">
        <f>IFERROR(INDEX('УУС'!F:F,MATCH('показатель 504-п'!T1117,'УУС'!N:N,0)),"")</f>
        <v/>
      </c>
      <c r="J1117" s="804" t="str">
        <f t="shared" si="64"/>
        <v xml:space="preserve">4G хор</v>
      </c>
      <c r="K1117" s="805" t="s">
        <v>2557</v>
      </c>
      <c r="L1117" s="805" t="s">
        <v>2481</v>
      </c>
      <c r="M1117" s="805" t="s">
        <v>2516</v>
      </c>
      <c r="N1117" s="805" t="s">
        <v>2483</v>
      </c>
      <c r="O1117" s="806" t="str">
        <f t="shared" si="65"/>
        <v>ВОЛС</v>
      </c>
      <c r="P1117" s="801" t="s">
        <v>819</v>
      </c>
      <c r="Q1117" s="801" t="str">
        <f>CONCATENATE(IFERROR(INDEX('УЦН 1.0'!D:D,MATCH('показатель 504-п'!T1117,'УЦН 1.0'!R:R,0)),""),IF(IFERROR(INDEX('УЦН 1.0'!H:H,MATCH('показатель 504-п'!T1117,'УЦН 1.0'!R:R,0)),"")="",""," ("&amp;IFERROR(INDEX('УЦН 1.0'!H:H,MATCH('показатель 504-п'!T1117,'УЦН 1.0'!R:R,0)),"")&amp;")"))</f>
        <v/>
      </c>
      <c r="R1117" s="807" t="str">
        <f>IFERROR(INDEX('УЦН 2.0'!K:K,MATCH('показатель 504-п'!T1117,'УЦН 2.0'!L:L,0)),"")</f>
        <v/>
      </c>
      <c r="S1117" s="801" t="str">
        <f>IFERROR(INDEX('ПРТС'!H:H,MATCH('показатель 504-п'!T1117,'ПРТС'!P:P,0)),"")</f>
        <v/>
      </c>
      <c r="T1117" s="808">
        <v>1118</v>
      </c>
      <c r="U1117" s="785"/>
      <c r="V1117" s="785"/>
      <c r="W1117" s="785"/>
      <c r="X1117" s="785"/>
      <c r="Y1117" s="785"/>
      <c r="Z1117" s="785"/>
      <c r="AA1117" s="785"/>
      <c r="AB1117" s="785"/>
    </row>
    <row r="1118" ht="14.25">
      <c r="A1118" s="800" t="s">
        <v>774</v>
      </c>
      <c r="B1118" s="800" t="s">
        <v>6580</v>
      </c>
      <c r="C1118" s="800" t="s">
        <v>1414</v>
      </c>
      <c r="D1118" s="801">
        <v>129</v>
      </c>
      <c r="E1118" s="822">
        <v>119</v>
      </c>
      <c r="F1118" s="823" t="s">
        <v>6729</v>
      </c>
      <c r="G1118" s="823" t="s">
        <v>6730</v>
      </c>
      <c r="H1118" s="823" t="s">
        <v>6731</v>
      </c>
      <c r="I1118" s="803" t="str">
        <f>IFERROR(INDEX('УУС'!F:F,MATCH('показатель 504-п'!T1118,'УУС'!N:N,0)),"")</f>
        <v xml:space="preserve">ул. Центральная, д. 12А</v>
      </c>
      <c r="J1118" s="804" t="str">
        <f t="shared" si="64"/>
        <v xml:space="preserve">2G низ</v>
      </c>
      <c r="K1118" s="805" t="s">
        <v>2515</v>
      </c>
      <c r="L1118" s="805" t="s">
        <v>2500</v>
      </c>
      <c r="M1118" s="805" t="s">
        <v>156</v>
      </c>
      <c r="N1118" s="805" t="s">
        <v>2490</v>
      </c>
      <c r="O1118" s="806" t="str">
        <f t="shared" si="65"/>
        <v>РРЛ</v>
      </c>
      <c r="P1118" s="801" t="s">
        <v>2540</v>
      </c>
      <c r="Q1118" s="801" t="str">
        <f>CONCATENATE(IFERROR(INDEX('УЦН 1.0'!D:D,MATCH('показатель 504-п'!T1118,'УЦН 1.0'!R:R,0)),""),IF(IFERROR(INDEX('УЦН 1.0'!H:H,MATCH('показатель 504-п'!T1118,'УЦН 1.0'!R:R,0)),"")="",""," ("&amp;IFERROR(INDEX('УЦН 1.0'!H:H,MATCH('показатель 504-п'!T1118,'УЦН 1.0'!R:R,0)),"")&amp;")"))</f>
        <v/>
      </c>
      <c r="R1118" s="807" t="str">
        <f>IFERROR(INDEX('УЦН 2.0'!K:K,MATCH('показатель 504-п'!T1118,'УЦН 2.0'!L:L,0)),"")</f>
        <v/>
      </c>
      <c r="S1118" s="801" t="str">
        <f>IFERROR(INDEX('ПРТС'!H:H,MATCH('показатель 504-п'!T1118,'ПРТС'!P:P,0)),"")</f>
        <v/>
      </c>
      <c r="T1118" s="808">
        <v>1119</v>
      </c>
      <c r="U1118" s="785"/>
      <c r="V1118" s="785"/>
      <c r="W1118" s="785"/>
      <c r="X1118" s="785"/>
      <c r="Y1118" s="785"/>
      <c r="Z1118" s="785"/>
      <c r="AA1118" s="785"/>
      <c r="AB1118" s="785"/>
    </row>
    <row r="1119" ht="14.25">
      <c r="A1119" s="800" t="s">
        <v>774</v>
      </c>
      <c r="B1119" s="800" t="s">
        <v>6649</v>
      </c>
      <c r="C1119" s="800" t="s">
        <v>6732</v>
      </c>
      <c r="D1119" s="801">
        <v>1191</v>
      </c>
      <c r="E1119" s="802">
        <v>1035</v>
      </c>
      <c r="F1119" s="803" t="s">
        <v>6733</v>
      </c>
      <c r="G1119" s="803" t="s">
        <v>6734</v>
      </c>
      <c r="H1119" s="803" t="s">
        <v>6735</v>
      </c>
      <c r="I1119" s="803" t="str">
        <f>IFERROR(INDEX('УУС'!F:F,MATCH('показатель 504-п'!T1119,'УУС'!N:N,0)),"")</f>
        <v/>
      </c>
      <c r="J1119" s="804" t="str">
        <f t="shared" si="64"/>
        <v xml:space="preserve">4G хор</v>
      </c>
      <c r="K1119" s="805" t="s">
        <v>2557</v>
      </c>
      <c r="L1119" s="805" t="s">
        <v>2536</v>
      </c>
      <c r="M1119" s="805" t="s">
        <v>2482</v>
      </c>
      <c r="N1119" s="805" t="s">
        <v>2483</v>
      </c>
      <c r="O1119" s="806" t="str">
        <f t="shared" si="65"/>
        <v>ВОЛС</v>
      </c>
      <c r="P1119" s="801" t="s">
        <v>819</v>
      </c>
      <c r="Q1119" s="801" t="str">
        <f>CONCATENATE(IFERROR(INDEX('УЦН 1.0'!D:D,MATCH('показатель 504-п'!T1119,'УЦН 1.0'!R:R,0)),""),IF(IFERROR(INDEX('УЦН 1.0'!H:H,MATCH('показатель 504-п'!T1119,'УЦН 1.0'!R:R,0)),"")="",""," ("&amp;IFERROR(INDEX('УЦН 1.0'!H:H,MATCH('показатель 504-п'!T1119,'УЦН 1.0'!R:R,0)),"")&amp;")"))</f>
        <v/>
      </c>
      <c r="R1119" s="807" t="str">
        <f>IFERROR(INDEX('УЦН 2.0'!K:K,MATCH('показатель 504-п'!T1119,'УЦН 2.0'!L:L,0)),"")</f>
        <v/>
      </c>
      <c r="S1119" s="801" t="str">
        <f>IFERROR(INDEX('ПРТС'!H:H,MATCH('показатель 504-п'!T1119,'ПРТС'!P:P,0)),"")</f>
        <v/>
      </c>
      <c r="T1119" s="808">
        <v>1120</v>
      </c>
      <c r="U1119" s="785"/>
      <c r="V1119" s="785"/>
      <c r="W1119" s="785"/>
      <c r="X1119" s="785"/>
      <c r="Y1119" s="785"/>
      <c r="Z1119" s="785"/>
      <c r="AA1119" s="785"/>
      <c r="AB1119" s="785"/>
    </row>
    <row r="1120" ht="14.25">
      <c r="A1120" s="800" t="s">
        <v>774</v>
      </c>
      <c r="B1120" s="800" t="s">
        <v>6717</v>
      </c>
      <c r="C1120" s="800" t="s">
        <v>1450</v>
      </c>
      <c r="D1120" s="801">
        <v>221</v>
      </c>
      <c r="E1120" s="822">
        <v>198</v>
      </c>
      <c r="F1120" s="823" t="s">
        <v>6736</v>
      </c>
      <c r="G1120" s="823" t="s">
        <v>6737</v>
      </c>
      <c r="H1120" s="823" t="s">
        <v>6738</v>
      </c>
      <c r="I1120" s="803" t="str">
        <f>IFERROR(INDEX('УУС'!F:F,MATCH('показатель 504-п'!T1120,'УУС'!N:N,0)),"")</f>
        <v xml:space="preserve">ул. Причулымская, д. 6</v>
      </c>
      <c r="J1120" s="804" t="str">
        <f t="shared" si="64"/>
        <v xml:space="preserve">2G хор</v>
      </c>
      <c r="K1120" s="805" t="s">
        <v>2515</v>
      </c>
      <c r="L1120" s="805" t="s">
        <v>2500</v>
      </c>
      <c r="M1120" s="805" t="s">
        <v>156</v>
      </c>
      <c r="N1120" s="805" t="s">
        <v>2695</v>
      </c>
      <c r="O1120" s="806" t="str">
        <f t="shared" si="65"/>
        <v>РРЛ</v>
      </c>
      <c r="P1120" s="801" t="s">
        <v>2540</v>
      </c>
      <c r="Q1120" s="801" t="str">
        <f>CONCATENATE(IFERROR(INDEX('УЦН 1.0'!D:D,MATCH('показатель 504-п'!T1120,'УЦН 1.0'!R:R,0)),""),IF(IFERROR(INDEX('УЦН 1.0'!H:H,MATCH('показатель 504-п'!T1120,'УЦН 1.0'!R:R,0)),"")="",""," ("&amp;IFERROR(INDEX('УЦН 1.0'!H:H,MATCH('показатель 504-п'!T1120,'УЦН 1.0'!R:R,0)),"")&amp;")"))</f>
        <v/>
      </c>
      <c r="R1120" s="807" t="str">
        <f>IFERROR(INDEX('УЦН 2.0'!K:K,MATCH('показатель 504-п'!T1120,'УЦН 2.0'!L:L,0)),"")</f>
        <v/>
      </c>
      <c r="S1120" s="801" t="str">
        <f>IFERROR(INDEX('ПРТС'!H:H,MATCH('показатель 504-п'!T1120,'ПРТС'!P:P,0)),"")</f>
        <v/>
      </c>
      <c r="T1120" s="808">
        <v>1121</v>
      </c>
      <c r="U1120" s="785"/>
      <c r="V1120" s="785"/>
      <c r="W1120" s="785"/>
      <c r="X1120" s="785"/>
      <c r="Y1120" s="785"/>
      <c r="Z1120" s="785"/>
      <c r="AA1120" s="785"/>
      <c r="AB1120" s="785"/>
    </row>
    <row r="1121" ht="14.25">
      <c r="A1121" s="800" t="s">
        <v>774</v>
      </c>
      <c r="B1121" s="800" t="s">
        <v>1376</v>
      </c>
      <c r="C1121" s="800" t="s">
        <v>6739</v>
      </c>
      <c r="D1121" s="801">
        <v>17</v>
      </c>
      <c r="E1121" s="802">
        <v>0</v>
      </c>
      <c r="F1121" s="803" t="s">
        <v>6740</v>
      </c>
      <c r="G1121" s="803" t="s">
        <v>6741</v>
      </c>
      <c r="H1121" s="803" t="s">
        <v>6742</v>
      </c>
      <c r="I1121" s="803" t="str">
        <f>IFERROR(INDEX('УУС'!F:F,MATCH('показатель 504-п'!T1121,'УУС'!N:N,0)),"")</f>
        <v/>
      </c>
      <c r="J1121" s="804" t="str">
        <f t="shared" si="64"/>
        <v>-</v>
      </c>
      <c r="K1121" s="805" t="s">
        <v>156</v>
      </c>
      <c r="L1121" s="805" t="s">
        <v>156</v>
      </c>
      <c r="M1121" s="805" t="s">
        <v>156</v>
      </c>
      <c r="N1121" s="805" t="s">
        <v>156</v>
      </c>
      <c r="O1121" s="806" t="str">
        <f t="shared" si="65"/>
        <v>-</v>
      </c>
      <c r="P1121" s="801" t="s">
        <v>156</v>
      </c>
      <c r="Q1121" s="801" t="str">
        <f>CONCATENATE(IFERROR(INDEX('УЦН 1.0'!D:D,MATCH('показатель 504-п'!T1121,'УЦН 1.0'!R:R,0)),""),IF(IFERROR(INDEX('УЦН 1.0'!H:H,MATCH('показатель 504-п'!T1121,'УЦН 1.0'!R:R,0)),"")="",""," ("&amp;IFERROR(INDEX('УЦН 1.0'!H:H,MATCH('показатель 504-п'!T1121,'УЦН 1.0'!R:R,0)),"")&amp;")"))</f>
        <v/>
      </c>
      <c r="R1121" s="807" t="str">
        <f>IFERROR(INDEX('УЦН 2.0'!K:K,MATCH('показатель 504-п'!T1121,'УЦН 2.0'!L:L,0)),"")</f>
        <v/>
      </c>
      <c r="S1121" s="801" t="str">
        <f>IFERROR(INDEX('ПРТС'!H:H,MATCH('показатель 504-п'!T1121,'ПРТС'!P:P,0)),"")</f>
        <v/>
      </c>
      <c r="T1121" s="808">
        <v>1122</v>
      </c>
      <c r="U1121" s="785"/>
      <c r="V1121" s="785"/>
      <c r="W1121" s="785"/>
      <c r="X1121" s="785"/>
      <c r="Y1121" s="785"/>
      <c r="Z1121" s="785"/>
      <c r="AA1121" s="785"/>
      <c r="AB1121" s="785"/>
    </row>
    <row r="1122" ht="14.25">
      <c r="A1122" s="818" t="s">
        <v>774</v>
      </c>
      <c r="B1122" s="800" t="s">
        <v>6649</v>
      </c>
      <c r="C1122" s="818" t="s">
        <v>1148</v>
      </c>
      <c r="D1122" s="801">
        <v>199</v>
      </c>
      <c r="E1122" s="822">
        <v>186</v>
      </c>
      <c r="F1122" s="823" t="s">
        <v>6743</v>
      </c>
      <c r="G1122" s="823" t="s">
        <v>6744</v>
      </c>
      <c r="H1122" s="823" t="s">
        <v>6745</v>
      </c>
      <c r="I1122" s="803" t="str">
        <f>IFERROR(INDEX('УУС'!F:F,MATCH('показатель 504-п'!T1122,'УУС'!N:N,0)),"")</f>
        <v/>
      </c>
      <c r="J1122" s="819" t="str">
        <f t="shared" si="64"/>
        <v xml:space="preserve">2G низ</v>
      </c>
      <c r="K1122" s="805" t="s">
        <v>2515</v>
      </c>
      <c r="L1122" s="805" t="s">
        <v>2500</v>
      </c>
      <c r="M1122" s="805" t="s">
        <v>2489</v>
      </c>
      <c r="N1122" s="820" t="s">
        <v>2490</v>
      </c>
      <c r="O1122" s="806" t="str">
        <f t="shared" si="65"/>
        <v>РРЛ</v>
      </c>
      <c r="P1122" s="801" t="s">
        <v>2540</v>
      </c>
      <c r="Q1122" s="801" t="str">
        <f>CONCATENATE(IFERROR(INDEX('УЦН 1.0'!D:D,MATCH('показатель 504-п'!T1122,'УЦН 1.0'!R:R,0)),""),IF(IFERROR(INDEX('УЦН 1.0'!H:H,MATCH('показатель 504-п'!T1122,'УЦН 1.0'!R:R,0)),"")="",""," ("&amp;IFERROR(INDEX('УЦН 1.0'!H:H,MATCH('показатель 504-п'!T1122,'УЦН 1.0'!R:R,0)),"")&amp;")"))</f>
        <v/>
      </c>
      <c r="R1122" s="807">
        <f>IFERROR(INDEX('УЦН 2.0'!K:K,MATCH('показатель 504-п'!T1122,'УЦН 2.0'!L:L,0)),"")</f>
        <v>0</v>
      </c>
      <c r="S1122" s="801" t="str">
        <f>IFERROR(INDEX('ПРТС'!H:H,MATCH('показатель 504-п'!T1122,'ПРТС'!P:P,0)),"")</f>
        <v/>
      </c>
      <c r="T1122" s="808">
        <v>1123</v>
      </c>
      <c r="U1122" s="785"/>
      <c r="V1122" s="785"/>
      <c r="W1122" s="785"/>
      <c r="X1122" s="785"/>
      <c r="Y1122" s="785"/>
      <c r="Z1122" s="785"/>
      <c r="AA1122" s="785"/>
      <c r="AB1122" s="785"/>
    </row>
    <row r="1123" ht="14.25">
      <c r="A1123" s="800" t="s">
        <v>774</v>
      </c>
      <c r="B1123" s="800" t="s">
        <v>6717</v>
      </c>
      <c r="C1123" s="800" t="s">
        <v>6746</v>
      </c>
      <c r="D1123" s="801">
        <v>104</v>
      </c>
      <c r="E1123" s="802">
        <v>71</v>
      </c>
      <c r="F1123" s="803" t="s">
        <v>6747</v>
      </c>
      <c r="G1123" s="803" t="s">
        <v>6748</v>
      </c>
      <c r="H1123" s="803" t="s">
        <v>6749</v>
      </c>
      <c r="I1123" s="803" t="str">
        <f>IFERROR(INDEX('УУС'!F:F,MATCH('показатель 504-п'!T1123,'УУС'!N:N,0)),"")</f>
        <v/>
      </c>
      <c r="J1123" s="804" t="str">
        <f t="shared" si="64"/>
        <v xml:space="preserve">2G низ</v>
      </c>
      <c r="K1123" s="805" t="s">
        <v>156</v>
      </c>
      <c r="L1123" s="805" t="s">
        <v>2500</v>
      </c>
      <c r="M1123" s="805" t="s">
        <v>156</v>
      </c>
      <c r="N1123" s="805" t="s">
        <v>2490</v>
      </c>
      <c r="O1123" s="806" t="str">
        <f t="shared" si="65"/>
        <v>РРЛ</v>
      </c>
      <c r="P1123" s="801" t="s">
        <v>2540</v>
      </c>
      <c r="Q1123" s="801" t="str">
        <f>CONCATENATE(IFERROR(INDEX('УЦН 1.0'!D:D,MATCH('показатель 504-п'!T1123,'УЦН 1.0'!R:R,0)),""),IF(IFERROR(INDEX('УЦН 1.0'!H:H,MATCH('показатель 504-п'!T1123,'УЦН 1.0'!R:R,0)),"")="",""," ("&amp;IFERROR(INDEX('УЦН 1.0'!H:H,MATCH('показатель 504-п'!T1123,'УЦН 1.0'!R:R,0)),"")&amp;")"))</f>
        <v/>
      </c>
      <c r="R1123" s="807" t="str">
        <f>IFERROR(INDEX('УЦН 2.0'!K:K,MATCH('показатель 504-п'!T1123,'УЦН 2.0'!L:L,0)),"")</f>
        <v/>
      </c>
      <c r="S1123" s="801" t="str">
        <f>IFERROR(INDEX('ПРТС'!H:H,MATCH('показатель 504-п'!T1123,'ПРТС'!P:P,0)),"")</f>
        <v/>
      </c>
      <c r="T1123" s="808">
        <v>1124</v>
      </c>
      <c r="U1123" s="785"/>
      <c r="V1123" s="785"/>
      <c r="W1123" s="785"/>
      <c r="X1123" s="785"/>
      <c r="Y1123" s="785"/>
      <c r="Z1123" s="785"/>
      <c r="AA1123" s="785"/>
      <c r="AB1123" s="785"/>
    </row>
    <row r="1124" ht="14.25">
      <c r="A1124" s="814" t="s">
        <v>774</v>
      </c>
      <c r="B1124" s="800" t="s">
        <v>1376</v>
      </c>
      <c r="C1124" s="814" t="s">
        <v>375</v>
      </c>
      <c r="D1124" s="813">
        <v>440</v>
      </c>
      <c r="E1124" s="802">
        <v>443</v>
      </c>
      <c r="F1124" s="803" t="s">
        <v>6750</v>
      </c>
      <c r="G1124" s="803" t="s">
        <v>6751</v>
      </c>
      <c r="H1124" s="803" t="s">
        <v>6752</v>
      </c>
      <c r="I1124" s="803" t="str">
        <f>IFERROR(INDEX('УУС'!F:F,MATCH('показатель 504-п'!T1124,'УУС'!N:N,0)),"")</f>
        <v xml:space="preserve">ул. Мира, д. 16</v>
      </c>
      <c r="J1124" s="816" t="str">
        <f t="shared" si="64"/>
        <v xml:space="preserve">4G хор</v>
      </c>
      <c r="K1124" s="805"/>
      <c r="L1124" s="817" t="s">
        <v>2481</v>
      </c>
      <c r="M1124" s="805"/>
      <c r="N1124" s="805"/>
      <c r="O1124" s="806" t="str">
        <f t="shared" si="65"/>
        <v>ВОЛС</v>
      </c>
      <c r="P1124" s="801" t="s">
        <v>819</v>
      </c>
      <c r="Q1124" s="801" t="str">
        <f>CONCATENATE(IFERROR(INDEX('УЦН 1.0'!D:D,MATCH('показатель 504-п'!T1124,'УЦН 1.0'!R:R,0)),""),IF(IFERROR(INDEX('УЦН 1.0'!H:H,MATCH('показатель 504-п'!T1124,'УЦН 1.0'!R:R,0)),"")="",""," ("&amp;IFERROR(INDEX('УЦН 1.0'!H:H,MATCH('показатель 504-п'!T1124,'УЦН 1.0'!R:R,0)),"")&amp;")"))</f>
        <v xml:space="preserve">2015 (ВОЛС)</v>
      </c>
      <c r="R1124" s="807" t="str">
        <f>IFERROR(INDEX('УЦН 2.0'!K:K,MATCH('показатель 504-п'!T1124,'УЦН 2.0'!L:L,0)),"")</f>
        <v/>
      </c>
      <c r="S1124" s="801">
        <f>IFERROR(INDEX('ПРТС'!H:H,MATCH('показатель 504-п'!T1124,'ПРТС'!P:P,0)),"")</f>
        <v>2023</v>
      </c>
      <c r="T1124" s="808">
        <v>1125</v>
      </c>
      <c r="U1124" s="785"/>
      <c r="V1124" s="785"/>
      <c r="W1124" s="785"/>
      <c r="X1124" s="785"/>
      <c r="Y1124" s="785"/>
      <c r="Z1124" s="785"/>
      <c r="AA1124" s="785"/>
      <c r="AB1124" s="785"/>
    </row>
    <row r="1125" ht="14.25">
      <c r="A1125" s="814" t="s">
        <v>774</v>
      </c>
      <c r="B1125" s="800" t="s">
        <v>1377</v>
      </c>
      <c r="C1125" s="814" t="s">
        <v>376</v>
      </c>
      <c r="D1125" s="813">
        <v>349</v>
      </c>
      <c r="E1125" s="802">
        <v>322</v>
      </c>
      <c r="F1125" s="803" t="s">
        <v>6753</v>
      </c>
      <c r="G1125" s="803" t="s">
        <v>6754</v>
      </c>
      <c r="H1125" s="803" t="s">
        <v>6755</v>
      </c>
      <c r="I1125" s="803" t="str">
        <f>IFERROR(INDEX('УУС'!F:F,MATCH('показатель 504-п'!T1125,'УУС'!N:N,0)),"")</f>
        <v/>
      </c>
      <c r="J1125" s="816" t="str">
        <f t="shared" si="64"/>
        <v xml:space="preserve">4G хор</v>
      </c>
      <c r="K1125" s="805"/>
      <c r="L1125" s="817" t="s">
        <v>2481</v>
      </c>
      <c r="M1125" s="805"/>
      <c r="N1125" s="805"/>
      <c r="O1125" s="806" t="str">
        <f t="shared" si="65"/>
        <v>ВОЛС</v>
      </c>
      <c r="P1125" s="801" t="s">
        <v>819</v>
      </c>
      <c r="Q1125" s="801" t="str">
        <f>CONCATENATE(IFERROR(INDEX('УЦН 1.0'!D:D,MATCH('показатель 504-п'!T1125,'УЦН 1.0'!R:R,0)),""),IF(IFERROR(INDEX('УЦН 1.0'!H:H,MATCH('показатель 504-п'!T1125,'УЦН 1.0'!R:R,0)),"")="",""," ("&amp;IFERROR(INDEX('УЦН 1.0'!H:H,MATCH('показатель 504-п'!T1125,'УЦН 1.0'!R:R,0)),"")&amp;")"))</f>
        <v xml:space="preserve">2015 (ВОЛС)</v>
      </c>
      <c r="R1125" s="807" t="str">
        <f>IFERROR(INDEX('УЦН 2.0'!K:K,MATCH('показатель 504-п'!T1125,'УЦН 2.0'!L:L,0)),"")</f>
        <v/>
      </c>
      <c r="S1125" s="801">
        <f>IFERROR(INDEX('ПРТС'!H:H,MATCH('показатель 504-п'!T1125,'ПРТС'!P:P,0)),"")</f>
        <v>2023</v>
      </c>
      <c r="T1125" s="808">
        <v>1126</v>
      </c>
      <c r="U1125" s="785"/>
      <c r="V1125" s="785"/>
      <c r="W1125" s="785"/>
      <c r="X1125" s="785"/>
      <c r="Y1125" s="785"/>
      <c r="Z1125" s="785"/>
      <c r="AA1125" s="785"/>
      <c r="AB1125" s="785"/>
    </row>
    <row r="1126" ht="14.25">
      <c r="A1126" s="818" t="s">
        <v>774</v>
      </c>
      <c r="B1126" s="800" t="s">
        <v>6717</v>
      </c>
      <c r="C1126" s="818" t="s">
        <v>725</v>
      </c>
      <c r="D1126" s="801">
        <v>202</v>
      </c>
      <c r="E1126" s="822">
        <v>173</v>
      </c>
      <c r="F1126" s="823" t="s">
        <v>6756</v>
      </c>
      <c r="G1126" s="823" t="s">
        <v>6757</v>
      </c>
      <c r="H1126" s="823" t="s">
        <v>6758</v>
      </c>
      <c r="I1126" s="803" t="str">
        <f>IFERROR(INDEX('УУС'!F:F,MATCH('показатель 504-п'!T1126,'УУС'!N:N,0)),"")</f>
        <v xml:space="preserve">ул. Свободная, д. 2</v>
      </c>
      <c r="J1126" s="819" t="str">
        <f t="shared" si="64"/>
        <v xml:space="preserve">2G низ</v>
      </c>
      <c r="K1126" s="805" t="s">
        <v>2515</v>
      </c>
      <c r="L1126" s="805" t="s">
        <v>2500</v>
      </c>
      <c r="M1126" s="820" t="s">
        <v>156</v>
      </c>
      <c r="N1126" s="805" t="s">
        <v>2490</v>
      </c>
      <c r="O1126" s="806" t="str">
        <f t="shared" si="65"/>
        <v>РРЛ</v>
      </c>
      <c r="P1126" s="801" t="s">
        <v>2540</v>
      </c>
      <c r="Q1126" s="801" t="str">
        <f>CONCATENATE(IFERROR(INDEX('УЦН 1.0'!D:D,MATCH('показатель 504-п'!T1126,'УЦН 1.0'!R:R,0)),""),IF(IFERROR(INDEX('УЦН 1.0'!H:H,MATCH('показатель 504-п'!T1126,'УЦН 1.0'!R:R,0)),"")="",""," ("&amp;IFERROR(INDEX('УЦН 1.0'!H:H,MATCH('показатель 504-п'!T1126,'УЦН 1.0'!R:R,0)),"")&amp;")"))</f>
        <v/>
      </c>
      <c r="R1126" s="807" t="str">
        <f>IFERROR(INDEX('УЦН 2.0'!K:K,MATCH('показатель 504-п'!T1126,'УЦН 2.0'!L:L,0)),"")</f>
        <v/>
      </c>
      <c r="S1126" s="801">
        <f>IFERROR(INDEX('ПРТС'!H:H,MATCH('показатель 504-п'!T1126,'ПРТС'!P:P,0)),"")</f>
        <v>2024</v>
      </c>
      <c r="T1126" s="808">
        <v>1127</v>
      </c>
      <c r="U1126" s="785"/>
      <c r="V1126" s="785"/>
      <c r="W1126" s="785"/>
      <c r="X1126" s="785"/>
      <c r="Y1126" s="785"/>
      <c r="Z1126" s="785"/>
      <c r="AA1126" s="785"/>
      <c r="AB1126" s="785"/>
    </row>
    <row r="1127" ht="14.25">
      <c r="A1127" s="800" t="s">
        <v>774</v>
      </c>
      <c r="B1127" s="800" t="s">
        <v>1377</v>
      </c>
      <c r="C1127" s="800" t="s">
        <v>6759</v>
      </c>
      <c r="D1127" s="801">
        <v>1840</v>
      </c>
      <c r="E1127" s="802">
        <v>1999</v>
      </c>
      <c r="F1127" s="803" t="s">
        <v>6760</v>
      </c>
      <c r="G1127" s="803" t="s">
        <v>6761</v>
      </c>
      <c r="H1127" s="803" t="s">
        <v>6762</v>
      </c>
      <c r="I1127" s="803" t="str">
        <f>IFERROR(INDEX('УУС'!F:F,MATCH('показатель 504-п'!T1127,'УУС'!N:N,0)),"")</f>
        <v/>
      </c>
      <c r="J1127" s="804" t="str">
        <f t="shared" si="64"/>
        <v xml:space="preserve">4G хор</v>
      </c>
      <c r="K1127" s="805" t="s">
        <v>2557</v>
      </c>
      <c r="L1127" s="805" t="s">
        <v>2481</v>
      </c>
      <c r="M1127" s="805" t="s">
        <v>2482</v>
      </c>
      <c r="N1127" s="805" t="s">
        <v>2483</v>
      </c>
      <c r="O1127" s="806" t="str">
        <f t="shared" si="65"/>
        <v>ВОЛС</v>
      </c>
      <c r="P1127" s="801" t="s">
        <v>819</v>
      </c>
      <c r="Q1127" s="801" t="str">
        <f>CONCATENATE(IFERROR(INDEX('УЦН 1.0'!D:D,MATCH('показатель 504-п'!T1127,'УЦН 1.0'!R:R,0)),""),IF(IFERROR(INDEX('УЦН 1.0'!H:H,MATCH('показатель 504-п'!T1127,'УЦН 1.0'!R:R,0)),"")="",""," ("&amp;IFERROR(INDEX('УЦН 1.0'!H:H,MATCH('показатель 504-п'!T1127,'УЦН 1.0'!R:R,0)),"")&amp;")"))</f>
        <v/>
      </c>
      <c r="R1127" s="807" t="str">
        <f>IFERROR(INDEX('УЦН 2.0'!K:K,MATCH('показатель 504-п'!T1127,'УЦН 2.0'!L:L,0)),"")</f>
        <v/>
      </c>
      <c r="S1127" s="801" t="str">
        <f>IFERROR(INDEX('ПРТС'!H:H,MATCH('показатель 504-п'!T1127,'ПРТС'!P:P,0)),"")</f>
        <v/>
      </c>
      <c r="T1127" s="808">
        <v>1128</v>
      </c>
      <c r="U1127" s="785"/>
      <c r="V1127" s="785"/>
      <c r="W1127" s="785"/>
      <c r="X1127" s="785"/>
      <c r="Y1127" s="785"/>
      <c r="Z1127" s="785"/>
      <c r="AA1127" s="785"/>
      <c r="AB1127" s="785"/>
    </row>
    <row r="1128" ht="14.25">
      <c r="A1128" s="800" t="s">
        <v>774</v>
      </c>
      <c r="B1128" s="800" t="s">
        <v>6580</v>
      </c>
      <c r="C1128" s="800" t="s">
        <v>6763</v>
      </c>
      <c r="D1128" s="801">
        <v>243</v>
      </c>
      <c r="E1128" s="822">
        <v>202</v>
      </c>
      <c r="F1128" s="823" t="s">
        <v>6764</v>
      </c>
      <c r="G1128" s="823" t="s">
        <v>6765</v>
      </c>
      <c r="H1128" s="823" t="s">
        <v>6766</v>
      </c>
      <c r="I1128" s="803" t="str">
        <f>IFERROR(INDEX('УУС'!F:F,MATCH('показатель 504-п'!T1128,'УУС'!N:N,0)),"")</f>
        <v/>
      </c>
      <c r="J1128" s="804" t="str">
        <f t="shared" ref="J1128:J1191" si="66">IF(COUNTIF(K1128:N1128,"*4G хорошее*")&gt;0,"4G хор",IF(COUNTIF(K1128:N1128,"*3G хорошее*")&gt;0,"3G хор",IF(COUNTIF(K1128:N1128,"*4G низкое*")&gt;0,"4G низ",IF(COUNTIF(K1128:N1128,"*3G низкое*")&gt;0,"3G низ",IF(COUNTIF(K1128:N1128,"*2G хорошее*")&gt;0,"2G хор",IF(COUNTIF(K1128:N1128,"*2G низкое*")&gt;0,"2G низ",IF((COUNTIF(K1128:N1128,"* *")=0),"-",)))))))</f>
        <v xml:space="preserve">2G хор</v>
      </c>
      <c r="K1128" s="805" t="s">
        <v>2557</v>
      </c>
      <c r="L1128" s="805" t="s">
        <v>2536</v>
      </c>
      <c r="M1128" s="805" t="s">
        <v>2489</v>
      </c>
      <c r="N1128" s="805" t="s">
        <v>156</v>
      </c>
      <c r="O1128" s="806" t="str">
        <f t="shared" ref="O1128:O1191" si="67">IF(COUNTIF(P1128:R1128,"*ВОЛС*")&gt;0,"ВОЛС",IF(COUNTIF(P1128:R1128,"*БШПД*")&gt;0,"РРЛ",IF(COUNTIF(P1128:R1128,"*Спутник*")&gt;0,"Спутник",IF((COUNTIF(P1128:R1128,"* *")=0),"-",))))</f>
        <v>РРЛ</v>
      </c>
      <c r="P1128" s="801" t="s">
        <v>2540</v>
      </c>
      <c r="Q1128" s="801" t="str">
        <f>CONCATENATE(IFERROR(INDEX('УЦН 1.0'!D:D,MATCH('показатель 504-п'!T1128,'УЦН 1.0'!R:R,0)),""),IF(IFERROR(INDEX('УЦН 1.0'!H:H,MATCH('показатель 504-п'!T1128,'УЦН 1.0'!R:R,0)),"")="",""," ("&amp;IFERROR(INDEX('УЦН 1.0'!H:H,MATCH('показатель 504-п'!T1128,'УЦН 1.0'!R:R,0)),"")&amp;")"))</f>
        <v/>
      </c>
      <c r="R1128" s="807" t="str">
        <f>IFERROR(INDEX('УЦН 2.0'!K:K,MATCH('показатель 504-п'!T1128,'УЦН 2.0'!L:L,0)),"")</f>
        <v/>
      </c>
      <c r="S1128" s="801" t="str">
        <f>IFERROR(INDEX('ПРТС'!H:H,MATCH('показатель 504-п'!T1128,'ПРТС'!P:P,0)),"")</f>
        <v/>
      </c>
      <c r="T1128" s="808">
        <v>1129</v>
      </c>
      <c r="U1128" s="785"/>
      <c r="V1128" s="785"/>
      <c r="W1128" s="785"/>
      <c r="X1128" s="785"/>
      <c r="Y1128" s="785"/>
      <c r="Z1128" s="785"/>
      <c r="AA1128" s="785"/>
      <c r="AB1128" s="785"/>
    </row>
    <row r="1129" ht="14.25">
      <c r="A1129" s="800" t="s">
        <v>774</v>
      </c>
      <c r="B1129" s="800" t="s">
        <v>6637</v>
      </c>
      <c r="C1129" s="800" t="s">
        <v>6767</v>
      </c>
      <c r="D1129" s="801">
        <v>180</v>
      </c>
      <c r="E1129" s="802">
        <v>80</v>
      </c>
      <c r="F1129" s="803" t="s">
        <v>6768</v>
      </c>
      <c r="G1129" s="803" t="s">
        <v>6769</v>
      </c>
      <c r="H1129" s="803" t="s">
        <v>6770</v>
      </c>
      <c r="I1129" s="803" t="str">
        <f>IFERROR(INDEX('УУС'!F:F,MATCH('показатель 504-п'!T1129,'УУС'!N:N,0)),"")</f>
        <v/>
      </c>
      <c r="J1129" s="804" t="str">
        <f t="shared" si="66"/>
        <v xml:space="preserve">2G низ</v>
      </c>
      <c r="K1129" s="805" t="s">
        <v>2515</v>
      </c>
      <c r="L1129" s="805" t="s">
        <v>2500</v>
      </c>
      <c r="M1129" s="805" t="s">
        <v>156</v>
      </c>
      <c r="N1129" s="805" t="s">
        <v>156</v>
      </c>
      <c r="O1129" s="806" t="str">
        <f t="shared" si="67"/>
        <v>ВОЛС</v>
      </c>
      <c r="P1129" s="801" t="s">
        <v>819</v>
      </c>
      <c r="Q1129" s="801" t="str">
        <f>CONCATENATE(IFERROR(INDEX('УЦН 1.0'!D:D,MATCH('показатель 504-п'!T1129,'УЦН 1.0'!R:R,0)),""),IF(IFERROR(INDEX('УЦН 1.0'!H:H,MATCH('показатель 504-п'!T1129,'УЦН 1.0'!R:R,0)),"")="",""," ("&amp;IFERROR(INDEX('УЦН 1.0'!H:H,MATCH('показатель 504-п'!T1129,'УЦН 1.0'!R:R,0)),"")&amp;")"))</f>
        <v/>
      </c>
      <c r="R1129" s="807" t="str">
        <f>IFERROR(INDEX('УЦН 2.0'!K:K,MATCH('показатель 504-п'!T1129,'УЦН 2.0'!L:L,0)),"")</f>
        <v/>
      </c>
      <c r="S1129" s="801" t="str">
        <f>IFERROR(INDEX('ПРТС'!H:H,MATCH('показатель 504-п'!T1129,'ПРТС'!P:P,0)),"")</f>
        <v/>
      </c>
      <c r="T1129" s="808">
        <v>1130</v>
      </c>
      <c r="U1129" s="785"/>
      <c r="V1129" s="785"/>
      <c r="W1129" s="785"/>
      <c r="X1129" s="785"/>
      <c r="Y1129" s="785"/>
      <c r="Z1129" s="785"/>
      <c r="AA1129" s="785"/>
      <c r="AB1129" s="785"/>
    </row>
    <row r="1130" ht="14.25">
      <c r="A1130" s="800" t="s">
        <v>774</v>
      </c>
      <c r="B1130" s="800" t="s">
        <v>1377</v>
      </c>
      <c r="C1130" s="800" t="s">
        <v>1507</v>
      </c>
      <c r="D1130" s="801">
        <v>215</v>
      </c>
      <c r="E1130" s="802">
        <v>195</v>
      </c>
      <c r="F1130" s="803" t="s">
        <v>6771</v>
      </c>
      <c r="G1130" s="803" t="s">
        <v>6772</v>
      </c>
      <c r="H1130" s="803" t="s">
        <v>6773</v>
      </c>
      <c r="I1130" s="803" t="str">
        <f>IFERROR(INDEX('УУС'!F:F,MATCH('показатель 504-п'!T1130,'УУС'!N:N,0)),"")</f>
        <v xml:space="preserve">ул. Заречная, д. 6г</v>
      </c>
      <c r="J1130" s="804" t="str">
        <f t="shared" si="66"/>
        <v xml:space="preserve">4G хор</v>
      </c>
      <c r="K1130" s="805" t="s">
        <v>156</v>
      </c>
      <c r="L1130" s="805" t="s">
        <v>2500</v>
      </c>
      <c r="M1130" s="805" t="s">
        <v>156</v>
      </c>
      <c r="N1130" s="805" t="s">
        <v>2483</v>
      </c>
      <c r="O1130" s="806" t="str">
        <f t="shared" si="67"/>
        <v>РРЛ</v>
      </c>
      <c r="P1130" s="801" t="s">
        <v>2540</v>
      </c>
      <c r="Q1130" s="801" t="str">
        <f>CONCATENATE(IFERROR(INDEX('УЦН 1.0'!D:D,MATCH('показатель 504-п'!T1130,'УЦН 1.0'!R:R,0)),""),IF(IFERROR(INDEX('УЦН 1.0'!H:H,MATCH('показатель 504-п'!T1130,'УЦН 1.0'!R:R,0)),"")="",""," ("&amp;IFERROR(INDEX('УЦН 1.0'!H:H,MATCH('показатель 504-п'!T1130,'УЦН 1.0'!R:R,0)),"")&amp;")"))</f>
        <v/>
      </c>
      <c r="R1130" s="807" t="str">
        <f>IFERROR(INDEX('УЦН 2.0'!K:K,MATCH('показатель 504-п'!T1130,'УЦН 2.0'!L:L,0)),"")</f>
        <v/>
      </c>
      <c r="S1130" s="801" t="str">
        <f>IFERROR(INDEX('ПРТС'!H:H,MATCH('показатель 504-п'!T1130,'ПРТС'!P:P,0)),"")</f>
        <v/>
      </c>
      <c r="T1130" s="808">
        <v>1131</v>
      </c>
      <c r="U1130" s="785"/>
      <c r="V1130" s="785"/>
      <c r="W1130" s="785"/>
      <c r="X1130" s="785"/>
      <c r="Y1130" s="785"/>
      <c r="Z1130" s="785"/>
      <c r="AA1130" s="785"/>
      <c r="AB1130" s="785"/>
    </row>
    <row r="1131" ht="14.25">
      <c r="A1131" s="800" t="s">
        <v>774</v>
      </c>
      <c r="B1131" s="800" t="s">
        <v>6649</v>
      </c>
      <c r="C1131" s="800" t="s">
        <v>6774</v>
      </c>
      <c r="D1131" s="801">
        <v>114</v>
      </c>
      <c r="E1131" s="802">
        <v>68</v>
      </c>
      <c r="F1131" s="803" t="s">
        <v>6775</v>
      </c>
      <c r="G1131" s="803" t="s">
        <v>6776</v>
      </c>
      <c r="H1131" s="803" t="s">
        <v>6777</v>
      </c>
      <c r="I1131" s="803" t="str">
        <f>IFERROR(INDEX('УУС'!F:F,MATCH('показатель 504-п'!T1131,'УУС'!N:N,0)),"")</f>
        <v/>
      </c>
      <c r="J1131" s="804" t="str">
        <f t="shared" si="66"/>
        <v xml:space="preserve">2G низ</v>
      </c>
      <c r="K1131" s="805" t="s">
        <v>2515</v>
      </c>
      <c r="L1131" s="805" t="s">
        <v>2500</v>
      </c>
      <c r="M1131" s="805" t="s">
        <v>2489</v>
      </c>
      <c r="N1131" s="805" t="s">
        <v>2490</v>
      </c>
      <c r="O1131" s="806" t="str">
        <f t="shared" si="67"/>
        <v>РРЛ</v>
      </c>
      <c r="P1131" s="801" t="s">
        <v>2540</v>
      </c>
      <c r="Q1131" s="801" t="str">
        <f>CONCATENATE(IFERROR(INDEX('УЦН 1.0'!D:D,MATCH('показатель 504-п'!T1131,'УЦН 1.0'!R:R,0)),""),IF(IFERROR(INDEX('УЦН 1.0'!H:H,MATCH('показатель 504-п'!T1131,'УЦН 1.0'!R:R,0)),"")="",""," ("&amp;IFERROR(INDEX('УЦН 1.0'!H:H,MATCH('показатель 504-п'!T1131,'УЦН 1.0'!R:R,0)),"")&amp;")"))</f>
        <v/>
      </c>
      <c r="R1131" s="807" t="str">
        <f>IFERROR(INDEX('УЦН 2.0'!K:K,MATCH('показатель 504-п'!T1131,'УЦН 2.0'!L:L,0)),"")</f>
        <v/>
      </c>
      <c r="S1131" s="801" t="str">
        <f>IFERROR(INDEX('ПРТС'!H:H,MATCH('показатель 504-п'!T1131,'ПРТС'!P:P,0)),"")</f>
        <v/>
      </c>
      <c r="T1131" s="808">
        <v>1132</v>
      </c>
      <c r="U1131" s="785"/>
      <c r="V1131" s="785"/>
      <c r="W1131" s="785"/>
      <c r="X1131" s="785"/>
      <c r="Y1131" s="785"/>
      <c r="Z1131" s="785"/>
      <c r="AA1131" s="785"/>
      <c r="AB1131" s="785"/>
    </row>
    <row r="1132" ht="14.25">
      <c r="A1132" s="809" t="s">
        <v>774</v>
      </c>
      <c r="B1132" s="800" t="s">
        <v>1378</v>
      </c>
      <c r="C1132" s="809" t="s">
        <v>377</v>
      </c>
      <c r="D1132" s="810">
        <v>262</v>
      </c>
      <c r="E1132" s="802">
        <v>193</v>
      </c>
      <c r="F1132" s="803" t="s">
        <v>6778</v>
      </c>
      <c r="G1132" s="803" t="s">
        <v>6779</v>
      </c>
      <c r="H1132" s="803" t="s">
        <v>6780</v>
      </c>
      <c r="I1132" s="803" t="str">
        <f>IFERROR(INDEX('УУС'!F:F,MATCH('показатель 504-п'!T1132,'УУС'!N:N,0)),"")</f>
        <v/>
      </c>
      <c r="J1132" s="811" t="str">
        <f t="shared" si="66"/>
        <v xml:space="preserve">4G хор</v>
      </c>
      <c r="K1132" s="805" t="s">
        <v>156</v>
      </c>
      <c r="L1132" s="812" t="s">
        <v>2481</v>
      </c>
      <c r="M1132" s="805" t="s">
        <v>156</v>
      </c>
      <c r="N1132" s="812" t="s">
        <v>2483</v>
      </c>
      <c r="O1132" s="806" t="str">
        <f t="shared" si="67"/>
        <v>ВОЛС</v>
      </c>
      <c r="P1132" s="801" t="s">
        <v>819</v>
      </c>
      <c r="Q1132" s="801" t="str">
        <f>CONCATENATE(IFERROR(INDEX('УЦН 1.0'!D:D,MATCH('показатель 504-п'!T1132,'УЦН 1.0'!R:R,0)),""),IF(IFERROR(INDEX('УЦН 1.0'!H:H,MATCH('показатель 504-п'!T1132,'УЦН 1.0'!R:R,0)),"")="",""," ("&amp;IFERROR(INDEX('УЦН 1.0'!H:H,MATCH('показатель 504-п'!T1132,'УЦН 1.0'!R:R,0)),"")&amp;")"))</f>
        <v xml:space="preserve">2015 (ВОЛС)</v>
      </c>
      <c r="R1132" s="807" t="str">
        <f>IFERROR(INDEX('УЦН 2.0'!K:K,MATCH('показатель 504-п'!T1132,'УЦН 2.0'!L:L,0)),"")</f>
        <v xml:space="preserve">2021 - ВОЛС + Мегафон </v>
      </c>
      <c r="S1132" s="801" t="str">
        <f>IFERROR(INDEX('ПРТС'!H:H,MATCH('показатель 504-п'!T1132,'ПРТС'!P:P,0)),"")</f>
        <v/>
      </c>
      <c r="T1132" s="808">
        <v>1133</v>
      </c>
      <c r="U1132" s="785"/>
      <c r="V1132" s="785"/>
      <c r="W1132" s="785"/>
      <c r="X1132" s="785"/>
      <c r="Y1132" s="785"/>
      <c r="Z1132" s="785"/>
      <c r="AA1132" s="785"/>
      <c r="AB1132" s="785"/>
    </row>
    <row r="1133" ht="14.25">
      <c r="A1133" s="800" t="s">
        <v>774</v>
      </c>
      <c r="B1133" s="800" t="s">
        <v>6584</v>
      </c>
      <c r="C1133" s="800" t="s">
        <v>6781</v>
      </c>
      <c r="D1133" s="801">
        <v>46</v>
      </c>
      <c r="E1133" s="802">
        <v>10</v>
      </c>
      <c r="F1133" s="803" t="s">
        <v>6782</v>
      </c>
      <c r="G1133" s="803" t="s">
        <v>6783</v>
      </c>
      <c r="H1133" s="803" t="s">
        <v>6784</v>
      </c>
      <c r="I1133" s="803" t="str">
        <f>IFERROR(INDEX('УУС'!F:F,MATCH('показатель 504-п'!T1133,'УУС'!N:N,0)),"")</f>
        <v/>
      </c>
      <c r="J1133" s="804" t="str">
        <f t="shared" si="66"/>
        <v xml:space="preserve">2G хор</v>
      </c>
      <c r="K1133" s="805" t="s">
        <v>2557</v>
      </c>
      <c r="L1133" s="805" t="s">
        <v>2536</v>
      </c>
      <c r="M1133" s="805" t="s">
        <v>2516</v>
      </c>
      <c r="N1133" s="805" t="s">
        <v>2695</v>
      </c>
      <c r="O1133" s="806" t="str">
        <f t="shared" si="67"/>
        <v>-</v>
      </c>
      <c r="P1133" s="801" t="s">
        <v>156</v>
      </c>
      <c r="Q1133" s="801" t="str">
        <f>CONCATENATE(IFERROR(INDEX('УЦН 1.0'!D:D,MATCH('показатель 504-п'!T1133,'УЦН 1.0'!R:R,0)),""),IF(IFERROR(INDEX('УЦН 1.0'!H:H,MATCH('показатель 504-п'!T1133,'УЦН 1.0'!R:R,0)),"")="",""," ("&amp;IFERROR(INDEX('УЦН 1.0'!H:H,MATCH('показатель 504-п'!T1133,'УЦН 1.0'!R:R,0)),"")&amp;")"))</f>
        <v/>
      </c>
      <c r="R1133" s="807" t="str">
        <f>IFERROR(INDEX('УЦН 2.0'!K:K,MATCH('показатель 504-п'!T1133,'УЦН 2.0'!L:L,0)),"")</f>
        <v/>
      </c>
      <c r="S1133" s="801" t="str">
        <f>IFERROR(INDEX('ПРТС'!H:H,MATCH('показатель 504-п'!T1133,'ПРТС'!P:P,0)),"")</f>
        <v/>
      </c>
      <c r="T1133" s="808">
        <v>1134</v>
      </c>
      <c r="U1133" s="785"/>
      <c r="V1133" s="785"/>
      <c r="W1133" s="785"/>
      <c r="X1133" s="785"/>
      <c r="Y1133" s="785"/>
      <c r="Z1133" s="785"/>
      <c r="AA1133" s="785"/>
      <c r="AB1133" s="785"/>
    </row>
    <row r="1134" ht="14.25">
      <c r="A1134" s="818" t="s">
        <v>774</v>
      </c>
      <c r="B1134" s="800" t="s">
        <v>6595</v>
      </c>
      <c r="C1134" s="818" t="s">
        <v>727</v>
      </c>
      <c r="D1134" s="801">
        <v>225</v>
      </c>
      <c r="E1134" s="822">
        <v>240</v>
      </c>
      <c r="F1134" s="823" t="s">
        <v>6785</v>
      </c>
      <c r="G1134" s="823" t="s">
        <v>6786</v>
      </c>
      <c r="H1134" s="823" t="s">
        <v>6787</v>
      </c>
      <c r="I1134" s="803" t="str">
        <f>IFERROR(INDEX('УУС'!F:F,MATCH('показатель 504-п'!T1134,'УУС'!N:N,0)),"")</f>
        <v/>
      </c>
      <c r="J1134" s="819" t="str">
        <f t="shared" si="66"/>
        <v xml:space="preserve">2G низ</v>
      </c>
      <c r="K1134" s="805" t="s">
        <v>156</v>
      </c>
      <c r="L1134" s="805" t="s">
        <v>2500</v>
      </c>
      <c r="M1134" s="820" t="s">
        <v>2489</v>
      </c>
      <c r="N1134" s="805" t="s">
        <v>156</v>
      </c>
      <c r="O1134" s="806" t="str">
        <f t="shared" si="67"/>
        <v>РРЛ</v>
      </c>
      <c r="P1134" s="801" t="s">
        <v>2540</v>
      </c>
      <c r="Q1134" s="801" t="str">
        <f>CONCATENATE(IFERROR(INDEX('УЦН 1.0'!D:D,MATCH('показатель 504-п'!T1134,'УЦН 1.0'!R:R,0)),""),IF(IFERROR(INDEX('УЦН 1.0'!H:H,MATCH('показатель 504-п'!T1134,'УЦН 1.0'!R:R,0)),"")="",""," ("&amp;IFERROR(INDEX('УЦН 1.0'!H:H,MATCH('показатель 504-п'!T1134,'УЦН 1.0'!R:R,0)),"")&amp;")"))</f>
        <v/>
      </c>
      <c r="R1134" s="807" t="str">
        <f>IFERROR(INDEX('УЦН 2.0'!K:K,MATCH('показатель 504-п'!T1134,'УЦН 2.0'!L:L,0)),"")</f>
        <v/>
      </c>
      <c r="S1134" s="801">
        <f>IFERROR(INDEX('ПРТС'!H:H,MATCH('показатель 504-п'!T1134,'ПРТС'!P:P,0)),"")</f>
        <v>2024</v>
      </c>
      <c r="T1134" s="808">
        <v>1135</v>
      </c>
      <c r="U1134" s="785"/>
      <c r="V1134" s="785"/>
      <c r="W1134" s="785"/>
      <c r="X1134" s="785"/>
      <c r="Y1134" s="785"/>
      <c r="Z1134" s="785"/>
      <c r="AA1134" s="785"/>
      <c r="AB1134" s="785"/>
    </row>
    <row r="1135" ht="14.25">
      <c r="A1135" s="814" t="s">
        <v>779</v>
      </c>
      <c r="B1135" s="800" t="s">
        <v>1216</v>
      </c>
      <c r="C1135" s="814" t="s">
        <v>378</v>
      </c>
      <c r="D1135" s="813">
        <v>269</v>
      </c>
      <c r="E1135" s="802">
        <v>169</v>
      </c>
      <c r="F1135" s="803" t="s">
        <v>6788</v>
      </c>
      <c r="G1135" s="803" t="s">
        <v>6789</v>
      </c>
      <c r="H1135" s="803" t="s">
        <v>6790</v>
      </c>
      <c r="I1135" s="803" t="str">
        <f>IFERROR(INDEX('УУС'!F:F,MATCH('показатель 504-п'!T1135,'УУС'!N:N,0)),"")</f>
        <v xml:space="preserve">ул. Центральная, д. 60</v>
      </c>
      <c r="J1135" s="816" t="str">
        <f t="shared" si="66"/>
        <v xml:space="preserve">4G хор</v>
      </c>
      <c r="K1135" s="805"/>
      <c r="L1135" s="817" t="s">
        <v>2481</v>
      </c>
      <c r="M1135" s="805"/>
      <c r="N1135" s="805"/>
      <c r="O1135" s="806" t="str">
        <f t="shared" si="67"/>
        <v>ВОЛС</v>
      </c>
      <c r="P1135" s="801" t="s">
        <v>2540</v>
      </c>
      <c r="Q1135" s="801" t="str">
        <f>CONCATENATE(IFERROR(INDEX('УЦН 1.0'!D:D,MATCH('показатель 504-п'!T1135,'УЦН 1.0'!R:R,0)),""),IF(IFERROR(INDEX('УЦН 1.0'!H:H,MATCH('показатель 504-п'!T1135,'УЦН 1.0'!R:R,0)),"")="",""," ("&amp;IFERROR(INDEX('УЦН 1.0'!H:H,MATCH('показатель 504-п'!T1135,'УЦН 1.0'!R:R,0)),"")&amp;")"))</f>
        <v xml:space="preserve">2021 (ВОЛС)</v>
      </c>
      <c r="R1135" s="807" t="str">
        <f>IFERROR(INDEX('УЦН 2.0'!K:K,MATCH('показатель 504-п'!T1135,'УЦН 2.0'!L:L,0)),"")</f>
        <v/>
      </c>
      <c r="S1135" s="801">
        <f>IFERROR(INDEX('ПРТС'!H:H,MATCH('показатель 504-п'!T1135,'ПРТС'!P:P,0)),"")</f>
        <v>2023</v>
      </c>
      <c r="T1135" s="808">
        <v>1136</v>
      </c>
      <c r="U1135" s="785"/>
      <c r="V1135" s="785"/>
      <c r="W1135" s="785"/>
      <c r="X1135" s="785"/>
      <c r="Y1135" s="785"/>
      <c r="Z1135" s="785"/>
      <c r="AA1135" s="785"/>
      <c r="AB1135" s="785"/>
    </row>
    <row r="1136" ht="14.25">
      <c r="A1136" s="800" t="s">
        <v>779</v>
      </c>
      <c r="B1136" s="800" t="s">
        <v>1216</v>
      </c>
      <c r="C1136" s="800" t="s">
        <v>1460</v>
      </c>
      <c r="D1136" s="801">
        <v>100</v>
      </c>
      <c r="E1136" s="802">
        <v>34</v>
      </c>
      <c r="F1136" s="803" t="s">
        <v>6791</v>
      </c>
      <c r="G1136" s="803" t="s">
        <v>6792</v>
      </c>
      <c r="H1136" s="803" t="s">
        <v>6793</v>
      </c>
      <c r="I1136" s="803" t="str">
        <f>IFERROR(INDEX('УУС'!F:F,MATCH('показатель 504-п'!T1136,'УУС'!N:N,0)),"")</f>
        <v/>
      </c>
      <c r="J1136" s="804" t="str">
        <f t="shared" si="66"/>
        <v xml:space="preserve">2G низ</v>
      </c>
      <c r="K1136" s="805" t="s">
        <v>2515</v>
      </c>
      <c r="L1136" s="805" t="s">
        <v>156</v>
      </c>
      <c r="M1136" s="805" t="s">
        <v>2489</v>
      </c>
      <c r="N1136" s="805" t="s">
        <v>156</v>
      </c>
      <c r="O1136" s="806" t="str">
        <f t="shared" si="67"/>
        <v>-</v>
      </c>
      <c r="P1136" s="801" t="s">
        <v>156</v>
      </c>
      <c r="Q1136" s="801" t="str">
        <f>CONCATENATE(IFERROR(INDEX('УЦН 1.0'!D:D,MATCH('показатель 504-п'!T1136,'УЦН 1.0'!R:R,0)),""),IF(IFERROR(INDEX('УЦН 1.0'!H:H,MATCH('показатель 504-п'!T1136,'УЦН 1.0'!R:R,0)),"")="",""," ("&amp;IFERROR(INDEX('УЦН 1.0'!H:H,MATCH('показатель 504-п'!T1136,'УЦН 1.0'!R:R,0)),"")&amp;")"))</f>
        <v/>
      </c>
      <c r="R1136" s="807" t="str">
        <f>IFERROR(INDEX('УЦН 2.0'!K:K,MATCH('показатель 504-п'!T1136,'УЦН 2.0'!L:L,0)),"")</f>
        <v/>
      </c>
      <c r="S1136" s="801" t="str">
        <f>IFERROR(INDEX('ПРТС'!H:H,MATCH('показатель 504-п'!T1136,'ПРТС'!P:P,0)),"")</f>
        <v/>
      </c>
      <c r="T1136" s="808">
        <v>1137</v>
      </c>
      <c r="U1136" s="785"/>
      <c r="V1136" s="785"/>
      <c r="W1136" s="785"/>
      <c r="X1136" s="785"/>
      <c r="Y1136" s="785"/>
      <c r="Z1136" s="785"/>
      <c r="AA1136" s="785"/>
      <c r="AB1136" s="785"/>
    </row>
    <row r="1137" ht="14.25">
      <c r="A1137" s="800" t="s">
        <v>779</v>
      </c>
      <c r="B1137" s="800" t="s">
        <v>6794</v>
      </c>
      <c r="C1137" s="800" t="s">
        <v>6795</v>
      </c>
      <c r="D1137" s="801">
        <v>47</v>
      </c>
      <c r="E1137" s="802">
        <v>26</v>
      </c>
      <c r="F1137" s="803" t="s">
        <v>6796</v>
      </c>
      <c r="G1137" s="803" t="s">
        <v>6797</v>
      </c>
      <c r="H1137" s="803" t="s">
        <v>6798</v>
      </c>
      <c r="I1137" s="803" t="str">
        <f>IFERROR(INDEX('УУС'!F:F,MATCH('показатель 504-п'!T1137,'УУС'!N:N,0)),"")</f>
        <v xml:space="preserve">ул. Центральная, д. 1</v>
      </c>
      <c r="J1137" s="804" t="str">
        <f t="shared" si="66"/>
        <v>-</v>
      </c>
      <c r="K1137" s="805" t="s">
        <v>156</v>
      </c>
      <c r="L1137" s="805" t="s">
        <v>156</v>
      </c>
      <c r="M1137" s="805" t="s">
        <v>156</v>
      </c>
      <c r="N1137" s="805" t="s">
        <v>156</v>
      </c>
      <c r="O1137" s="806" t="str">
        <f t="shared" si="67"/>
        <v>-</v>
      </c>
      <c r="P1137" s="801" t="s">
        <v>156</v>
      </c>
      <c r="Q1137" s="801" t="str">
        <f>CONCATENATE(IFERROR(INDEX('УЦН 1.0'!D:D,MATCH('показатель 504-п'!T1137,'УЦН 1.0'!R:R,0)),""),IF(IFERROR(INDEX('УЦН 1.0'!H:H,MATCH('показатель 504-п'!T1137,'УЦН 1.0'!R:R,0)),"")="",""," ("&amp;IFERROR(INDEX('УЦН 1.0'!H:H,MATCH('показатель 504-п'!T1137,'УЦН 1.0'!R:R,0)),"")&amp;")"))</f>
        <v/>
      </c>
      <c r="R1137" s="807" t="str">
        <f>IFERROR(INDEX('УЦН 2.0'!K:K,MATCH('показатель 504-п'!T1137,'УЦН 2.0'!L:L,0)),"")</f>
        <v/>
      </c>
      <c r="S1137" s="801" t="str">
        <f>IFERROR(INDEX('ПРТС'!H:H,MATCH('показатель 504-п'!T1137,'ПРТС'!P:P,0)),"")</f>
        <v/>
      </c>
      <c r="T1137" s="808">
        <v>1138</v>
      </c>
      <c r="U1137" s="785"/>
      <c r="V1137" s="785"/>
      <c r="W1137" s="785"/>
      <c r="X1137" s="785"/>
      <c r="Y1137" s="785"/>
      <c r="Z1137" s="785"/>
      <c r="AA1137" s="785"/>
      <c r="AB1137" s="785"/>
    </row>
    <row r="1138" ht="14.25">
      <c r="A1138" s="800" t="s">
        <v>779</v>
      </c>
      <c r="B1138" s="800" t="s">
        <v>6799</v>
      </c>
      <c r="C1138" s="800" t="s">
        <v>1003</v>
      </c>
      <c r="D1138" s="801">
        <v>455</v>
      </c>
      <c r="E1138" s="802">
        <v>97</v>
      </c>
      <c r="F1138" s="803" t="s">
        <v>6800</v>
      </c>
      <c r="G1138" s="803" t="s">
        <v>6801</v>
      </c>
      <c r="H1138" s="803" t="s">
        <v>6802</v>
      </c>
      <c r="I1138" s="803" t="str">
        <f>IFERROR(INDEX('УУС'!F:F,MATCH('показатель 504-п'!T1138,'УУС'!N:N,0)),"")</f>
        <v xml:space="preserve">ул. Центральная, д. 10</v>
      </c>
      <c r="J1138" s="804" t="str">
        <f t="shared" si="66"/>
        <v xml:space="preserve">3G низ</v>
      </c>
      <c r="K1138" s="805" t="s">
        <v>156</v>
      </c>
      <c r="L1138" s="805" t="s">
        <v>2975</v>
      </c>
      <c r="M1138" s="805" t="s">
        <v>2489</v>
      </c>
      <c r="N1138" s="805" t="s">
        <v>156</v>
      </c>
      <c r="O1138" s="806" t="str">
        <f t="shared" si="67"/>
        <v>ВОЛС</v>
      </c>
      <c r="P1138" s="801" t="s">
        <v>156</v>
      </c>
      <c r="Q1138" s="801" t="str">
        <f>CONCATENATE(IFERROR(INDEX('УЦН 1.0'!D:D,MATCH('показатель 504-п'!T1138,'УЦН 1.0'!R:R,0)),""),IF(IFERROR(INDEX('УЦН 1.0'!H:H,MATCH('показатель 504-п'!T1138,'УЦН 1.0'!R:R,0)),"")="",""," ("&amp;IFERROR(INDEX('УЦН 1.0'!H:H,MATCH('показатель 504-п'!T1138,'УЦН 1.0'!R:R,0)),"")&amp;")"))</f>
        <v xml:space="preserve">2019 (ВОЛС)</v>
      </c>
      <c r="R1138" s="807" t="str">
        <f>IFERROR(INDEX('УЦН 2.0'!K:K,MATCH('показатель 504-п'!T1138,'УЦН 2.0'!L:L,0)),"")</f>
        <v/>
      </c>
      <c r="S1138" s="801" t="str">
        <f>IFERROR(INDEX('ПРТС'!H:H,MATCH('показатель 504-п'!T1138,'ПРТС'!P:P,0)),"")</f>
        <v/>
      </c>
      <c r="T1138" s="808">
        <v>1139</v>
      </c>
      <c r="U1138" s="785"/>
      <c r="V1138" s="785"/>
      <c r="W1138" s="785"/>
      <c r="X1138" s="785"/>
      <c r="Y1138" s="785"/>
      <c r="Z1138" s="785"/>
      <c r="AA1138" s="785"/>
      <c r="AB1138" s="785"/>
    </row>
    <row r="1139" ht="14.25">
      <c r="A1139" s="800" t="s">
        <v>779</v>
      </c>
      <c r="B1139" s="800" t="s">
        <v>6637</v>
      </c>
      <c r="C1139" s="800" t="s">
        <v>6803</v>
      </c>
      <c r="D1139" s="801">
        <v>0</v>
      </c>
      <c r="E1139" s="802">
        <v>0</v>
      </c>
      <c r="F1139" s="803" t="s">
        <v>6804</v>
      </c>
      <c r="G1139" s="803" t="s">
        <v>6805</v>
      </c>
      <c r="H1139" s="803" t="s">
        <v>6806</v>
      </c>
      <c r="I1139" s="803" t="str">
        <f>IFERROR(INDEX('УУС'!F:F,MATCH('показатель 504-п'!T1139,'УУС'!N:N,0)),"")</f>
        <v/>
      </c>
      <c r="J1139" s="804" t="str">
        <f t="shared" si="66"/>
        <v>-</v>
      </c>
      <c r="K1139" s="805" t="s">
        <v>156</v>
      </c>
      <c r="L1139" s="805" t="s">
        <v>156</v>
      </c>
      <c r="M1139" s="805" t="s">
        <v>156</v>
      </c>
      <c r="N1139" s="805" t="s">
        <v>156</v>
      </c>
      <c r="O1139" s="806" t="str">
        <f t="shared" si="67"/>
        <v>-</v>
      </c>
      <c r="P1139" s="801" t="s">
        <v>156</v>
      </c>
      <c r="Q1139" s="801" t="str">
        <f>CONCATENATE(IFERROR(INDEX('УЦН 1.0'!D:D,MATCH('показатель 504-п'!T1139,'УЦН 1.0'!R:R,0)),""),IF(IFERROR(INDEX('УЦН 1.0'!H:H,MATCH('показатель 504-п'!T1139,'УЦН 1.0'!R:R,0)),"")="",""," ("&amp;IFERROR(INDEX('УЦН 1.0'!H:H,MATCH('показатель 504-п'!T1139,'УЦН 1.0'!R:R,0)),"")&amp;")"))</f>
        <v/>
      </c>
      <c r="R1139" s="807" t="str">
        <f>IFERROR(INDEX('УЦН 2.0'!K:K,MATCH('показатель 504-п'!T1139,'УЦН 2.0'!L:L,0)),"")</f>
        <v/>
      </c>
      <c r="S1139" s="801" t="str">
        <f>IFERROR(INDEX('ПРТС'!H:H,MATCH('показатель 504-п'!T1139,'ПРТС'!P:P,0)),"")</f>
        <v/>
      </c>
      <c r="T1139" s="808">
        <v>1140</v>
      </c>
      <c r="U1139" s="785"/>
      <c r="V1139" s="785"/>
      <c r="W1139" s="785"/>
      <c r="X1139" s="785"/>
      <c r="Y1139" s="785"/>
      <c r="Z1139" s="785"/>
      <c r="AA1139" s="785"/>
      <c r="AB1139" s="785"/>
    </row>
    <row r="1140" ht="14.25">
      <c r="A1140" s="800" t="s">
        <v>779</v>
      </c>
      <c r="B1140" s="800" t="s">
        <v>6807</v>
      </c>
      <c r="C1140" s="800" t="s">
        <v>6808</v>
      </c>
      <c r="D1140" s="801">
        <v>725</v>
      </c>
      <c r="E1140" s="802">
        <v>637</v>
      </c>
      <c r="F1140" s="803" t="s">
        <v>6809</v>
      </c>
      <c r="G1140" s="803" t="s">
        <v>6810</v>
      </c>
      <c r="H1140" s="803" t="s">
        <v>6811</v>
      </c>
      <c r="I1140" s="803" t="str">
        <f>IFERROR(INDEX('УУС'!F:F,MATCH('показатель 504-п'!T1140,'УУС'!N:N,0)),"")</f>
        <v xml:space="preserve">ул. Центральная, д. 75</v>
      </c>
      <c r="J1140" s="804" t="str">
        <f t="shared" si="66"/>
        <v xml:space="preserve">4G хор</v>
      </c>
      <c r="K1140" s="805" t="s">
        <v>2480</v>
      </c>
      <c r="L1140" s="805" t="s">
        <v>2643</v>
      </c>
      <c r="M1140" s="805" t="s">
        <v>2482</v>
      </c>
      <c r="N1140" s="805" t="s">
        <v>2483</v>
      </c>
      <c r="O1140" s="806" t="str">
        <f t="shared" si="67"/>
        <v>ВОЛС</v>
      </c>
      <c r="P1140" s="801" t="s">
        <v>819</v>
      </c>
      <c r="Q1140" s="801" t="str">
        <f>CONCATENATE(IFERROR(INDEX('УЦН 1.0'!D:D,MATCH('показатель 504-п'!T1140,'УЦН 1.0'!R:R,0)),""),IF(IFERROR(INDEX('УЦН 1.0'!H:H,MATCH('показатель 504-п'!T1140,'УЦН 1.0'!R:R,0)),"")="",""," ("&amp;IFERROR(INDEX('УЦН 1.0'!H:H,MATCH('показатель 504-п'!T1140,'УЦН 1.0'!R:R,0)),"")&amp;")"))</f>
        <v/>
      </c>
      <c r="R1140" s="807" t="str">
        <f>IFERROR(INDEX('УЦН 2.0'!K:K,MATCH('показатель 504-п'!T1140,'УЦН 2.0'!L:L,0)),"")</f>
        <v/>
      </c>
      <c r="S1140" s="801" t="str">
        <f>IFERROR(INDEX('ПРТС'!H:H,MATCH('показатель 504-п'!T1140,'ПРТС'!P:P,0)),"")</f>
        <v/>
      </c>
      <c r="T1140" s="808">
        <v>1141</v>
      </c>
      <c r="U1140" s="785"/>
      <c r="V1140" s="785"/>
      <c r="W1140" s="785"/>
      <c r="X1140" s="785"/>
      <c r="Y1140" s="785"/>
      <c r="Z1140" s="785"/>
      <c r="AA1140" s="785"/>
      <c r="AB1140" s="785"/>
    </row>
    <row r="1141" ht="14.25">
      <c r="A1141" s="800" t="s">
        <v>779</v>
      </c>
      <c r="B1141" s="800" t="s">
        <v>6794</v>
      </c>
      <c r="C1141" s="800" t="s">
        <v>6812</v>
      </c>
      <c r="D1141" s="801">
        <v>24</v>
      </c>
      <c r="E1141" s="802">
        <v>8</v>
      </c>
      <c r="F1141" s="803" t="s">
        <v>6813</v>
      </c>
      <c r="G1141" s="803" t="s">
        <v>6814</v>
      </c>
      <c r="H1141" s="803" t="s">
        <v>6815</v>
      </c>
      <c r="I1141" s="803" t="str">
        <f>IFERROR(INDEX('УУС'!F:F,MATCH('показатель 504-п'!T1141,'УУС'!N:N,0)),"")</f>
        <v/>
      </c>
      <c r="J1141" s="804" t="str">
        <f t="shared" si="66"/>
        <v xml:space="preserve">4G низ</v>
      </c>
      <c r="K1141" s="805" t="s">
        <v>156</v>
      </c>
      <c r="L1141" s="805" t="s">
        <v>156</v>
      </c>
      <c r="M1141" s="805" t="s">
        <v>4220</v>
      </c>
      <c r="N1141" s="805" t="s">
        <v>156</v>
      </c>
      <c r="O1141" s="806" t="str">
        <f t="shared" si="67"/>
        <v>-</v>
      </c>
      <c r="P1141" s="801" t="s">
        <v>156</v>
      </c>
      <c r="Q1141" s="801" t="str">
        <f>CONCATENATE(IFERROR(INDEX('УЦН 1.0'!D:D,MATCH('показатель 504-п'!T1141,'УЦН 1.0'!R:R,0)),""),IF(IFERROR(INDEX('УЦН 1.0'!H:H,MATCH('показатель 504-п'!T1141,'УЦН 1.0'!R:R,0)),"")="",""," ("&amp;IFERROR(INDEX('УЦН 1.0'!H:H,MATCH('показатель 504-п'!T1141,'УЦН 1.0'!R:R,0)),"")&amp;")"))</f>
        <v/>
      </c>
      <c r="R1141" s="807" t="str">
        <f>IFERROR(INDEX('УЦН 2.0'!K:K,MATCH('показатель 504-п'!T1141,'УЦН 2.0'!L:L,0)),"")</f>
        <v/>
      </c>
      <c r="S1141" s="801" t="str">
        <f>IFERROR(INDEX('ПРТС'!H:H,MATCH('показатель 504-п'!T1141,'ПРТС'!P:P,0)),"")</f>
        <v/>
      </c>
      <c r="T1141" s="808">
        <v>1142</v>
      </c>
      <c r="U1141" s="785"/>
      <c r="V1141" s="785"/>
      <c r="W1141" s="785"/>
      <c r="X1141" s="785"/>
      <c r="Y1141" s="785"/>
      <c r="Z1141" s="785"/>
      <c r="AA1141" s="785"/>
      <c r="AB1141" s="785"/>
    </row>
    <row r="1142" ht="14.25">
      <c r="A1142" s="800" t="s">
        <v>779</v>
      </c>
      <c r="B1142" s="800" t="s">
        <v>6816</v>
      </c>
      <c r="C1142" s="800" t="s">
        <v>6817</v>
      </c>
      <c r="D1142" s="801">
        <v>68</v>
      </c>
      <c r="E1142" s="802">
        <v>31</v>
      </c>
      <c r="F1142" s="803" t="s">
        <v>6818</v>
      </c>
      <c r="G1142" s="803" t="s">
        <v>6819</v>
      </c>
      <c r="H1142" s="803" t="s">
        <v>6820</v>
      </c>
      <c r="I1142" s="803" t="str">
        <f>IFERROR(INDEX('УУС'!F:F,MATCH('показатель 504-п'!T1142,'УУС'!N:N,0)),"")</f>
        <v xml:space="preserve">ул. Центральная, д. 1</v>
      </c>
      <c r="J1142" s="804" t="str">
        <f t="shared" si="66"/>
        <v>-</v>
      </c>
      <c r="K1142" s="805" t="s">
        <v>156</v>
      </c>
      <c r="L1142" s="805" t="s">
        <v>156</v>
      </c>
      <c r="M1142" s="805" t="s">
        <v>156</v>
      </c>
      <c r="N1142" s="805" t="s">
        <v>156</v>
      </c>
      <c r="O1142" s="806" t="str">
        <f t="shared" si="67"/>
        <v>-</v>
      </c>
      <c r="P1142" s="801" t="s">
        <v>156</v>
      </c>
      <c r="Q1142" s="801" t="str">
        <f>CONCATENATE(IFERROR(INDEX('УЦН 1.0'!D:D,MATCH('показатель 504-п'!T1142,'УЦН 1.0'!R:R,0)),""),IF(IFERROR(INDEX('УЦН 1.0'!H:H,MATCH('показатель 504-п'!T1142,'УЦН 1.0'!R:R,0)),"")="",""," ("&amp;IFERROR(INDEX('УЦН 1.0'!H:H,MATCH('показатель 504-п'!T1142,'УЦН 1.0'!R:R,0)),"")&amp;")"))</f>
        <v/>
      </c>
      <c r="R1142" s="807" t="str">
        <f>IFERROR(INDEX('УЦН 2.0'!K:K,MATCH('показатель 504-п'!T1142,'УЦН 2.0'!L:L,0)),"")</f>
        <v/>
      </c>
      <c r="S1142" s="801" t="str">
        <f>IFERROR(INDEX('ПРТС'!H:H,MATCH('показатель 504-п'!T1142,'ПРТС'!P:P,0)),"")</f>
        <v/>
      </c>
      <c r="T1142" s="808">
        <v>1143</v>
      </c>
      <c r="U1142" s="785"/>
      <c r="V1142" s="785"/>
      <c r="W1142" s="785"/>
      <c r="X1142" s="785"/>
      <c r="Y1142" s="785"/>
      <c r="Z1142" s="785"/>
      <c r="AA1142" s="785"/>
      <c r="AB1142" s="785"/>
    </row>
    <row r="1143" ht="14.25">
      <c r="A1143" s="800" t="s">
        <v>779</v>
      </c>
      <c r="B1143" s="800" t="s">
        <v>1228</v>
      </c>
      <c r="C1143" s="800" t="s">
        <v>6821</v>
      </c>
      <c r="D1143" s="801">
        <v>80</v>
      </c>
      <c r="E1143" s="802">
        <v>40</v>
      </c>
      <c r="F1143" s="803" t="s">
        <v>6822</v>
      </c>
      <c r="G1143" s="803" t="s">
        <v>6823</v>
      </c>
      <c r="H1143" s="803" t="s">
        <v>6824</v>
      </c>
      <c r="I1143" s="803" t="str">
        <f>IFERROR(INDEX('УУС'!F:F,MATCH('показатель 504-п'!T1143,'УУС'!N:N,0)),"")</f>
        <v xml:space="preserve">ул. Весенняя, д. 1</v>
      </c>
      <c r="J1143" s="804" t="str">
        <f t="shared" si="66"/>
        <v>-</v>
      </c>
      <c r="K1143" s="805" t="s">
        <v>156</v>
      </c>
      <c r="L1143" s="805" t="s">
        <v>156</v>
      </c>
      <c r="M1143" s="805" t="s">
        <v>156</v>
      </c>
      <c r="N1143" s="805" t="s">
        <v>156</v>
      </c>
      <c r="O1143" s="806" t="str">
        <f t="shared" si="67"/>
        <v>РРЛ</v>
      </c>
      <c r="P1143" s="801" t="s">
        <v>2540</v>
      </c>
      <c r="Q1143" s="801" t="str">
        <f>CONCATENATE(IFERROR(INDEX('УЦН 1.0'!D:D,MATCH('показатель 504-п'!T1143,'УЦН 1.0'!R:R,0)),""),IF(IFERROR(INDEX('УЦН 1.0'!H:H,MATCH('показатель 504-п'!T1143,'УЦН 1.0'!R:R,0)),"")="",""," ("&amp;IFERROR(INDEX('УЦН 1.0'!H:H,MATCH('показатель 504-п'!T1143,'УЦН 1.0'!R:R,0)),"")&amp;")"))</f>
        <v/>
      </c>
      <c r="R1143" s="807" t="str">
        <f>IFERROR(INDEX('УЦН 2.0'!K:K,MATCH('показатель 504-п'!T1143,'УЦН 2.0'!L:L,0)),"")</f>
        <v/>
      </c>
      <c r="S1143" s="801" t="str">
        <f>IFERROR(INDEX('ПРТС'!H:H,MATCH('показатель 504-п'!T1143,'ПРТС'!P:P,0)),"")</f>
        <v/>
      </c>
      <c r="T1143" s="808">
        <v>1144</v>
      </c>
      <c r="U1143" s="785"/>
      <c r="V1143" s="785"/>
      <c r="W1143" s="785"/>
      <c r="X1143" s="785"/>
      <c r="Y1143" s="785"/>
      <c r="Z1143" s="785"/>
      <c r="AA1143" s="785"/>
      <c r="AB1143" s="785"/>
    </row>
    <row r="1144" ht="14.25">
      <c r="A1144" s="800" t="s">
        <v>779</v>
      </c>
      <c r="B1144" s="800" t="s">
        <v>6825</v>
      </c>
      <c r="C1144" s="800" t="s">
        <v>6826</v>
      </c>
      <c r="D1144" s="801">
        <v>12</v>
      </c>
      <c r="E1144" s="802">
        <v>8</v>
      </c>
      <c r="F1144" s="803" t="s">
        <v>6827</v>
      </c>
      <c r="G1144" s="803" t="s">
        <v>6828</v>
      </c>
      <c r="H1144" s="803" t="s">
        <v>6829</v>
      </c>
      <c r="I1144" s="803" t="str">
        <f>IFERROR(INDEX('УУС'!F:F,MATCH('показатель 504-п'!T1144,'УУС'!N:N,0)),"")</f>
        <v/>
      </c>
      <c r="J1144" s="804" t="str">
        <f t="shared" si="66"/>
        <v>-</v>
      </c>
      <c r="K1144" s="805" t="s">
        <v>156</v>
      </c>
      <c r="L1144" s="805" t="s">
        <v>156</v>
      </c>
      <c r="M1144" s="805" t="s">
        <v>156</v>
      </c>
      <c r="N1144" s="805" t="s">
        <v>156</v>
      </c>
      <c r="O1144" s="806" t="str">
        <f t="shared" si="67"/>
        <v>-</v>
      </c>
      <c r="P1144" s="801" t="s">
        <v>156</v>
      </c>
      <c r="Q1144" s="801" t="str">
        <f>CONCATENATE(IFERROR(INDEX('УЦН 1.0'!D:D,MATCH('показатель 504-п'!T1144,'УЦН 1.0'!R:R,0)),""),IF(IFERROR(INDEX('УЦН 1.0'!H:H,MATCH('показатель 504-п'!T1144,'УЦН 1.0'!R:R,0)),"")="",""," ("&amp;IFERROR(INDEX('УЦН 1.0'!H:H,MATCH('показатель 504-п'!T1144,'УЦН 1.0'!R:R,0)),"")&amp;")"))</f>
        <v/>
      </c>
      <c r="R1144" s="807" t="str">
        <f>IFERROR(INDEX('УЦН 2.0'!K:K,MATCH('показатель 504-п'!T1144,'УЦН 2.0'!L:L,0)),"")</f>
        <v/>
      </c>
      <c r="S1144" s="801" t="str">
        <f>IFERROR(INDEX('ПРТС'!H:H,MATCH('показатель 504-п'!T1144,'ПРТС'!P:P,0)),"")</f>
        <v/>
      </c>
      <c r="T1144" s="808">
        <v>1145</v>
      </c>
      <c r="U1144" s="785"/>
      <c r="V1144" s="785"/>
      <c r="W1144" s="785"/>
      <c r="X1144" s="785"/>
      <c r="Y1144" s="785"/>
      <c r="Z1144" s="785"/>
      <c r="AA1144" s="785"/>
      <c r="AB1144" s="785"/>
    </row>
    <row r="1145" ht="14.25">
      <c r="A1145" s="800" t="s">
        <v>779</v>
      </c>
      <c r="B1145" s="800" t="s">
        <v>6637</v>
      </c>
      <c r="C1145" s="800" t="s">
        <v>6830</v>
      </c>
      <c r="D1145" s="801">
        <v>0</v>
      </c>
      <c r="E1145" s="802">
        <v>0</v>
      </c>
      <c r="F1145" s="803" t="s">
        <v>6831</v>
      </c>
      <c r="G1145" s="803" t="s">
        <v>6832</v>
      </c>
      <c r="H1145" s="803" t="s">
        <v>6833</v>
      </c>
      <c r="I1145" s="803" t="str">
        <f>IFERROR(INDEX('УУС'!F:F,MATCH('показатель 504-п'!T1145,'УУС'!N:N,0)),"")</f>
        <v/>
      </c>
      <c r="J1145" s="804" t="str">
        <f t="shared" si="66"/>
        <v>-</v>
      </c>
      <c r="K1145" s="805" t="s">
        <v>156</v>
      </c>
      <c r="L1145" s="805" t="s">
        <v>156</v>
      </c>
      <c r="M1145" s="805" t="s">
        <v>156</v>
      </c>
      <c r="N1145" s="805" t="s">
        <v>156</v>
      </c>
      <c r="O1145" s="806" t="str">
        <f t="shared" si="67"/>
        <v>-</v>
      </c>
      <c r="P1145" s="801" t="s">
        <v>156</v>
      </c>
      <c r="Q1145" s="801" t="str">
        <f>CONCATENATE(IFERROR(INDEX('УЦН 1.0'!D:D,MATCH('показатель 504-п'!T1145,'УЦН 1.0'!R:R,0)),""),IF(IFERROR(INDEX('УЦН 1.0'!H:H,MATCH('показатель 504-п'!T1145,'УЦН 1.0'!R:R,0)),"")="",""," ("&amp;IFERROR(INDEX('УЦН 1.0'!H:H,MATCH('показатель 504-п'!T1145,'УЦН 1.0'!R:R,0)),"")&amp;")"))</f>
        <v/>
      </c>
      <c r="R1145" s="807" t="str">
        <f>IFERROR(INDEX('УЦН 2.0'!K:K,MATCH('показатель 504-п'!T1145,'УЦН 2.0'!L:L,0)),"")</f>
        <v/>
      </c>
      <c r="S1145" s="801" t="str">
        <f>IFERROR(INDEX('ПРТС'!H:H,MATCH('показатель 504-п'!T1145,'ПРТС'!P:P,0)),"")</f>
        <v/>
      </c>
      <c r="T1145" s="808">
        <v>1146</v>
      </c>
      <c r="U1145" s="785"/>
      <c r="V1145" s="785"/>
      <c r="W1145" s="785"/>
      <c r="X1145" s="785"/>
      <c r="Y1145" s="785"/>
      <c r="Z1145" s="785"/>
      <c r="AA1145" s="785"/>
      <c r="AB1145" s="785"/>
    </row>
    <row r="1146" ht="14.25">
      <c r="A1146" s="800" t="s">
        <v>779</v>
      </c>
      <c r="B1146" s="800" t="s">
        <v>6825</v>
      </c>
      <c r="C1146" s="800" t="s">
        <v>6834</v>
      </c>
      <c r="D1146" s="801">
        <v>76</v>
      </c>
      <c r="E1146" s="802">
        <v>51</v>
      </c>
      <c r="F1146" s="803" t="s">
        <v>6835</v>
      </c>
      <c r="G1146" s="803" t="s">
        <v>6836</v>
      </c>
      <c r="H1146" s="803" t="s">
        <v>6837</v>
      </c>
      <c r="I1146" s="803" t="str">
        <f>IFERROR(INDEX('УУС'!F:F,MATCH('показатель 504-п'!T1146,'УУС'!N:N,0)),"")</f>
        <v/>
      </c>
      <c r="J1146" s="804" t="str">
        <f t="shared" si="66"/>
        <v xml:space="preserve">4G хор</v>
      </c>
      <c r="K1146" s="805" t="s">
        <v>2480</v>
      </c>
      <c r="L1146" s="805" t="s">
        <v>2643</v>
      </c>
      <c r="M1146" s="805" t="s">
        <v>4220</v>
      </c>
      <c r="N1146" s="805" t="s">
        <v>2586</v>
      </c>
      <c r="O1146" s="806" t="str">
        <f t="shared" si="67"/>
        <v>-</v>
      </c>
      <c r="P1146" s="801" t="s">
        <v>156</v>
      </c>
      <c r="Q1146" s="801" t="str">
        <f>CONCATENATE(IFERROR(INDEX('УЦН 1.0'!D:D,MATCH('показатель 504-п'!T1146,'УЦН 1.0'!R:R,0)),""),IF(IFERROR(INDEX('УЦН 1.0'!H:H,MATCH('показатель 504-п'!T1146,'УЦН 1.0'!R:R,0)),"")="",""," ("&amp;IFERROR(INDEX('УЦН 1.0'!H:H,MATCH('показатель 504-п'!T1146,'УЦН 1.0'!R:R,0)),"")&amp;")"))</f>
        <v/>
      </c>
      <c r="R1146" s="807" t="str">
        <f>IFERROR(INDEX('УЦН 2.0'!K:K,MATCH('показатель 504-п'!T1146,'УЦН 2.0'!L:L,0)),"")</f>
        <v/>
      </c>
      <c r="S1146" s="801" t="str">
        <f>IFERROR(INDEX('ПРТС'!H:H,MATCH('показатель 504-п'!T1146,'ПРТС'!P:P,0)),"")</f>
        <v/>
      </c>
      <c r="T1146" s="808">
        <v>1147</v>
      </c>
      <c r="U1146" s="785"/>
      <c r="V1146" s="785"/>
      <c r="W1146" s="785"/>
      <c r="X1146" s="785"/>
      <c r="Y1146" s="785"/>
      <c r="Z1146" s="785"/>
      <c r="AA1146" s="785"/>
      <c r="AB1146" s="785"/>
    </row>
    <row r="1147" ht="14.25">
      <c r="A1147" s="800" t="s">
        <v>779</v>
      </c>
      <c r="B1147" s="800" t="s">
        <v>6838</v>
      </c>
      <c r="C1147" s="800" t="s">
        <v>6839</v>
      </c>
      <c r="D1147" s="801">
        <v>99</v>
      </c>
      <c r="E1147" s="802">
        <v>66</v>
      </c>
      <c r="F1147" s="803" t="s">
        <v>6840</v>
      </c>
      <c r="G1147" s="803" t="s">
        <v>6841</v>
      </c>
      <c r="H1147" s="803" t="s">
        <v>6842</v>
      </c>
      <c r="I1147" s="803" t="str">
        <f>IFERROR(INDEX('УУС'!F:F,MATCH('показатель 504-п'!T1147,'УУС'!N:N,0)),"")</f>
        <v/>
      </c>
      <c r="J1147" s="804" t="str">
        <f t="shared" si="66"/>
        <v xml:space="preserve">2G низ</v>
      </c>
      <c r="K1147" s="805" t="s">
        <v>2515</v>
      </c>
      <c r="L1147" s="805" t="s">
        <v>2500</v>
      </c>
      <c r="M1147" s="805" t="s">
        <v>2489</v>
      </c>
      <c r="N1147" s="805" t="s">
        <v>2490</v>
      </c>
      <c r="O1147" s="806" t="str">
        <f t="shared" si="67"/>
        <v>-</v>
      </c>
      <c r="P1147" s="801" t="s">
        <v>156</v>
      </c>
      <c r="Q1147" s="801" t="str">
        <f>CONCATENATE(IFERROR(INDEX('УЦН 1.0'!D:D,MATCH('показатель 504-п'!T1147,'УЦН 1.0'!R:R,0)),""),IF(IFERROR(INDEX('УЦН 1.0'!H:H,MATCH('показатель 504-п'!T1147,'УЦН 1.0'!R:R,0)),"")="",""," ("&amp;IFERROR(INDEX('УЦН 1.0'!H:H,MATCH('показатель 504-п'!T1147,'УЦН 1.0'!R:R,0)),"")&amp;")"))</f>
        <v/>
      </c>
      <c r="R1147" s="807" t="str">
        <f>IFERROR(INDEX('УЦН 2.0'!K:K,MATCH('показатель 504-п'!T1147,'УЦН 2.0'!L:L,0)),"")</f>
        <v/>
      </c>
      <c r="S1147" s="801" t="str">
        <f>IFERROR(INDEX('ПРТС'!H:H,MATCH('показатель 504-п'!T1147,'ПРТС'!P:P,0)),"")</f>
        <v/>
      </c>
      <c r="T1147" s="808">
        <v>1148</v>
      </c>
      <c r="U1147" s="785"/>
      <c r="V1147" s="785"/>
      <c r="W1147" s="785"/>
      <c r="X1147" s="785"/>
      <c r="Y1147" s="785"/>
      <c r="Z1147" s="785"/>
      <c r="AA1147" s="785"/>
      <c r="AB1147" s="785"/>
    </row>
    <row r="1148" ht="14.25">
      <c r="A1148" s="809" t="s">
        <v>779</v>
      </c>
      <c r="B1148" s="800" t="s">
        <v>1228</v>
      </c>
      <c r="C1148" s="809" t="s">
        <v>173</v>
      </c>
      <c r="D1148" s="813">
        <v>276</v>
      </c>
      <c r="E1148" s="802">
        <v>196</v>
      </c>
      <c r="F1148" s="803" t="s">
        <v>6843</v>
      </c>
      <c r="G1148" s="803" t="s">
        <v>6844</v>
      </c>
      <c r="H1148" s="803" t="s">
        <v>6845</v>
      </c>
      <c r="I1148" s="803" t="str">
        <f>IFERROR(INDEX('УУС'!F:F,MATCH('показатель 504-п'!T1148,'УУС'!N:N,0)),"")</f>
        <v/>
      </c>
      <c r="J1148" s="811" t="str">
        <f t="shared" si="66"/>
        <v xml:space="preserve">4G хор</v>
      </c>
      <c r="K1148" s="805"/>
      <c r="L1148" s="805"/>
      <c r="M1148" s="805"/>
      <c r="N1148" s="812" t="s">
        <v>2483</v>
      </c>
      <c r="O1148" s="806" t="str">
        <f t="shared" si="67"/>
        <v>ВОЛС</v>
      </c>
      <c r="P1148" s="801" t="s">
        <v>819</v>
      </c>
      <c r="Q1148" s="801" t="str">
        <f>CONCATENATE(IFERROR(INDEX('УЦН 1.0'!D:D,MATCH('показатель 504-п'!T1148,'УЦН 1.0'!R:R,0)),""),IF(IFERROR(INDEX('УЦН 1.0'!H:H,MATCH('показатель 504-п'!T1148,'УЦН 1.0'!R:R,0)),"")="",""," ("&amp;IFERROR(INDEX('УЦН 1.0'!H:H,MATCH('показатель 504-п'!T1148,'УЦН 1.0'!R:R,0)),"")&amp;")"))</f>
        <v xml:space="preserve">2021 (ВОЛС)</v>
      </c>
      <c r="R1148" s="807" t="str">
        <f>IFERROR(INDEX('УЦН 2.0'!K:K,MATCH('показатель 504-п'!T1148,'УЦН 2.0'!L:L,0)),"")</f>
        <v xml:space="preserve">2023 (ноябрь 2023) - ВОЛС  </v>
      </c>
      <c r="S1148" s="801" t="str">
        <f>IFERROR(INDEX('ПРТС'!H:H,MATCH('показатель 504-п'!T1148,'ПРТС'!P:P,0)),"")</f>
        <v/>
      </c>
      <c r="T1148" s="808">
        <v>1149</v>
      </c>
      <c r="U1148" s="785"/>
      <c r="V1148" s="785"/>
      <c r="W1148" s="785"/>
      <c r="X1148" s="785"/>
      <c r="Y1148" s="785"/>
      <c r="Z1148" s="785"/>
      <c r="AA1148" s="785"/>
      <c r="AB1148" s="785"/>
    </row>
    <row r="1149" ht="14.25">
      <c r="A1149" s="800" t="s">
        <v>779</v>
      </c>
      <c r="B1149" s="800" t="s">
        <v>1216</v>
      </c>
      <c r="C1149" s="800" t="s">
        <v>1131</v>
      </c>
      <c r="D1149" s="801">
        <v>3</v>
      </c>
      <c r="E1149" s="802">
        <v>5</v>
      </c>
      <c r="F1149" s="803" t="s">
        <v>6846</v>
      </c>
      <c r="G1149" s="803" t="s">
        <v>6847</v>
      </c>
      <c r="H1149" s="803" t="s">
        <v>6848</v>
      </c>
      <c r="I1149" s="803" t="str">
        <f>IFERROR(INDEX('УУС'!F:F,MATCH('показатель 504-п'!T1149,'УУС'!N:N,0)),"")</f>
        <v/>
      </c>
      <c r="J1149" s="804" t="str">
        <f t="shared" si="66"/>
        <v xml:space="preserve">2G низ</v>
      </c>
      <c r="K1149" s="805" t="s">
        <v>2515</v>
      </c>
      <c r="L1149" s="805" t="s">
        <v>156</v>
      </c>
      <c r="M1149" s="805" t="s">
        <v>2489</v>
      </c>
      <c r="N1149" s="805" t="s">
        <v>2490</v>
      </c>
      <c r="O1149" s="806" t="str">
        <f t="shared" si="67"/>
        <v>-</v>
      </c>
      <c r="P1149" s="801" t="s">
        <v>156</v>
      </c>
      <c r="Q1149" s="801" t="str">
        <f>CONCATENATE(IFERROR(INDEX('УЦН 1.0'!D:D,MATCH('показатель 504-п'!T1149,'УЦН 1.0'!R:R,0)),""),IF(IFERROR(INDEX('УЦН 1.0'!H:H,MATCH('показатель 504-п'!T1149,'УЦН 1.0'!R:R,0)),"")="",""," ("&amp;IFERROR(INDEX('УЦН 1.0'!H:H,MATCH('показатель 504-п'!T1149,'УЦН 1.0'!R:R,0)),"")&amp;")"))</f>
        <v/>
      </c>
      <c r="R1149" s="807" t="str">
        <f>IFERROR(INDEX('УЦН 2.0'!K:K,MATCH('показатель 504-п'!T1149,'УЦН 2.0'!L:L,0)),"")</f>
        <v/>
      </c>
      <c r="S1149" s="801" t="str">
        <f>IFERROR(INDEX('ПРТС'!H:H,MATCH('показатель 504-п'!T1149,'ПРТС'!P:P,0)),"")</f>
        <v/>
      </c>
      <c r="T1149" s="808">
        <v>1151</v>
      </c>
      <c r="U1149" s="785"/>
      <c r="V1149" s="785"/>
      <c r="W1149" s="785"/>
      <c r="X1149" s="785"/>
      <c r="Y1149" s="785"/>
      <c r="Z1149" s="785"/>
      <c r="AA1149" s="785"/>
      <c r="AB1149" s="785"/>
    </row>
    <row r="1150" ht="14.25">
      <c r="A1150" s="800" t="s">
        <v>779</v>
      </c>
      <c r="B1150" s="800" t="s">
        <v>6794</v>
      </c>
      <c r="C1150" s="800" t="s">
        <v>1131</v>
      </c>
      <c r="D1150" s="801">
        <v>3</v>
      </c>
      <c r="E1150" s="802">
        <v>5</v>
      </c>
      <c r="F1150" s="803" t="s">
        <v>6849</v>
      </c>
      <c r="G1150" s="803" t="s">
        <v>6850</v>
      </c>
      <c r="H1150" s="803" t="s">
        <v>6851</v>
      </c>
      <c r="I1150" s="803" t="str">
        <f>IFERROR(INDEX('УУС'!F:F,MATCH('показатель 504-п'!T1150,'УУС'!N:N,0)),"")</f>
        <v/>
      </c>
      <c r="J1150" s="804" t="str">
        <f t="shared" si="66"/>
        <v xml:space="preserve">2G низ</v>
      </c>
      <c r="K1150" s="805" t="s">
        <v>2515</v>
      </c>
      <c r="L1150" s="805" t="s">
        <v>156</v>
      </c>
      <c r="M1150" s="805" t="s">
        <v>2489</v>
      </c>
      <c r="N1150" s="805" t="s">
        <v>2490</v>
      </c>
      <c r="O1150" s="806" t="str">
        <f t="shared" si="67"/>
        <v>-</v>
      </c>
      <c r="P1150" s="801" t="s">
        <v>156</v>
      </c>
      <c r="Q1150" s="801" t="str">
        <f>CONCATENATE(IFERROR(INDEX('УЦН 1.0'!D:D,MATCH('показатель 504-п'!T1150,'УЦН 1.0'!R:R,0)),""),IF(IFERROR(INDEX('УЦН 1.0'!H:H,MATCH('показатель 504-п'!T1150,'УЦН 1.0'!R:R,0)),"")="",""," ("&amp;IFERROR(INDEX('УЦН 1.0'!H:H,MATCH('показатель 504-п'!T1150,'УЦН 1.0'!R:R,0)),"")&amp;")"))</f>
        <v/>
      </c>
      <c r="R1150" s="807" t="str">
        <f>IFERROR(INDEX('УЦН 2.0'!K:K,MATCH('показатель 504-п'!T1150,'УЦН 2.0'!L:L,0)),"")</f>
        <v/>
      </c>
      <c r="S1150" s="801" t="str">
        <f>IFERROR(INDEX('ПРТС'!H:H,MATCH('показатель 504-п'!T1150,'ПРТС'!P:P,0)),"")</f>
        <v/>
      </c>
      <c r="T1150" s="808">
        <v>1150</v>
      </c>
      <c r="U1150" s="785"/>
      <c r="V1150" s="785"/>
      <c r="W1150" s="785"/>
      <c r="X1150" s="785"/>
      <c r="Y1150" s="785"/>
      <c r="Z1150" s="785"/>
      <c r="AA1150" s="785"/>
      <c r="AB1150" s="785"/>
    </row>
    <row r="1151" ht="14.25">
      <c r="A1151" s="800" t="s">
        <v>779</v>
      </c>
      <c r="B1151" s="800" t="s">
        <v>6799</v>
      </c>
      <c r="C1151" s="800" t="s">
        <v>6852</v>
      </c>
      <c r="D1151" s="801">
        <v>1310</v>
      </c>
      <c r="E1151" s="802">
        <v>1056</v>
      </c>
      <c r="F1151" s="803" t="s">
        <v>6853</v>
      </c>
      <c r="G1151" s="803" t="s">
        <v>6854</v>
      </c>
      <c r="H1151" s="803" t="s">
        <v>6855</v>
      </c>
      <c r="I1151" s="803" t="str">
        <f>IFERROR(INDEX('УУС'!F:F,MATCH('показатель 504-п'!T1151,'УУС'!N:N,0)),"")</f>
        <v/>
      </c>
      <c r="J1151" s="804" t="str">
        <f t="shared" si="66"/>
        <v xml:space="preserve">4G хор</v>
      </c>
      <c r="K1151" s="805" t="s">
        <v>2480</v>
      </c>
      <c r="L1151" s="805" t="s">
        <v>2488</v>
      </c>
      <c r="M1151" s="805" t="s">
        <v>2508</v>
      </c>
      <c r="N1151" s="805" t="s">
        <v>2495</v>
      </c>
      <c r="O1151" s="806" t="str">
        <f t="shared" si="67"/>
        <v>ВОЛС</v>
      </c>
      <c r="P1151" s="801" t="s">
        <v>819</v>
      </c>
      <c r="Q1151" s="801" t="str">
        <f>CONCATENATE(IFERROR(INDEX('УЦН 1.0'!D:D,MATCH('показатель 504-п'!T1151,'УЦН 1.0'!R:R,0)),""),IF(IFERROR(INDEX('УЦН 1.0'!H:H,MATCH('показатель 504-п'!T1151,'УЦН 1.0'!R:R,0)),"")="",""," ("&amp;IFERROR(INDEX('УЦН 1.0'!H:H,MATCH('показатель 504-п'!T1151,'УЦН 1.0'!R:R,0)),"")&amp;")"))</f>
        <v/>
      </c>
      <c r="R1151" s="807" t="str">
        <f>IFERROR(INDEX('УЦН 2.0'!K:K,MATCH('показатель 504-п'!T1151,'УЦН 2.0'!L:L,0)),"")</f>
        <v/>
      </c>
      <c r="S1151" s="801" t="str">
        <f>IFERROR(INDEX('ПРТС'!H:H,MATCH('показатель 504-п'!T1151,'ПРТС'!P:P,0)),"")</f>
        <v/>
      </c>
      <c r="T1151" s="808">
        <v>1152</v>
      </c>
      <c r="U1151" s="785"/>
      <c r="V1151" s="785"/>
      <c r="W1151" s="785"/>
      <c r="X1151" s="785"/>
      <c r="Y1151" s="785"/>
      <c r="Z1151" s="785"/>
      <c r="AA1151" s="785"/>
      <c r="AB1151" s="785"/>
    </row>
    <row r="1152" ht="14.25">
      <c r="A1152" s="800" t="s">
        <v>779</v>
      </c>
      <c r="B1152" s="800" t="s">
        <v>6856</v>
      </c>
      <c r="C1152" s="800" t="s">
        <v>1418</v>
      </c>
      <c r="D1152" s="801">
        <v>200</v>
      </c>
      <c r="E1152" s="822">
        <v>120</v>
      </c>
      <c r="F1152" s="823" t="s">
        <v>6857</v>
      </c>
      <c r="G1152" s="823" t="s">
        <v>6858</v>
      </c>
      <c r="H1152" s="823" t="s">
        <v>6859</v>
      </c>
      <c r="I1152" s="803" t="str">
        <f>IFERROR(INDEX('УУС'!F:F,MATCH('показатель 504-п'!T1152,'УУС'!N:N,0)),"")</f>
        <v xml:space="preserve">ул. Центральная, д. 10</v>
      </c>
      <c r="J1152" s="804" t="str">
        <f t="shared" si="66"/>
        <v>-</v>
      </c>
      <c r="K1152" s="805" t="s">
        <v>156</v>
      </c>
      <c r="L1152" s="805" t="s">
        <v>156</v>
      </c>
      <c r="M1152" s="805" t="s">
        <v>156</v>
      </c>
      <c r="N1152" s="805" t="s">
        <v>156</v>
      </c>
      <c r="O1152" s="806" t="str">
        <f t="shared" si="67"/>
        <v>РРЛ</v>
      </c>
      <c r="P1152" s="801" t="s">
        <v>2540</v>
      </c>
      <c r="Q1152" s="801" t="str">
        <f>CONCATENATE(IFERROR(INDEX('УЦН 1.0'!D:D,MATCH('показатель 504-п'!T1152,'УЦН 1.0'!R:R,0)),""),IF(IFERROR(INDEX('УЦН 1.0'!H:H,MATCH('показатель 504-п'!T1152,'УЦН 1.0'!R:R,0)),"")="",""," ("&amp;IFERROR(INDEX('УЦН 1.0'!H:H,MATCH('показатель 504-п'!T1152,'УЦН 1.0'!R:R,0)),"")&amp;")"))</f>
        <v/>
      </c>
      <c r="R1152" s="807" t="str">
        <f>IFERROR(INDEX('УЦН 2.0'!K:K,MATCH('показатель 504-п'!T1152,'УЦН 2.0'!L:L,0)),"")</f>
        <v/>
      </c>
      <c r="S1152" s="801" t="str">
        <f>IFERROR(INDEX('ПРТС'!H:H,MATCH('показатель 504-п'!T1152,'ПРТС'!P:P,0)),"")</f>
        <v/>
      </c>
      <c r="T1152" s="808">
        <v>1153</v>
      </c>
      <c r="U1152" s="785"/>
      <c r="V1152" s="785"/>
      <c r="W1152" s="785"/>
      <c r="X1152" s="785"/>
      <c r="Y1152" s="785"/>
      <c r="Z1152" s="785"/>
      <c r="AA1152" s="785"/>
      <c r="AB1152" s="785"/>
    </row>
    <row r="1153" ht="14.25">
      <c r="A1153" s="800" t="s">
        <v>779</v>
      </c>
      <c r="B1153" s="800" t="s">
        <v>6860</v>
      </c>
      <c r="C1153" s="800" t="s">
        <v>325</v>
      </c>
      <c r="D1153" s="801">
        <v>168</v>
      </c>
      <c r="E1153" s="802">
        <v>68</v>
      </c>
      <c r="F1153" s="803" t="s">
        <v>6861</v>
      </c>
      <c r="G1153" s="803" t="s">
        <v>6862</v>
      </c>
      <c r="H1153" s="803" t="s">
        <v>6863</v>
      </c>
      <c r="I1153" s="803" t="str">
        <f>IFERROR(INDEX('УУС'!F:F,MATCH('показатель 504-п'!T1153,'УУС'!N:N,0)),"")</f>
        <v xml:space="preserve">ул. Центральная, д. 1</v>
      </c>
      <c r="J1153" s="804" t="str">
        <f t="shared" si="66"/>
        <v xml:space="preserve">2G низ</v>
      </c>
      <c r="K1153" s="805" t="s">
        <v>2515</v>
      </c>
      <c r="L1153" s="805" t="s">
        <v>156</v>
      </c>
      <c r="M1153" s="805" t="s">
        <v>156</v>
      </c>
      <c r="N1153" s="805" t="s">
        <v>156</v>
      </c>
      <c r="O1153" s="806" t="str">
        <f t="shared" si="67"/>
        <v>РРЛ</v>
      </c>
      <c r="P1153" s="801" t="s">
        <v>2540</v>
      </c>
      <c r="Q1153" s="801" t="str">
        <f>CONCATENATE(IFERROR(INDEX('УЦН 1.0'!D:D,MATCH('показатель 504-п'!T1153,'УЦН 1.0'!R:R,0)),""),IF(IFERROR(INDEX('УЦН 1.0'!H:H,MATCH('показатель 504-п'!T1153,'УЦН 1.0'!R:R,0)),"")="",""," ("&amp;IFERROR(INDEX('УЦН 1.0'!H:H,MATCH('показатель 504-п'!T1153,'УЦН 1.0'!R:R,0)),"")&amp;")"))</f>
        <v/>
      </c>
      <c r="R1153" s="807" t="str">
        <f>IFERROR(INDEX('УЦН 2.0'!K:K,MATCH('показатель 504-п'!T1153,'УЦН 2.0'!L:L,0)),"")</f>
        <v/>
      </c>
      <c r="S1153" s="801" t="str">
        <f>IFERROR(INDEX('ПРТС'!H:H,MATCH('показатель 504-п'!T1153,'ПРТС'!P:P,0)),"")</f>
        <v/>
      </c>
      <c r="T1153" s="808">
        <v>1154</v>
      </c>
      <c r="U1153" s="785"/>
      <c r="V1153" s="785"/>
      <c r="W1153" s="785"/>
      <c r="X1153" s="785"/>
      <c r="Y1153" s="785"/>
      <c r="Z1153" s="785"/>
      <c r="AA1153" s="785"/>
      <c r="AB1153" s="785"/>
    </row>
    <row r="1154" ht="14.25">
      <c r="A1154" s="800" t="s">
        <v>779</v>
      </c>
      <c r="B1154" s="800" t="s">
        <v>6637</v>
      </c>
      <c r="C1154" s="800" t="s">
        <v>6864</v>
      </c>
      <c r="D1154" s="801">
        <v>112</v>
      </c>
      <c r="E1154" s="802">
        <v>86</v>
      </c>
      <c r="F1154" s="803" t="s">
        <v>6865</v>
      </c>
      <c r="G1154" s="803" t="s">
        <v>6866</v>
      </c>
      <c r="H1154" s="803" t="s">
        <v>6867</v>
      </c>
      <c r="I1154" s="803" t="str">
        <f>IFERROR(INDEX('УУС'!F:F,MATCH('показатель 504-п'!T1154,'УУС'!N:N,0)),"")</f>
        <v xml:space="preserve">ул. Советская, д. 24</v>
      </c>
      <c r="J1154" s="804" t="str">
        <f t="shared" si="66"/>
        <v xml:space="preserve">2G низ</v>
      </c>
      <c r="K1154" s="805" t="s">
        <v>2515</v>
      </c>
      <c r="L1154" s="805" t="s">
        <v>2500</v>
      </c>
      <c r="M1154" s="805" t="s">
        <v>156</v>
      </c>
      <c r="N1154" s="805" t="s">
        <v>2490</v>
      </c>
      <c r="O1154" s="806" t="str">
        <f t="shared" si="67"/>
        <v>Спутник</v>
      </c>
      <c r="P1154" s="801" t="s">
        <v>882</v>
      </c>
      <c r="Q1154" s="801" t="str">
        <f>CONCATENATE(IFERROR(INDEX('УЦН 1.0'!D:D,MATCH('показатель 504-п'!T1154,'УЦН 1.0'!R:R,0)),""),IF(IFERROR(INDEX('УЦН 1.0'!H:H,MATCH('показатель 504-п'!T1154,'УЦН 1.0'!R:R,0)),"")="",""," ("&amp;IFERROR(INDEX('УЦН 1.0'!H:H,MATCH('показатель 504-п'!T1154,'УЦН 1.0'!R:R,0)),"")&amp;")"))</f>
        <v/>
      </c>
      <c r="R1154" s="807" t="str">
        <f>IFERROR(INDEX('УЦН 2.0'!K:K,MATCH('показатель 504-п'!T1154,'УЦН 2.0'!L:L,0)),"")</f>
        <v/>
      </c>
      <c r="S1154" s="801" t="str">
        <f>IFERROR(INDEX('ПРТС'!H:H,MATCH('показатель 504-п'!T1154,'ПРТС'!P:P,0)),"")</f>
        <v/>
      </c>
      <c r="T1154" s="808">
        <v>1155</v>
      </c>
      <c r="U1154" s="785"/>
      <c r="V1154" s="785"/>
      <c r="W1154" s="785"/>
      <c r="X1154" s="785"/>
      <c r="Y1154" s="785"/>
      <c r="Z1154" s="785"/>
      <c r="AA1154" s="785"/>
      <c r="AB1154" s="785"/>
    </row>
    <row r="1155" ht="14.25">
      <c r="A1155" s="800" t="s">
        <v>779</v>
      </c>
      <c r="B1155" s="800" t="s">
        <v>6868</v>
      </c>
      <c r="C1155" s="800" t="s">
        <v>2795</v>
      </c>
      <c r="D1155" s="801">
        <v>25</v>
      </c>
      <c r="E1155" s="802">
        <v>5</v>
      </c>
      <c r="F1155" s="803" t="s">
        <v>6869</v>
      </c>
      <c r="G1155" s="803" t="s">
        <v>6870</v>
      </c>
      <c r="H1155" s="803" t="s">
        <v>6871</v>
      </c>
      <c r="I1155" s="803" t="str">
        <f>IFERROR(INDEX('УУС'!F:F,MATCH('показатель 504-п'!T1155,'УУС'!N:N,0)),"")</f>
        <v/>
      </c>
      <c r="J1155" s="804" t="str">
        <f t="shared" si="66"/>
        <v>-</v>
      </c>
      <c r="K1155" s="805" t="s">
        <v>156</v>
      </c>
      <c r="L1155" s="805" t="s">
        <v>156</v>
      </c>
      <c r="M1155" s="805" t="s">
        <v>156</v>
      </c>
      <c r="N1155" s="805" t="s">
        <v>156</v>
      </c>
      <c r="O1155" s="806" t="str">
        <f t="shared" si="67"/>
        <v>-</v>
      </c>
      <c r="P1155" s="801" t="s">
        <v>156</v>
      </c>
      <c r="Q1155" s="801" t="str">
        <f>CONCATENATE(IFERROR(INDEX('УЦН 1.0'!D:D,MATCH('показатель 504-п'!T1155,'УЦН 1.0'!R:R,0)),""),IF(IFERROR(INDEX('УЦН 1.0'!H:H,MATCH('показатель 504-п'!T1155,'УЦН 1.0'!R:R,0)),"")="",""," ("&amp;IFERROR(INDEX('УЦН 1.0'!H:H,MATCH('показатель 504-п'!T1155,'УЦН 1.0'!R:R,0)),"")&amp;")"))</f>
        <v/>
      </c>
      <c r="R1155" s="807" t="str">
        <f>IFERROR(INDEX('УЦН 2.0'!K:K,MATCH('показатель 504-п'!T1155,'УЦН 2.0'!L:L,0)),"")</f>
        <v/>
      </c>
      <c r="S1155" s="801" t="str">
        <f>IFERROR(INDEX('ПРТС'!H:H,MATCH('показатель 504-п'!T1155,'ПРТС'!P:P,0)),"")</f>
        <v/>
      </c>
      <c r="T1155" s="808">
        <v>1156</v>
      </c>
      <c r="U1155" s="785"/>
      <c r="V1155" s="785"/>
      <c r="W1155" s="785"/>
      <c r="X1155" s="785"/>
      <c r="Y1155" s="785"/>
      <c r="Z1155" s="785"/>
      <c r="AA1155" s="785"/>
      <c r="AB1155" s="785"/>
    </row>
    <row r="1156" ht="14.25">
      <c r="A1156" s="800" t="s">
        <v>779</v>
      </c>
      <c r="B1156" s="800" t="s">
        <v>6807</v>
      </c>
      <c r="C1156" s="800" t="s">
        <v>6872</v>
      </c>
      <c r="D1156" s="801">
        <v>11</v>
      </c>
      <c r="E1156" s="802">
        <v>3</v>
      </c>
      <c r="F1156" s="803" t="s">
        <v>6873</v>
      </c>
      <c r="G1156" s="803" t="s">
        <v>6874</v>
      </c>
      <c r="H1156" s="803" t="s">
        <v>6875</v>
      </c>
      <c r="I1156" s="803" t="str">
        <f>IFERROR(INDEX('УУС'!F:F,MATCH('показатель 504-п'!T1156,'УУС'!N:N,0)),"")</f>
        <v/>
      </c>
      <c r="J1156" s="804" t="str">
        <f t="shared" si="66"/>
        <v xml:space="preserve">2G низ</v>
      </c>
      <c r="K1156" s="805" t="s">
        <v>2515</v>
      </c>
      <c r="L1156" s="805" t="s">
        <v>156</v>
      </c>
      <c r="M1156" s="805" t="s">
        <v>2489</v>
      </c>
      <c r="N1156" s="805" t="s">
        <v>156</v>
      </c>
      <c r="O1156" s="806" t="str">
        <f t="shared" si="67"/>
        <v>-</v>
      </c>
      <c r="P1156" s="801" t="s">
        <v>156</v>
      </c>
      <c r="Q1156" s="801" t="str">
        <f>CONCATENATE(IFERROR(INDEX('УЦН 1.0'!D:D,MATCH('показатель 504-п'!T1156,'УЦН 1.0'!R:R,0)),""),IF(IFERROR(INDEX('УЦН 1.0'!H:H,MATCH('показатель 504-п'!T1156,'УЦН 1.0'!R:R,0)),"")="",""," ("&amp;IFERROR(INDEX('УЦН 1.0'!H:H,MATCH('показатель 504-п'!T1156,'УЦН 1.0'!R:R,0)),"")&amp;")"))</f>
        <v/>
      </c>
      <c r="R1156" s="807" t="str">
        <f>IFERROR(INDEX('УЦН 2.0'!K:K,MATCH('показатель 504-п'!T1156,'УЦН 2.0'!L:L,0)),"")</f>
        <v/>
      </c>
      <c r="S1156" s="801" t="str">
        <f>IFERROR(INDEX('ПРТС'!H:H,MATCH('показатель 504-п'!T1156,'ПРТС'!P:P,0)),"")</f>
        <v/>
      </c>
      <c r="T1156" s="808">
        <v>1157</v>
      </c>
      <c r="U1156" s="785"/>
      <c r="V1156" s="785"/>
      <c r="W1156" s="785"/>
      <c r="X1156" s="785"/>
      <c r="Y1156" s="785"/>
      <c r="Z1156" s="785"/>
      <c r="AA1156" s="785"/>
      <c r="AB1156" s="785"/>
    </row>
    <row r="1157" ht="14.25">
      <c r="A1157" s="800" t="s">
        <v>779</v>
      </c>
      <c r="B1157" s="800" t="s">
        <v>6868</v>
      </c>
      <c r="C1157" s="800" t="s">
        <v>1445</v>
      </c>
      <c r="D1157" s="801">
        <v>515</v>
      </c>
      <c r="E1157" s="822">
        <v>314</v>
      </c>
      <c r="F1157" s="823" t="s">
        <v>6876</v>
      </c>
      <c r="G1157" s="823" t="s">
        <v>6877</v>
      </c>
      <c r="H1157" s="823" t="s">
        <v>6878</v>
      </c>
      <c r="I1157" s="803" t="str">
        <f>IFERROR(INDEX('УУС'!F:F,MATCH('показатель 504-п'!T1157,'УУС'!N:N,0)),"")</f>
        <v/>
      </c>
      <c r="J1157" s="804" t="str">
        <f t="shared" si="66"/>
        <v xml:space="preserve">3G хор</v>
      </c>
      <c r="K1157" s="805" t="s">
        <v>2707</v>
      </c>
      <c r="L1157" s="805" t="s">
        <v>2975</v>
      </c>
      <c r="M1157" s="805" t="s">
        <v>2508</v>
      </c>
      <c r="N1157" s="805" t="s">
        <v>2738</v>
      </c>
      <c r="O1157" s="806" t="str">
        <f t="shared" si="67"/>
        <v>РРЛ</v>
      </c>
      <c r="P1157" s="801" t="s">
        <v>2540</v>
      </c>
      <c r="Q1157" s="801" t="str">
        <f>CONCATENATE(IFERROR(INDEX('УЦН 1.0'!D:D,MATCH('показатель 504-п'!T1157,'УЦН 1.0'!R:R,0)),""),IF(IFERROR(INDEX('УЦН 1.0'!H:H,MATCH('показатель 504-п'!T1157,'УЦН 1.0'!R:R,0)),"")="",""," ("&amp;IFERROR(INDEX('УЦН 1.0'!H:H,MATCH('показатель 504-п'!T1157,'УЦН 1.0'!R:R,0)),"")&amp;")"))</f>
        <v/>
      </c>
      <c r="R1157" s="807" t="str">
        <f>IFERROR(INDEX('УЦН 2.0'!K:K,MATCH('показатель 504-п'!T1157,'УЦН 2.0'!L:L,0)),"")</f>
        <v/>
      </c>
      <c r="S1157" s="801" t="str">
        <f>IFERROR(INDEX('ПРТС'!H:H,MATCH('показатель 504-п'!T1157,'ПРТС'!P:P,0)),"")</f>
        <v/>
      </c>
      <c r="T1157" s="808">
        <v>1158</v>
      </c>
      <c r="U1157" s="785"/>
      <c r="V1157" s="785"/>
      <c r="W1157" s="785"/>
      <c r="X1157" s="785"/>
      <c r="Y1157" s="785"/>
      <c r="Z1157" s="785"/>
      <c r="AA1157" s="785"/>
      <c r="AB1157" s="785"/>
    </row>
    <row r="1158" ht="14.25">
      <c r="A1158" s="814" t="s">
        <v>779</v>
      </c>
      <c r="B1158" s="800" t="s">
        <v>6838</v>
      </c>
      <c r="C1158" s="814" t="s">
        <v>379</v>
      </c>
      <c r="D1158" s="815">
        <v>368</v>
      </c>
      <c r="E1158" s="802">
        <v>219</v>
      </c>
      <c r="F1158" s="803" t="s">
        <v>6879</v>
      </c>
      <c r="G1158" s="803" t="s">
        <v>6880</v>
      </c>
      <c r="H1158" s="803" t="s">
        <v>6881</v>
      </c>
      <c r="I1158" s="803" t="str">
        <f>IFERROR(INDEX('УУС'!F:F,MATCH('показатель 504-п'!T1158,'УУС'!N:N,0)),"")</f>
        <v xml:space="preserve">ул. Центральная, д. 25</v>
      </c>
      <c r="J1158" s="816" t="str">
        <f t="shared" si="66"/>
        <v xml:space="preserve">4G хор</v>
      </c>
      <c r="K1158" s="805"/>
      <c r="L1158" s="805"/>
      <c r="M1158" s="817" t="s">
        <v>2482</v>
      </c>
      <c r="N1158" s="805"/>
      <c r="O1158" s="806" t="str">
        <f t="shared" si="67"/>
        <v>ВОЛС</v>
      </c>
      <c r="P1158" s="801" t="s">
        <v>2540</v>
      </c>
      <c r="Q1158" s="801" t="str">
        <f>CONCATENATE(IFERROR(INDEX('УЦН 1.0'!D:D,MATCH('показатель 504-п'!T1158,'УЦН 1.0'!R:R,0)),""),IF(IFERROR(INDEX('УЦН 1.0'!H:H,MATCH('показатель 504-п'!T1158,'УЦН 1.0'!R:R,0)),"")="",""," ("&amp;IFERROR(INDEX('УЦН 1.0'!H:H,MATCH('показатель 504-п'!T1158,'УЦН 1.0'!R:R,0)),"")&amp;")"))</f>
        <v xml:space="preserve">2021 (ВОЛС)</v>
      </c>
      <c r="R1158" s="807" t="str">
        <f>IFERROR(INDEX('УЦН 2.0'!K:K,MATCH('показатель 504-п'!T1158,'УЦН 2.0'!L:L,0)),"")</f>
        <v/>
      </c>
      <c r="S1158" s="801">
        <f>IFERROR(INDEX('ПРТС'!H:H,MATCH('показатель 504-п'!T1158,'ПРТС'!P:P,0)),"")</f>
        <v>2022</v>
      </c>
      <c r="T1158" s="808">
        <v>1159</v>
      </c>
      <c r="U1158" s="785"/>
      <c r="V1158" s="785"/>
      <c r="W1158" s="785"/>
      <c r="X1158" s="785"/>
      <c r="Y1158" s="785"/>
      <c r="Z1158" s="785"/>
      <c r="AA1158" s="785"/>
      <c r="AB1158" s="785"/>
    </row>
    <row r="1159" ht="14.25">
      <c r="A1159" s="800" t="s">
        <v>779</v>
      </c>
      <c r="B1159" s="800" t="s">
        <v>6799</v>
      </c>
      <c r="C1159" s="800" t="s">
        <v>6882</v>
      </c>
      <c r="D1159" s="801">
        <v>44</v>
      </c>
      <c r="E1159" s="802">
        <v>3</v>
      </c>
      <c r="F1159" s="803" t="s">
        <v>6883</v>
      </c>
      <c r="G1159" s="803" t="s">
        <v>6884</v>
      </c>
      <c r="H1159" s="803" t="s">
        <v>6885</v>
      </c>
      <c r="I1159" s="803" t="str">
        <f>IFERROR(INDEX('УУС'!F:F,MATCH('показатель 504-п'!T1159,'УУС'!N:N,0)),"")</f>
        <v/>
      </c>
      <c r="J1159" s="804" t="str">
        <f t="shared" si="66"/>
        <v xml:space="preserve">2G низ</v>
      </c>
      <c r="K1159" s="805" t="s">
        <v>156</v>
      </c>
      <c r="L1159" s="805" t="s">
        <v>2500</v>
      </c>
      <c r="M1159" s="805" t="s">
        <v>156</v>
      </c>
      <c r="N1159" s="805" t="s">
        <v>156</v>
      </c>
      <c r="O1159" s="806" t="str">
        <f t="shared" si="67"/>
        <v>-</v>
      </c>
      <c r="P1159" s="801" t="s">
        <v>156</v>
      </c>
      <c r="Q1159" s="801" t="str">
        <f>CONCATENATE(IFERROR(INDEX('УЦН 1.0'!D:D,MATCH('показатель 504-п'!T1159,'УЦН 1.0'!R:R,0)),""),IF(IFERROR(INDEX('УЦН 1.0'!H:H,MATCH('показатель 504-п'!T1159,'УЦН 1.0'!R:R,0)),"")="",""," ("&amp;IFERROR(INDEX('УЦН 1.0'!H:H,MATCH('показатель 504-п'!T1159,'УЦН 1.0'!R:R,0)),"")&amp;")"))</f>
        <v/>
      </c>
      <c r="R1159" s="807" t="str">
        <f>IFERROR(INDEX('УЦН 2.0'!K:K,MATCH('показатель 504-п'!T1159,'УЦН 2.0'!L:L,0)),"")</f>
        <v/>
      </c>
      <c r="S1159" s="801" t="str">
        <f>IFERROR(INDEX('ПРТС'!H:H,MATCH('показатель 504-п'!T1159,'ПРТС'!P:P,0)),"")</f>
        <v/>
      </c>
      <c r="T1159" s="808">
        <v>1160</v>
      </c>
      <c r="U1159" s="785"/>
      <c r="V1159" s="785"/>
      <c r="W1159" s="785"/>
      <c r="X1159" s="785"/>
      <c r="Y1159" s="785"/>
      <c r="Z1159" s="785"/>
      <c r="AA1159" s="785"/>
      <c r="AB1159" s="785"/>
    </row>
    <row r="1160" ht="14.25">
      <c r="A1160" s="800" t="s">
        <v>779</v>
      </c>
      <c r="B1160" s="800" t="s">
        <v>6637</v>
      </c>
      <c r="C1160" s="800" t="s">
        <v>6886</v>
      </c>
      <c r="D1160" s="801">
        <v>2</v>
      </c>
      <c r="E1160" s="802">
        <v>4</v>
      </c>
      <c r="F1160" s="803" t="s">
        <v>6887</v>
      </c>
      <c r="G1160" s="803" t="s">
        <v>6888</v>
      </c>
      <c r="H1160" s="803" t="s">
        <v>6889</v>
      </c>
      <c r="I1160" s="803" t="str">
        <f>IFERROR(INDEX('УУС'!F:F,MATCH('показатель 504-п'!T1160,'УУС'!N:N,0)),"")</f>
        <v xml:space="preserve">Центральная, д. 1</v>
      </c>
      <c r="J1160" s="804" t="str">
        <f t="shared" si="66"/>
        <v xml:space="preserve">2G низ</v>
      </c>
      <c r="K1160" s="805" t="s">
        <v>2515</v>
      </c>
      <c r="L1160" s="805" t="s">
        <v>156</v>
      </c>
      <c r="M1160" s="805" t="s">
        <v>156</v>
      </c>
      <c r="N1160" s="805" t="s">
        <v>156</v>
      </c>
      <c r="O1160" s="806" t="str">
        <f t="shared" si="67"/>
        <v>-</v>
      </c>
      <c r="P1160" s="801" t="s">
        <v>156</v>
      </c>
      <c r="Q1160" s="801" t="str">
        <f>CONCATENATE(IFERROR(INDEX('УЦН 1.0'!D:D,MATCH('показатель 504-п'!T1160,'УЦН 1.0'!R:R,0)),""),IF(IFERROR(INDEX('УЦН 1.0'!H:H,MATCH('показатель 504-п'!T1160,'УЦН 1.0'!R:R,0)),"")="",""," ("&amp;IFERROR(INDEX('УЦН 1.0'!H:H,MATCH('показатель 504-п'!T1160,'УЦН 1.0'!R:R,0)),"")&amp;")"))</f>
        <v/>
      </c>
      <c r="R1160" s="807" t="str">
        <f>IFERROR(INDEX('УЦН 2.0'!K:K,MATCH('показатель 504-п'!T1160,'УЦН 2.0'!L:L,0)),"")</f>
        <v/>
      </c>
      <c r="S1160" s="801" t="str">
        <f>IFERROR(INDEX('ПРТС'!H:H,MATCH('показатель 504-п'!T1160,'ПРТС'!P:P,0)),"")</f>
        <v/>
      </c>
      <c r="T1160" s="808">
        <v>1161</v>
      </c>
      <c r="U1160" s="785"/>
      <c r="V1160" s="785"/>
      <c r="W1160" s="785"/>
      <c r="X1160" s="785"/>
      <c r="Y1160" s="785"/>
      <c r="Z1160" s="785"/>
      <c r="AA1160" s="785"/>
      <c r="AB1160" s="785"/>
    </row>
    <row r="1161" ht="14.25">
      <c r="A1161" s="800" t="s">
        <v>779</v>
      </c>
      <c r="B1161" s="800" t="s">
        <v>1228</v>
      </c>
      <c r="C1161" s="800" t="s">
        <v>1586</v>
      </c>
      <c r="D1161" s="801">
        <v>170</v>
      </c>
      <c r="E1161" s="822">
        <v>193</v>
      </c>
      <c r="F1161" s="823" t="s">
        <v>6890</v>
      </c>
      <c r="G1161" s="823" t="s">
        <v>6891</v>
      </c>
      <c r="H1161" s="823" t="s">
        <v>6892</v>
      </c>
      <c r="I1161" s="803" t="str">
        <f>IFERROR(INDEX('УУС'!F:F,MATCH('показатель 504-п'!T1161,'УУС'!N:N,0)),"")</f>
        <v/>
      </c>
      <c r="J1161" s="804" t="str">
        <f t="shared" si="66"/>
        <v xml:space="preserve">2G низ</v>
      </c>
      <c r="K1161" s="805" t="s">
        <v>2515</v>
      </c>
      <c r="L1161" s="805" t="s">
        <v>2500</v>
      </c>
      <c r="M1161" s="805" t="s">
        <v>2489</v>
      </c>
      <c r="N1161" s="805" t="s">
        <v>2490</v>
      </c>
      <c r="O1161" s="806" t="str">
        <f t="shared" si="67"/>
        <v>РРЛ</v>
      </c>
      <c r="P1161" s="801" t="s">
        <v>2540</v>
      </c>
      <c r="Q1161" s="801" t="str">
        <f>CONCATENATE(IFERROR(INDEX('УЦН 1.0'!D:D,MATCH('показатель 504-п'!T1161,'УЦН 1.0'!R:R,0)),""),IF(IFERROR(INDEX('УЦН 1.0'!H:H,MATCH('показатель 504-п'!T1161,'УЦН 1.0'!R:R,0)),"")="",""," ("&amp;IFERROR(INDEX('УЦН 1.0'!H:H,MATCH('показатель 504-п'!T1161,'УЦН 1.0'!R:R,0)),"")&amp;")"))</f>
        <v/>
      </c>
      <c r="R1161" s="807" t="str">
        <f>IFERROR(INDEX('УЦН 2.0'!K:K,MATCH('показатель 504-п'!T1161,'УЦН 2.0'!L:L,0)),"")</f>
        <v/>
      </c>
      <c r="S1161" s="801" t="str">
        <f>IFERROR(INDEX('ПРТС'!H:H,MATCH('показатель 504-п'!T1161,'ПРТС'!P:P,0)),"")</f>
        <v/>
      </c>
      <c r="T1161" s="808">
        <v>1162</v>
      </c>
      <c r="U1161" s="785"/>
      <c r="V1161" s="785"/>
      <c r="W1161" s="785"/>
      <c r="X1161" s="785"/>
      <c r="Y1161" s="785"/>
      <c r="Z1161" s="785"/>
      <c r="AA1161" s="785"/>
      <c r="AB1161" s="785"/>
    </row>
    <row r="1162" ht="14.25">
      <c r="A1162" s="800" t="s">
        <v>779</v>
      </c>
      <c r="B1162" s="800" t="s">
        <v>4821</v>
      </c>
      <c r="C1162" s="800" t="s">
        <v>3449</v>
      </c>
      <c r="D1162" s="801">
        <v>173</v>
      </c>
      <c r="E1162" s="802">
        <v>88</v>
      </c>
      <c r="F1162" s="803" t="s">
        <v>6893</v>
      </c>
      <c r="G1162" s="803" t="s">
        <v>6894</v>
      </c>
      <c r="H1162" s="803" t="s">
        <v>6895</v>
      </c>
      <c r="I1162" s="803" t="str">
        <f>IFERROR(INDEX('УУС'!F:F,MATCH('показатель 504-п'!T1162,'УУС'!N:N,0)),"")</f>
        <v xml:space="preserve">ул. Центральная, д. 1</v>
      </c>
      <c r="J1162" s="804" t="str">
        <f t="shared" si="66"/>
        <v xml:space="preserve">2G низ</v>
      </c>
      <c r="K1162" s="805" t="s">
        <v>156</v>
      </c>
      <c r="L1162" s="805" t="s">
        <v>156</v>
      </c>
      <c r="M1162" s="805" t="s">
        <v>2489</v>
      </c>
      <c r="N1162" s="805" t="s">
        <v>156</v>
      </c>
      <c r="O1162" s="806" t="str">
        <f t="shared" si="67"/>
        <v>Спутник</v>
      </c>
      <c r="P1162" s="801" t="s">
        <v>882</v>
      </c>
      <c r="Q1162" s="801" t="str">
        <f>CONCATENATE(IFERROR(INDEX('УЦН 1.0'!D:D,MATCH('показатель 504-п'!T1162,'УЦН 1.0'!R:R,0)),""),IF(IFERROR(INDEX('УЦН 1.0'!H:H,MATCH('показатель 504-п'!T1162,'УЦН 1.0'!R:R,0)),"")="",""," ("&amp;IFERROR(INDEX('УЦН 1.0'!H:H,MATCH('показатель 504-п'!T1162,'УЦН 1.0'!R:R,0)),"")&amp;")"))</f>
        <v/>
      </c>
      <c r="R1162" s="807" t="str">
        <f>IFERROR(INDEX('УЦН 2.0'!K:K,MATCH('показатель 504-п'!T1162,'УЦН 2.0'!L:L,0)),"")</f>
        <v/>
      </c>
      <c r="S1162" s="801" t="str">
        <f>IFERROR(INDEX('ПРТС'!H:H,MATCH('показатель 504-п'!T1162,'ПРТС'!P:P,0)),"")</f>
        <v/>
      </c>
      <c r="T1162" s="808">
        <v>1163</v>
      </c>
      <c r="U1162" s="785"/>
      <c r="V1162" s="785"/>
      <c r="W1162" s="785"/>
      <c r="X1162" s="785"/>
      <c r="Y1162" s="785"/>
      <c r="Z1162" s="785"/>
      <c r="AA1162" s="785"/>
      <c r="AB1162" s="785"/>
    </row>
    <row r="1163" ht="14.25">
      <c r="A1163" s="800" t="s">
        <v>779</v>
      </c>
      <c r="B1163" s="800" t="s">
        <v>6896</v>
      </c>
      <c r="C1163" s="800" t="s">
        <v>6897</v>
      </c>
      <c r="D1163" s="801">
        <v>7583</v>
      </c>
      <c r="E1163" s="802">
        <v>7051</v>
      </c>
      <c r="F1163" s="803" t="s">
        <v>6898</v>
      </c>
      <c r="G1163" s="803" t="s">
        <v>6899</v>
      </c>
      <c r="H1163" s="803" t="s">
        <v>6900</v>
      </c>
      <c r="I1163" s="803" t="str">
        <f>IFERROR(INDEX('УУС'!F:F,MATCH('показатель 504-п'!T1163,'УУС'!N:N,0)),"")</f>
        <v/>
      </c>
      <c r="J1163" s="804" t="str">
        <f t="shared" si="66"/>
        <v xml:space="preserve">4G хор</v>
      </c>
      <c r="K1163" s="805" t="s">
        <v>2480</v>
      </c>
      <c r="L1163" s="805" t="s">
        <v>2481</v>
      </c>
      <c r="M1163" s="805" t="s">
        <v>2482</v>
      </c>
      <c r="N1163" s="805" t="s">
        <v>2483</v>
      </c>
      <c r="O1163" s="806" t="str">
        <f t="shared" si="67"/>
        <v>ВОЛС</v>
      </c>
      <c r="P1163" s="801" t="s">
        <v>819</v>
      </c>
      <c r="Q1163" s="801" t="str">
        <f>CONCATENATE(IFERROR(INDEX('УЦН 1.0'!D:D,MATCH('показатель 504-п'!T1163,'УЦН 1.0'!R:R,0)),""),IF(IFERROR(INDEX('УЦН 1.0'!H:H,MATCH('показатель 504-п'!T1163,'УЦН 1.0'!R:R,0)),"")="",""," ("&amp;IFERROR(INDEX('УЦН 1.0'!H:H,MATCH('показатель 504-п'!T1163,'УЦН 1.0'!R:R,0)),"")&amp;")"))</f>
        <v/>
      </c>
      <c r="R1163" s="807" t="str">
        <f>IFERROR(INDEX('УЦН 2.0'!K:K,MATCH('показатель 504-п'!T1163,'УЦН 2.0'!L:L,0)),"")</f>
        <v/>
      </c>
      <c r="S1163" s="801" t="str">
        <f>IFERROR(INDEX('ПРТС'!H:H,MATCH('показатель 504-п'!T1163,'ПРТС'!P:P,0)),"")</f>
        <v/>
      </c>
      <c r="T1163" s="808">
        <v>1164</v>
      </c>
      <c r="U1163" s="785"/>
      <c r="V1163" s="785"/>
      <c r="W1163" s="785"/>
      <c r="X1163" s="785"/>
      <c r="Y1163" s="785"/>
      <c r="Z1163" s="785"/>
      <c r="AA1163" s="785"/>
      <c r="AB1163" s="785"/>
    </row>
    <row r="1164" ht="14.25">
      <c r="A1164" s="800" t="s">
        <v>779</v>
      </c>
      <c r="B1164" s="800" t="s">
        <v>6868</v>
      </c>
      <c r="C1164" s="800" t="s">
        <v>6901</v>
      </c>
      <c r="D1164" s="801">
        <v>9000</v>
      </c>
      <c r="E1164" s="802">
        <v>6815</v>
      </c>
      <c r="F1164" s="803" t="s">
        <v>6902</v>
      </c>
      <c r="G1164" s="803" t="s">
        <v>6903</v>
      </c>
      <c r="H1164" s="803" t="s">
        <v>6904</v>
      </c>
      <c r="I1164" s="803" t="str">
        <f>IFERROR(INDEX('УУС'!F:F,MATCH('показатель 504-п'!T1164,'УУС'!N:N,0)),"")</f>
        <v/>
      </c>
      <c r="J1164" s="804" t="str">
        <f t="shared" si="66"/>
        <v xml:space="preserve">4G хор</v>
      </c>
      <c r="K1164" s="805" t="s">
        <v>2480</v>
      </c>
      <c r="L1164" s="805" t="s">
        <v>2481</v>
      </c>
      <c r="M1164" s="805" t="s">
        <v>2482</v>
      </c>
      <c r="N1164" s="805" t="s">
        <v>2483</v>
      </c>
      <c r="O1164" s="806" t="str">
        <f t="shared" si="67"/>
        <v>ВОЛС</v>
      </c>
      <c r="P1164" s="801" t="s">
        <v>819</v>
      </c>
      <c r="Q1164" s="801" t="str">
        <f>CONCATENATE(IFERROR(INDEX('УЦН 1.0'!D:D,MATCH('показатель 504-п'!T1164,'УЦН 1.0'!R:R,0)),""),IF(IFERROR(INDEX('УЦН 1.0'!H:H,MATCH('показатель 504-п'!T1164,'УЦН 1.0'!R:R,0)),"")="",""," ("&amp;IFERROR(INDEX('УЦН 1.0'!H:H,MATCH('показатель 504-п'!T1164,'УЦН 1.0'!R:R,0)),"")&amp;")"))</f>
        <v/>
      </c>
      <c r="R1164" s="807" t="str">
        <f>IFERROR(INDEX('УЦН 2.0'!K:K,MATCH('показатель 504-п'!T1164,'УЦН 2.0'!L:L,0)),"")</f>
        <v/>
      </c>
      <c r="S1164" s="801" t="str">
        <f>IFERROR(INDEX('ПРТС'!H:H,MATCH('показатель 504-п'!T1164,'ПРТС'!P:P,0)),"")</f>
        <v/>
      </c>
      <c r="T1164" s="808">
        <v>1165</v>
      </c>
      <c r="U1164" s="785"/>
      <c r="V1164" s="785"/>
      <c r="W1164" s="785"/>
      <c r="X1164" s="785"/>
      <c r="Y1164" s="785"/>
      <c r="Z1164" s="785"/>
      <c r="AA1164" s="785"/>
      <c r="AB1164" s="785"/>
    </row>
    <row r="1165" ht="14.25">
      <c r="A1165" s="800" t="s">
        <v>779</v>
      </c>
      <c r="B1165" s="800" t="s">
        <v>6896</v>
      </c>
      <c r="C1165" s="800" t="s">
        <v>1471</v>
      </c>
      <c r="D1165" s="801">
        <v>190</v>
      </c>
      <c r="E1165" s="802">
        <v>190</v>
      </c>
      <c r="F1165" s="803" t="s">
        <v>6905</v>
      </c>
      <c r="G1165" s="803" t="s">
        <v>6906</v>
      </c>
      <c r="H1165" s="803" t="s">
        <v>6907</v>
      </c>
      <c r="I1165" s="803" t="str">
        <f>IFERROR(INDEX('УУС'!F:F,MATCH('показатель 504-п'!T1165,'УУС'!N:N,0)),"")</f>
        <v/>
      </c>
      <c r="J1165" s="804" t="str">
        <f t="shared" si="66"/>
        <v xml:space="preserve">4G хор</v>
      </c>
      <c r="K1165" s="805" t="s">
        <v>2707</v>
      </c>
      <c r="L1165" s="805" t="s">
        <v>2481</v>
      </c>
      <c r="M1165" s="805" t="s">
        <v>2508</v>
      </c>
      <c r="N1165" s="805" t="s">
        <v>2483</v>
      </c>
      <c r="O1165" s="806" t="str">
        <f t="shared" si="67"/>
        <v>РРЛ</v>
      </c>
      <c r="P1165" s="801" t="s">
        <v>2540</v>
      </c>
      <c r="Q1165" s="801" t="str">
        <f>CONCATENATE(IFERROR(INDEX('УЦН 1.0'!D:D,MATCH('показатель 504-п'!T1165,'УЦН 1.0'!R:R,0)),""),IF(IFERROR(INDEX('УЦН 1.0'!H:H,MATCH('показатель 504-п'!T1165,'УЦН 1.0'!R:R,0)),"")="",""," ("&amp;IFERROR(INDEX('УЦН 1.0'!H:H,MATCH('показатель 504-п'!T1165,'УЦН 1.0'!R:R,0)),"")&amp;")"))</f>
        <v/>
      </c>
      <c r="R1165" s="807" t="str">
        <f>IFERROR(INDEX('УЦН 2.0'!K:K,MATCH('показатель 504-п'!T1165,'УЦН 2.0'!L:L,0)),"")</f>
        <v/>
      </c>
      <c r="S1165" s="801" t="str">
        <f>IFERROR(INDEX('ПРТС'!H:H,MATCH('показатель 504-п'!T1165,'ПРТС'!P:P,0)),"")</f>
        <v/>
      </c>
      <c r="T1165" s="808">
        <v>1166</v>
      </c>
      <c r="U1165" s="785"/>
      <c r="V1165" s="785"/>
      <c r="W1165" s="785"/>
      <c r="X1165" s="785"/>
      <c r="Y1165" s="785"/>
      <c r="Z1165" s="785"/>
      <c r="AA1165" s="785"/>
      <c r="AB1165" s="785"/>
    </row>
    <row r="1166" ht="14.25">
      <c r="A1166" s="809" t="s">
        <v>779</v>
      </c>
      <c r="B1166" s="800" t="s">
        <v>1309</v>
      </c>
      <c r="C1166" s="809" t="s">
        <v>126</v>
      </c>
      <c r="D1166" s="810">
        <v>289</v>
      </c>
      <c r="E1166" s="802">
        <v>178</v>
      </c>
      <c r="F1166" s="803" t="s">
        <v>6908</v>
      </c>
      <c r="G1166" s="803" t="s">
        <v>6909</v>
      </c>
      <c r="H1166" s="803" t="s">
        <v>6910</v>
      </c>
      <c r="I1166" s="803" t="str">
        <f>IFERROR(INDEX('УУС'!F:F,MATCH('показатель 504-п'!T1166,'УУС'!N:N,0)),"")</f>
        <v/>
      </c>
      <c r="J1166" s="811" t="str">
        <f t="shared" si="66"/>
        <v xml:space="preserve">4G хор</v>
      </c>
      <c r="K1166" s="805" t="s">
        <v>156</v>
      </c>
      <c r="L1166" s="812" t="s">
        <v>2481</v>
      </c>
      <c r="M1166" s="805" t="s">
        <v>156</v>
      </c>
      <c r="N1166" s="812" t="s">
        <v>2483</v>
      </c>
      <c r="O1166" s="806" t="str">
        <f t="shared" si="67"/>
        <v>ВОЛС</v>
      </c>
      <c r="P1166" s="801" t="s">
        <v>2540</v>
      </c>
      <c r="Q1166" s="801" t="str">
        <f>CONCATENATE(IFERROR(INDEX('УЦН 1.0'!D:D,MATCH('показатель 504-п'!T1166,'УЦН 1.0'!R:R,0)),""),IF(IFERROR(INDEX('УЦН 1.0'!H:H,MATCH('показатель 504-п'!T1166,'УЦН 1.0'!R:R,0)),"")="",""," ("&amp;IFERROR(INDEX('УЦН 1.0'!H:H,MATCH('показатель 504-п'!T1166,'УЦН 1.0'!R:R,0)),"")&amp;")"))</f>
        <v xml:space="preserve">2021 (ВОЛС)</v>
      </c>
      <c r="R1166" s="807" t="str">
        <f>IFERROR(INDEX('УЦН 2.0'!K:K,MATCH('показатель 504-п'!T1166,'УЦН 2.0'!L:L,0)),"")</f>
        <v xml:space="preserve">2023 (с 2022) (февраль 2023) - ВОЛС + Мегафон </v>
      </c>
      <c r="S1166" s="801" t="str">
        <f>IFERROR(INDEX('ПРТС'!H:H,MATCH('показатель 504-п'!T1166,'ПРТС'!P:P,0)),"")</f>
        <v/>
      </c>
      <c r="T1166" s="808">
        <v>1167</v>
      </c>
      <c r="U1166" s="785"/>
      <c r="V1166" s="785"/>
      <c r="W1166" s="785"/>
      <c r="X1166" s="785"/>
      <c r="Y1166" s="785"/>
      <c r="Z1166" s="785"/>
      <c r="AA1166" s="785"/>
      <c r="AB1166" s="785"/>
    </row>
    <row r="1167" ht="14.25">
      <c r="A1167" s="800" t="s">
        <v>779</v>
      </c>
      <c r="B1167" s="800" t="s">
        <v>6794</v>
      </c>
      <c r="C1167" s="800" t="s">
        <v>1461</v>
      </c>
      <c r="D1167" s="801">
        <v>126</v>
      </c>
      <c r="E1167" s="802">
        <v>64</v>
      </c>
      <c r="F1167" s="803" t="s">
        <v>6911</v>
      </c>
      <c r="G1167" s="803" t="s">
        <v>6912</v>
      </c>
      <c r="H1167" s="803" t="s">
        <v>6913</v>
      </c>
      <c r="I1167" s="803" t="str">
        <f>IFERROR(INDEX('УУС'!F:F,MATCH('показатель 504-п'!T1167,'УУС'!N:N,0)),"")</f>
        <v xml:space="preserve">ул. Молодежная, д. 3</v>
      </c>
      <c r="J1167" s="804" t="str">
        <f t="shared" si="66"/>
        <v xml:space="preserve">4G низ</v>
      </c>
      <c r="K1167" s="805" t="s">
        <v>156</v>
      </c>
      <c r="L1167" s="805" t="s">
        <v>156</v>
      </c>
      <c r="M1167" s="805" t="s">
        <v>4220</v>
      </c>
      <c r="N1167" s="805" t="s">
        <v>2490</v>
      </c>
      <c r="O1167" s="806" t="str">
        <f t="shared" si="67"/>
        <v>-</v>
      </c>
      <c r="P1167" s="801" t="s">
        <v>156</v>
      </c>
      <c r="Q1167" s="801" t="str">
        <f>CONCATENATE(IFERROR(INDEX('УЦН 1.0'!D:D,MATCH('показатель 504-п'!T1167,'УЦН 1.0'!R:R,0)),""),IF(IFERROR(INDEX('УЦН 1.0'!H:H,MATCH('показатель 504-п'!T1167,'УЦН 1.0'!R:R,0)),"")="",""," ("&amp;IFERROR(INDEX('УЦН 1.0'!H:H,MATCH('показатель 504-п'!T1167,'УЦН 1.0'!R:R,0)),"")&amp;")"))</f>
        <v/>
      </c>
      <c r="R1167" s="807" t="str">
        <f>IFERROR(INDEX('УЦН 2.0'!K:K,MATCH('показатель 504-п'!T1167,'УЦН 2.0'!L:L,0)),"")</f>
        <v/>
      </c>
      <c r="S1167" s="801" t="str">
        <f>IFERROR(INDEX('ПРТС'!H:H,MATCH('показатель 504-п'!T1167,'ПРТС'!P:P,0)),"")</f>
        <v/>
      </c>
      <c r="T1167" s="808">
        <v>1168</v>
      </c>
      <c r="U1167" s="785"/>
      <c r="V1167" s="785"/>
      <c r="W1167" s="785"/>
      <c r="X1167" s="785"/>
      <c r="Y1167" s="785"/>
      <c r="Z1167" s="785"/>
      <c r="AA1167" s="785"/>
      <c r="AB1167" s="785"/>
    </row>
    <row r="1168" ht="14.25">
      <c r="A1168" s="800" t="s">
        <v>779</v>
      </c>
      <c r="B1168" s="800" t="s">
        <v>6838</v>
      </c>
      <c r="C1168" s="800" t="s">
        <v>6914</v>
      </c>
      <c r="D1168" s="801">
        <v>113</v>
      </c>
      <c r="E1168" s="802">
        <v>70</v>
      </c>
      <c r="F1168" s="803" t="s">
        <v>6915</v>
      </c>
      <c r="G1168" s="803" t="s">
        <v>6916</v>
      </c>
      <c r="H1168" s="803" t="s">
        <v>6917</v>
      </c>
      <c r="I1168" s="803" t="str">
        <f>IFERROR(INDEX('УУС'!F:F,MATCH('показатель 504-п'!T1168,'УУС'!N:N,0)),"")</f>
        <v xml:space="preserve">ул. Дачная, д. 36</v>
      </c>
      <c r="J1168" s="804" t="str">
        <f t="shared" si="66"/>
        <v xml:space="preserve">2G низ</v>
      </c>
      <c r="K1168" s="805" t="s">
        <v>2515</v>
      </c>
      <c r="L1168" s="805" t="s">
        <v>156</v>
      </c>
      <c r="M1168" s="805" t="s">
        <v>2489</v>
      </c>
      <c r="N1168" s="805" t="s">
        <v>156</v>
      </c>
      <c r="O1168" s="806" t="str">
        <f t="shared" si="67"/>
        <v>Спутник</v>
      </c>
      <c r="P1168" s="801" t="s">
        <v>882</v>
      </c>
      <c r="Q1168" s="801" t="str">
        <f>CONCATENATE(IFERROR(INDEX('УЦН 1.0'!D:D,MATCH('показатель 504-п'!T1168,'УЦН 1.0'!R:R,0)),""),IF(IFERROR(INDEX('УЦН 1.0'!H:H,MATCH('показатель 504-п'!T1168,'УЦН 1.0'!R:R,0)),"")="",""," ("&amp;IFERROR(INDEX('УЦН 1.0'!H:H,MATCH('показатель 504-п'!T1168,'УЦН 1.0'!R:R,0)),"")&amp;")"))</f>
        <v/>
      </c>
      <c r="R1168" s="807" t="str">
        <f>IFERROR(INDEX('УЦН 2.0'!K:K,MATCH('показатель 504-п'!T1168,'УЦН 2.0'!L:L,0)),"")</f>
        <v/>
      </c>
      <c r="S1168" s="801" t="str">
        <f>IFERROR(INDEX('ПРТС'!H:H,MATCH('показатель 504-п'!T1168,'ПРТС'!P:P,0)),"")</f>
        <v/>
      </c>
      <c r="T1168" s="808">
        <v>1169</v>
      </c>
      <c r="U1168" s="785"/>
      <c r="V1168" s="785"/>
      <c r="W1168" s="785"/>
      <c r="X1168" s="785"/>
      <c r="Y1168" s="785"/>
      <c r="Z1168" s="785"/>
      <c r="AA1168" s="785"/>
      <c r="AB1168" s="785"/>
    </row>
    <row r="1169" ht="14.25">
      <c r="A1169" s="814" t="s">
        <v>779</v>
      </c>
      <c r="B1169" s="800" t="s">
        <v>6637</v>
      </c>
      <c r="C1169" s="814" t="s">
        <v>380</v>
      </c>
      <c r="D1169" s="815">
        <v>368</v>
      </c>
      <c r="E1169" s="802">
        <v>271</v>
      </c>
      <c r="F1169" s="803" t="s">
        <v>6918</v>
      </c>
      <c r="G1169" s="803" t="s">
        <v>6919</v>
      </c>
      <c r="H1169" s="803" t="s">
        <v>6920</v>
      </c>
      <c r="I1169" s="803" t="str">
        <f>IFERROR(INDEX('УУС'!F:F,MATCH('показатель 504-п'!T1169,'УУС'!N:N,0)),"")</f>
        <v xml:space="preserve">ул. Центральная, д. 11</v>
      </c>
      <c r="J1169" s="816" t="str">
        <f t="shared" si="66"/>
        <v xml:space="preserve">4G хор</v>
      </c>
      <c r="K1169" s="805"/>
      <c r="L1169" s="817" t="s">
        <v>2481</v>
      </c>
      <c r="M1169" s="805"/>
      <c r="N1169" s="805"/>
      <c r="O1169" s="806" t="str">
        <f t="shared" si="67"/>
        <v>ВОЛС</v>
      </c>
      <c r="P1169" s="801" t="s">
        <v>2540</v>
      </c>
      <c r="Q1169" s="801" t="str">
        <f>CONCATENATE(IFERROR(INDEX('УЦН 1.0'!D:D,MATCH('показатель 504-п'!T1169,'УЦН 1.0'!R:R,0)),""),IF(IFERROR(INDEX('УЦН 1.0'!H:H,MATCH('показатель 504-п'!T1169,'УЦН 1.0'!R:R,0)),"")="",""," ("&amp;IFERROR(INDEX('УЦН 1.0'!H:H,MATCH('показатель 504-п'!T1169,'УЦН 1.0'!R:R,0)),"")&amp;")"))</f>
        <v xml:space="preserve">2021 (ВОЛС)</v>
      </c>
      <c r="R1169" s="807" t="str">
        <f>IFERROR(INDEX('УЦН 2.0'!K:K,MATCH('показатель 504-п'!T1169,'УЦН 2.0'!L:L,0)),"")</f>
        <v/>
      </c>
      <c r="S1169" s="801">
        <f>IFERROR(INDEX('ПРТС'!H:H,MATCH('показатель 504-п'!T1169,'ПРТС'!P:P,0)),"")</f>
        <v>2023</v>
      </c>
      <c r="T1169" s="808">
        <v>1170</v>
      </c>
      <c r="U1169" s="785"/>
      <c r="V1169" s="785"/>
      <c r="W1169" s="785"/>
      <c r="X1169" s="785"/>
      <c r="Y1169" s="785"/>
      <c r="Z1169" s="785"/>
      <c r="AA1169" s="785"/>
      <c r="AB1169" s="785"/>
    </row>
    <row r="1170" ht="14.25">
      <c r="A1170" s="800" t="s">
        <v>779</v>
      </c>
      <c r="B1170" s="800" t="s">
        <v>6637</v>
      </c>
      <c r="C1170" s="800" t="s">
        <v>1528</v>
      </c>
      <c r="D1170" s="801">
        <v>6</v>
      </c>
      <c r="E1170" s="802">
        <v>4</v>
      </c>
      <c r="F1170" s="803" t="s">
        <v>6921</v>
      </c>
      <c r="G1170" s="803" t="s">
        <v>6922</v>
      </c>
      <c r="H1170" s="803" t="s">
        <v>6923</v>
      </c>
      <c r="I1170" s="803" t="str">
        <f>IFERROR(INDEX('УУС'!F:F,MATCH('показатель 504-п'!T1170,'УУС'!N:N,0)),"")</f>
        <v xml:space="preserve">ул. Дачная, д. 2</v>
      </c>
      <c r="J1170" s="804" t="str">
        <f t="shared" si="66"/>
        <v xml:space="preserve">2G низ</v>
      </c>
      <c r="K1170" s="805" t="s">
        <v>2515</v>
      </c>
      <c r="L1170" s="805" t="s">
        <v>2500</v>
      </c>
      <c r="M1170" s="805" t="s">
        <v>156</v>
      </c>
      <c r="N1170" s="805" t="s">
        <v>2490</v>
      </c>
      <c r="O1170" s="806" t="str">
        <f t="shared" si="67"/>
        <v>-</v>
      </c>
      <c r="P1170" s="801" t="s">
        <v>156</v>
      </c>
      <c r="Q1170" s="801" t="str">
        <f>CONCATENATE(IFERROR(INDEX('УЦН 1.0'!D:D,MATCH('показатель 504-п'!T1170,'УЦН 1.0'!R:R,0)),""),IF(IFERROR(INDEX('УЦН 1.0'!H:H,MATCH('показатель 504-п'!T1170,'УЦН 1.0'!R:R,0)),"")="",""," ("&amp;IFERROR(INDEX('УЦН 1.0'!H:H,MATCH('показатель 504-п'!T1170,'УЦН 1.0'!R:R,0)),"")&amp;")"))</f>
        <v/>
      </c>
      <c r="R1170" s="807" t="str">
        <f>IFERROR(INDEX('УЦН 2.0'!K:K,MATCH('показатель 504-п'!T1170,'УЦН 2.0'!L:L,0)),"")</f>
        <v/>
      </c>
      <c r="S1170" s="801" t="str">
        <f>IFERROR(INDEX('ПРТС'!H:H,MATCH('показатель 504-п'!T1170,'ПРТС'!P:P,0)),"")</f>
        <v/>
      </c>
      <c r="T1170" s="808">
        <v>1171</v>
      </c>
      <c r="U1170" s="785"/>
      <c r="V1170" s="785"/>
      <c r="W1170" s="785"/>
      <c r="X1170" s="785"/>
      <c r="Y1170" s="785"/>
      <c r="Z1170" s="785"/>
      <c r="AA1170" s="785"/>
      <c r="AB1170" s="785"/>
    </row>
    <row r="1171" ht="14.25">
      <c r="A1171" s="800" t="s">
        <v>779</v>
      </c>
      <c r="B1171" s="800" t="s">
        <v>6825</v>
      </c>
      <c r="C1171" s="800" t="s">
        <v>6924</v>
      </c>
      <c r="D1171" s="801">
        <v>1234</v>
      </c>
      <c r="E1171" s="802">
        <v>656</v>
      </c>
      <c r="F1171" s="803" t="s">
        <v>6925</v>
      </c>
      <c r="G1171" s="803" t="s">
        <v>6926</v>
      </c>
      <c r="H1171" s="803" t="s">
        <v>6927</v>
      </c>
      <c r="I1171" s="803" t="str">
        <f>IFERROR(INDEX('УУС'!F:F,MATCH('показатель 504-п'!T1171,'УУС'!N:N,0)),"")</f>
        <v/>
      </c>
      <c r="J1171" s="804" t="str">
        <f t="shared" si="66"/>
        <v xml:space="preserve">4G хор</v>
      </c>
      <c r="K1171" s="805" t="s">
        <v>2707</v>
      </c>
      <c r="L1171" s="805" t="s">
        <v>2481</v>
      </c>
      <c r="M1171" s="805" t="s">
        <v>3005</v>
      </c>
      <c r="N1171" s="805" t="s">
        <v>2586</v>
      </c>
      <c r="O1171" s="806" t="str">
        <f t="shared" si="67"/>
        <v>ВОЛС</v>
      </c>
      <c r="P1171" s="801" t="s">
        <v>819</v>
      </c>
      <c r="Q1171" s="801" t="str">
        <f>CONCATENATE(IFERROR(INDEX('УЦН 1.0'!D:D,MATCH('показатель 504-п'!T1171,'УЦН 1.0'!R:R,0)),""),IF(IFERROR(INDEX('УЦН 1.0'!H:H,MATCH('показатель 504-п'!T1171,'УЦН 1.0'!R:R,0)),"")="",""," ("&amp;IFERROR(INDEX('УЦН 1.0'!H:H,MATCH('показатель 504-п'!T1171,'УЦН 1.0'!R:R,0)),"")&amp;")"))</f>
        <v/>
      </c>
      <c r="R1171" s="807" t="str">
        <f>IFERROR(INDEX('УЦН 2.0'!K:K,MATCH('показатель 504-п'!T1171,'УЦН 2.0'!L:L,0)),"")</f>
        <v/>
      </c>
      <c r="S1171" s="801" t="str">
        <f>IFERROR(INDEX('ПРТС'!H:H,MATCH('показатель 504-п'!T1171,'ПРТС'!P:P,0)),"")</f>
        <v/>
      </c>
      <c r="T1171" s="808">
        <v>1172</v>
      </c>
      <c r="U1171" s="785"/>
      <c r="V1171" s="785"/>
      <c r="W1171" s="785"/>
      <c r="X1171" s="785"/>
      <c r="Y1171" s="785"/>
      <c r="Z1171" s="785"/>
      <c r="AA1171" s="785"/>
      <c r="AB1171" s="785"/>
    </row>
    <row r="1172" ht="14.25">
      <c r="A1172" s="800" t="s">
        <v>779</v>
      </c>
      <c r="B1172" s="800" t="s">
        <v>6860</v>
      </c>
      <c r="C1172" s="800" t="s">
        <v>1475</v>
      </c>
      <c r="D1172" s="801">
        <v>551</v>
      </c>
      <c r="E1172" s="822">
        <v>229</v>
      </c>
      <c r="F1172" s="823" t="s">
        <v>6928</v>
      </c>
      <c r="G1172" s="823" t="s">
        <v>6929</v>
      </c>
      <c r="H1172" s="823" t="s">
        <v>6930</v>
      </c>
      <c r="I1172" s="803" t="str">
        <f>IFERROR(INDEX('УУС'!F:F,MATCH('показатель 504-п'!T1172,'УУС'!N:N,0)),"")</f>
        <v/>
      </c>
      <c r="J1172" s="804" t="str">
        <f t="shared" si="66"/>
        <v xml:space="preserve">3G низ</v>
      </c>
      <c r="K1172" s="805" t="s">
        <v>2562</v>
      </c>
      <c r="L1172" s="805" t="s">
        <v>156</v>
      </c>
      <c r="M1172" s="805" t="s">
        <v>156</v>
      </c>
      <c r="N1172" s="805" t="s">
        <v>156</v>
      </c>
      <c r="O1172" s="806" t="str">
        <f t="shared" si="67"/>
        <v>РРЛ</v>
      </c>
      <c r="P1172" s="801" t="s">
        <v>2540</v>
      </c>
      <c r="Q1172" s="801" t="str">
        <f>CONCATENATE(IFERROR(INDEX('УЦН 1.0'!D:D,MATCH('показатель 504-п'!T1172,'УЦН 1.0'!R:R,0)),""),IF(IFERROR(INDEX('УЦН 1.0'!H:H,MATCH('показатель 504-п'!T1172,'УЦН 1.0'!R:R,0)),"")="",""," ("&amp;IFERROR(INDEX('УЦН 1.0'!H:H,MATCH('показатель 504-п'!T1172,'УЦН 1.0'!R:R,0)),"")&amp;")"))</f>
        <v/>
      </c>
      <c r="R1172" s="807" t="str">
        <f>IFERROR(INDEX('УЦН 2.0'!K:K,MATCH('показатель 504-п'!T1172,'УЦН 2.0'!L:L,0)),"")</f>
        <v/>
      </c>
      <c r="S1172" s="801" t="str">
        <f>IFERROR(INDEX('ПРТС'!H:H,MATCH('показатель 504-п'!T1172,'ПРТС'!P:P,0)),"")</f>
        <v/>
      </c>
      <c r="T1172" s="808">
        <v>1173</v>
      </c>
      <c r="U1172" s="785"/>
      <c r="V1172" s="785"/>
      <c r="W1172" s="785"/>
      <c r="X1172" s="785"/>
      <c r="Y1172" s="785"/>
      <c r="Z1172" s="785"/>
      <c r="AA1172" s="785"/>
      <c r="AB1172" s="785"/>
    </row>
    <row r="1173" ht="14.25">
      <c r="A1173" s="800" t="s">
        <v>779</v>
      </c>
      <c r="B1173" s="800" t="s">
        <v>4821</v>
      </c>
      <c r="C1173" s="800" t="s">
        <v>1165</v>
      </c>
      <c r="D1173" s="801">
        <v>132</v>
      </c>
      <c r="E1173" s="802">
        <v>59</v>
      </c>
      <c r="F1173" s="803" t="s">
        <v>6931</v>
      </c>
      <c r="G1173" s="803" t="s">
        <v>6932</v>
      </c>
      <c r="H1173" s="803" t="s">
        <v>6933</v>
      </c>
      <c r="I1173" s="803" t="str">
        <f>IFERROR(INDEX('УУС'!F:F,MATCH('показатель 504-п'!T1173,'УУС'!N:N,0)),"")</f>
        <v xml:space="preserve">ул. Центральная, д. 1</v>
      </c>
      <c r="J1173" s="804" t="str">
        <f t="shared" si="66"/>
        <v xml:space="preserve">2G низ</v>
      </c>
      <c r="K1173" s="805" t="s">
        <v>156</v>
      </c>
      <c r="L1173" s="805" t="s">
        <v>156</v>
      </c>
      <c r="M1173" s="805" t="s">
        <v>2489</v>
      </c>
      <c r="N1173" s="805" t="s">
        <v>156</v>
      </c>
      <c r="O1173" s="806" t="str">
        <f t="shared" si="67"/>
        <v>-</v>
      </c>
      <c r="P1173" s="801" t="s">
        <v>156</v>
      </c>
      <c r="Q1173" s="801" t="str">
        <f>CONCATENATE(IFERROR(INDEX('УЦН 1.0'!D:D,MATCH('показатель 504-п'!T1173,'УЦН 1.0'!R:R,0)),""),IF(IFERROR(INDEX('УЦН 1.0'!H:H,MATCH('показатель 504-п'!T1173,'УЦН 1.0'!R:R,0)),"")="",""," ("&amp;IFERROR(INDEX('УЦН 1.0'!H:H,MATCH('показатель 504-п'!T1173,'УЦН 1.0'!R:R,0)),"")&amp;")"))</f>
        <v/>
      </c>
      <c r="R1173" s="807" t="str">
        <f>IFERROR(INDEX('УЦН 2.0'!K:K,MATCH('показатель 504-п'!T1173,'УЦН 2.0'!L:L,0)),"")</f>
        <v/>
      </c>
      <c r="S1173" s="801" t="str">
        <f>IFERROR(INDEX('ПРТС'!H:H,MATCH('показатель 504-п'!T1173,'ПРТС'!P:P,0)),"")</f>
        <v/>
      </c>
      <c r="T1173" s="808">
        <v>1174</v>
      </c>
      <c r="U1173" s="785"/>
      <c r="V1173" s="785"/>
      <c r="W1173" s="785"/>
      <c r="X1173" s="785"/>
      <c r="Y1173" s="785"/>
      <c r="Z1173" s="785"/>
      <c r="AA1173" s="785"/>
      <c r="AB1173" s="785"/>
    </row>
    <row r="1174" ht="14.25">
      <c r="A1174" s="800" t="s">
        <v>779</v>
      </c>
      <c r="B1174" s="800" t="s">
        <v>6794</v>
      </c>
      <c r="C1174" s="800" t="s">
        <v>6934</v>
      </c>
      <c r="D1174" s="801">
        <v>85</v>
      </c>
      <c r="E1174" s="802">
        <v>48</v>
      </c>
      <c r="F1174" s="803" t="s">
        <v>6935</v>
      </c>
      <c r="G1174" s="803" t="s">
        <v>6936</v>
      </c>
      <c r="H1174" s="803" t="s">
        <v>6937</v>
      </c>
      <c r="I1174" s="803" t="str">
        <f>IFERROR(INDEX('УУС'!F:F,MATCH('показатель 504-п'!T1174,'УУС'!N:N,0)),"")</f>
        <v xml:space="preserve">ул. Центральная, д. 1</v>
      </c>
      <c r="J1174" s="804" t="str">
        <f t="shared" si="66"/>
        <v>-</v>
      </c>
      <c r="K1174" s="805" t="s">
        <v>156</v>
      </c>
      <c r="L1174" s="805" t="s">
        <v>156</v>
      </c>
      <c r="M1174" s="805" t="s">
        <v>156</v>
      </c>
      <c r="N1174" s="805" t="s">
        <v>156</v>
      </c>
      <c r="O1174" s="806" t="str">
        <f t="shared" si="67"/>
        <v>Спутник</v>
      </c>
      <c r="P1174" s="801" t="s">
        <v>882</v>
      </c>
      <c r="Q1174" s="801" t="str">
        <f>CONCATENATE(IFERROR(INDEX('УЦН 1.0'!D:D,MATCH('показатель 504-п'!T1174,'УЦН 1.0'!R:R,0)),""),IF(IFERROR(INDEX('УЦН 1.0'!H:H,MATCH('показатель 504-п'!T1174,'УЦН 1.0'!R:R,0)),"")="",""," ("&amp;IFERROR(INDEX('УЦН 1.0'!H:H,MATCH('показатель 504-п'!T1174,'УЦН 1.0'!R:R,0)),"")&amp;")"))</f>
        <v/>
      </c>
      <c r="R1174" s="807" t="str">
        <f>IFERROR(INDEX('УЦН 2.0'!K:K,MATCH('показатель 504-п'!T1174,'УЦН 2.0'!L:L,0)),"")</f>
        <v/>
      </c>
      <c r="S1174" s="801" t="str">
        <f>IFERROR(INDEX('ПРТС'!H:H,MATCH('показатель 504-п'!T1174,'ПРТС'!P:P,0)),"")</f>
        <v/>
      </c>
      <c r="T1174" s="808">
        <v>1175</v>
      </c>
      <c r="U1174" s="785"/>
      <c r="V1174" s="785"/>
      <c r="W1174" s="785"/>
      <c r="X1174" s="785"/>
      <c r="Y1174" s="785"/>
      <c r="Z1174" s="785"/>
      <c r="AA1174" s="785"/>
      <c r="AB1174" s="785"/>
    </row>
    <row r="1175" ht="14.25">
      <c r="A1175" s="800" t="s">
        <v>779</v>
      </c>
      <c r="B1175" s="800" t="s">
        <v>6799</v>
      </c>
      <c r="C1175" s="800" t="s">
        <v>6938</v>
      </c>
      <c r="D1175" s="801">
        <v>40</v>
      </c>
      <c r="E1175" s="802">
        <v>21</v>
      </c>
      <c r="F1175" s="803" t="s">
        <v>6939</v>
      </c>
      <c r="G1175" s="803" t="s">
        <v>6940</v>
      </c>
      <c r="H1175" s="803" t="s">
        <v>6941</v>
      </c>
      <c r="I1175" s="803" t="str">
        <f>IFERROR(INDEX('УУС'!F:F,MATCH('показатель 504-п'!T1175,'УУС'!N:N,0)),"")</f>
        <v/>
      </c>
      <c r="J1175" s="804" t="str">
        <f t="shared" si="66"/>
        <v xml:space="preserve">3G хор</v>
      </c>
      <c r="K1175" s="805" t="s">
        <v>156</v>
      </c>
      <c r="L1175" s="805" t="s">
        <v>2488</v>
      </c>
      <c r="M1175" s="805" t="s">
        <v>2508</v>
      </c>
      <c r="N1175" s="805" t="s">
        <v>156</v>
      </c>
      <c r="O1175" s="806" t="str">
        <f t="shared" si="67"/>
        <v>-</v>
      </c>
      <c r="P1175" s="801" t="s">
        <v>156</v>
      </c>
      <c r="Q1175" s="801" t="str">
        <f>CONCATENATE(IFERROR(INDEX('УЦН 1.0'!D:D,MATCH('показатель 504-п'!T1175,'УЦН 1.0'!R:R,0)),""),IF(IFERROR(INDEX('УЦН 1.0'!H:H,MATCH('показатель 504-п'!T1175,'УЦН 1.0'!R:R,0)),"")="",""," ("&amp;IFERROR(INDEX('УЦН 1.0'!H:H,MATCH('показатель 504-п'!T1175,'УЦН 1.0'!R:R,0)),"")&amp;")"))</f>
        <v/>
      </c>
      <c r="R1175" s="807" t="str">
        <f>IFERROR(INDEX('УЦН 2.0'!K:K,MATCH('показатель 504-п'!T1175,'УЦН 2.0'!L:L,0)),"")</f>
        <v/>
      </c>
      <c r="S1175" s="801" t="str">
        <f>IFERROR(INDEX('ПРТС'!H:H,MATCH('показатель 504-п'!T1175,'ПРТС'!P:P,0)),"")</f>
        <v/>
      </c>
      <c r="T1175" s="808">
        <v>1176</v>
      </c>
      <c r="U1175" s="785"/>
      <c r="V1175" s="785"/>
      <c r="W1175" s="785"/>
      <c r="X1175" s="785"/>
      <c r="Y1175" s="785"/>
      <c r="Z1175" s="785"/>
      <c r="AA1175" s="785"/>
      <c r="AB1175" s="785"/>
    </row>
    <row r="1176" ht="14.25">
      <c r="A1176" s="800" t="s">
        <v>779</v>
      </c>
      <c r="B1176" s="800" t="s">
        <v>6838</v>
      </c>
      <c r="C1176" s="800" t="s">
        <v>5082</v>
      </c>
      <c r="D1176" s="801">
        <v>17</v>
      </c>
      <c r="E1176" s="802">
        <v>6</v>
      </c>
      <c r="F1176" s="803" t="s">
        <v>6942</v>
      </c>
      <c r="G1176" s="803" t="s">
        <v>6943</v>
      </c>
      <c r="H1176" s="803" t="s">
        <v>6944</v>
      </c>
      <c r="I1176" s="803" t="str">
        <f>IFERROR(INDEX('УУС'!F:F,MATCH('показатель 504-п'!T1176,'УУС'!N:N,0)),"")</f>
        <v/>
      </c>
      <c r="J1176" s="804" t="str">
        <f t="shared" si="66"/>
        <v xml:space="preserve">2G низ</v>
      </c>
      <c r="K1176" s="805" t="s">
        <v>2515</v>
      </c>
      <c r="L1176" s="805" t="s">
        <v>156</v>
      </c>
      <c r="M1176" s="805" t="s">
        <v>2489</v>
      </c>
      <c r="N1176" s="805" t="s">
        <v>156</v>
      </c>
      <c r="O1176" s="806" t="str">
        <f t="shared" si="67"/>
        <v>-</v>
      </c>
      <c r="P1176" s="801" t="s">
        <v>156</v>
      </c>
      <c r="Q1176" s="801" t="str">
        <f>CONCATENATE(IFERROR(INDEX('УЦН 1.0'!D:D,MATCH('показатель 504-п'!T1176,'УЦН 1.0'!R:R,0)),""),IF(IFERROR(INDEX('УЦН 1.0'!H:H,MATCH('показатель 504-п'!T1176,'УЦН 1.0'!R:R,0)),"")="",""," ("&amp;IFERROR(INDEX('УЦН 1.0'!H:H,MATCH('показатель 504-п'!T1176,'УЦН 1.0'!R:R,0)),"")&amp;")"))</f>
        <v/>
      </c>
      <c r="R1176" s="807" t="str">
        <f>IFERROR(INDEX('УЦН 2.0'!K:K,MATCH('показатель 504-п'!T1176,'УЦН 2.0'!L:L,0)),"")</f>
        <v/>
      </c>
      <c r="S1176" s="801" t="str">
        <f>IFERROR(INDEX('ПРТС'!H:H,MATCH('показатель 504-п'!T1176,'ПРТС'!P:P,0)),"")</f>
        <v/>
      </c>
      <c r="T1176" s="808">
        <v>1177</v>
      </c>
      <c r="U1176" s="785"/>
      <c r="V1176" s="785"/>
      <c r="W1176" s="785"/>
      <c r="X1176" s="785"/>
      <c r="Y1176" s="785"/>
      <c r="Z1176" s="785"/>
      <c r="AA1176" s="785"/>
      <c r="AB1176" s="785"/>
    </row>
    <row r="1177" ht="14.25">
      <c r="A1177" s="800" t="s">
        <v>779</v>
      </c>
      <c r="B1177" s="800" t="s">
        <v>1309</v>
      </c>
      <c r="C1177" s="800" t="s">
        <v>6945</v>
      </c>
      <c r="D1177" s="801">
        <v>85</v>
      </c>
      <c r="E1177" s="802">
        <v>41</v>
      </c>
      <c r="F1177" s="803" t="s">
        <v>6946</v>
      </c>
      <c r="G1177" s="803" t="s">
        <v>6947</v>
      </c>
      <c r="H1177" s="803" t="s">
        <v>6948</v>
      </c>
      <c r="I1177" s="803" t="str">
        <f>IFERROR(INDEX('УУС'!F:F,MATCH('показатель 504-п'!T1177,'УУС'!N:N,0)),"")</f>
        <v xml:space="preserve">ул. Таежная, д. 1</v>
      </c>
      <c r="J1177" s="804" t="str">
        <f t="shared" si="66"/>
        <v>-</v>
      </c>
      <c r="K1177" s="805" t="s">
        <v>156</v>
      </c>
      <c r="L1177" s="805" t="s">
        <v>156</v>
      </c>
      <c r="M1177" s="805" t="s">
        <v>156</v>
      </c>
      <c r="N1177" s="805" t="s">
        <v>156</v>
      </c>
      <c r="O1177" s="806" t="str">
        <f t="shared" si="67"/>
        <v>Спутник</v>
      </c>
      <c r="P1177" s="801" t="s">
        <v>882</v>
      </c>
      <c r="Q1177" s="801" t="str">
        <f>CONCATENATE(IFERROR(INDEX('УЦН 1.0'!D:D,MATCH('показатель 504-п'!T1177,'УЦН 1.0'!R:R,0)),""),IF(IFERROR(INDEX('УЦН 1.0'!H:H,MATCH('показатель 504-п'!T1177,'УЦН 1.0'!R:R,0)),"")="",""," ("&amp;IFERROR(INDEX('УЦН 1.0'!H:H,MATCH('показатель 504-п'!T1177,'УЦН 1.0'!R:R,0)),"")&amp;")"))</f>
        <v/>
      </c>
      <c r="R1177" s="807" t="str">
        <f>IFERROR(INDEX('УЦН 2.0'!K:K,MATCH('показатель 504-п'!T1177,'УЦН 2.0'!L:L,0)),"")</f>
        <v/>
      </c>
      <c r="S1177" s="801" t="str">
        <f>IFERROR(INDEX('ПРТС'!H:H,MATCH('показатель 504-п'!T1177,'ПРТС'!P:P,0)),"")</f>
        <v/>
      </c>
      <c r="T1177" s="808">
        <v>1178</v>
      </c>
      <c r="U1177" s="785"/>
      <c r="V1177" s="785"/>
      <c r="W1177" s="785"/>
      <c r="X1177" s="785"/>
      <c r="Y1177" s="785"/>
      <c r="Z1177" s="785"/>
      <c r="AA1177" s="785"/>
      <c r="AB1177" s="785"/>
    </row>
    <row r="1178" ht="14.25">
      <c r="A1178" s="800" t="s">
        <v>779</v>
      </c>
      <c r="B1178" s="800" t="s">
        <v>1228</v>
      </c>
      <c r="C1178" s="800" t="s">
        <v>6949</v>
      </c>
      <c r="D1178" s="801">
        <v>85</v>
      </c>
      <c r="E1178" s="802">
        <v>45</v>
      </c>
      <c r="F1178" s="803" t="s">
        <v>6950</v>
      </c>
      <c r="G1178" s="803" t="s">
        <v>6951</v>
      </c>
      <c r="H1178" s="803" t="s">
        <v>6952</v>
      </c>
      <c r="I1178" s="803" t="str">
        <f>IFERROR(INDEX('УУС'!F:F,MATCH('показатель 504-п'!T1178,'УУС'!N:N,0)),"")</f>
        <v xml:space="preserve">ул. Московская, д. 1</v>
      </c>
      <c r="J1178" s="804" t="str">
        <f t="shared" si="66"/>
        <v>-</v>
      </c>
      <c r="K1178" s="805" t="s">
        <v>156</v>
      </c>
      <c r="L1178" s="805" t="s">
        <v>156</v>
      </c>
      <c r="M1178" s="805" t="s">
        <v>156</v>
      </c>
      <c r="N1178" s="805" t="s">
        <v>156</v>
      </c>
      <c r="O1178" s="806" t="str">
        <f t="shared" si="67"/>
        <v>Спутник</v>
      </c>
      <c r="P1178" s="801" t="s">
        <v>882</v>
      </c>
      <c r="Q1178" s="801" t="str">
        <f>CONCATENATE(IFERROR(INDEX('УЦН 1.0'!D:D,MATCH('показатель 504-п'!T1178,'УЦН 1.0'!R:R,0)),""),IF(IFERROR(INDEX('УЦН 1.0'!H:H,MATCH('показатель 504-п'!T1178,'УЦН 1.0'!R:R,0)),"")="",""," ("&amp;IFERROR(INDEX('УЦН 1.0'!H:H,MATCH('показатель 504-п'!T1178,'УЦН 1.0'!R:R,0)),"")&amp;")"))</f>
        <v/>
      </c>
      <c r="R1178" s="807" t="str">
        <f>IFERROR(INDEX('УЦН 2.0'!K:K,MATCH('показатель 504-п'!T1178,'УЦН 2.0'!L:L,0)),"")</f>
        <v/>
      </c>
      <c r="S1178" s="801" t="str">
        <f>IFERROR(INDEX('ПРТС'!H:H,MATCH('показатель 504-п'!T1178,'ПРТС'!P:P,0)),"")</f>
        <v/>
      </c>
      <c r="T1178" s="808">
        <v>1179</v>
      </c>
      <c r="U1178" s="785"/>
      <c r="V1178" s="785"/>
      <c r="W1178" s="785"/>
      <c r="X1178" s="785"/>
      <c r="Y1178" s="785"/>
      <c r="Z1178" s="785"/>
      <c r="AA1178" s="785"/>
      <c r="AB1178" s="785"/>
    </row>
    <row r="1179" ht="14.25">
      <c r="A1179" s="814" t="s">
        <v>779</v>
      </c>
      <c r="B1179" s="800" t="s">
        <v>4821</v>
      </c>
      <c r="C1179" s="814" t="s">
        <v>180</v>
      </c>
      <c r="D1179" s="815">
        <v>600</v>
      </c>
      <c r="E1179" s="802">
        <v>302</v>
      </c>
      <c r="F1179" s="803" t="s">
        <v>6953</v>
      </c>
      <c r="G1179" s="803" t="s">
        <v>6954</v>
      </c>
      <c r="H1179" s="803" t="s">
        <v>6955</v>
      </c>
      <c r="I1179" s="803" t="str">
        <f>IFERROR(INDEX('УУС'!F:F,MATCH('показатель 504-п'!T1179,'УУС'!N:N,0)),"")</f>
        <v/>
      </c>
      <c r="J1179" s="816" t="str">
        <f t="shared" si="66"/>
        <v xml:space="preserve">4G хор</v>
      </c>
      <c r="K1179" s="805"/>
      <c r="L1179" s="805"/>
      <c r="M1179" s="817" t="s">
        <v>2482</v>
      </c>
      <c r="N1179" s="805"/>
      <c r="O1179" s="806" t="str">
        <f t="shared" si="67"/>
        <v>РРЛ</v>
      </c>
      <c r="P1179" s="801" t="s">
        <v>2540</v>
      </c>
      <c r="Q1179" s="801" t="str">
        <f>CONCATENATE(IFERROR(INDEX('УЦН 1.0'!D:D,MATCH('показатель 504-п'!T1179,'УЦН 1.0'!R:R,0)),""),IF(IFERROR(INDEX('УЦН 1.0'!H:H,MATCH('показатель 504-п'!T1179,'УЦН 1.0'!R:R,0)),"")="",""," ("&amp;IFERROR(INDEX('УЦН 1.0'!H:H,MATCH('показатель 504-п'!T1179,'УЦН 1.0'!R:R,0)),"")&amp;")"))</f>
        <v/>
      </c>
      <c r="R1179" s="807" t="str">
        <f>IFERROR(INDEX('УЦН 2.0'!K:K,MATCH('показатель 504-п'!T1179,'УЦН 2.0'!L:L,0)),"")</f>
        <v/>
      </c>
      <c r="S1179" s="801">
        <f>IFERROR(INDEX('ПРТС'!H:H,MATCH('показатель 504-п'!T1179,'ПРТС'!P:P,0)),"")</f>
        <v>2018</v>
      </c>
      <c r="T1179" s="808">
        <v>1180</v>
      </c>
      <c r="U1179" s="785"/>
      <c r="V1179" s="785"/>
      <c r="W1179" s="785"/>
      <c r="X1179" s="785"/>
      <c r="Y1179" s="785"/>
      <c r="Z1179" s="785"/>
      <c r="AA1179" s="785"/>
      <c r="AB1179" s="785"/>
    </row>
    <row r="1180" ht="14.25">
      <c r="A1180" s="800" t="s">
        <v>779</v>
      </c>
      <c r="B1180" s="800" t="s">
        <v>6860</v>
      </c>
      <c r="C1180" s="800" t="s">
        <v>6956</v>
      </c>
      <c r="D1180" s="801">
        <v>19</v>
      </c>
      <c r="E1180" s="802">
        <v>0</v>
      </c>
      <c r="F1180" s="803" t="s">
        <v>6957</v>
      </c>
      <c r="G1180" s="803" t="s">
        <v>6958</v>
      </c>
      <c r="H1180" s="803" t="s">
        <v>6959</v>
      </c>
      <c r="I1180" s="803" t="str">
        <f>IFERROR(INDEX('УУС'!F:F,MATCH('показатель 504-п'!T1180,'УУС'!N:N,0)),"")</f>
        <v/>
      </c>
      <c r="J1180" s="804" t="str">
        <f t="shared" si="66"/>
        <v>-</v>
      </c>
      <c r="K1180" s="805" t="s">
        <v>156</v>
      </c>
      <c r="L1180" s="805" t="s">
        <v>156</v>
      </c>
      <c r="M1180" s="805" t="s">
        <v>156</v>
      </c>
      <c r="N1180" s="805" t="s">
        <v>156</v>
      </c>
      <c r="O1180" s="806" t="str">
        <f t="shared" si="67"/>
        <v>-</v>
      </c>
      <c r="P1180" s="801" t="s">
        <v>156</v>
      </c>
      <c r="Q1180" s="801" t="str">
        <f>CONCATENATE(IFERROR(INDEX('УЦН 1.0'!D:D,MATCH('показатель 504-п'!T1180,'УЦН 1.0'!R:R,0)),""),IF(IFERROR(INDEX('УЦН 1.0'!H:H,MATCH('показатель 504-п'!T1180,'УЦН 1.0'!R:R,0)),"")="",""," ("&amp;IFERROR(INDEX('УЦН 1.0'!H:H,MATCH('показатель 504-п'!T1180,'УЦН 1.0'!R:R,0)),"")&amp;")"))</f>
        <v/>
      </c>
      <c r="R1180" s="807" t="str">
        <f>IFERROR(INDEX('УЦН 2.0'!K:K,MATCH('показатель 504-п'!T1180,'УЦН 2.0'!L:L,0)),"")</f>
        <v/>
      </c>
      <c r="S1180" s="801" t="str">
        <f>IFERROR(INDEX('ПРТС'!H:H,MATCH('показатель 504-п'!T1180,'ПРТС'!P:P,0)),"")</f>
        <v/>
      </c>
      <c r="T1180" s="808">
        <v>1181</v>
      </c>
      <c r="U1180" s="785"/>
      <c r="V1180" s="785"/>
      <c r="W1180" s="785"/>
      <c r="X1180" s="785"/>
      <c r="Y1180" s="785"/>
      <c r="Z1180" s="785"/>
      <c r="AA1180" s="785"/>
      <c r="AB1180" s="785"/>
    </row>
    <row r="1181" ht="14.25">
      <c r="A1181" s="800" t="s">
        <v>779</v>
      </c>
      <c r="B1181" s="800" t="s">
        <v>6896</v>
      </c>
      <c r="C1181" s="800" t="s">
        <v>1535</v>
      </c>
      <c r="D1181" s="801">
        <v>186</v>
      </c>
      <c r="E1181" s="802">
        <v>157</v>
      </c>
      <c r="F1181" s="803" t="s">
        <v>6960</v>
      </c>
      <c r="G1181" s="803" t="s">
        <v>6961</v>
      </c>
      <c r="H1181" s="803" t="s">
        <v>6962</v>
      </c>
      <c r="I1181" s="803" t="str">
        <f>IFERROR(INDEX('УУС'!F:F,MATCH('показатель 504-п'!T1181,'УУС'!N:N,0)),"")</f>
        <v/>
      </c>
      <c r="J1181" s="804" t="str">
        <f t="shared" si="66"/>
        <v xml:space="preserve">4G хор</v>
      </c>
      <c r="K1181" s="805" t="s">
        <v>2557</v>
      </c>
      <c r="L1181" s="805" t="s">
        <v>2975</v>
      </c>
      <c r="M1181" s="805" t="s">
        <v>2516</v>
      </c>
      <c r="N1181" s="805" t="s">
        <v>2483</v>
      </c>
      <c r="O1181" s="806" t="str">
        <f t="shared" si="67"/>
        <v>РРЛ</v>
      </c>
      <c r="P1181" s="801" t="s">
        <v>2540</v>
      </c>
      <c r="Q1181" s="801" t="str">
        <f>CONCATENATE(IFERROR(INDEX('УЦН 1.0'!D:D,MATCH('показатель 504-п'!T1181,'УЦН 1.0'!R:R,0)),""),IF(IFERROR(INDEX('УЦН 1.0'!H:H,MATCH('показатель 504-п'!T1181,'УЦН 1.0'!R:R,0)),"")="",""," ("&amp;IFERROR(INDEX('УЦН 1.0'!H:H,MATCH('показатель 504-п'!T1181,'УЦН 1.0'!R:R,0)),"")&amp;")"))</f>
        <v/>
      </c>
      <c r="R1181" s="807" t="str">
        <f>IFERROR(INDEX('УЦН 2.0'!K:K,MATCH('показатель 504-п'!T1181,'УЦН 2.0'!L:L,0)),"")</f>
        <v/>
      </c>
      <c r="S1181" s="801" t="str">
        <f>IFERROR(INDEX('ПРТС'!H:H,MATCH('показатель 504-п'!T1181,'ПРТС'!P:P,0)),"")</f>
        <v/>
      </c>
      <c r="T1181" s="808">
        <v>1182</v>
      </c>
      <c r="U1181" s="785"/>
      <c r="V1181" s="785"/>
      <c r="W1181" s="785"/>
      <c r="X1181" s="785"/>
      <c r="Y1181" s="785"/>
      <c r="Z1181" s="785"/>
      <c r="AA1181" s="785"/>
      <c r="AB1181" s="785"/>
    </row>
    <row r="1182" ht="14.25">
      <c r="A1182" s="814" t="s">
        <v>779</v>
      </c>
      <c r="B1182" s="800" t="s">
        <v>6794</v>
      </c>
      <c r="C1182" s="814" t="s">
        <v>181</v>
      </c>
      <c r="D1182" s="815">
        <v>390</v>
      </c>
      <c r="E1182" s="802">
        <v>235</v>
      </c>
      <c r="F1182" s="803" t="s">
        <v>6963</v>
      </c>
      <c r="G1182" s="803" t="s">
        <v>6964</v>
      </c>
      <c r="H1182" s="803" t="s">
        <v>6965</v>
      </c>
      <c r="I1182" s="803" t="str">
        <f>IFERROR(INDEX('УУС'!F:F,MATCH('показатель 504-п'!T1182,'УУС'!N:N,0)),"")</f>
        <v xml:space="preserve">ул. Центральная, д. 36</v>
      </c>
      <c r="J1182" s="816" t="str">
        <f t="shared" si="66"/>
        <v xml:space="preserve">4G хор</v>
      </c>
      <c r="K1182" s="805"/>
      <c r="L1182" s="805"/>
      <c r="M1182" s="817" t="s">
        <v>2482</v>
      </c>
      <c r="N1182" s="805"/>
      <c r="O1182" s="806" t="str">
        <f t="shared" si="67"/>
        <v>ВОЛС</v>
      </c>
      <c r="P1182" s="801" t="s">
        <v>819</v>
      </c>
      <c r="Q1182" s="801" t="str">
        <f>CONCATENATE(IFERROR(INDEX('УЦН 1.0'!D:D,MATCH('показатель 504-п'!T1182,'УЦН 1.0'!R:R,0)),""),IF(IFERROR(INDEX('УЦН 1.0'!H:H,MATCH('показатель 504-п'!T1182,'УЦН 1.0'!R:R,0)),"")="",""," ("&amp;IFERROR(INDEX('УЦН 1.0'!H:H,MATCH('показатель 504-п'!T1182,'УЦН 1.0'!R:R,0)),"")&amp;")"))</f>
        <v xml:space="preserve">2021 (ВОЛС)</v>
      </c>
      <c r="R1182" s="807" t="str">
        <f>IFERROR(INDEX('УЦН 2.0'!K:K,MATCH('показатель 504-п'!T1182,'УЦН 2.0'!L:L,0)),"")</f>
        <v/>
      </c>
      <c r="S1182" s="801">
        <f>IFERROR(INDEX('ПРТС'!H:H,MATCH('показатель 504-п'!T1182,'ПРТС'!P:P,0)),"")</f>
        <v>2020</v>
      </c>
      <c r="T1182" s="808">
        <v>1183</v>
      </c>
      <c r="U1182" s="785"/>
      <c r="V1182" s="785"/>
      <c r="W1182" s="785"/>
      <c r="X1182" s="785"/>
      <c r="Y1182" s="785"/>
      <c r="Z1182" s="785"/>
      <c r="AA1182" s="785"/>
      <c r="AB1182" s="785"/>
    </row>
    <row r="1183" ht="14.25">
      <c r="A1183" s="800" t="s">
        <v>779</v>
      </c>
      <c r="B1183" s="800" t="s">
        <v>6807</v>
      </c>
      <c r="C1183" s="800" t="s">
        <v>6966</v>
      </c>
      <c r="D1183" s="801">
        <v>92</v>
      </c>
      <c r="E1183" s="802">
        <v>64</v>
      </c>
      <c r="F1183" s="803" t="s">
        <v>6967</v>
      </c>
      <c r="G1183" s="803" t="s">
        <v>6968</v>
      </c>
      <c r="H1183" s="803" t="s">
        <v>6969</v>
      </c>
      <c r="I1183" s="803" t="str">
        <f>IFERROR(INDEX('УУС'!F:F,MATCH('показатель 504-п'!T1183,'УУС'!N:N,0)),"")</f>
        <v/>
      </c>
      <c r="J1183" s="804" t="str">
        <f t="shared" si="66"/>
        <v xml:space="preserve">3G низ</v>
      </c>
      <c r="K1183" s="805" t="s">
        <v>2562</v>
      </c>
      <c r="L1183" s="805" t="s">
        <v>156</v>
      </c>
      <c r="M1183" s="805" t="s">
        <v>3005</v>
      </c>
      <c r="N1183" s="805" t="s">
        <v>2738</v>
      </c>
      <c r="O1183" s="806" t="str">
        <f t="shared" si="67"/>
        <v>-</v>
      </c>
      <c r="P1183" s="801" t="s">
        <v>156</v>
      </c>
      <c r="Q1183" s="801" t="str">
        <f>CONCATENATE(IFERROR(INDEX('УЦН 1.0'!D:D,MATCH('показатель 504-п'!T1183,'УЦН 1.0'!R:R,0)),""),IF(IFERROR(INDEX('УЦН 1.0'!H:H,MATCH('показатель 504-п'!T1183,'УЦН 1.0'!R:R,0)),"")="",""," ("&amp;IFERROR(INDEX('УЦН 1.0'!H:H,MATCH('показатель 504-п'!T1183,'УЦН 1.0'!R:R,0)),"")&amp;")"))</f>
        <v/>
      </c>
      <c r="R1183" s="807" t="str">
        <f>IFERROR(INDEX('УЦН 2.0'!K:K,MATCH('показатель 504-п'!T1183,'УЦН 2.0'!L:L,0)),"")</f>
        <v/>
      </c>
      <c r="S1183" s="801" t="str">
        <f>IFERROR(INDEX('ПРТС'!H:H,MATCH('показатель 504-п'!T1183,'ПРТС'!P:P,0)),"")</f>
        <v/>
      </c>
      <c r="T1183" s="808">
        <v>1184</v>
      </c>
      <c r="U1183" s="785"/>
      <c r="V1183" s="785"/>
      <c r="W1183" s="785"/>
      <c r="X1183" s="785"/>
      <c r="Y1183" s="785"/>
      <c r="Z1183" s="785"/>
      <c r="AA1183" s="785"/>
      <c r="AB1183" s="785"/>
    </row>
    <row r="1184" ht="14.25">
      <c r="A1184" s="800" t="s">
        <v>779</v>
      </c>
      <c r="B1184" s="800" t="s">
        <v>6807</v>
      </c>
      <c r="C1184" s="800" t="s">
        <v>1536</v>
      </c>
      <c r="D1184" s="801">
        <v>816</v>
      </c>
      <c r="E1184" s="802">
        <v>321</v>
      </c>
      <c r="F1184" s="803" t="s">
        <v>6970</v>
      </c>
      <c r="G1184" s="803" t="s">
        <v>6971</v>
      </c>
      <c r="H1184" s="803" t="s">
        <v>6972</v>
      </c>
      <c r="I1184" s="803" t="str">
        <f>IFERROR(INDEX('УУС'!F:F,MATCH('показатель 504-п'!T1184,'УУС'!N:N,0)),"")</f>
        <v/>
      </c>
      <c r="J1184" s="804" t="str">
        <f t="shared" si="66"/>
        <v xml:space="preserve">4G хор</v>
      </c>
      <c r="K1184" s="805" t="s">
        <v>2480</v>
      </c>
      <c r="L1184" s="805" t="s">
        <v>156</v>
      </c>
      <c r="M1184" s="805" t="s">
        <v>2482</v>
      </c>
      <c r="N1184" s="805" t="s">
        <v>2586</v>
      </c>
      <c r="O1184" s="806" t="str">
        <f t="shared" si="67"/>
        <v>-</v>
      </c>
      <c r="P1184" s="801" t="s">
        <v>156</v>
      </c>
      <c r="Q1184" s="801" t="str">
        <f>CONCATENATE(IFERROR(INDEX('УЦН 1.0'!D:D,MATCH('показатель 504-п'!T1184,'УЦН 1.0'!R:R,0)),""),IF(IFERROR(INDEX('УЦН 1.0'!H:H,MATCH('показатель 504-п'!T1184,'УЦН 1.0'!R:R,0)),"")="",""," ("&amp;IFERROR(INDEX('УЦН 1.0'!H:H,MATCH('показатель 504-п'!T1184,'УЦН 1.0'!R:R,0)),"")&amp;")"))</f>
        <v/>
      </c>
      <c r="R1184" s="807" t="str">
        <f>IFERROR(INDEX('УЦН 2.0'!K:K,MATCH('показатель 504-п'!T1184,'УЦН 2.0'!L:L,0)),"")</f>
        <v/>
      </c>
      <c r="S1184" s="801" t="str">
        <f>IFERROR(INDEX('ПРТС'!H:H,MATCH('показатель 504-п'!T1184,'ПРТС'!P:P,0)),"")</f>
        <v/>
      </c>
      <c r="T1184" s="808">
        <v>1185</v>
      </c>
      <c r="U1184" s="785"/>
      <c r="V1184" s="785"/>
      <c r="W1184" s="785"/>
      <c r="X1184" s="785"/>
      <c r="Y1184" s="785"/>
      <c r="Z1184" s="785"/>
      <c r="AA1184" s="785"/>
      <c r="AB1184" s="785"/>
    </row>
    <row r="1185" ht="14.25">
      <c r="A1185" s="818" t="s">
        <v>779</v>
      </c>
      <c r="B1185" s="800" t="s">
        <v>6816</v>
      </c>
      <c r="C1185" s="818" t="s">
        <v>381</v>
      </c>
      <c r="D1185" s="815">
        <v>471</v>
      </c>
      <c r="E1185" s="802">
        <v>283</v>
      </c>
      <c r="F1185" s="803" t="s">
        <v>6973</v>
      </c>
      <c r="G1185" s="803" t="s">
        <v>6974</v>
      </c>
      <c r="H1185" s="803" t="s">
        <v>6975</v>
      </c>
      <c r="I1185" s="803" t="str">
        <f>IFERROR(INDEX('УУС'!F:F,MATCH('показатель 504-п'!T1185,'УУС'!N:N,0)),"")</f>
        <v/>
      </c>
      <c r="J1185" s="819" t="str">
        <f t="shared" si="66"/>
        <v xml:space="preserve">2G хор</v>
      </c>
      <c r="K1185" s="805"/>
      <c r="L1185" s="805"/>
      <c r="M1185" s="820" t="s">
        <v>2516</v>
      </c>
      <c r="N1185" s="805"/>
      <c r="O1185" s="806" t="str">
        <f t="shared" si="67"/>
        <v>ВОЛС</v>
      </c>
      <c r="P1185" s="801" t="s">
        <v>819</v>
      </c>
      <c r="Q1185" s="801" t="str">
        <f>CONCATENATE(IFERROR(INDEX('УЦН 1.0'!D:D,MATCH('показатель 504-п'!T1185,'УЦН 1.0'!R:R,0)),""),IF(IFERROR(INDEX('УЦН 1.0'!H:H,MATCH('показатель 504-п'!T1185,'УЦН 1.0'!R:R,0)),"")="",""," ("&amp;IFERROR(INDEX('УЦН 1.0'!H:H,MATCH('показатель 504-п'!T1185,'УЦН 1.0'!R:R,0)),"")&amp;")"))</f>
        <v xml:space="preserve">2018 (Спутник)</v>
      </c>
      <c r="R1185" s="807" t="str">
        <f>IFERROR(INDEX('УЦН 2.0'!K:K,MATCH('показатель 504-п'!T1185,'УЦН 2.0'!L:L,0)),"")</f>
        <v/>
      </c>
      <c r="S1185" s="801">
        <f>IFERROR(INDEX('ПРТС'!H:H,MATCH('показатель 504-п'!T1185,'ПРТС'!P:P,0)),"")</f>
        <v>2017</v>
      </c>
      <c r="T1185" s="808">
        <v>1186</v>
      </c>
      <c r="U1185" s="785"/>
      <c r="V1185" s="785"/>
      <c r="W1185" s="785"/>
      <c r="X1185" s="785"/>
      <c r="Y1185" s="785"/>
      <c r="Z1185" s="785"/>
      <c r="AA1185" s="785"/>
      <c r="AB1185" s="785"/>
    </row>
    <row r="1186" ht="14.25">
      <c r="A1186" s="800" t="s">
        <v>779</v>
      </c>
      <c r="B1186" s="800" t="s">
        <v>6976</v>
      </c>
      <c r="C1186" s="800" t="s">
        <v>6977</v>
      </c>
      <c r="D1186" s="801">
        <v>3791</v>
      </c>
      <c r="E1186" s="802">
        <v>2813</v>
      </c>
      <c r="F1186" s="803" t="s">
        <v>6978</v>
      </c>
      <c r="G1186" s="803" t="s">
        <v>6979</v>
      </c>
      <c r="H1186" s="803" t="s">
        <v>6980</v>
      </c>
      <c r="I1186" s="803" t="str">
        <f>IFERROR(INDEX('УУС'!F:F,MATCH('показатель 504-п'!T1186,'УУС'!N:N,0)),"")</f>
        <v/>
      </c>
      <c r="J1186" s="804" t="str">
        <f t="shared" si="66"/>
        <v xml:space="preserve">3G хор</v>
      </c>
      <c r="K1186" s="805" t="s">
        <v>2707</v>
      </c>
      <c r="L1186" s="805" t="s">
        <v>2488</v>
      </c>
      <c r="M1186" s="805" t="s">
        <v>2508</v>
      </c>
      <c r="N1186" s="805" t="s">
        <v>2495</v>
      </c>
      <c r="O1186" s="806" t="str">
        <f t="shared" si="67"/>
        <v>ВОЛС</v>
      </c>
      <c r="P1186" s="801" t="s">
        <v>819</v>
      </c>
      <c r="Q1186" s="801" t="str">
        <f>CONCATENATE(IFERROR(INDEX('УЦН 1.0'!D:D,MATCH('показатель 504-п'!T1186,'УЦН 1.0'!R:R,0)),""),IF(IFERROR(INDEX('УЦН 1.0'!H:H,MATCH('показатель 504-п'!T1186,'УЦН 1.0'!R:R,0)),"")="",""," ("&amp;IFERROR(INDEX('УЦН 1.0'!H:H,MATCH('показатель 504-п'!T1186,'УЦН 1.0'!R:R,0)),"")&amp;")"))</f>
        <v/>
      </c>
      <c r="R1186" s="807" t="str">
        <f>IFERROR(INDEX('УЦН 2.0'!K:K,MATCH('показатель 504-п'!T1186,'УЦН 2.0'!L:L,0)),"")</f>
        <v/>
      </c>
      <c r="S1186" s="801" t="str">
        <f>IFERROR(INDEX('ПРТС'!H:H,MATCH('показатель 504-п'!T1186,'ПРТС'!P:P,0)),"")</f>
        <v/>
      </c>
      <c r="T1186" s="808">
        <v>1187</v>
      </c>
      <c r="U1186" s="785"/>
      <c r="V1186" s="785"/>
      <c r="W1186" s="785"/>
      <c r="X1186" s="785"/>
      <c r="Y1186" s="785"/>
      <c r="Z1186" s="785"/>
      <c r="AA1186" s="785"/>
      <c r="AB1186" s="785"/>
    </row>
    <row r="1187" ht="14.25">
      <c r="A1187" s="800" t="s">
        <v>779</v>
      </c>
      <c r="B1187" s="800" t="s">
        <v>6825</v>
      </c>
      <c r="C1187" s="800" t="s">
        <v>6981</v>
      </c>
      <c r="D1187" s="801">
        <v>1406</v>
      </c>
      <c r="E1187" s="802">
        <v>1171</v>
      </c>
      <c r="F1187" s="803" t="s">
        <v>6982</v>
      </c>
      <c r="G1187" s="803" t="s">
        <v>6983</v>
      </c>
      <c r="H1187" s="803" t="s">
        <v>6984</v>
      </c>
      <c r="I1187" s="803" t="str">
        <f>IFERROR(INDEX('УУС'!F:F,MATCH('показатель 504-п'!T1187,'УУС'!N:N,0)),"")</f>
        <v/>
      </c>
      <c r="J1187" s="804" t="str">
        <f t="shared" si="66"/>
        <v xml:space="preserve">3G хор</v>
      </c>
      <c r="K1187" s="805" t="s">
        <v>2707</v>
      </c>
      <c r="L1187" s="805" t="s">
        <v>2488</v>
      </c>
      <c r="M1187" s="805" t="s">
        <v>2508</v>
      </c>
      <c r="N1187" s="805" t="s">
        <v>2495</v>
      </c>
      <c r="O1187" s="806" t="str">
        <f t="shared" si="67"/>
        <v>ВОЛС</v>
      </c>
      <c r="P1187" s="801" t="s">
        <v>819</v>
      </c>
      <c r="Q1187" s="801" t="str">
        <f>CONCATENATE(IFERROR(INDEX('УЦН 1.0'!D:D,MATCH('показатель 504-п'!T1187,'УЦН 1.0'!R:R,0)),""),IF(IFERROR(INDEX('УЦН 1.0'!H:H,MATCH('показатель 504-п'!T1187,'УЦН 1.0'!R:R,0)),"")="",""," ("&amp;IFERROR(INDEX('УЦН 1.0'!H:H,MATCH('показатель 504-п'!T1187,'УЦН 1.0'!R:R,0)),"")&amp;")"))</f>
        <v/>
      </c>
      <c r="R1187" s="807" t="str">
        <f>IFERROR(INDEX('УЦН 2.0'!K:K,MATCH('показатель 504-п'!T1187,'УЦН 2.0'!L:L,0)),"")</f>
        <v/>
      </c>
      <c r="S1187" s="801" t="str">
        <f>IFERROR(INDEX('ПРТС'!H:H,MATCH('показатель 504-п'!T1187,'ПРТС'!P:P,0)),"")</f>
        <v/>
      </c>
      <c r="T1187" s="808">
        <v>1188</v>
      </c>
      <c r="U1187" s="785"/>
      <c r="V1187" s="785"/>
      <c r="W1187" s="785"/>
      <c r="X1187" s="785"/>
      <c r="Y1187" s="785"/>
      <c r="Z1187" s="785"/>
      <c r="AA1187" s="785"/>
      <c r="AB1187" s="785"/>
    </row>
    <row r="1188" ht="14.25">
      <c r="A1188" s="800" t="s">
        <v>779</v>
      </c>
      <c r="B1188" s="800" t="s">
        <v>6637</v>
      </c>
      <c r="C1188" s="800" t="s">
        <v>6985</v>
      </c>
      <c r="D1188" s="801">
        <v>2</v>
      </c>
      <c r="E1188" s="802">
        <v>0</v>
      </c>
      <c r="F1188" s="803" t="s">
        <v>6986</v>
      </c>
      <c r="G1188" s="803" t="s">
        <v>3137</v>
      </c>
      <c r="H1188" s="803" t="s">
        <v>6987</v>
      </c>
      <c r="I1188" s="803" t="str">
        <f>IFERROR(INDEX('УУС'!F:F,MATCH('показатель 504-п'!T1188,'УУС'!N:N,0)),"")</f>
        <v/>
      </c>
      <c r="J1188" s="804" t="str">
        <f t="shared" si="66"/>
        <v>-</v>
      </c>
      <c r="K1188" s="805" t="s">
        <v>156</v>
      </c>
      <c r="L1188" s="805" t="s">
        <v>156</v>
      </c>
      <c r="M1188" s="805" t="s">
        <v>156</v>
      </c>
      <c r="N1188" s="805" t="s">
        <v>156</v>
      </c>
      <c r="O1188" s="806" t="str">
        <f t="shared" si="67"/>
        <v>-</v>
      </c>
      <c r="P1188" s="801" t="s">
        <v>156</v>
      </c>
      <c r="Q1188" s="801" t="str">
        <f>CONCATENATE(IFERROR(INDEX('УЦН 1.0'!D:D,MATCH('показатель 504-п'!T1188,'УЦН 1.0'!R:R,0)),""),IF(IFERROR(INDEX('УЦН 1.0'!H:H,MATCH('показатель 504-п'!T1188,'УЦН 1.0'!R:R,0)),"")="",""," ("&amp;IFERROR(INDEX('УЦН 1.0'!H:H,MATCH('показатель 504-п'!T1188,'УЦН 1.0'!R:R,0)),"")&amp;")"))</f>
        <v/>
      </c>
      <c r="R1188" s="807" t="str">
        <f>IFERROR(INDEX('УЦН 2.0'!K:K,MATCH('показатель 504-п'!T1188,'УЦН 2.0'!L:L,0)),"")</f>
        <v/>
      </c>
      <c r="S1188" s="801" t="str">
        <f>IFERROR(INDEX('ПРТС'!H:H,MATCH('показатель 504-п'!T1188,'ПРТС'!P:P,0)),"")</f>
        <v/>
      </c>
      <c r="T1188" s="808">
        <v>1189</v>
      </c>
      <c r="U1188" s="785"/>
      <c r="V1188" s="785"/>
      <c r="W1188" s="785"/>
      <c r="X1188" s="785"/>
      <c r="Y1188" s="785"/>
      <c r="Z1188" s="785"/>
      <c r="AA1188" s="785"/>
      <c r="AB1188" s="785"/>
    </row>
    <row r="1189" ht="14.25">
      <c r="A1189" s="800" t="s">
        <v>779</v>
      </c>
      <c r="B1189" s="800" t="s">
        <v>4821</v>
      </c>
      <c r="C1189" s="800" t="s">
        <v>1184</v>
      </c>
      <c r="D1189" s="801">
        <v>111</v>
      </c>
      <c r="E1189" s="802">
        <v>71</v>
      </c>
      <c r="F1189" s="803" t="s">
        <v>6988</v>
      </c>
      <c r="G1189" s="803" t="s">
        <v>6989</v>
      </c>
      <c r="H1189" s="803" t="s">
        <v>6990</v>
      </c>
      <c r="I1189" s="803" t="str">
        <f>IFERROR(INDEX('УУС'!F:F,MATCH('показатель 504-п'!T1189,'УУС'!N:N,0)),"")</f>
        <v xml:space="preserve">ул. Центральная, д. 8</v>
      </c>
      <c r="J1189" s="804" t="str">
        <f t="shared" si="66"/>
        <v xml:space="preserve">2G низ</v>
      </c>
      <c r="K1189" s="805" t="s">
        <v>156</v>
      </c>
      <c r="L1189" s="805" t="s">
        <v>156</v>
      </c>
      <c r="M1189" s="805" t="s">
        <v>2489</v>
      </c>
      <c r="N1189" s="805" t="s">
        <v>156</v>
      </c>
      <c r="O1189" s="806" t="str">
        <f t="shared" si="67"/>
        <v>Спутник</v>
      </c>
      <c r="P1189" s="801" t="s">
        <v>882</v>
      </c>
      <c r="Q1189" s="801" t="str">
        <f>CONCATENATE(IFERROR(INDEX('УЦН 1.0'!D:D,MATCH('показатель 504-п'!T1189,'УЦН 1.0'!R:R,0)),""),IF(IFERROR(INDEX('УЦН 1.0'!H:H,MATCH('показатель 504-п'!T1189,'УЦН 1.0'!R:R,0)),"")="",""," ("&amp;IFERROR(INDEX('УЦН 1.0'!H:H,MATCH('показатель 504-п'!T1189,'УЦН 1.0'!R:R,0)),"")&amp;")"))</f>
        <v/>
      </c>
      <c r="R1189" s="807" t="str">
        <f>IFERROR(INDEX('УЦН 2.0'!K:K,MATCH('показатель 504-п'!T1189,'УЦН 2.0'!L:L,0)),"")</f>
        <v/>
      </c>
      <c r="S1189" s="801" t="str">
        <f>IFERROR(INDEX('ПРТС'!H:H,MATCH('показатель 504-п'!T1189,'ПРТС'!P:P,0)),"")</f>
        <v/>
      </c>
      <c r="T1189" s="808">
        <v>1190</v>
      </c>
      <c r="U1189" s="785"/>
      <c r="V1189" s="785"/>
      <c r="W1189" s="785"/>
      <c r="X1189" s="785"/>
      <c r="Y1189" s="785"/>
      <c r="Z1189" s="785"/>
      <c r="AA1189" s="785"/>
      <c r="AB1189" s="785"/>
    </row>
    <row r="1190" ht="14.25">
      <c r="A1190" s="800" t="s">
        <v>779</v>
      </c>
      <c r="B1190" s="800" t="s">
        <v>6838</v>
      </c>
      <c r="C1190" s="800" t="s">
        <v>6991</v>
      </c>
      <c r="D1190" s="801">
        <v>11</v>
      </c>
      <c r="E1190" s="802">
        <v>1</v>
      </c>
      <c r="F1190" s="803" t="s">
        <v>6992</v>
      </c>
      <c r="G1190" s="803" t="s">
        <v>6993</v>
      </c>
      <c r="H1190" s="803" t="s">
        <v>6994</v>
      </c>
      <c r="I1190" s="803" t="str">
        <f>IFERROR(INDEX('УУС'!F:F,MATCH('показатель 504-п'!T1190,'УУС'!N:N,0)),"")</f>
        <v/>
      </c>
      <c r="J1190" s="804" t="str">
        <f t="shared" si="66"/>
        <v xml:space="preserve">2G низ</v>
      </c>
      <c r="K1190" s="805" t="s">
        <v>156</v>
      </c>
      <c r="L1190" s="805" t="s">
        <v>156</v>
      </c>
      <c r="M1190" s="805" t="s">
        <v>2489</v>
      </c>
      <c r="N1190" s="805" t="s">
        <v>156</v>
      </c>
      <c r="O1190" s="806" t="str">
        <f t="shared" si="67"/>
        <v>-</v>
      </c>
      <c r="P1190" s="801" t="s">
        <v>156</v>
      </c>
      <c r="Q1190" s="801" t="str">
        <f>CONCATENATE(IFERROR(INDEX('УЦН 1.0'!D:D,MATCH('показатель 504-п'!T1190,'УЦН 1.0'!R:R,0)),""),IF(IFERROR(INDEX('УЦН 1.0'!H:H,MATCH('показатель 504-п'!T1190,'УЦН 1.0'!R:R,0)),"")="",""," ("&amp;IFERROR(INDEX('УЦН 1.0'!H:H,MATCH('показатель 504-п'!T1190,'УЦН 1.0'!R:R,0)),"")&amp;")"))</f>
        <v/>
      </c>
      <c r="R1190" s="807" t="str">
        <f>IFERROR(INDEX('УЦН 2.0'!K:K,MATCH('показатель 504-п'!T1190,'УЦН 2.0'!L:L,0)),"")</f>
        <v/>
      </c>
      <c r="S1190" s="801" t="str">
        <f>IFERROR(INDEX('ПРТС'!H:H,MATCH('показатель 504-п'!T1190,'ПРТС'!P:P,0)),"")</f>
        <v/>
      </c>
      <c r="T1190" s="808">
        <v>1191</v>
      </c>
      <c r="U1190" s="785"/>
      <c r="V1190" s="785"/>
      <c r="W1190" s="785"/>
      <c r="X1190" s="785"/>
      <c r="Y1190" s="785"/>
      <c r="Z1190" s="785"/>
      <c r="AA1190" s="785"/>
      <c r="AB1190" s="785"/>
    </row>
    <row r="1191" ht="14.25">
      <c r="A1191" s="800" t="s">
        <v>779</v>
      </c>
      <c r="B1191" s="800" t="s">
        <v>6896</v>
      </c>
      <c r="C1191" s="800" t="s">
        <v>6995</v>
      </c>
      <c r="D1191" s="801">
        <v>54</v>
      </c>
      <c r="E1191" s="802">
        <v>13</v>
      </c>
      <c r="F1191" s="803" t="s">
        <v>6996</v>
      </c>
      <c r="G1191" s="803" t="s">
        <v>6997</v>
      </c>
      <c r="H1191" s="803" t="s">
        <v>6998</v>
      </c>
      <c r="I1191" s="803" t="str">
        <f>IFERROR(INDEX('УУС'!F:F,MATCH('показатель 504-п'!T1191,'УУС'!N:N,0)),"")</f>
        <v/>
      </c>
      <c r="J1191" s="804" t="str">
        <f t="shared" si="66"/>
        <v xml:space="preserve">3G низ</v>
      </c>
      <c r="K1191" s="805" t="s">
        <v>156</v>
      </c>
      <c r="L1191" s="805" t="s">
        <v>156</v>
      </c>
      <c r="M1191" s="805" t="s">
        <v>2489</v>
      </c>
      <c r="N1191" s="805" t="s">
        <v>2738</v>
      </c>
      <c r="O1191" s="806" t="str">
        <f t="shared" si="67"/>
        <v>-</v>
      </c>
      <c r="P1191" s="801" t="s">
        <v>156</v>
      </c>
      <c r="Q1191" s="801" t="str">
        <f>CONCATENATE(IFERROR(INDEX('УЦН 1.0'!D:D,MATCH('показатель 504-п'!T1191,'УЦН 1.0'!R:R,0)),""),IF(IFERROR(INDEX('УЦН 1.0'!H:H,MATCH('показатель 504-п'!T1191,'УЦН 1.0'!R:R,0)),"")="",""," ("&amp;IFERROR(INDEX('УЦН 1.0'!H:H,MATCH('показатель 504-п'!T1191,'УЦН 1.0'!R:R,0)),"")&amp;")"))</f>
        <v/>
      </c>
      <c r="R1191" s="807" t="str">
        <f>IFERROR(INDEX('УЦН 2.0'!K:K,MATCH('показатель 504-п'!T1191,'УЦН 2.0'!L:L,0)),"")</f>
        <v/>
      </c>
      <c r="S1191" s="801" t="str">
        <f>IFERROR(INDEX('ПРТС'!H:H,MATCH('показатель 504-п'!T1191,'ПРТС'!P:P,0)),"")</f>
        <v/>
      </c>
      <c r="T1191" s="808">
        <v>1192</v>
      </c>
      <c r="U1191" s="785"/>
      <c r="V1191" s="785"/>
      <c r="W1191" s="785"/>
      <c r="X1191" s="785"/>
      <c r="Y1191" s="785"/>
      <c r="Z1191" s="785"/>
      <c r="AA1191" s="785"/>
      <c r="AB1191" s="785"/>
    </row>
    <row r="1192" ht="14.25">
      <c r="A1192" s="800" t="s">
        <v>779</v>
      </c>
      <c r="B1192" s="800" t="s">
        <v>1309</v>
      </c>
      <c r="C1192" s="800" t="s">
        <v>6999</v>
      </c>
      <c r="D1192" s="801">
        <v>146</v>
      </c>
      <c r="E1192" s="802">
        <v>68</v>
      </c>
      <c r="F1192" s="803" t="s">
        <v>7000</v>
      </c>
      <c r="G1192" s="803" t="s">
        <v>7001</v>
      </c>
      <c r="H1192" s="803" t="s">
        <v>7002</v>
      </c>
      <c r="I1192" s="803" t="str">
        <f>IFERROR(INDEX('УУС'!F:F,MATCH('показатель 504-п'!T1192,'УУС'!N:N,0)),"")</f>
        <v xml:space="preserve">ул. Таллинская, д. 20</v>
      </c>
      <c r="J1192" s="804" t="str">
        <f t="shared" ref="J1192:J1255" si="68">IF(COUNTIF(K1192:N1192,"*4G хорошее*")&gt;0,"4G хор",IF(COUNTIF(K1192:N1192,"*3G хорошее*")&gt;0,"3G хор",IF(COUNTIF(K1192:N1192,"*4G низкое*")&gt;0,"4G низ",IF(COUNTIF(K1192:N1192,"*3G низкое*")&gt;0,"3G низ",IF(COUNTIF(K1192:N1192,"*2G хорошее*")&gt;0,"2G хор",IF(COUNTIF(K1192:N1192,"*2G низкое*")&gt;0,"2G низ",IF((COUNTIF(K1192:N1192,"* *")=0),"-",)))))))</f>
        <v>-</v>
      </c>
      <c r="K1192" s="805" t="s">
        <v>156</v>
      </c>
      <c r="L1192" s="805" t="s">
        <v>156</v>
      </c>
      <c r="M1192" s="805" t="s">
        <v>156</v>
      </c>
      <c r="N1192" s="805" t="s">
        <v>156</v>
      </c>
      <c r="O1192" s="806" t="str">
        <f t="shared" ref="O1192:O1255" si="69">IF(COUNTIF(P1192:R1192,"*ВОЛС*")&gt;0,"ВОЛС",IF(COUNTIF(P1192:R1192,"*БШПД*")&gt;0,"РРЛ",IF(COUNTIF(P1192:R1192,"*Спутник*")&gt;0,"Спутник",IF((COUNTIF(P1192:R1192,"* *")=0),"-",))))</f>
        <v>Спутник</v>
      </c>
      <c r="P1192" s="801" t="s">
        <v>882</v>
      </c>
      <c r="Q1192" s="801" t="str">
        <f>CONCATENATE(IFERROR(INDEX('УЦН 1.0'!D:D,MATCH('показатель 504-п'!T1192,'УЦН 1.0'!R:R,0)),""),IF(IFERROR(INDEX('УЦН 1.0'!H:H,MATCH('показатель 504-п'!T1192,'УЦН 1.0'!R:R,0)),"")="",""," ("&amp;IFERROR(INDEX('УЦН 1.0'!H:H,MATCH('показатель 504-п'!T1192,'УЦН 1.0'!R:R,0)),"")&amp;")"))</f>
        <v/>
      </c>
      <c r="R1192" s="807" t="str">
        <f>IFERROR(INDEX('УЦН 2.0'!K:K,MATCH('показатель 504-п'!T1192,'УЦН 2.0'!L:L,0)),"")</f>
        <v/>
      </c>
      <c r="S1192" s="801" t="str">
        <f>IFERROR(INDEX('ПРТС'!H:H,MATCH('показатель 504-п'!T1192,'ПРТС'!P:P,0)),"")</f>
        <v/>
      </c>
      <c r="T1192" s="808">
        <v>1193</v>
      </c>
      <c r="U1192" s="785"/>
      <c r="V1192" s="785"/>
      <c r="W1192" s="785"/>
      <c r="X1192" s="785"/>
      <c r="Y1192" s="785"/>
      <c r="Z1192" s="785"/>
      <c r="AA1192" s="785"/>
      <c r="AB1192" s="785"/>
    </row>
    <row r="1193" ht="14.25">
      <c r="A1193" s="800" t="s">
        <v>779</v>
      </c>
      <c r="B1193" s="800" t="s">
        <v>6860</v>
      </c>
      <c r="C1193" s="800" t="s">
        <v>7003</v>
      </c>
      <c r="D1193" s="801">
        <v>104</v>
      </c>
      <c r="E1193" s="802">
        <v>6</v>
      </c>
      <c r="F1193" s="803" t="s">
        <v>7004</v>
      </c>
      <c r="G1193" s="803" t="s">
        <v>7005</v>
      </c>
      <c r="H1193" s="803" t="s">
        <v>7006</v>
      </c>
      <c r="I1193" s="803" t="str">
        <f>IFERROR(INDEX('УУС'!F:F,MATCH('показатель 504-п'!T1193,'УУС'!N:N,0)),"")</f>
        <v/>
      </c>
      <c r="J1193" s="804" t="str">
        <f t="shared" si="68"/>
        <v>-</v>
      </c>
      <c r="K1193" s="805" t="s">
        <v>156</v>
      </c>
      <c r="L1193" s="805" t="s">
        <v>156</v>
      </c>
      <c r="M1193" s="805" t="s">
        <v>156</v>
      </c>
      <c r="N1193" s="805" t="s">
        <v>156</v>
      </c>
      <c r="O1193" s="806" t="str">
        <f t="shared" si="69"/>
        <v>-</v>
      </c>
      <c r="P1193" s="801" t="s">
        <v>156</v>
      </c>
      <c r="Q1193" s="801" t="str">
        <f>CONCATENATE(IFERROR(INDEX('УЦН 1.0'!D:D,MATCH('показатель 504-п'!T1193,'УЦН 1.0'!R:R,0)),""),IF(IFERROR(INDEX('УЦН 1.0'!H:H,MATCH('показатель 504-п'!T1193,'УЦН 1.0'!R:R,0)),"")="",""," ("&amp;IFERROR(INDEX('УЦН 1.0'!H:H,MATCH('показатель 504-п'!T1193,'УЦН 1.0'!R:R,0)),"")&amp;")"))</f>
        <v/>
      </c>
      <c r="R1193" s="807" t="str">
        <f>IFERROR(INDEX('УЦН 2.0'!K:K,MATCH('показатель 504-п'!T1193,'УЦН 2.0'!L:L,0)),"")</f>
        <v/>
      </c>
      <c r="S1193" s="801" t="str">
        <f>IFERROR(INDEX('ПРТС'!H:H,MATCH('показатель 504-п'!T1193,'ПРТС'!P:P,0)),"")</f>
        <v/>
      </c>
      <c r="T1193" s="808">
        <v>1194</v>
      </c>
      <c r="U1193" s="785"/>
      <c r="V1193" s="785"/>
      <c r="W1193" s="785"/>
      <c r="X1193" s="785"/>
      <c r="Y1193" s="785"/>
      <c r="Z1193" s="785"/>
      <c r="AA1193" s="785"/>
      <c r="AB1193" s="785"/>
    </row>
    <row r="1194" ht="14.25">
      <c r="A1194" s="800" t="s">
        <v>1229</v>
      </c>
      <c r="B1194" s="800" t="s">
        <v>7007</v>
      </c>
      <c r="C1194" s="800" t="s">
        <v>7008</v>
      </c>
      <c r="D1194" s="801">
        <v>227</v>
      </c>
      <c r="E1194" s="802">
        <v>164</v>
      </c>
      <c r="F1194" s="803" t="s">
        <v>7009</v>
      </c>
      <c r="G1194" s="803" t="s">
        <v>7010</v>
      </c>
      <c r="H1194" s="803" t="s">
        <v>7011</v>
      </c>
      <c r="I1194" s="803" t="str">
        <f>IFERROR(INDEX('УУС'!F:F,MATCH('показатель 504-п'!T1194,'УУС'!N:N,0)),"")</f>
        <v/>
      </c>
      <c r="J1194" s="804" t="str">
        <f t="shared" si="68"/>
        <v xml:space="preserve">4G хор</v>
      </c>
      <c r="K1194" s="805" t="s">
        <v>156</v>
      </c>
      <c r="L1194" s="805" t="s">
        <v>2481</v>
      </c>
      <c r="M1194" s="805" t="s">
        <v>156</v>
      </c>
      <c r="N1194" s="805" t="s">
        <v>2483</v>
      </c>
      <c r="O1194" s="806" t="str">
        <f t="shared" si="69"/>
        <v>РРЛ</v>
      </c>
      <c r="P1194" s="801" t="s">
        <v>2540</v>
      </c>
      <c r="Q1194" s="801" t="str">
        <f>CONCATENATE(IFERROR(INDEX('УЦН 1.0'!D:D,MATCH('показатель 504-п'!T1194,'УЦН 1.0'!R:R,0)),""),IF(IFERROR(INDEX('УЦН 1.0'!H:H,MATCH('показатель 504-п'!T1194,'УЦН 1.0'!R:R,0)),"")="",""," ("&amp;IFERROR(INDEX('УЦН 1.0'!H:H,MATCH('показатель 504-п'!T1194,'УЦН 1.0'!R:R,0)),"")&amp;")"))</f>
        <v/>
      </c>
      <c r="R1194" s="807" t="str">
        <f>IFERROR(INDEX('УЦН 2.0'!K:K,MATCH('показатель 504-п'!T1194,'УЦН 2.0'!L:L,0)),"")</f>
        <v/>
      </c>
      <c r="S1194" s="801" t="str">
        <f>IFERROR(INDEX('ПРТС'!H:H,MATCH('показатель 504-п'!T1194,'ПРТС'!P:P,0)),"")</f>
        <v/>
      </c>
      <c r="T1194" s="808">
        <v>1195</v>
      </c>
      <c r="U1194" s="785"/>
      <c r="V1194" s="785"/>
      <c r="W1194" s="785"/>
      <c r="X1194" s="785"/>
      <c r="Y1194" s="785"/>
      <c r="Z1194" s="785"/>
      <c r="AA1194" s="785"/>
      <c r="AB1194" s="785"/>
    </row>
    <row r="1195" ht="14.25">
      <c r="A1195" s="800" t="s">
        <v>1229</v>
      </c>
      <c r="B1195" s="800" t="s">
        <v>1313</v>
      </c>
      <c r="C1195" s="800" t="s">
        <v>7012</v>
      </c>
      <c r="D1195" s="801">
        <v>994</v>
      </c>
      <c r="E1195" s="802">
        <v>692</v>
      </c>
      <c r="F1195" s="803" t="s">
        <v>7013</v>
      </c>
      <c r="G1195" s="803" t="s">
        <v>7014</v>
      </c>
      <c r="H1195" s="803" t="s">
        <v>7015</v>
      </c>
      <c r="I1195" s="803" t="str">
        <f>IFERROR(INDEX('УУС'!F:F,MATCH('показатель 504-п'!T1195,'УУС'!N:N,0)),"")</f>
        <v xml:space="preserve">ул. Октябрьская, д. 43</v>
      </c>
      <c r="J1195" s="804" t="str">
        <f t="shared" si="68"/>
        <v xml:space="preserve">4G хор</v>
      </c>
      <c r="K1195" s="805" t="s">
        <v>2515</v>
      </c>
      <c r="L1195" s="805" t="s">
        <v>2481</v>
      </c>
      <c r="M1195" s="805" t="s">
        <v>2489</v>
      </c>
      <c r="N1195" s="805" t="s">
        <v>2483</v>
      </c>
      <c r="O1195" s="806" t="str">
        <f t="shared" si="69"/>
        <v>РРЛ</v>
      </c>
      <c r="P1195" s="801" t="s">
        <v>2540</v>
      </c>
      <c r="Q1195" s="801" t="str">
        <f>CONCATENATE(IFERROR(INDEX('УЦН 1.0'!D:D,MATCH('показатель 504-п'!T1195,'УЦН 1.0'!R:R,0)),""),IF(IFERROR(INDEX('УЦН 1.0'!H:H,MATCH('показатель 504-п'!T1195,'УЦН 1.0'!R:R,0)),"")="",""," ("&amp;IFERROR(INDEX('УЦН 1.0'!H:H,MATCH('показатель 504-п'!T1195,'УЦН 1.0'!R:R,0)),"")&amp;")"))</f>
        <v/>
      </c>
      <c r="R1195" s="807" t="str">
        <f>IFERROR(INDEX('УЦН 2.0'!K:K,MATCH('показатель 504-п'!T1195,'УЦН 2.0'!L:L,0)),"")</f>
        <v/>
      </c>
      <c r="S1195" s="801" t="str">
        <f>IFERROR(INDEX('ПРТС'!H:H,MATCH('показатель 504-п'!T1195,'ПРТС'!P:P,0)),"")</f>
        <v/>
      </c>
      <c r="T1195" s="808">
        <v>1196</v>
      </c>
      <c r="U1195" s="785"/>
      <c r="V1195" s="785"/>
      <c r="W1195" s="785"/>
      <c r="X1195" s="785"/>
      <c r="Y1195" s="785"/>
      <c r="Z1195" s="785"/>
      <c r="AA1195" s="785"/>
      <c r="AB1195" s="785"/>
    </row>
    <row r="1196" ht="14.25">
      <c r="A1196" s="800" t="s">
        <v>1229</v>
      </c>
      <c r="B1196" s="800" t="s">
        <v>7016</v>
      </c>
      <c r="C1196" s="800" t="s">
        <v>382</v>
      </c>
      <c r="D1196" s="801">
        <v>450</v>
      </c>
      <c r="E1196" s="802">
        <v>324</v>
      </c>
      <c r="F1196" s="803" t="s">
        <v>7017</v>
      </c>
      <c r="G1196" s="803" t="s">
        <v>7018</v>
      </c>
      <c r="H1196" s="803" t="s">
        <v>7019</v>
      </c>
      <c r="I1196" s="803" t="str">
        <f>IFERROR(INDEX('УУС'!F:F,MATCH('показатель 504-п'!T1196,'УУС'!N:N,0)),"")</f>
        <v xml:space="preserve">ул. Центральная, д. 11а</v>
      </c>
      <c r="J1196" s="804" t="str">
        <f t="shared" si="68"/>
        <v xml:space="preserve">4G хор</v>
      </c>
      <c r="K1196" s="805" t="s">
        <v>2515</v>
      </c>
      <c r="L1196" s="805" t="s">
        <v>2500</v>
      </c>
      <c r="M1196" s="805" t="s">
        <v>2489</v>
      </c>
      <c r="N1196" s="805" t="s">
        <v>2483</v>
      </c>
      <c r="O1196" s="806" t="str">
        <f t="shared" si="69"/>
        <v>ВОЛС</v>
      </c>
      <c r="P1196" s="801" t="s">
        <v>819</v>
      </c>
      <c r="Q1196" s="801" t="str">
        <f>CONCATENATE(IFERROR(INDEX('УЦН 1.0'!D:D,MATCH('показатель 504-п'!T1196,'УЦН 1.0'!R:R,0)),""),IF(IFERROR(INDEX('УЦН 1.0'!H:H,MATCH('показатель 504-п'!T1196,'УЦН 1.0'!R:R,0)),"")="",""," ("&amp;IFERROR(INDEX('УЦН 1.0'!H:H,MATCH('показатель 504-п'!T1196,'УЦН 1.0'!R:R,0)),"")&amp;")"))</f>
        <v xml:space="preserve">2019 (ВОЛС)</v>
      </c>
      <c r="R1196" s="807" t="str">
        <f>IFERROR(INDEX('УЦН 2.0'!K:K,MATCH('показатель 504-п'!T1196,'УЦН 2.0'!L:L,0)),"")</f>
        <v/>
      </c>
      <c r="S1196" s="801" t="str">
        <f>IFERROR(INDEX('ПРТС'!H:H,MATCH('показатель 504-п'!T1196,'ПРТС'!P:P,0)),"")</f>
        <v/>
      </c>
      <c r="T1196" s="808">
        <v>1197</v>
      </c>
      <c r="U1196" s="785"/>
      <c r="V1196" s="785"/>
      <c r="W1196" s="785"/>
      <c r="X1196" s="785"/>
      <c r="Y1196" s="785"/>
      <c r="Z1196" s="785"/>
      <c r="AA1196" s="785"/>
      <c r="AB1196" s="785"/>
    </row>
    <row r="1197" ht="14.25">
      <c r="A1197" s="800" t="s">
        <v>1229</v>
      </c>
      <c r="B1197" s="800" t="s">
        <v>1311</v>
      </c>
      <c r="C1197" s="800" t="s">
        <v>208</v>
      </c>
      <c r="D1197" s="801">
        <v>159</v>
      </c>
      <c r="E1197" s="802">
        <v>92</v>
      </c>
      <c r="F1197" s="803" t="s">
        <v>7020</v>
      </c>
      <c r="G1197" s="803" t="s">
        <v>7021</v>
      </c>
      <c r="H1197" s="803" t="s">
        <v>7022</v>
      </c>
      <c r="I1197" s="803" t="str">
        <f>IFERROR(INDEX('УУС'!F:F,MATCH('показатель 504-п'!T1197,'УУС'!N:N,0)),"")</f>
        <v xml:space="preserve">ул. Гагарин, д. 9</v>
      </c>
      <c r="J1197" s="804" t="str">
        <f t="shared" si="68"/>
        <v xml:space="preserve">4G хор</v>
      </c>
      <c r="K1197" s="805" t="s">
        <v>156</v>
      </c>
      <c r="L1197" s="805" t="s">
        <v>2481</v>
      </c>
      <c r="M1197" s="805" t="s">
        <v>156</v>
      </c>
      <c r="N1197" s="805" t="s">
        <v>2483</v>
      </c>
      <c r="O1197" s="806" t="str">
        <f t="shared" si="69"/>
        <v>РРЛ</v>
      </c>
      <c r="P1197" s="801" t="s">
        <v>2540</v>
      </c>
      <c r="Q1197" s="801" t="str">
        <f>CONCATENATE(IFERROR(INDEX('УЦН 1.0'!D:D,MATCH('показатель 504-п'!T1197,'УЦН 1.0'!R:R,0)),""),IF(IFERROR(INDEX('УЦН 1.0'!H:H,MATCH('показатель 504-п'!T1197,'УЦН 1.0'!R:R,0)),"")="",""," ("&amp;IFERROR(INDEX('УЦН 1.0'!H:H,MATCH('показатель 504-п'!T1197,'УЦН 1.0'!R:R,0)),"")&amp;")"))</f>
        <v/>
      </c>
      <c r="R1197" s="807" t="str">
        <f>IFERROR(INDEX('УЦН 2.0'!K:K,MATCH('показатель 504-п'!T1197,'УЦН 2.0'!L:L,0)),"")</f>
        <v/>
      </c>
      <c r="S1197" s="801" t="str">
        <f>IFERROR(INDEX('ПРТС'!H:H,MATCH('показатель 504-п'!T1197,'ПРТС'!P:P,0)),"")</f>
        <v/>
      </c>
      <c r="T1197" s="808">
        <v>1198</v>
      </c>
      <c r="U1197" s="785"/>
      <c r="V1197" s="785"/>
      <c r="W1197" s="785"/>
      <c r="X1197" s="785"/>
      <c r="Y1197" s="785"/>
      <c r="Z1197" s="785"/>
      <c r="AA1197" s="785"/>
      <c r="AB1197" s="785"/>
    </row>
    <row r="1198" ht="14.25">
      <c r="A1198" s="800" t="s">
        <v>1229</v>
      </c>
      <c r="B1198" s="800" t="s">
        <v>1230</v>
      </c>
      <c r="C1198" s="800" t="s">
        <v>7023</v>
      </c>
      <c r="D1198" s="801">
        <v>36</v>
      </c>
      <c r="E1198" s="802">
        <v>15</v>
      </c>
      <c r="F1198" s="803" t="s">
        <v>7024</v>
      </c>
      <c r="G1198" s="803" t="s">
        <v>7025</v>
      </c>
      <c r="H1198" s="803" t="s">
        <v>7026</v>
      </c>
      <c r="I1198" s="803" t="str">
        <f>IFERROR(INDEX('УУС'!F:F,MATCH('показатель 504-п'!T1198,'УУС'!N:N,0)),"")</f>
        <v xml:space="preserve">ул. Рабочая, д. 26</v>
      </c>
      <c r="J1198" s="804" t="str">
        <f t="shared" si="68"/>
        <v>-</v>
      </c>
      <c r="K1198" s="805" t="s">
        <v>156</v>
      </c>
      <c r="L1198" s="805" t="s">
        <v>156</v>
      </c>
      <c r="M1198" s="805" t="s">
        <v>156</v>
      </c>
      <c r="N1198" s="805" t="s">
        <v>156</v>
      </c>
      <c r="O1198" s="806" t="str">
        <f t="shared" si="69"/>
        <v>РРЛ</v>
      </c>
      <c r="P1198" s="801" t="s">
        <v>2540</v>
      </c>
      <c r="Q1198" s="801" t="str">
        <f>CONCATENATE(IFERROR(INDEX('УЦН 1.0'!D:D,MATCH('показатель 504-п'!T1198,'УЦН 1.0'!R:R,0)),""),IF(IFERROR(INDEX('УЦН 1.0'!H:H,MATCH('показатель 504-п'!T1198,'УЦН 1.0'!R:R,0)),"")="",""," ("&amp;IFERROR(INDEX('УЦН 1.0'!H:H,MATCH('показатель 504-п'!T1198,'УЦН 1.0'!R:R,0)),"")&amp;")"))</f>
        <v/>
      </c>
      <c r="R1198" s="807" t="str">
        <f>IFERROR(INDEX('УЦН 2.0'!K:K,MATCH('показатель 504-п'!T1198,'УЦН 2.0'!L:L,0)),"")</f>
        <v/>
      </c>
      <c r="S1198" s="801" t="str">
        <f>IFERROR(INDEX('ПРТС'!H:H,MATCH('показатель 504-п'!T1198,'ПРТС'!P:P,0)),"")</f>
        <v/>
      </c>
      <c r="T1198" s="808">
        <v>1199</v>
      </c>
      <c r="U1198" s="785"/>
      <c r="V1198" s="785"/>
      <c r="W1198" s="785"/>
      <c r="X1198" s="785"/>
      <c r="Y1198" s="785"/>
      <c r="Z1198" s="785"/>
      <c r="AA1198" s="785"/>
      <c r="AB1198" s="785"/>
    </row>
    <row r="1199" ht="14.25">
      <c r="A1199" s="809" t="s">
        <v>1229</v>
      </c>
      <c r="B1199" s="800" t="s">
        <v>1311</v>
      </c>
      <c r="C1199" s="809" t="s">
        <v>127</v>
      </c>
      <c r="D1199" s="810">
        <v>244</v>
      </c>
      <c r="E1199" s="802">
        <v>210</v>
      </c>
      <c r="F1199" s="803" t="s">
        <v>7027</v>
      </c>
      <c r="G1199" s="803" t="s">
        <v>7028</v>
      </c>
      <c r="H1199" s="803" t="s">
        <v>7029</v>
      </c>
      <c r="I1199" s="803" t="str">
        <f>IFERROR(INDEX('УУС'!F:F,MATCH('показатель 504-п'!T1199,'УУС'!N:N,0)),"")</f>
        <v/>
      </c>
      <c r="J1199" s="811" t="str">
        <f t="shared" si="68"/>
        <v xml:space="preserve">4G хор</v>
      </c>
      <c r="K1199" s="805"/>
      <c r="L1199" s="812" t="s">
        <v>2481</v>
      </c>
      <c r="M1199" s="805"/>
      <c r="N1199" s="812" t="s">
        <v>2483</v>
      </c>
      <c r="O1199" s="806" t="str">
        <f t="shared" si="69"/>
        <v>ВОЛС</v>
      </c>
      <c r="P1199" s="801" t="s">
        <v>2540</v>
      </c>
      <c r="Q1199" s="801" t="str">
        <f>CONCATENATE(IFERROR(INDEX('УЦН 1.0'!D:D,MATCH('показатель 504-п'!T1199,'УЦН 1.0'!R:R,0)),""),IF(IFERROR(INDEX('УЦН 1.0'!H:H,MATCH('показатель 504-п'!T1199,'УЦН 1.0'!R:R,0)),"")="",""," ("&amp;IFERROR(INDEX('УЦН 1.0'!H:H,MATCH('показатель 504-п'!T1199,'УЦН 1.0'!R:R,0)),"")&amp;")"))</f>
        <v/>
      </c>
      <c r="R1199" s="807" t="str">
        <f>IFERROR(INDEX('УЦН 2.0'!K:K,MATCH('показатель 504-п'!T1199,'УЦН 2.0'!L:L,0)),"")</f>
        <v xml:space="preserve">2023 (с 2022) (апрель 2023) - ВОЛС + Мегафон </v>
      </c>
      <c r="S1199" s="801" t="str">
        <f>IFERROR(INDEX('ПРТС'!H:H,MATCH('показатель 504-п'!T1199,'ПРТС'!P:P,0)),"")</f>
        <v/>
      </c>
      <c r="T1199" s="808">
        <v>1200</v>
      </c>
      <c r="U1199" s="785"/>
      <c r="V1199" s="785"/>
      <c r="W1199" s="785"/>
      <c r="X1199" s="785"/>
      <c r="Y1199" s="785"/>
      <c r="Z1199" s="785"/>
      <c r="AA1199" s="785"/>
      <c r="AB1199" s="785"/>
    </row>
    <row r="1200" ht="14.25">
      <c r="A1200" s="800" t="s">
        <v>1229</v>
      </c>
      <c r="B1200" s="800" t="s">
        <v>1230</v>
      </c>
      <c r="C1200" s="800" t="s">
        <v>7030</v>
      </c>
      <c r="D1200" s="801">
        <v>49</v>
      </c>
      <c r="E1200" s="802">
        <v>14</v>
      </c>
      <c r="F1200" s="803" t="s">
        <v>7031</v>
      </c>
      <c r="G1200" s="803" t="s">
        <v>7032</v>
      </c>
      <c r="H1200" s="803" t="s">
        <v>7033</v>
      </c>
      <c r="I1200" s="803" t="str">
        <f>IFERROR(INDEX('УУС'!F:F,MATCH('показатель 504-п'!T1200,'УУС'!N:N,0)),"")</f>
        <v/>
      </c>
      <c r="J1200" s="804" t="str">
        <f t="shared" si="68"/>
        <v>-</v>
      </c>
      <c r="K1200" s="805" t="s">
        <v>156</v>
      </c>
      <c r="L1200" s="805" t="s">
        <v>156</v>
      </c>
      <c r="M1200" s="805" t="s">
        <v>156</v>
      </c>
      <c r="N1200" s="805" t="s">
        <v>156</v>
      </c>
      <c r="O1200" s="806" t="str">
        <f t="shared" si="69"/>
        <v>-</v>
      </c>
      <c r="P1200" s="801" t="s">
        <v>156</v>
      </c>
      <c r="Q1200" s="801" t="str">
        <f>CONCATENATE(IFERROR(INDEX('УЦН 1.0'!D:D,MATCH('показатель 504-п'!T1200,'УЦН 1.0'!R:R,0)),""),IF(IFERROR(INDEX('УЦН 1.0'!H:H,MATCH('показатель 504-п'!T1200,'УЦН 1.0'!R:R,0)),"")="",""," ("&amp;IFERROR(INDEX('УЦН 1.0'!H:H,MATCH('показатель 504-п'!T1200,'УЦН 1.0'!R:R,0)),"")&amp;")"))</f>
        <v/>
      </c>
      <c r="R1200" s="807" t="str">
        <f>IFERROR(INDEX('УЦН 2.0'!K:K,MATCH('показатель 504-п'!T1200,'УЦН 2.0'!L:L,0)),"")</f>
        <v/>
      </c>
      <c r="S1200" s="801" t="str">
        <f>IFERROR(INDEX('ПРТС'!H:H,MATCH('показатель 504-п'!T1200,'ПРТС'!P:P,0)),"")</f>
        <v/>
      </c>
      <c r="T1200" s="808">
        <v>1201</v>
      </c>
      <c r="U1200" s="785"/>
      <c r="V1200" s="785"/>
      <c r="W1200" s="785"/>
      <c r="X1200" s="785"/>
      <c r="Y1200" s="785"/>
      <c r="Z1200" s="785"/>
      <c r="AA1200" s="785"/>
      <c r="AB1200" s="785"/>
    </row>
    <row r="1201" ht="14.25">
      <c r="A1201" s="800" t="s">
        <v>1229</v>
      </c>
      <c r="B1201" s="800" t="s">
        <v>1313</v>
      </c>
      <c r="C1201" s="800" t="s">
        <v>7034</v>
      </c>
      <c r="D1201" s="801">
        <v>13</v>
      </c>
      <c r="E1201" s="802">
        <v>4</v>
      </c>
      <c r="F1201" s="803" t="s">
        <v>7035</v>
      </c>
      <c r="G1201" s="803" t="s">
        <v>7036</v>
      </c>
      <c r="H1201" s="803" t="s">
        <v>7037</v>
      </c>
      <c r="I1201" s="803" t="str">
        <f>IFERROR(INDEX('УУС'!F:F,MATCH('показатель 504-п'!T1201,'УУС'!N:N,0)),"")</f>
        <v/>
      </c>
      <c r="J1201" s="804" t="str">
        <f t="shared" si="68"/>
        <v xml:space="preserve">3G хор</v>
      </c>
      <c r="K1201" s="805" t="s">
        <v>156</v>
      </c>
      <c r="L1201" s="805" t="s">
        <v>2488</v>
      </c>
      <c r="M1201" s="805" t="s">
        <v>2508</v>
      </c>
      <c r="N1201" s="805" t="s">
        <v>156</v>
      </c>
      <c r="O1201" s="806" t="str">
        <f t="shared" si="69"/>
        <v>-</v>
      </c>
      <c r="P1201" s="801" t="s">
        <v>156</v>
      </c>
      <c r="Q1201" s="801" t="str">
        <f>CONCATENATE(IFERROR(INDEX('УЦН 1.0'!D:D,MATCH('показатель 504-п'!T1201,'УЦН 1.0'!R:R,0)),""),IF(IFERROR(INDEX('УЦН 1.0'!H:H,MATCH('показатель 504-п'!T1201,'УЦН 1.0'!R:R,0)),"")="",""," ("&amp;IFERROR(INDEX('УЦН 1.0'!H:H,MATCH('показатель 504-п'!T1201,'УЦН 1.0'!R:R,0)),"")&amp;")"))</f>
        <v/>
      </c>
      <c r="R1201" s="807" t="str">
        <f>IFERROR(INDEX('УЦН 2.0'!K:K,MATCH('показатель 504-п'!T1201,'УЦН 2.0'!L:L,0)),"")</f>
        <v/>
      </c>
      <c r="S1201" s="801" t="str">
        <f>IFERROR(INDEX('ПРТС'!H:H,MATCH('показатель 504-п'!T1201,'ПРТС'!P:P,0)),"")</f>
        <v/>
      </c>
      <c r="T1201" s="808">
        <v>1202</v>
      </c>
      <c r="U1201" s="785"/>
      <c r="V1201" s="785"/>
      <c r="W1201" s="785"/>
      <c r="X1201" s="785"/>
      <c r="Y1201" s="785"/>
      <c r="Z1201" s="785"/>
      <c r="AA1201" s="785"/>
      <c r="AB1201" s="785"/>
    </row>
    <row r="1202" ht="14.25">
      <c r="A1202" s="814" t="s">
        <v>1229</v>
      </c>
      <c r="B1202" s="800" t="s">
        <v>7007</v>
      </c>
      <c r="C1202" s="814" t="s">
        <v>383</v>
      </c>
      <c r="D1202" s="815">
        <v>443</v>
      </c>
      <c r="E1202" s="802">
        <v>303</v>
      </c>
      <c r="F1202" s="803" t="s">
        <v>7038</v>
      </c>
      <c r="G1202" s="803" t="s">
        <v>7039</v>
      </c>
      <c r="H1202" s="803" t="s">
        <v>7040</v>
      </c>
      <c r="I1202" s="803" t="str">
        <f>IFERROR(INDEX('УУС'!F:F,MATCH('показатель 504-п'!T1202,'УУС'!N:N,0)),"")</f>
        <v/>
      </c>
      <c r="J1202" s="816" t="str">
        <f t="shared" si="68"/>
        <v xml:space="preserve">4G хор</v>
      </c>
      <c r="K1202" s="805"/>
      <c r="L1202" s="817" t="s">
        <v>2481</v>
      </c>
      <c r="M1202" s="805"/>
      <c r="N1202" s="805"/>
      <c r="O1202" s="806" t="str">
        <f t="shared" si="69"/>
        <v>ВОЛС</v>
      </c>
      <c r="P1202" s="801" t="s">
        <v>156</v>
      </c>
      <c r="Q1202" s="801" t="str">
        <f>CONCATENATE(IFERROR(INDEX('УЦН 1.0'!D:D,MATCH('показатель 504-п'!T1202,'УЦН 1.0'!R:R,0)),""),IF(IFERROR(INDEX('УЦН 1.0'!H:H,MATCH('показатель 504-п'!T1202,'УЦН 1.0'!R:R,0)),"")="",""," ("&amp;IFERROR(INDEX('УЦН 1.0'!H:H,MATCH('показатель 504-п'!T1202,'УЦН 1.0'!R:R,0)),"")&amp;")"))</f>
        <v xml:space="preserve">2016 (ВОЛС)</v>
      </c>
      <c r="R1202" s="807" t="str">
        <f>IFERROR(INDEX('УЦН 2.0'!K:K,MATCH('показатель 504-п'!T1202,'УЦН 2.0'!L:L,0)),"")</f>
        <v/>
      </c>
      <c r="S1202" s="801">
        <f>IFERROR(INDEX('ПРТС'!H:H,MATCH('показатель 504-п'!T1202,'ПРТС'!P:P,0)),"")</f>
        <v>2022</v>
      </c>
      <c r="T1202" s="808">
        <v>1203</v>
      </c>
      <c r="U1202" s="785"/>
      <c r="V1202" s="785"/>
      <c r="W1202" s="785"/>
      <c r="X1202" s="785"/>
      <c r="Y1202" s="785"/>
      <c r="Z1202" s="785"/>
      <c r="AA1202" s="785"/>
      <c r="AB1202" s="785"/>
    </row>
    <row r="1203" ht="14.25">
      <c r="A1203" s="800" t="s">
        <v>1229</v>
      </c>
      <c r="B1203" s="800" t="s">
        <v>7016</v>
      </c>
      <c r="C1203" s="800" t="s">
        <v>7041</v>
      </c>
      <c r="D1203" s="801">
        <v>148</v>
      </c>
      <c r="E1203" s="802">
        <v>99</v>
      </c>
      <c r="F1203" s="803" t="s">
        <v>7042</v>
      </c>
      <c r="G1203" s="803" t="s">
        <v>7043</v>
      </c>
      <c r="H1203" s="803" t="s">
        <v>7044</v>
      </c>
      <c r="I1203" s="803" t="str">
        <f>IFERROR(INDEX('УУС'!F:F,MATCH('показатель 504-п'!T1203,'УУС'!N:N,0)),"")</f>
        <v/>
      </c>
      <c r="J1203" s="804" t="str">
        <f t="shared" si="68"/>
        <v xml:space="preserve">4G хор</v>
      </c>
      <c r="K1203" s="805" t="s">
        <v>156</v>
      </c>
      <c r="L1203" s="805" t="s">
        <v>2500</v>
      </c>
      <c r="M1203" s="805" t="s">
        <v>2489</v>
      </c>
      <c r="N1203" s="805" t="s">
        <v>2483</v>
      </c>
      <c r="O1203" s="806" t="str">
        <f t="shared" si="69"/>
        <v>РРЛ</v>
      </c>
      <c r="P1203" s="801" t="s">
        <v>2540</v>
      </c>
      <c r="Q1203" s="801" t="str">
        <f>CONCATENATE(IFERROR(INDEX('УЦН 1.0'!D:D,MATCH('показатель 504-п'!T1203,'УЦН 1.0'!R:R,0)),""),IF(IFERROR(INDEX('УЦН 1.0'!H:H,MATCH('показатель 504-п'!T1203,'УЦН 1.0'!R:R,0)),"")="",""," ("&amp;IFERROR(INDEX('УЦН 1.0'!H:H,MATCH('показатель 504-п'!T1203,'УЦН 1.0'!R:R,0)),"")&amp;")"))</f>
        <v/>
      </c>
      <c r="R1203" s="807" t="str">
        <f>IFERROR(INDEX('УЦН 2.0'!K:K,MATCH('показатель 504-п'!T1203,'УЦН 2.0'!L:L,0)),"")</f>
        <v/>
      </c>
      <c r="S1203" s="801" t="str">
        <f>IFERROR(INDEX('ПРТС'!H:H,MATCH('показатель 504-п'!T1203,'ПРТС'!P:P,0)),"")</f>
        <v/>
      </c>
      <c r="T1203" s="808">
        <v>1204</v>
      </c>
      <c r="U1203" s="785"/>
      <c r="V1203" s="785"/>
      <c r="W1203" s="785"/>
      <c r="X1203" s="785"/>
      <c r="Y1203" s="785"/>
      <c r="Z1203" s="785"/>
      <c r="AA1203" s="785"/>
      <c r="AB1203" s="785"/>
    </row>
    <row r="1204" ht="14.25">
      <c r="A1204" s="800" t="s">
        <v>1229</v>
      </c>
      <c r="B1204" s="800" t="s">
        <v>7045</v>
      </c>
      <c r="C1204" s="800" t="s">
        <v>7046</v>
      </c>
      <c r="D1204" s="801">
        <v>72</v>
      </c>
      <c r="E1204" s="802">
        <v>71</v>
      </c>
      <c r="F1204" s="803" t="s">
        <v>7047</v>
      </c>
      <c r="G1204" s="803" t="s">
        <v>7048</v>
      </c>
      <c r="H1204" s="803" t="s">
        <v>7049</v>
      </c>
      <c r="I1204" s="803" t="str">
        <f>IFERROR(INDEX('УУС'!F:F,MATCH('показатель 504-п'!T1204,'УУС'!N:N,0)),"")</f>
        <v/>
      </c>
      <c r="J1204" s="804" t="str">
        <f t="shared" si="68"/>
        <v xml:space="preserve">4G хор</v>
      </c>
      <c r="K1204" s="805" t="s">
        <v>156</v>
      </c>
      <c r="L1204" s="805" t="s">
        <v>2500</v>
      </c>
      <c r="M1204" s="805" t="s">
        <v>156</v>
      </c>
      <c r="N1204" s="805" t="s">
        <v>2483</v>
      </c>
      <c r="O1204" s="806" t="str">
        <f t="shared" si="69"/>
        <v>-</v>
      </c>
      <c r="P1204" s="801" t="s">
        <v>156</v>
      </c>
      <c r="Q1204" s="801" t="str">
        <f>CONCATENATE(IFERROR(INDEX('УЦН 1.0'!D:D,MATCH('показатель 504-п'!T1204,'УЦН 1.0'!R:R,0)),""),IF(IFERROR(INDEX('УЦН 1.0'!H:H,MATCH('показатель 504-п'!T1204,'УЦН 1.0'!R:R,0)),"")="",""," ("&amp;IFERROR(INDEX('УЦН 1.0'!H:H,MATCH('показатель 504-п'!T1204,'УЦН 1.0'!R:R,0)),"")&amp;")"))</f>
        <v/>
      </c>
      <c r="R1204" s="807" t="str">
        <f>IFERROR(INDEX('УЦН 2.0'!K:K,MATCH('показатель 504-п'!T1204,'УЦН 2.0'!L:L,0)),"")</f>
        <v/>
      </c>
      <c r="S1204" s="801" t="str">
        <f>IFERROR(INDEX('ПРТС'!H:H,MATCH('показатель 504-п'!T1204,'ПРТС'!P:P,0)),"")</f>
        <v/>
      </c>
      <c r="T1204" s="808">
        <v>1205</v>
      </c>
      <c r="U1204" s="785"/>
      <c r="V1204" s="785"/>
      <c r="W1204" s="785"/>
      <c r="X1204" s="785"/>
      <c r="Y1204" s="785"/>
      <c r="Z1204" s="785"/>
      <c r="AA1204" s="785"/>
      <c r="AB1204" s="785"/>
    </row>
    <row r="1205" ht="14.25">
      <c r="A1205" s="814" t="s">
        <v>1229</v>
      </c>
      <c r="B1205" s="800" t="s">
        <v>1230</v>
      </c>
      <c r="C1205" s="824" t="s">
        <v>644</v>
      </c>
      <c r="D1205" s="815">
        <v>739</v>
      </c>
      <c r="E1205" s="802">
        <v>577</v>
      </c>
      <c r="F1205" s="803" t="s">
        <v>7050</v>
      </c>
      <c r="G1205" s="803" t="s">
        <v>7051</v>
      </c>
      <c r="H1205" s="803" t="s">
        <v>7052</v>
      </c>
      <c r="I1205" s="803" t="str">
        <f>IFERROR(INDEX('УУС'!F:F,MATCH('показатель 504-п'!T1205,'УУС'!N:N,0)),"")</f>
        <v/>
      </c>
      <c r="J1205" s="816" t="str">
        <f t="shared" si="68"/>
        <v xml:space="preserve">4G хор</v>
      </c>
      <c r="K1205" s="805"/>
      <c r="L1205" s="817" t="s">
        <v>2481</v>
      </c>
      <c r="M1205" s="805"/>
      <c r="N1205" s="825"/>
      <c r="O1205" s="806" t="str">
        <f t="shared" si="69"/>
        <v>РРЛ</v>
      </c>
      <c r="P1205" s="801" t="s">
        <v>2540</v>
      </c>
      <c r="Q1205" s="801" t="str">
        <f>CONCATENATE(IFERROR(INDEX('УЦН 1.0'!D:D,MATCH('показатель 504-п'!T1205,'УЦН 1.0'!R:R,0)),""),IF(IFERROR(INDEX('УЦН 1.0'!H:H,MATCH('показатель 504-п'!T1205,'УЦН 1.0'!R:R,0)),"")="",""," ("&amp;IFERROR(INDEX('УЦН 1.0'!H:H,MATCH('показатель 504-п'!T1205,'УЦН 1.0'!R:R,0)),"")&amp;")"))</f>
        <v/>
      </c>
      <c r="R1205" s="807" t="str">
        <f>IFERROR(INDEX('УЦН 2.0'!K:K,MATCH('показатель 504-п'!T1205,'УЦН 2.0'!L:L,0)),"")</f>
        <v/>
      </c>
      <c r="S1205" s="801">
        <f>IFERROR(INDEX('ПРТС'!H:H,MATCH('показатель 504-п'!T1205,'ПРТС'!P:P,0)),"")</f>
        <v>2022</v>
      </c>
      <c r="T1205" s="808">
        <v>1206</v>
      </c>
      <c r="U1205" s="785"/>
      <c r="V1205" s="785"/>
      <c r="W1205" s="785"/>
      <c r="X1205" s="785"/>
      <c r="Y1205" s="785"/>
      <c r="Z1205" s="785"/>
      <c r="AA1205" s="785"/>
      <c r="AB1205" s="785"/>
    </row>
    <row r="1206" ht="14.25">
      <c r="A1206" s="809" t="s">
        <v>1229</v>
      </c>
      <c r="B1206" s="800" t="s">
        <v>1313</v>
      </c>
      <c r="C1206" s="809" t="s">
        <v>1508</v>
      </c>
      <c r="D1206" s="810">
        <v>149</v>
      </c>
      <c r="E1206" s="802">
        <v>110</v>
      </c>
      <c r="F1206" s="803" t="s">
        <v>7053</v>
      </c>
      <c r="G1206" s="803" t="s">
        <v>7054</v>
      </c>
      <c r="H1206" s="803" t="s">
        <v>7055</v>
      </c>
      <c r="I1206" s="803" t="str">
        <f>IFERROR(INDEX('УУС'!F:F,MATCH('показатель 504-п'!T1206,'УУС'!N:N,0)),"")</f>
        <v/>
      </c>
      <c r="J1206" s="811" t="str">
        <f t="shared" si="68"/>
        <v xml:space="preserve">4G хор</v>
      </c>
      <c r="K1206" s="805"/>
      <c r="L1206" s="812" t="s">
        <v>2481</v>
      </c>
      <c r="M1206" s="805"/>
      <c r="N1206" s="812" t="s">
        <v>2483</v>
      </c>
      <c r="O1206" s="806" t="str">
        <f t="shared" si="69"/>
        <v>ВОЛС</v>
      </c>
      <c r="P1206" s="801" t="s">
        <v>2540</v>
      </c>
      <c r="Q1206" s="801" t="str">
        <f>CONCATENATE(IFERROR(INDEX('УЦН 1.0'!D:D,MATCH('показатель 504-п'!T1206,'УЦН 1.0'!R:R,0)),""),IF(IFERROR(INDEX('УЦН 1.0'!H:H,MATCH('показатель 504-п'!T1206,'УЦН 1.0'!R:R,0)),"")="",""," ("&amp;IFERROR(INDEX('УЦН 1.0'!H:H,MATCH('показатель 504-п'!T1206,'УЦН 1.0'!R:R,0)),"")&amp;")"))</f>
        <v/>
      </c>
      <c r="R1206" s="807" t="str">
        <f>IFERROR(INDEX('УЦН 2.0'!K:K,MATCH('показатель 504-п'!T1206,'УЦН 2.0'!L:L,0)),"")</f>
        <v xml:space="preserve">2023 (с 2022) (июнь 2023) - ВОЛС + Мегафон </v>
      </c>
      <c r="S1206" s="801" t="str">
        <f>IFERROR(INDEX('ПРТС'!H:H,MATCH('показатель 504-п'!T1206,'ПРТС'!P:P,0)),"")</f>
        <v/>
      </c>
      <c r="T1206" s="808">
        <v>1207</v>
      </c>
      <c r="U1206" s="785"/>
      <c r="V1206" s="785"/>
      <c r="W1206" s="785"/>
      <c r="X1206" s="785"/>
      <c r="Y1206" s="785"/>
      <c r="Z1206" s="785"/>
      <c r="AA1206" s="785"/>
      <c r="AB1206" s="785"/>
    </row>
    <row r="1207" ht="14.25">
      <c r="A1207" s="809" t="s">
        <v>1229</v>
      </c>
      <c r="B1207" s="800" t="s">
        <v>1230</v>
      </c>
      <c r="C1207" s="809" t="s">
        <v>384</v>
      </c>
      <c r="D1207" s="810">
        <v>280</v>
      </c>
      <c r="E1207" s="802">
        <v>135</v>
      </c>
      <c r="F1207" s="803" t="s">
        <v>7056</v>
      </c>
      <c r="G1207" s="803" t="s">
        <v>7057</v>
      </c>
      <c r="H1207" s="803" t="s">
        <v>7058</v>
      </c>
      <c r="I1207" s="803" t="str">
        <f>IFERROR(INDEX('УУС'!F:F,MATCH('показатель 504-п'!T1207,'УУС'!N:N,0)),"")</f>
        <v/>
      </c>
      <c r="J1207" s="811" t="str">
        <f t="shared" si="68"/>
        <v xml:space="preserve">4G хор</v>
      </c>
      <c r="K1207" s="805"/>
      <c r="L1207" s="805"/>
      <c r="M1207" s="805"/>
      <c r="N1207" s="812" t="s">
        <v>2483</v>
      </c>
      <c r="O1207" s="806" t="str">
        <f t="shared" si="69"/>
        <v>Спутник</v>
      </c>
      <c r="P1207" s="801" t="s">
        <v>882</v>
      </c>
      <c r="Q1207" s="801" t="str">
        <f>CONCATENATE(IFERROR(INDEX('УЦН 1.0'!D:D,MATCH('показатель 504-п'!T1207,'УЦН 1.0'!R:R,0)),""),IF(IFERROR(INDEX('УЦН 1.0'!H:H,MATCH('показатель 504-п'!T1207,'УЦН 1.0'!R:R,0)),"")="",""," ("&amp;IFERROR(INDEX('УЦН 1.0'!H:H,MATCH('показатель 504-п'!T1207,'УЦН 1.0'!R:R,0)),"")&amp;")"))</f>
        <v xml:space="preserve">2018 (Спутник)</v>
      </c>
      <c r="R1207" s="807" t="str">
        <f>IFERROR(INDEX('УЦН 2.0'!K:K,MATCH('показатель 504-п'!T1207,'УЦН 2.0'!L:L,0)),"")</f>
        <v xml:space="preserve">2023 (с 2022) (июль 2023) - спутник  </v>
      </c>
      <c r="S1207" s="801" t="str">
        <f>IFERROR(INDEX('ПРТС'!H:H,MATCH('показатель 504-п'!T1207,'ПРТС'!P:P,0)),"")</f>
        <v/>
      </c>
      <c r="T1207" s="808">
        <v>1208</v>
      </c>
      <c r="U1207" s="785"/>
      <c r="V1207" s="785"/>
      <c r="W1207" s="785"/>
      <c r="X1207" s="785"/>
      <c r="Y1207" s="785"/>
      <c r="Z1207" s="785"/>
      <c r="AA1207" s="785"/>
      <c r="AB1207" s="785"/>
    </row>
    <row r="1208" ht="14.25">
      <c r="A1208" s="800" t="s">
        <v>1229</v>
      </c>
      <c r="B1208" s="800" t="s">
        <v>1311</v>
      </c>
      <c r="C1208" s="800" t="s">
        <v>7059</v>
      </c>
      <c r="D1208" s="801">
        <v>122</v>
      </c>
      <c r="E1208" s="802">
        <v>71</v>
      </c>
      <c r="F1208" s="803" t="s">
        <v>7060</v>
      </c>
      <c r="G1208" s="803" t="s">
        <v>7061</v>
      </c>
      <c r="H1208" s="803" t="s">
        <v>7062</v>
      </c>
      <c r="I1208" s="803" t="str">
        <f>IFERROR(INDEX('УУС'!F:F,MATCH('показатель 504-п'!T1208,'УУС'!N:N,0)),"")</f>
        <v/>
      </c>
      <c r="J1208" s="804" t="str">
        <f t="shared" si="68"/>
        <v xml:space="preserve">2G низ</v>
      </c>
      <c r="K1208" s="805" t="s">
        <v>2515</v>
      </c>
      <c r="L1208" s="805" t="s">
        <v>2500</v>
      </c>
      <c r="M1208" s="805" t="s">
        <v>2489</v>
      </c>
      <c r="N1208" s="805" t="s">
        <v>2490</v>
      </c>
      <c r="O1208" s="806" t="str">
        <f t="shared" si="69"/>
        <v>РРЛ</v>
      </c>
      <c r="P1208" s="801" t="s">
        <v>2540</v>
      </c>
      <c r="Q1208" s="801" t="str">
        <f>CONCATENATE(IFERROR(INDEX('УЦН 1.0'!D:D,MATCH('показатель 504-п'!T1208,'УЦН 1.0'!R:R,0)),""),IF(IFERROR(INDEX('УЦН 1.0'!H:H,MATCH('показатель 504-п'!T1208,'УЦН 1.0'!R:R,0)),"")="",""," ("&amp;IFERROR(INDEX('УЦН 1.0'!H:H,MATCH('показатель 504-п'!T1208,'УЦН 1.0'!R:R,0)),"")&amp;")"))</f>
        <v/>
      </c>
      <c r="R1208" s="807" t="str">
        <f>IFERROR(INDEX('УЦН 2.0'!K:K,MATCH('показатель 504-п'!T1208,'УЦН 2.0'!L:L,0)),"")</f>
        <v/>
      </c>
      <c r="S1208" s="801" t="str">
        <f>IFERROR(INDEX('ПРТС'!H:H,MATCH('показатель 504-п'!T1208,'ПРТС'!P:P,0)),"")</f>
        <v/>
      </c>
      <c r="T1208" s="808">
        <v>1209</v>
      </c>
      <c r="U1208" s="785"/>
      <c r="V1208" s="785"/>
      <c r="W1208" s="785"/>
      <c r="X1208" s="785"/>
      <c r="Y1208" s="785"/>
      <c r="Z1208" s="785"/>
      <c r="AA1208" s="785"/>
      <c r="AB1208" s="785"/>
    </row>
    <row r="1209" ht="14.25">
      <c r="A1209" s="800" t="s">
        <v>1229</v>
      </c>
      <c r="B1209" s="800" t="s">
        <v>1311</v>
      </c>
      <c r="C1209" s="800" t="s">
        <v>1476</v>
      </c>
      <c r="D1209" s="801">
        <v>159</v>
      </c>
      <c r="E1209" s="802">
        <v>105</v>
      </c>
      <c r="F1209" s="803" t="s">
        <v>7063</v>
      </c>
      <c r="G1209" s="803" t="s">
        <v>7064</v>
      </c>
      <c r="H1209" s="803" t="s">
        <v>7065</v>
      </c>
      <c r="I1209" s="803" t="str">
        <f>IFERROR(INDEX('УУС'!F:F,MATCH('показатель 504-п'!T1209,'УУС'!N:N,0)),"")</f>
        <v/>
      </c>
      <c r="J1209" s="804" t="str">
        <f t="shared" si="68"/>
        <v xml:space="preserve">4G хор</v>
      </c>
      <c r="K1209" s="805" t="s">
        <v>2515</v>
      </c>
      <c r="L1209" s="805" t="s">
        <v>2536</v>
      </c>
      <c r="M1209" s="805" t="s">
        <v>2489</v>
      </c>
      <c r="N1209" s="805" t="s">
        <v>2483</v>
      </c>
      <c r="O1209" s="806" t="str">
        <f t="shared" si="69"/>
        <v>РРЛ</v>
      </c>
      <c r="P1209" s="801" t="s">
        <v>2540</v>
      </c>
      <c r="Q1209" s="801" t="str">
        <f>CONCATENATE(IFERROR(INDEX('УЦН 1.0'!D:D,MATCH('показатель 504-п'!T1209,'УЦН 1.0'!R:R,0)),""),IF(IFERROR(INDEX('УЦН 1.0'!H:H,MATCH('показатель 504-п'!T1209,'УЦН 1.0'!R:R,0)),"")="",""," ("&amp;IFERROR(INDEX('УЦН 1.0'!H:H,MATCH('показатель 504-п'!T1209,'УЦН 1.0'!R:R,0)),"")&amp;")"))</f>
        <v/>
      </c>
      <c r="R1209" s="807" t="str">
        <f>IFERROR(INDEX('УЦН 2.0'!K:K,MATCH('показатель 504-п'!T1209,'УЦН 2.0'!L:L,0)),"")</f>
        <v/>
      </c>
      <c r="S1209" s="801" t="str">
        <f>IFERROR(INDEX('ПРТС'!H:H,MATCH('показатель 504-п'!T1209,'ПРТС'!P:P,0)),"")</f>
        <v/>
      </c>
      <c r="T1209" s="808">
        <v>1210</v>
      </c>
      <c r="U1209" s="785"/>
      <c r="V1209" s="785"/>
      <c r="W1209" s="785"/>
      <c r="X1209" s="785"/>
      <c r="Y1209" s="785"/>
      <c r="Z1209" s="785"/>
      <c r="AA1209" s="785"/>
      <c r="AB1209" s="785"/>
    </row>
    <row r="1210" ht="14.25">
      <c r="A1210" s="800" t="s">
        <v>1229</v>
      </c>
      <c r="B1210" s="800" t="s">
        <v>7066</v>
      </c>
      <c r="C1210" s="800" t="s">
        <v>385</v>
      </c>
      <c r="D1210" s="801">
        <v>438</v>
      </c>
      <c r="E1210" s="802">
        <v>351</v>
      </c>
      <c r="F1210" s="803" t="s">
        <v>7067</v>
      </c>
      <c r="G1210" s="803" t="s">
        <v>7068</v>
      </c>
      <c r="H1210" s="803" t="s">
        <v>7069</v>
      </c>
      <c r="I1210" s="803" t="str">
        <f>IFERROR(INDEX('УУС'!F:F,MATCH('показатель 504-п'!T1210,'УУС'!N:N,0)),"")</f>
        <v xml:space="preserve">ул. Ошлимпийская, д. 6</v>
      </c>
      <c r="J1210" s="804" t="str">
        <f t="shared" si="68"/>
        <v xml:space="preserve">4G хор</v>
      </c>
      <c r="K1210" s="805" t="s">
        <v>156</v>
      </c>
      <c r="L1210" s="805" t="s">
        <v>2500</v>
      </c>
      <c r="M1210" s="805" t="s">
        <v>2489</v>
      </c>
      <c r="N1210" s="805" t="s">
        <v>2483</v>
      </c>
      <c r="O1210" s="806" t="str">
        <f t="shared" si="69"/>
        <v>ВОЛС</v>
      </c>
      <c r="P1210" s="801" t="s">
        <v>819</v>
      </c>
      <c r="Q1210" s="801" t="str">
        <f>CONCATENATE(IFERROR(INDEX('УЦН 1.0'!D:D,MATCH('показатель 504-п'!T1210,'УЦН 1.0'!R:R,0)),""),IF(IFERROR(INDEX('УЦН 1.0'!H:H,MATCH('показатель 504-п'!T1210,'УЦН 1.0'!R:R,0)),"")="",""," ("&amp;IFERROR(INDEX('УЦН 1.0'!H:H,MATCH('показатель 504-п'!T1210,'УЦН 1.0'!R:R,0)),"")&amp;")"))</f>
        <v xml:space="preserve">2019 (ВОЛС)</v>
      </c>
      <c r="R1210" s="807" t="str">
        <f>IFERROR(INDEX('УЦН 2.0'!K:K,MATCH('показатель 504-п'!T1210,'УЦН 2.0'!L:L,0)),"")</f>
        <v/>
      </c>
      <c r="S1210" s="801" t="str">
        <f>IFERROR(INDEX('ПРТС'!H:H,MATCH('показатель 504-п'!T1210,'ПРТС'!P:P,0)),"")</f>
        <v/>
      </c>
      <c r="T1210" s="808">
        <v>1211</v>
      </c>
      <c r="U1210" s="785"/>
      <c r="V1210" s="785"/>
      <c r="W1210" s="785"/>
      <c r="X1210" s="785"/>
      <c r="Y1210" s="785"/>
      <c r="Z1210" s="785"/>
      <c r="AA1210" s="785"/>
      <c r="AB1210" s="785"/>
    </row>
    <row r="1211" ht="14.25">
      <c r="A1211" s="800" t="s">
        <v>1229</v>
      </c>
      <c r="B1211" s="800" t="s">
        <v>7045</v>
      </c>
      <c r="C1211" s="800" t="s">
        <v>175</v>
      </c>
      <c r="D1211" s="801">
        <v>309</v>
      </c>
      <c r="E1211" s="802">
        <v>313</v>
      </c>
      <c r="F1211" s="803" t="s">
        <v>7070</v>
      </c>
      <c r="G1211" s="803" t="s">
        <v>7071</v>
      </c>
      <c r="H1211" s="803" t="s">
        <v>7072</v>
      </c>
      <c r="I1211" s="803" t="str">
        <f>IFERROR(INDEX('УУС'!F:F,MATCH('показатель 504-п'!T1211,'УУС'!N:N,0)),"")</f>
        <v xml:space="preserve">ул. Рабочая, д. 1</v>
      </c>
      <c r="J1211" s="804" t="str">
        <f t="shared" si="68"/>
        <v xml:space="preserve">4G хор</v>
      </c>
      <c r="K1211" s="805" t="s">
        <v>156</v>
      </c>
      <c r="L1211" s="805" t="s">
        <v>2481</v>
      </c>
      <c r="M1211" s="805" t="s">
        <v>156</v>
      </c>
      <c r="N1211" s="805" t="s">
        <v>2483</v>
      </c>
      <c r="O1211" s="806" t="str">
        <f t="shared" si="69"/>
        <v>ВОЛС</v>
      </c>
      <c r="P1211" s="801" t="s">
        <v>2540</v>
      </c>
      <c r="Q1211" s="801" t="str">
        <f>CONCATENATE(IFERROR(INDEX('УЦН 1.0'!D:D,MATCH('показатель 504-п'!T1211,'УЦН 1.0'!R:R,0)),""),IF(IFERROR(INDEX('УЦН 1.0'!H:H,MATCH('показатель 504-п'!T1211,'УЦН 1.0'!R:R,0)),"")="",""," ("&amp;IFERROR(INDEX('УЦН 1.0'!H:H,MATCH('показатель 504-п'!T1211,'УЦН 1.0'!R:R,0)),"")&amp;")"))</f>
        <v xml:space="preserve">2017 (ВОЛС)</v>
      </c>
      <c r="R1211" s="807" t="str">
        <f>IFERROR(INDEX('УЦН 2.0'!K:K,MATCH('показатель 504-п'!T1211,'УЦН 2.0'!L:L,0)),"")</f>
        <v/>
      </c>
      <c r="S1211" s="801" t="str">
        <f>IFERROR(INDEX('ПРТС'!H:H,MATCH('показатель 504-п'!T1211,'ПРТС'!P:P,0)),"")</f>
        <v/>
      </c>
      <c r="T1211" s="808">
        <v>1212</v>
      </c>
      <c r="U1211" s="785"/>
      <c r="V1211" s="785"/>
      <c r="W1211" s="785"/>
      <c r="X1211" s="785"/>
      <c r="Y1211" s="785"/>
      <c r="Z1211" s="785"/>
      <c r="AA1211" s="785"/>
      <c r="AB1211" s="785"/>
    </row>
    <row r="1212" ht="14.25">
      <c r="A1212" s="800" t="s">
        <v>1229</v>
      </c>
      <c r="B1212" s="800" t="s">
        <v>7073</v>
      </c>
      <c r="C1212" s="800" t="s">
        <v>7074</v>
      </c>
      <c r="D1212" s="801">
        <v>5980</v>
      </c>
      <c r="E1212" s="802">
        <v>5197</v>
      </c>
      <c r="F1212" s="803" t="s">
        <v>7075</v>
      </c>
      <c r="G1212" s="803" t="s">
        <v>7076</v>
      </c>
      <c r="H1212" s="803" t="s">
        <v>7077</v>
      </c>
      <c r="I1212" s="803" t="str">
        <f>IFERROR(INDEX('УУС'!F:F,MATCH('показатель 504-п'!T1212,'УУС'!N:N,0)),"")</f>
        <v/>
      </c>
      <c r="J1212" s="804" t="str">
        <f t="shared" si="68"/>
        <v xml:space="preserve">4G хор</v>
      </c>
      <c r="K1212" s="805" t="s">
        <v>2480</v>
      </c>
      <c r="L1212" s="805" t="s">
        <v>2481</v>
      </c>
      <c r="M1212" s="805" t="s">
        <v>2482</v>
      </c>
      <c r="N1212" s="805" t="s">
        <v>2483</v>
      </c>
      <c r="O1212" s="806" t="str">
        <f t="shared" si="69"/>
        <v>ВОЛС</v>
      </c>
      <c r="P1212" s="801" t="s">
        <v>819</v>
      </c>
      <c r="Q1212" s="801" t="str">
        <f>CONCATENATE(IFERROR(INDEX('УЦН 1.0'!D:D,MATCH('показатель 504-п'!T1212,'УЦН 1.0'!R:R,0)),""),IF(IFERROR(INDEX('УЦН 1.0'!H:H,MATCH('показатель 504-п'!T1212,'УЦН 1.0'!R:R,0)),"")="",""," ("&amp;IFERROR(INDEX('УЦН 1.0'!H:H,MATCH('показатель 504-п'!T1212,'УЦН 1.0'!R:R,0)),"")&amp;")"))</f>
        <v/>
      </c>
      <c r="R1212" s="807" t="str">
        <f>IFERROR(INDEX('УЦН 2.0'!K:K,MATCH('показатель 504-п'!T1212,'УЦН 2.0'!L:L,0)),"")</f>
        <v/>
      </c>
      <c r="S1212" s="801" t="str">
        <f>IFERROR(INDEX('ПРТС'!H:H,MATCH('показатель 504-п'!T1212,'ПРТС'!P:P,0)),"")</f>
        <v/>
      </c>
      <c r="T1212" s="808">
        <v>1213</v>
      </c>
      <c r="U1212" s="785"/>
      <c r="V1212" s="785"/>
      <c r="W1212" s="785"/>
      <c r="X1212" s="785"/>
      <c r="Y1212" s="785"/>
      <c r="Z1212" s="785"/>
      <c r="AA1212" s="785"/>
      <c r="AB1212" s="785"/>
    </row>
    <row r="1213" ht="14.25">
      <c r="A1213" s="800" t="s">
        <v>1229</v>
      </c>
      <c r="B1213" s="800" t="s">
        <v>1313</v>
      </c>
      <c r="C1213" s="800" t="s">
        <v>7078</v>
      </c>
      <c r="D1213" s="801">
        <v>31</v>
      </c>
      <c r="E1213" s="802">
        <v>14</v>
      </c>
      <c r="F1213" s="803" t="s">
        <v>7079</v>
      </c>
      <c r="G1213" s="803" t="s">
        <v>7080</v>
      </c>
      <c r="H1213" s="803" t="s">
        <v>7081</v>
      </c>
      <c r="I1213" s="803" t="str">
        <f>IFERROR(INDEX('УУС'!F:F,MATCH('показатель 504-п'!T1213,'УУС'!N:N,0)),"")</f>
        <v/>
      </c>
      <c r="J1213" s="804" t="str">
        <f t="shared" si="68"/>
        <v xml:space="preserve">3G хор</v>
      </c>
      <c r="K1213" s="805" t="s">
        <v>156</v>
      </c>
      <c r="L1213" s="805" t="s">
        <v>2488</v>
      </c>
      <c r="M1213" s="805" t="s">
        <v>156</v>
      </c>
      <c r="N1213" s="805" t="s">
        <v>156</v>
      </c>
      <c r="O1213" s="806" t="str">
        <f t="shared" si="69"/>
        <v>-</v>
      </c>
      <c r="P1213" s="801" t="s">
        <v>156</v>
      </c>
      <c r="Q1213" s="801" t="str">
        <f>CONCATENATE(IFERROR(INDEX('УЦН 1.0'!D:D,MATCH('показатель 504-п'!T1213,'УЦН 1.0'!R:R,0)),""),IF(IFERROR(INDEX('УЦН 1.0'!H:H,MATCH('показатель 504-п'!T1213,'УЦН 1.0'!R:R,0)),"")="",""," ("&amp;IFERROR(INDEX('УЦН 1.0'!H:H,MATCH('показатель 504-п'!T1213,'УЦН 1.0'!R:R,0)),"")&amp;")"))</f>
        <v/>
      </c>
      <c r="R1213" s="807" t="str">
        <f>IFERROR(INDEX('УЦН 2.0'!K:K,MATCH('показатель 504-п'!T1213,'УЦН 2.0'!L:L,0)),"")</f>
        <v/>
      </c>
      <c r="S1213" s="801" t="str">
        <f>IFERROR(INDEX('ПРТС'!H:H,MATCH('показатель 504-п'!T1213,'ПРТС'!P:P,0)),"")</f>
        <v/>
      </c>
      <c r="T1213" s="808">
        <v>1214</v>
      </c>
      <c r="U1213" s="785"/>
      <c r="V1213" s="785"/>
      <c r="W1213" s="785"/>
      <c r="X1213" s="785"/>
      <c r="Y1213" s="785"/>
      <c r="Z1213" s="785"/>
      <c r="AA1213" s="785"/>
      <c r="AB1213" s="785"/>
    </row>
    <row r="1214" ht="14.25">
      <c r="A1214" s="800" t="s">
        <v>1229</v>
      </c>
      <c r="B1214" s="800" t="s">
        <v>7045</v>
      </c>
      <c r="C1214" s="800" t="s">
        <v>7082</v>
      </c>
      <c r="D1214" s="801">
        <v>927</v>
      </c>
      <c r="E1214" s="802">
        <v>818</v>
      </c>
      <c r="F1214" s="803" t="s">
        <v>7083</v>
      </c>
      <c r="G1214" s="803" t="s">
        <v>7084</v>
      </c>
      <c r="H1214" s="803" t="s">
        <v>7085</v>
      </c>
      <c r="I1214" s="803" t="str">
        <f>IFERROR(INDEX('УУС'!F:F,MATCH('показатель 504-п'!T1214,'УУС'!N:N,0)),"")</f>
        <v/>
      </c>
      <c r="J1214" s="804" t="str">
        <f t="shared" si="68"/>
        <v xml:space="preserve">4G хор</v>
      </c>
      <c r="K1214" s="805" t="s">
        <v>156</v>
      </c>
      <c r="L1214" s="805" t="s">
        <v>2481</v>
      </c>
      <c r="M1214" s="805" t="s">
        <v>156</v>
      </c>
      <c r="N1214" s="805" t="s">
        <v>2483</v>
      </c>
      <c r="O1214" s="806" t="str">
        <f t="shared" si="69"/>
        <v>ВОЛС</v>
      </c>
      <c r="P1214" s="801" t="s">
        <v>819</v>
      </c>
      <c r="Q1214" s="801" t="str">
        <f>CONCATENATE(IFERROR(INDEX('УЦН 1.0'!D:D,MATCH('показатель 504-п'!T1214,'УЦН 1.0'!R:R,0)),""),IF(IFERROR(INDEX('УЦН 1.0'!H:H,MATCH('показатель 504-п'!T1214,'УЦН 1.0'!R:R,0)),"")="",""," ("&amp;IFERROR(INDEX('УЦН 1.0'!H:H,MATCH('показатель 504-п'!T1214,'УЦН 1.0'!R:R,0)),"")&amp;")"))</f>
        <v/>
      </c>
      <c r="R1214" s="807" t="str">
        <f>IFERROR(INDEX('УЦН 2.0'!K:K,MATCH('показатель 504-п'!T1214,'УЦН 2.0'!L:L,0)),"")</f>
        <v/>
      </c>
      <c r="S1214" s="801" t="str">
        <f>IFERROR(INDEX('ПРТС'!H:H,MATCH('показатель 504-п'!T1214,'ПРТС'!P:P,0)),"")</f>
        <v/>
      </c>
      <c r="T1214" s="808">
        <v>1215</v>
      </c>
      <c r="U1214" s="785"/>
      <c r="V1214" s="785"/>
      <c r="W1214" s="785"/>
      <c r="X1214" s="785"/>
      <c r="Y1214" s="785"/>
      <c r="Z1214" s="785"/>
      <c r="AA1214" s="785"/>
      <c r="AB1214" s="785"/>
    </row>
    <row r="1215" ht="14.25">
      <c r="A1215" s="800" t="s">
        <v>1229</v>
      </c>
      <c r="B1215" s="800" t="s">
        <v>7066</v>
      </c>
      <c r="C1215" s="800" t="s">
        <v>7086</v>
      </c>
      <c r="D1215" s="801">
        <v>25</v>
      </c>
      <c r="E1215" s="802">
        <v>1</v>
      </c>
      <c r="F1215" s="803" t="s">
        <v>7087</v>
      </c>
      <c r="G1215" s="803" t="s">
        <v>7088</v>
      </c>
      <c r="H1215" s="803" t="s">
        <v>7089</v>
      </c>
      <c r="I1215" s="803" t="str">
        <f>IFERROR(INDEX('УУС'!F:F,MATCH('показатель 504-п'!T1215,'УУС'!N:N,0)),"")</f>
        <v/>
      </c>
      <c r="J1215" s="804" t="str">
        <f t="shared" si="68"/>
        <v xml:space="preserve">4G хор</v>
      </c>
      <c r="K1215" s="805" t="s">
        <v>156</v>
      </c>
      <c r="L1215" s="805" t="s">
        <v>2536</v>
      </c>
      <c r="M1215" s="805" t="s">
        <v>2516</v>
      </c>
      <c r="N1215" s="805" t="s">
        <v>2483</v>
      </c>
      <c r="O1215" s="806" t="str">
        <f t="shared" si="69"/>
        <v>-</v>
      </c>
      <c r="P1215" s="801" t="s">
        <v>156</v>
      </c>
      <c r="Q1215" s="801" t="str">
        <f>CONCATENATE(IFERROR(INDEX('УЦН 1.0'!D:D,MATCH('показатель 504-п'!T1215,'УЦН 1.0'!R:R,0)),""),IF(IFERROR(INDEX('УЦН 1.0'!H:H,MATCH('показатель 504-п'!T1215,'УЦН 1.0'!R:R,0)),"")="",""," ("&amp;IFERROR(INDEX('УЦН 1.0'!H:H,MATCH('показатель 504-п'!T1215,'УЦН 1.0'!R:R,0)),"")&amp;")"))</f>
        <v/>
      </c>
      <c r="R1215" s="807" t="str">
        <f>IFERROR(INDEX('УЦН 2.0'!K:K,MATCH('показатель 504-п'!T1215,'УЦН 2.0'!L:L,0)),"")</f>
        <v/>
      </c>
      <c r="S1215" s="801" t="str">
        <f>IFERROR(INDEX('ПРТС'!H:H,MATCH('показатель 504-п'!T1215,'ПРТС'!P:P,0)),"")</f>
        <v/>
      </c>
      <c r="T1215" s="808">
        <v>1216</v>
      </c>
      <c r="U1215" s="785"/>
      <c r="V1215" s="785"/>
      <c r="W1215" s="785"/>
      <c r="X1215" s="785"/>
      <c r="Y1215" s="785"/>
      <c r="Z1215" s="785"/>
      <c r="AA1215" s="785"/>
      <c r="AB1215" s="785"/>
    </row>
    <row r="1216" ht="14.25">
      <c r="A1216" s="800" t="s">
        <v>1229</v>
      </c>
      <c r="B1216" s="800" t="s">
        <v>1313</v>
      </c>
      <c r="C1216" s="800" t="s">
        <v>7090</v>
      </c>
      <c r="D1216" s="801">
        <v>103</v>
      </c>
      <c r="E1216" s="802">
        <v>48</v>
      </c>
      <c r="F1216" s="803" t="s">
        <v>7091</v>
      </c>
      <c r="G1216" s="803" t="s">
        <v>7092</v>
      </c>
      <c r="H1216" s="803" t="s">
        <v>7093</v>
      </c>
      <c r="I1216" s="803" t="str">
        <f>IFERROR(INDEX('УУС'!F:F,MATCH('показатель 504-п'!T1216,'УУС'!N:N,0)),"")</f>
        <v xml:space="preserve">ул. Советская, д. 1</v>
      </c>
      <c r="J1216" s="804" t="str">
        <f t="shared" si="68"/>
        <v>-</v>
      </c>
      <c r="K1216" s="805" t="s">
        <v>156</v>
      </c>
      <c r="L1216" s="805" t="s">
        <v>156</v>
      </c>
      <c r="M1216" s="805" t="s">
        <v>156</v>
      </c>
      <c r="N1216" s="805" t="s">
        <v>156</v>
      </c>
      <c r="O1216" s="806" t="str">
        <f t="shared" si="69"/>
        <v>РРЛ</v>
      </c>
      <c r="P1216" s="801" t="s">
        <v>2540</v>
      </c>
      <c r="Q1216" s="801" t="str">
        <f>CONCATENATE(IFERROR(INDEX('УЦН 1.0'!D:D,MATCH('показатель 504-п'!T1216,'УЦН 1.0'!R:R,0)),""),IF(IFERROR(INDEX('УЦН 1.0'!H:H,MATCH('показатель 504-п'!T1216,'УЦН 1.0'!R:R,0)),"")="",""," ("&amp;IFERROR(INDEX('УЦН 1.0'!H:H,MATCH('показатель 504-п'!T1216,'УЦН 1.0'!R:R,0)),"")&amp;")"))</f>
        <v/>
      </c>
      <c r="R1216" s="807" t="str">
        <f>IFERROR(INDEX('УЦН 2.0'!K:K,MATCH('показатель 504-п'!T1216,'УЦН 2.0'!L:L,0)),"")</f>
        <v/>
      </c>
      <c r="S1216" s="801" t="str">
        <f>IFERROR(INDEX('ПРТС'!H:H,MATCH('показатель 504-п'!T1216,'ПРТС'!P:P,0)),"")</f>
        <v/>
      </c>
      <c r="T1216" s="808">
        <v>1217</v>
      </c>
      <c r="U1216" s="785"/>
      <c r="V1216" s="785"/>
      <c r="W1216" s="785"/>
      <c r="X1216" s="785"/>
      <c r="Y1216" s="785"/>
      <c r="Z1216" s="785"/>
      <c r="AA1216" s="785"/>
      <c r="AB1216" s="785"/>
    </row>
    <row r="1217" ht="14.25">
      <c r="A1217" s="800" t="s">
        <v>1229</v>
      </c>
      <c r="B1217" s="800" t="s">
        <v>1313</v>
      </c>
      <c r="C1217" s="800" t="s">
        <v>7094</v>
      </c>
      <c r="D1217" s="801">
        <v>91</v>
      </c>
      <c r="E1217" s="802">
        <v>42</v>
      </c>
      <c r="F1217" s="803" t="s">
        <v>7095</v>
      </c>
      <c r="G1217" s="803" t="s">
        <v>7096</v>
      </c>
      <c r="H1217" s="803" t="s">
        <v>7097</v>
      </c>
      <c r="I1217" s="803" t="str">
        <f>IFERROR(INDEX('УУС'!F:F,MATCH('показатель 504-п'!T1217,'УУС'!N:N,0)),"")</f>
        <v xml:space="preserve">ул. Октябрьская, д. 10</v>
      </c>
      <c r="J1217" s="804" t="str">
        <f t="shared" si="68"/>
        <v>-</v>
      </c>
      <c r="K1217" s="805" t="s">
        <v>156</v>
      </c>
      <c r="L1217" s="805" t="s">
        <v>156</v>
      </c>
      <c r="M1217" s="805" t="s">
        <v>156</v>
      </c>
      <c r="N1217" s="805" t="s">
        <v>156</v>
      </c>
      <c r="O1217" s="806" t="str">
        <f t="shared" si="69"/>
        <v>-</v>
      </c>
      <c r="P1217" s="801" t="s">
        <v>156</v>
      </c>
      <c r="Q1217" s="801" t="str">
        <f>CONCATENATE(IFERROR(INDEX('УЦН 1.0'!D:D,MATCH('показатель 504-п'!T1217,'УЦН 1.0'!R:R,0)),""),IF(IFERROR(INDEX('УЦН 1.0'!H:H,MATCH('показатель 504-п'!T1217,'УЦН 1.0'!R:R,0)),"")="",""," ("&amp;IFERROR(INDEX('УЦН 1.0'!H:H,MATCH('показатель 504-п'!T1217,'УЦН 1.0'!R:R,0)),"")&amp;")"))</f>
        <v/>
      </c>
      <c r="R1217" s="807" t="str">
        <f>IFERROR(INDEX('УЦН 2.0'!K:K,MATCH('показатель 504-п'!T1217,'УЦН 2.0'!L:L,0)),"")</f>
        <v/>
      </c>
      <c r="S1217" s="801" t="str">
        <f>IFERROR(INDEX('ПРТС'!H:H,MATCH('показатель 504-п'!T1217,'ПРТС'!P:P,0)),"")</f>
        <v/>
      </c>
      <c r="T1217" s="808">
        <v>1218</v>
      </c>
      <c r="U1217" s="785"/>
      <c r="V1217" s="785"/>
      <c r="W1217" s="785"/>
      <c r="X1217" s="785"/>
      <c r="Y1217" s="785"/>
      <c r="Z1217" s="785"/>
      <c r="AA1217" s="785"/>
      <c r="AB1217" s="785"/>
    </row>
    <row r="1218" ht="14.25">
      <c r="A1218" s="800" t="s">
        <v>1229</v>
      </c>
      <c r="B1218" s="800" t="s">
        <v>1313</v>
      </c>
      <c r="C1218" s="800" t="s">
        <v>7098</v>
      </c>
      <c r="D1218" s="801">
        <v>107</v>
      </c>
      <c r="E1218" s="802">
        <v>65</v>
      </c>
      <c r="F1218" s="803" t="s">
        <v>7099</v>
      </c>
      <c r="G1218" s="803" t="s">
        <v>7100</v>
      </c>
      <c r="H1218" s="803" t="s">
        <v>7101</v>
      </c>
      <c r="I1218" s="803" t="str">
        <f>IFERROR(INDEX('УУС'!F:F,MATCH('показатель 504-п'!T1218,'УУС'!N:N,0)),"")</f>
        <v xml:space="preserve">ул. Школьная, д. 1</v>
      </c>
      <c r="J1218" s="804" t="str">
        <f t="shared" si="68"/>
        <v xml:space="preserve">2G низ</v>
      </c>
      <c r="K1218" s="805" t="s">
        <v>156</v>
      </c>
      <c r="L1218" s="805" t="s">
        <v>156</v>
      </c>
      <c r="M1218" s="805" t="s">
        <v>156</v>
      </c>
      <c r="N1218" s="805" t="s">
        <v>2490</v>
      </c>
      <c r="O1218" s="806" t="str">
        <f t="shared" si="69"/>
        <v>Спутник</v>
      </c>
      <c r="P1218" s="801" t="s">
        <v>882</v>
      </c>
      <c r="Q1218" s="801" t="str">
        <f>CONCATENATE(IFERROR(INDEX('УЦН 1.0'!D:D,MATCH('показатель 504-п'!T1218,'УЦН 1.0'!R:R,0)),""),IF(IFERROR(INDEX('УЦН 1.0'!H:H,MATCH('показатель 504-п'!T1218,'УЦН 1.0'!R:R,0)),"")="",""," ("&amp;IFERROR(INDEX('УЦН 1.0'!H:H,MATCH('показатель 504-п'!T1218,'УЦН 1.0'!R:R,0)),"")&amp;")"))</f>
        <v/>
      </c>
      <c r="R1218" s="807" t="str">
        <f>IFERROR(INDEX('УЦН 2.0'!K:K,MATCH('показатель 504-п'!T1218,'УЦН 2.0'!L:L,0)),"")</f>
        <v/>
      </c>
      <c r="S1218" s="801" t="str">
        <f>IFERROR(INDEX('ПРТС'!H:H,MATCH('показатель 504-п'!T1218,'ПРТС'!P:P,0)),"")</f>
        <v/>
      </c>
      <c r="T1218" s="808">
        <v>1219</v>
      </c>
      <c r="U1218" s="785"/>
      <c r="V1218" s="785"/>
      <c r="W1218" s="785"/>
      <c r="X1218" s="785"/>
      <c r="Y1218" s="785"/>
      <c r="Z1218" s="785"/>
      <c r="AA1218" s="785"/>
      <c r="AB1218" s="785"/>
    </row>
    <row r="1219" ht="14.25">
      <c r="A1219" s="800" t="s">
        <v>1229</v>
      </c>
      <c r="B1219" s="800" t="s">
        <v>7007</v>
      </c>
      <c r="C1219" s="800" t="s">
        <v>1439</v>
      </c>
      <c r="D1219" s="801">
        <v>669</v>
      </c>
      <c r="E1219" s="802">
        <v>477</v>
      </c>
      <c r="F1219" s="803" t="s">
        <v>7102</v>
      </c>
      <c r="G1219" s="803" t="s">
        <v>7103</v>
      </c>
      <c r="H1219" s="803" t="s">
        <v>7104</v>
      </c>
      <c r="I1219" s="803" t="str">
        <f>IFERROR(INDEX('УУС'!F:F,MATCH('показатель 504-п'!T1219,'УУС'!N:N,0)),"")</f>
        <v/>
      </c>
      <c r="J1219" s="804" t="str">
        <f t="shared" si="68"/>
        <v xml:space="preserve">4G хор</v>
      </c>
      <c r="K1219" s="805" t="s">
        <v>156</v>
      </c>
      <c r="L1219" s="805" t="s">
        <v>2481</v>
      </c>
      <c r="M1219" s="805" t="s">
        <v>156</v>
      </c>
      <c r="N1219" s="805" t="s">
        <v>2483</v>
      </c>
      <c r="O1219" s="806" t="str">
        <f t="shared" si="69"/>
        <v>ВОЛС</v>
      </c>
      <c r="P1219" s="801" t="s">
        <v>819</v>
      </c>
      <c r="Q1219" s="801" t="str">
        <f>CONCATENATE(IFERROR(INDEX('УЦН 1.0'!D:D,MATCH('показатель 504-п'!T1219,'УЦН 1.0'!R:R,0)),""),IF(IFERROR(INDEX('УЦН 1.0'!H:H,MATCH('показатель 504-п'!T1219,'УЦН 1.0'!R:R,0)),"")="",""," ("&amp;IFERROR(INDEX('УЦН 1.0'!H:H,MATCH('показатель 504-п'!T1219,'УЦН 1.0'!R:R,0)),"")&amp;")"))</f>
        <v/>
      </c>
      <c r="R1219" s="807" t="str">
        <f>IFERROR(INDEX('УЦН 2.0'!K:K,MATCH('показатель 504-п'!T1219,'УЦН 2.0'!L:L,0)),"")</f>
        <v/>
      </c>
      <c r="S1219" s="801" t="str">
        <f>IFERROR(INDEX('ПРТС'!H:H,MATCH('показатель 504-п'!T1219,'ПРТС'!P:P,0)),"")</f>
        <v/>
      </c>
      <c r="T1219" s="808">
        <v>1220</v>
      </c>
      <c r="U1219" s="785"/>
      <c r="V1219" s="785"/>
      <c r="W1219" s="785"/>
      <c r="X1219" s="785"/>
      <c r="Y1219" s="785"/>
      <c r="Z1219" s="785"/>
      <c r="AA1219" s="785"/>
      <c r="AB1219" s="785"/>
    </row>
    <row r="1220" ht="14.25">
      <c r="A1220" s="800" t="s">
        <v>1229</v>
      </c>
      <c r="B1220" s="800" t="s">
        <v>7066</v>
      </c>
      <c r="C1220" s="800" t="s">
        <v>1402</v>
      </c>
      <c r="D1220" s="801">
        <v>176</v>
      </c>
      <c r="E1220" s="822">
        <v>130</v>
      </c>
      <c r="F1220" s="823" t="s">
        <v>7105</v>
      </c>
      <c r="G1220" s="823" t="s">
        <v>7106</v>
      </c>
      <c r="H1220" s="823" t="s">
        <v>7107</v>
      </c>
      <c r="I1220" s="803" t="str">
        <f>IFERROR(INDEX('УУС'!F:F,MATCH('показатель 504-п'!T1220,'УУС'!N:N,0)),"")</f>
        <v xml:space="preserve">ул. Центральная, д. 31Б</v>
      </c>
      <c r="J1220" s="804" t="str">
        <f t="shared" si="68"/>
        <v xml:space="preserve">2G низ</v>
      </c>
      <c r="K1220" s="805" t="s">
        <v>156</v>
      </c>
      <c r="L1220" s="805" t="s">
        <v>2500</v>
      </c>
      <c r="M1220" s="805" t="s">
        <v>2489</v>
      </c>
      <c r="N1220" s="805" t="s">
        <v>2490</v>
      </c>
      <c r="O1220" s="806" t="str">
        <f t="shared" si="69"/>
        <v>РРЛ</v>
      </c>
      <c r="P1220" s="801" t="s">
        <v>2540</v>
      </c>
      <c r="Q1220" s="801" t="str">
        <f>CONCATENATE(IFERROR(INDEX('УЦН 1.0'!D:D,MATCH('показатель 504-п'!T1220,'УЦН 1.0'!R:R,0)),""),IF(IFERROR(INDEX('УЦН 1.0'!H:H,MATCH('показатель 504-п'!T1220,'УЦН 1.0'!R:R,0)),"")="",""," ("&amp;IFERROR(INDEX('УЦН 1.0'!H:H,MATCH('показатель 504-п'!T1220,'УЦН 1.0'!R:R,0)),"")&amp;")"))</f>
        <v/>
      </c>
      <c r="R1220" s="807" t="str">
        <f>IFERROR(INDEX('УЦН 2.0'!K:K,MATCH('показатель 504-п'!T1220,'УЦН 2.0'!L:L,0)),"")</f>
        <v/>
      </c>
      <c r="S1220" s="801" t="str">
        <f>IFERROR(INDEX('ПРТС'!H:H,MATCH('показатель 504-п'!T1220,'ПРТС'!P:P,0)),"")</f>
        <v/>
      </c>
      <c r="T1220" s="808">
        <v>1221</v>
      </c>
      <c r="U1220" s="785"/>
      <c r="V1220" s="785"/>
      <c r="W1220" s="785"/>
      <c r="X1220" s="785"/>
      <c r="Y1220" s="785"/>
      <c r="Z1220" s="785"/>
      <c r="AA1220" s="785"/>
      <c r="AB1220" s="785"/>
    </row>
    <row r="1221" ht="14.25">
      <c r="A1221" s="809" t="s">
        <v>1229</v>
      </c>
      <c r="B1221" s="800" t="s">
        <v>1230</v>
      </c>
      <c r="C1221" s="809" t="s">
        <v>1231</v>
      </c>
      <c r="D1221" s="813">
        <v>199</v>
      </c>
      <c r="E1221" s="802">
        <v>135</v>
      </c>
      <c r="F1221" s="803" t="s">
        <v>7108</v>
      </c>
      <c r="G1221" s="803" t="s">
        <v>7109</v>
      </c>
      <c r="H1221" s="803" t="s">
        <v>7110</v>
      </c>
      <c r="I1221" s="803" t="str">
        <f>IFERROR(INDEX('УУС'!F:F,MATCH('показатель 504-п'!T1221,'УУС'!N:N,0)),"")</f>
        <v/>
      </c>
      <c r="J1221" s="811" t="str">
        <f t="shared" si="68"/>
        <v xml:space="preserve">4G хор</v>
      </c>
      <c r="K1221" s="805"/>
      <c r="L1221" s="805"/>
      <c r="M1221" s="805"/>
      <c r="N1221" s="812" t="s">
        <v>2483</v>
      </c>
      <c r="O1221" s="806" t="str">
        <f t="shared" si="69"/>
        <v>ВОЛС</v>
      </c>
      <c r="P1221" s="801" t="s">
        <v>2540</v>
      </c>
      <c r="Q1221" s="801" t="str">
        <f>CONCATENATE(IFERROR(INDEX('УЦН 1.0'!D:D,MATCH('показатель 504-п'!T1221,'УЦН 1.0'!R:R,0)),""),IF(IFERROR(INDEX('УЦН 1.0'!H:H,MATCH('показатель 504-п'!T1221,'УЦН 1.0'!R:R,0)),"")="",""," ("&amp;IFERROR(INDEX('УЦН 1.0'!H:H,MATCH('показатель 504-п'!T1221,'УЦН 1.0'!R:R,0)),"")&amp;")"))</f>
        <v/>
      </c>
      <c r="R1221" s="807" t="str">
        <f>IFERROR(INDEX('УЦН 2.0'!K:K,MATCH('показатель 504-п'!T1221,'УЦН 2.0'!L:L,0)),"")</f>
        <v xml:space="preserve">2023 (ноябрь 2023) - ВОЛС  </v>
      </c>
      <c r="S1221" s="801" t="str">
        <f>IFERROR(INDEX('ПРТС'!H:H,MATCH('показатель 504-п'!T1221,'ПРТС'!P:P,0)),"")</f>
        <v/>
      </c>
      <c r="T1221" s="808">
        <v>1222</v>
      </c>
      <c r="U1221" s="785"/>
      <c r="V1221" s="785"/>
      <c r="W1221" s="785"/>
      <c r="X1221" s="785"/>
      <c r="Y1221" s="785"/>
      <c r="Z1221" s="785"/>
      <c r="AA1221" s="785"/>
      <c r="AB1221" s="785"/>
    </row>
    <row r="1222" ht="14.25">
      <c r="A1222" s="800" t="s">
        <v>1229</v>
      </c>
      <c r="B1222" s="800" t="s">
        <v>1311</v>
      </c>
      <c r="C1222" s="800" t="s">
        <v>7111</v>
      </c>
      <c r="D1222" s="801">
        <v>74</v>
      </c>
      <c r="E1222" s="802">
        <v>48</v>
      </c>
      <c r="F1222" s="803" t="s">
        <v>7112</v>
      </c>
      <c r="G1222" s="803" t="s">
        <v>7113</v>
      </c>
      <c r="H1222" s="803" t="s">
        <v>7114</v>
      </c>
      <c r="I1222" s="803" t="str">
        <f>IFERROR(INDEX('УУС'!F:F,MATCH('показатель 504-п'!T1222,'УУС'!N:N,0)),"")</f>
        <v/>
      </c>
      <c r="J1222" s="804" t="str">
        <f t="shared" si="68"/>
        <v xml:space="preserve">4G хор</v>
      </c>
      <c r="K1222" s="805" t="s">
        <v>2515</v>
      </c>
      <c r="L1222" s="805" t="s">
        <v>2500</v>
      </c>
      <c r="M1222" s="805" t="s">
        <v>2489</v>
      </c>
      <c r="N1222" s="805" t="s">
        <v>2483</v>
      </c>
      <c r="O1222" s="806" t="str">
        <f t="shared" si="69"/>
        <v>-</v>
      </c>
      <c r="P1222" s="801" t="s">
        <v>156</v>
      </c>
      <c r="Q1222" s="801" t="str">
        <f>CONCATENATE(IFERROR(INDEX('УЦН 1.0'!D:D,MATCH('показатель 504-п'!T1222,'УЦН 1.0'!R:R,0)),""),IF(IFERROR(INDEX('УЦН 1.0'!H:H,MATCH('показатель 504-п'!T1222,'УЦН 1.0'!R:R,0)),"")="",""," ("&amp;IFERROR(INDEX('УЦН 1.0'!H:H,MATCH('показатель 504-п'!T1222,'УЦН 1.0'!R:R,0)),"")&amp;")"))</f>
        <v/>
      </c>
      <c r="R1222" s="807" t="str">
        <f>IFERROR(INDEX('УЦН 2.0'!K:K,MATCH('показатель 504-п'!T1222,'УЦН 2.0'!L:L,0)),"")</f>
        <v/>
      </c>
      <c r="S1222" s="801" t="str">
        <f>IFERROR(INDEX('ПРТС'!H:H,MATCH('показатель 504-п'!T1222,'ПРТС'!P:P,0)),"")</f>
        <v/>
      </c>
      <c r="T1222" s="808">
        <v>1223</v>
      </c>
      <c r="U1222" s="785"/>
      <c r="V1222" s="785"/>
      <c r="W1222" s="785"/>
      <c r="X1222" s="785"/>
      <c r="Y1222" s="785"/>
      <c r="Z1222" s="785"/>
      <c r="AA1222" s="785"/>
      <c r="AB1222" s="785"/>
    </row>
    <row r="1223" ht="14.25">
      <c r="A1223" s="800" t="s">
        <v>1229</v>
      </c>
      <c r="B1223" s="800" t="s">
        <v>1311</v>
      </c>
      <c r="C1223" s="824" t="s">
        <v>7115</v>
      </c>
      <c r="D1223" s="801">
        <v>722</v>
      </c>
      <c r="E1223" s="802">
        <v>574</v>
      </c>
      <c r="F1223" s="803" t="s">
        <v>7116</v>
      </c>
      <c r="G1223" s="803" t="s">
        <v>7117</v>
      </c>
      <c r="H1223" s="803" t="s">
        <v>7118</v>
      </c>
      <c r="I1223" s="803" t="str">
        <f>IFERROR(INDEX('УУС'!F:F,MATCH('показатель 504-п'!T1223,'УУС'!N:N,0)),"")</f>
        <v/>
      </c>
      <c r="J1223" s="804" t="str">
        <f t="shared" si="68"/>
        <v xml:space="preserve">4G хор</v>
      </c>
      <c r="K1223" s="805" t="s">
        <v>2515</v>
      </c>
      <c r="L1223" s="825" t="s">
        <v>2481</v>
      </c>
      <c r="M1223" s="825" t="s">
        <v>2489</v>
      </c>
      <c r="N1223" s="825" t="s">
        <v>2483</v>
      </c>
      <c r="O1223" s="806" t="str">
        <f t="shared" si="69"/>
        <v>ВОЛС</v>
      </c>
      <c r="P1223" s="801" t="s">
        <v>819</v>
      </c>
      <c r="Q1223" s="801" t="str">
        <f>CONCATENATE(IFERROR(INDEX('УЦН 1.0'!D:D,MATCH('показатель 504-п'!T1223,'УЦН 1.0'!R:R,0)),""),IF(IFERROR(INDEX('УЦН 1.0'!H:H,MATCH('показатель 504-п'!T1223,'УЦН 1.0'!R:R,0)),"")="",""," ("&amp;IFERROR(INDEX('УЦН 1.0'!H:H,MATCH('показатель 504-п'!T1223,'УЦН 1.0'!R:R,0)),"")&amp;")"))</f>
        <v/>
      </c>
      <c r="R1223" s="807" t="str">
        <f>IFERROR(INDEX('УЦН 2.0'!K:K,MATCH('показатель 504-п'!T1223,'УЦН 2.0'!L:L,0)),"")</f>
        <v/>
      </c>
      <c r="S1223" s="801" t="str">
        <f>IFERROR(INDEX('ПРТС'!H:H,MATCH('показатель 504-п'!T1223,'ПРТС'!P:P,0)),"")</f>
        <v/>
      </c>
      <c r="T1223" s="808">
        <v>1224</v>
      </c>
      <c r="U1223" s="785"/>
      <c r="V1223" s="785"/>
      <c r="W1223" s="785"/>
      <c r="X1223" s="785"/>
      <c r="Y1223" s="785"/>
      <c r="Z1223" s="785"/>
      <c r="AA1223" s="785"/>
      <c r="AB1223" s="785"/>
    </row>
    <row r="1224" ht="14.25">
      <c r="A1224" s="800" t="s">
        <v>7119</v>
      </c>
      <c r="B1224" s="800"/>
      <c r="C1224" s="800" t="s">
        <v>7120</v>
      </c>
      <c r="D1224" s="801">
        <v>175365</v>
      </c>
      <c r="E1224" s="802">
        <v>174453</v>
      </c>
      <c r="F1224" s="803" t="s">
        <v>7121</v>
      </c>
      <c r="G1224" s="803" t="s">
        <v>7122</v>
      </c>
      <c r="H1224" s="803" t="s">
        <v>7123</v>
      </c>
      <c r="I1224" s="803" t="str">
        <f>IFERROR(INDEX('УУС'!F:F,MATCH('показатель 504-п'!T1224,'УУС'!N:N,0)),"")</f>
        <v/>
      </c>
      <c r="J1224" s="804" t="str">
        <f t="shared" si="68"/>
        <v xml:space="preserve">4G хор</v>
      </c>
      <c r="K1224" s="805" t="s">
        <v>2480</v>
      </c>
      <c r="L1224" s="805" t="s">
        <v>2481</v>
      </c>
      <c r="M1224" s="805" t="s">
        <v>2482</v>
      </c>
      <c r="N1224" s="805" t="s">
        <v>2483</v>
      </c>
      <c r="O1224" s="806" t="str">
        <f t="shared" si="69"/>
        <v>ВОЛС</v>
      </c>
      <c r="P1224" s="801" t="s">
        <v>819</v>
      </c>
      <c r="Q1224" s="801" t="str">
        <f>CONCATENATE(IFERROR(INDEX('УЦН 1.0'!D:D,MATCH('показатель 504-п'!T1224,'УЦН 1.0'!R:R,0)),""),IF(IFERROR(INDEX('УЦН 1.0'!H:H,MATCH('показатель 504-п'!T1224,'УЦН 1.0'!R:R,0)),"")="",""," ("&amp;IFERROR(INDEX('УЦН 1.0'!H:H,MATCH('показатель 504-п'!T1224,'УЦН 1.0'!R:R,0)),"")&amp;")"))</f>
        <v/>
      </c>
      <c r="R1224" s="807" t="str">
        <f>IFERROR(INDEX('УЦН 2.0'!K:K,MATCH('показатель 504-п'!T1224,'УЦН 2.0'!L:L,0)),"")</f>
        <v/>
      </c>
      <c r="S1224" s="801" t="str">
        <f>IFERROR(INDEX('ПРТС'!H:H,MATCH('показатель 504-п'!T1224,'ПРТС'!P:P,0)),"")</f>
        <v/>
      </c>
      <c r="T1224" s="808">
        <v>1225</v>
      </c>
      <c r="U1224" s="785"/>
      <c r="V1224" s="785"/>
      <c r="W1224" s="785"/>
      <c r="X1224" s="785"/>
      <c r="Y1224" s="785"/>
      <c r="Z1224" s="785"/>
      <c r="AA1224" s="785"/>
      <c r="AB1224" s="785"/>
    </row>
    <row r="1225" ht="14.25">
      <c r="A1225" s="800" t="s">
        <v>7119</v>
      </c>
      <c r="B1225" s="800"/>
      <c r="C1225" s="800" t="s">
        <v>7124</v>
      </c>
      <c r="D1225" s="801">
        <v>887</v>
      </c>
      <c r="E1225" s="802">
        <v>784</v>
      </c>
      <c r="F1225" s="803" t="s">
        <v>7125</v>
      </c>
      <c r="G1225" s="803" t="s">
        <v>7126</v>
      </c>
      <c r="H1225" s="803" t="s">
        <v>7127</v>
      </c>
      <c r="I1225" s="803" t="str">
        <f>IFERROR(INDEX('УУС'!F:F,MATCH('показатель 504-п'!T1225,'УУС'!N:N,0)),"")</f>
        <v/>
      </c>
      <c r="J1225" s="827" t="str">
        <f t="shared" si="68"/>
        <v xml:space="preserve">4G хор</v>
      </c>
      <c r="K1225" s="805" t="s">
        <v>2515</v>
      </c>
      <c r="L1225" s="805" t="s">
        <v>2500</v>
      </c>
      <c r="M1225" s="828" t="s">
        <v>2482</v>
      </c>
      <c r="N1225" s="805"/>
      <c r="O1225" s="832" t="s">
        <v>819</v>
      </c>
      <c r="P1225" s="801" t="s">
        <v>156</v>
      </c>
      <c r="Q1225" s="801" t="str">
        <f>CONCATENATE(IFERROR(INDEX('УЦН 1.0'!D:D,MATCH('показатель 504-п'!T1225,'УЦН 1.0'!R:R,0)),""),IF(IFERROR(INDEX('УЦН 1.0'!H:H,MATCH('показатель 504-п'!T1225,'УЦН 1.0'!R:R,0)),"")="",""," ("&amp;IFERROR(INDEX('УЦН 1.0'!H:H,MATCH('показатель 504-п'!T1225,'УЦН 1.0'!R:R,0)),"")&amp;")"))</f>
        <v/>
      </c>
      <c r="R1225" s="807" t="str">
        <f>IFERROR(INDEX('УЦН 2.0'!K:K,MATCH('показатель 504-п'!T1225,'УЦН 2.0'!L:L,0)),"")</f>
        <v/>
      </c>
      <c r="S1225" s="801" t="str">
        <f>IFERROR(INDEX('ПРТС'!H:H,MATCH('показатель 504-п'!T1225,'ПРТС'!P:P,0)),"")</f>
        <v/>
      </c>
      <c r="T1225" s="808">
        <v>1226</v>
      </c>
      <c r="U1225" s="785"/>
      <c r="V1225" s="785"/>
      <c r="W1225" s="785"/>
      <c r="X1225" s="785"/>
      <c r="Y1225" s="785"/>
      <c r="Z1225" s="785"/>
      <c r="AA1225" s="785"/>
      <c r="AB1225" s="785"/>
    </row>
    <row r="1226" ht="14.25">
      <c r="A1226" s="800" t="s">
        <v>782</v>
      </c>
      <c r="B1226" s="800" t="s">
        <v>1228</v>
      </c>
      <c r="C1226" s="800" t="s">
        <v>7128</v>
      </c>
      <c r="D1226" s="801">
        <v>13</v>
      </c>
      <c r="E1226" s="802">
        <v>3</v>
      </c>
      <c r="F1226" s="803" t="s">
        <v>7129</v>
      </c>
      <c r="G1226" s="803" t="s">
        <v>7130</v>
      </c>
      <c r="H1226" s="803" t="s">
        <v>7131</v>
      </c>
      <c r="I1226" s="803" t="str">
        <f>IFERROR(INDEX('УУС'!F:F,MATCH('показатель 504-п'!T1226,'УУС'!N:N,0)),"")</f>
        <v/>
      </c>
      <c r="J1226" s="804" t="str">
        <f t="shared" si="68"/>
        <v xml:space="preserve">4G низ</v>
      </c>
      <c r="K1226" s="805" t="s">
        <v>156</v>
      </c>
      <c r="L1226" s="805" t="s">
        <v>2643</v>
      </c>
      <c r="M1226" s="805" t="s">
        <v>156</v>
      </c>
      <c r="N1226" s="805" t="s">
        <v>2586</v>
      </c>
      <c r="O1226" s="806" t="str">
        <f t="shared" si="69"/>
        <v>-</v>
      </c>
      <c r="P1226" s="801" t="s">
        <v>156</v>
      </c>
      <c r="Q1226" s="801" t="str">
        <f>CONCATENATE(IFERROR(INDEX('УЦН 1.0'!D:D,MATCH('показатель 504-п'!T1226,'УЦН 1.0'!R:R,0)),""),IF(IFERROR(INDEX('УЦН 1.0'!H:H,MATCH('показатель 504-п'!T1226,'УЦН 1.0'!R:R,0)),"")="",""," ("&amp;IFERROR(INDEX('УЦН 1.0'!H:H,MATCH('показатель 504-п'!T1226,'УЦН 1.0'!R:R,0)),"")&amp;")"))</f>
        <v/>
      </c>
      <c r="R1226" s="807" t="str">
        <f>IFERROR(INDEX('УЦН 2.0'!K:K,MATCH('показатель 504-п'!T1226,'УЦН 2.0'!L:L,0)),"")</f>
        <v/>
      </c>
      <c r="S1226" s="801" t="str">
        <f>IFERROR(INDEX('ПРТС'!H:H,MATCH('показатель 504-п'!T1226,'ПРТС'!P:P,0)),"")</f>
        <v/>
      </c>
      <c r="T1226" s="808">
        <v>1227</v>
      </c>
      <c r="U1226" s="785"/>
      <c r="V1226" s="785"/>
      <c r="W1226" s="785"/>
      <c r="X1226" s="785"/>
      <c r="Y1226" s="785"/>
      <c r="Z1226" s="785"/>
      <c r="AA1226" s="785"/>
      <c r="AB1226" s="785"/>
    </row>
    <row r="1227" ht="14.25">
      <c r="A1227" s="800" t="s">
        <v>782</v>
      </c>
      <c r="B1227" s="800" t="s">
        <v>1233</v>
      </c>
      <c r="C1227" s="800" t="s">
        <v>7132</v>
      </c>
      <c r="D1227" s="801">
        <v>41</v>
      </c>
      <c r="E1227" s="802">
        <v>35</v>
      </c>
      <c r="F1227" s="803" t="s">
        <v>7133</v>
      </c>
      <c r="G1227" s="803" t="s">
        <v>7134</v>
      </c>
      <c r="H1227" s="803" t="s">
        <v>7135</v>
      </c>
      <c r="I1227" s="803" t="str">
        <f>IFERROR(INDEX('УУС'!F:F,MATCH('показатель 504-п'!T1227,'УУС'!N:N,0)),"")</f>
        <v/>
      </c>
      <c r="J1227" s="804" t="str">
        <f t="shared" si="68"/>
        <v xml:space="preserve">4G низ</v>
      </c>
      <c r="K1227" s="805" t="s">
        <v>2515</v>
      </c>
      <c r="L1227" s="805" t="s">
        <v>2975</v>
      </c>
      <c r="M1227" s="805" t="s">
        <v>156</v>
      </c>
      <c r="N1227" s="805" t="s">
        <v>2586</v>
      </c>
      <c r="O1227" s="806" t="str">
        <f t="shared" si="69"/>
        <v>-</v>
      </c>
      <c r="P1227" s="801" t="s">
        <v>156</v>
      </c>
      <c r="Q1227" s="801" t="str">
        <f>CONCATENATE(IFERROR(INDEX('УЦН 1.0'!D:D,MATCH('показатель 504-п'!T1227,'УЦН 1.0'!R:R,0)),""),IF(IFERROR(INDEX('УЦН 1.0'!H:H,MATCH('показатель 504-п'!T1227,'УЦН 1.0'!R:R,0)),"")="",""," ("&amp;IFERROR(INDEX('УЦН 1.0'!H:H,MATCH('показатель 504-п'!T1227,'УЦН 1.0'!R:R,0)),"")&amp;")"))</f>
        <v/>
      </c>
      <c r="R1227" s="807" t="str">
        <f>IFERROR(INDEX('УЦН 2.0'!K:K,MATCH('показатель 504-п'!T1227,'УЦН 2.0'!L:L,0)),"")</f>
        <v/>
      </c>
      <c r="S1227" s="801" t="str">
        <f>IFERROR(INDEX('ПРТС'!H:H,MATCH('показатель 504-п'!T1227,'ПРТС'!P:P,0)),"")</f>
        <v/>
      </c>
      <c r="T1227" s="808">
        <v>1228</v>
      </c>
      <c r="U1227" s="785"/>
      <c r="V1227" s="785"/>
      <c r="W1227" s="785"/>
      <c r="X1227" s="785"/>
      <c r="Y1227" s="785"/>
      <c r="Z1227" s="785"/>
      <c r="AA1227" s="785"/>
      <c r="AB1227" s="785"/>
    </row>
    <row r="1228" ht="14.25">
      <c r="A1228" s="800" t="s">
        <v>782</v>
      </c>
      <c r="B1228" s="800" t="s">
        <v>1232</v>
      </c>
      <c r="C1228" s="800" t="s">
        <v>7136</v>
      </c>
      <c r="D1228" s="801">
        <v>33</v>
      </c>
      <c r="E1228" s="802">
        <v>19</v>
      </c>
      <c r="F1228" s="803" t="s">
        <v>7137</v>
      </c>
      <c r="G1228" s="803" t="s">
        <v>7138</v>
      </c>
      <c r="H1228" s="803" t="s">
        <v>7139</v>
      </c>
      <c r="I1228" s="803" t="str">
        <f>IFERROR(INDEX('УУС'!F:F,MATCH('показатель 504-п'!T1228,'УУС'!N:N,0)),"")</f>
        <v xml:space="preserve">ул. Красных Партизан, д. 17</v>
      </c>
      <c r="J1228" s="804" t="str">
        <f t="shared" si="68"/>
        <v>-</v>
      </c>
      <c r="K1228" s="805" t="s">
        <v>156</v>
      </c>
      <c r="L1228" s="805" t="s">
        <v>156</v>
      </c>
      <c r="M1228" s="805" t="s">
        <v>156</v>
      </c>
      <c r="N1228" s="805" t="s">
        <v>156</v>
      </c>
      <c r="O1228" s="806" t="str">
        <f t="shared" si="69"/>
        <v>-</v>
      </c>
      <c r="P1228" s="801" t="s">
        <v>156</v>
      </c>
      <c r="Q1228" s="801" t="str">
        <f>CONCATENATE(IFERROR(INDEX('УЦН 1.0'!D:D,MATCH('показатель 504-п'!T1228,'УЦН 1.0'!R:R,0)),""),IF(IFERROR(INDEX('УЦН 1.0'!H:H,MATCH('показатель 504-п'!T1228,'УЦН 1.0'!R:R,0)),"")="",""," ("&amp;IFERROR(INDEX('УЦН 1.0'!H:H,MATCH('показатель 504-п'!T1228,'УЦН 1.0'!R:R,0)),"")&amp;")"))</f>
        <v/>
      </c>
      <c r="R1228" s="807" t="str">
        <f>IFERROR(INDEX('УЦН 2.0'!K:K,MATCH('показатель 504-п'!T1228,'УЦН 2.0'!L:L,0)),"")</f>
        <v/>
      </c>
      <c r="S1228" s="801" t="str">
        <f>IFERROR(INDEX('ПРТС'!H:H,MATCH('показатель 504-п'!T1228,'ПРТС'!P:P,0)),"")</f>
        <v/>
      </c>
      <c r="T1228" s="808">
        <v>1229</v>
      </c>
      <c r="U1228" s="785"/>
      <c r="V1228" s="785"/>
      <c r="W1228" s="785"/>
      <c r="X1228" s="785"/>
      <c r="Y1228" s="785"/>
      <c r="Z1228" s="785"/>
      <c r="AA1228" s="785"/>
      <c r="AB1228" s="785"/>
    </row>
    <row r="1229" ht="14.25">
      <c r="A1229" s="818" t="s">
        <v>782</v>
      </c>
      <c r="B1229" s="800" t="s">
        <v>7140</v>
      </c>
      <c r="C1229" s="818" t="s">
        <v>386</v>
      </c>
      <c r="D1229" s="801">
        <v>376</v>
      </c>
      <c r="E1229" s="822">
        <v>273</v>
      </c>
      <c r="F1229" s="823" t="s">
        <v>7141</v>
      </c>
      <c r="G1229" s="823" t="s">
        <v>7142</v>
      </c>
      <c r="H1229" s="823" t="s">
        <v>7143</v>
      </c>
      <c r="I1229" s="803" t="str">
        <f>IFERROR(INDEX('УУС'!F:F,MATCH('показатель 504-п'!T1229,'УУС'!N:N,0)),"")</f>
        <v/>
      </c>
      <c r="J1229" s="819" t="str">
        <f t="shared" si="68"/>
        <v xml:space="preserve">2G низ</v>
      </c>
      <c r="K1229" s="805" t="s">
        <v>2515</v>
      </c>
      <c r="L1229" s="805" t="s">
        <v>2500</v>
      </c>
      <c r="M1229" s="820" t="s">
        <v>2489</v>
      </c>
      <c r="N1229" s="805" t="s">
        <v>2490</v>
      </c>
      <c r="O1229" s="806" t="str">
        <f t="shared" si="69"/>
        <v>ВОЛС</v>
      </c>
      <c r="P1229" s="801" t="s">
        <v>2540</v>
      </c>
      <c r="Q1229" s="801" t="str">
        <f>CONCATENATE(IFERROR(INDEX('УЦН 1.0'!D:D,MATCH('показатель 504-п'!T1229,'УЦН 1.0'!R:R,0)),""),IF(IFERROR(INDEX('УЦН 1.0'!H:H,MATCH('показатель 504-п'!T1229,'УЦН 1.0'!R:R,0)),"")="",""," ("&amp;IFERROR(INDEX('УЦН 1.0'!H:H,MATCH('показатель 504-п'!T1229,'УЦН 1.0'!R:R,0)),"")&amp;")"))</f>
        <v xml:space="preserve">2020 (ВОЛС)</v>
      </c>
      <c r="R1229" s="807" t="str">
        <f>IFERROR(INDEX('УЦН 2.0'!K:K,MATCH('показатель 504-п'!T1229,'УЦН 2.0'!L:L,0)),"")</f>
        <v/>
      </c>
      <c r="S1229" s="801">
        <f>IFERROR(INDEX('ПРТС'!H:H,MATCH('показатель 504-п'!T1229,'ПРТС'!P:P,0)),"")</f>
        <v>2024</v>
      </c>
      <c r="T1229" s="808">
        <v>1230</v>
      </c>
      <c r="U1229" s="785"/>
      <c r="V1229" s="785"/>
      <c r="W1229" s="785"/>
      <c r="X1229" s="785"/>
      <c r="Y1229" s="785"/>
      <c r="Z1229" s="785"/>
      <c r="AA1229" s="785"/>
      <c r="AB1229" s="785"/>
    </row>
    <row r="1230" ht="14.25">
      <c r="A1230" s="800" t="s">
        <v>782</v>
      </c>
      <c r="B1230" s="800" t="s">
        <v>7144</v>
      </c>
      <c r="C1230" s="800" t="s">
        <v>7145</v>
      </c>
      <c r="D1230" s="801">
        <v>19</v>
      </c>
      <c r="E1230" s="802">
        <v>19</v>
      </c>
      <c r="F1230" s="803" t="s">
        <v>7146</v>
      </c>
      <c r="G1230" s="803" t="s">
        <v>7147</v>
      </c>
      <c r="H1230" s="803" t="s">
        <v>7148</v>
      </c>
      <c r="I1230" s="803" t="str">
        <f>IFERROR(INDEX('УУС'!F:F,MATCH('показатель 504-п'!T1230,'УУС'!N:N,0)),"")</f>
        <v xml:space="preserve">ул. Таежная, д. 2</v>
      </c>
      <c r="J1230" s="804" t="str">
        <f t="shared" si="68"/>
        <v>-</v>
      </c>
      <c r="K1230" s="805" t="s">
        <v>156</v>
      </c>
      <c r="L1230" s="805" t="s">
        <v>156</v>
      </c>
      <c r="M1230" s="805" t="s">
        <v>156</v>
      </c>
      <c r="N1230" s="805" t="s">
        <v>156</v>
      </c>
      <c r="O1230" s="806" t="str">
        <f t="shared" si="69"/>
        <v>-</v>
      </c>
      <c r="P1230" s="801" t="s">
        <v>156</v>
      </c>
      <c r="Q1230" s="801" t="str">
        <f>CONCATENATE(IFERROR(INDEX('УЦН 1.0'!D:D,MATCH('показатель 504-п'!T1230,'УЦН 1.0'!R:R,0)),""),IF(IFERROR(INDEX('УЦН 1.0'!H:H,MATCH('показатель 504-п'!T1230,'УЦН 1.0'!R:R,0)),"")="",""," ("&amp;IFERROR(INDEX('УЦН 1.0'!H:H,MATCH('показатель 504-п'!T1230,'УЦН 1.0'!R:R,0)),"")&amp;")"))</f>
        <v/>
      </c>
      <c r="R1230" s="807" t="str">
        <f>IFERROR(INDEX('УЦН 2.0'!K:K,MATCH('показатель 504-п'!T1230,'УЦН 2.0'!L:L,0)),"")</f>
        <v/>
      </c>
      <c r="S1230" s="801" t="str">
        <f>IFERROR(INDEX('ПРТС'!H:H,MATCH('показатель 504-п'!T1230,'ПРТС'!P:P,0)),"")</f>
        <v/>
      </c>
      <c r="T1230" s="808">
        <v>1231</v>
      </c>
      <c r="U1230" s="785"/>
      <c r="V1230" s="785"/>
      <c r="W1230" s="785"/>
      <c r="X1230" s="785"/>
      <c r="Y1230" s="785"/>
      <c r="Z1230" s="785"/>
      <c r="AA1230" s="785"/>
      <c r="AB1230" s="785"/>
    </row>
    <row r="1231" ht="14.25">
      <c r="A1231" s="800" t="s">
        <v>782</v>
      </c>
      <c r="B1231" s="800" t="s">
        <v>1233</v>
      </c>
      <c r="C1231" s="800" t="s">
        <v>7149</v>
      </c>
      <c r="D1231" s="801">
        <v>761</v>
      </c>
      <c r="E1231" s="802">
        <v>627</v>
      </c>
      <c r="F1231" s="803" t="s">
        <v>7150</v>
      </c>
      <c r="G1231" s="803" t="s">
        <v>7151</v>
      </c>
      <c r="H1231" s="803" t="s">
        <v>7152</v>
      </c>
      <c r="I1231" s="803" t="str">
        <f>IFERROR(INDEX('УУС'!F:F,MATCH('показатель 504-п'!T1231,'УУС'!N:N,0)),"")</f>
        <v/>
      </c>
      <c r="J1231" s="804" t="str">
        <f t="shared" si="68"/>
        <v xml:space="preserve">4G хор</v>
      </c>
      <c r="K1231" s="805" t="s">
        <v>2557</v>
      </c>
      <c r="L1231" s="805" t="s">
        <v>2488</v>
      </c>
      <c r="M1231" s="805" t="s">
        <v>156</v>
      </c>
      <c r="N1231" s="805" t="s">
        <v>2483</v>
      </c>
      <c r="O1231" s="806" t="str">
        <f t="shared" si="69"/>
        <v>ВОЛС</v>
      </c>
      <c r="P1231" s="801" t="s">
        <v>819</v>
      </c>
      <c r="Q1231" s="801" t="str">
        <f>CONCATENATE(IFERROR(INDEX('УЦН 1.0'!D:D,MATCH('показатель 504-п'!T1231,'УЦН 1.0'!R:R,0)),""),IF(IFERROR(INDEX('УЦН 1.0'!H:H,MATCH('показатель 504-п'!T1231,'УЦН 1.0'!R:R,0)),"")="",""," ("&amp;IFERROR(INDEX('УЦН 1.0'!H:H,MATCH('показатель 504-п'!T1231,'УЦН 1.0'!R:R,0)),"")&amp;")"))</f>
        <v/>
      </c>
      <c r="R1231" s="807" t="str">
        <f>IFERROR(INDEX('УЦН 2.0'!K:K,MATCH('показатель 504-п'!T1231,'УЦН 2.0'!L:L,0)),"")</f>
        <v/>
      </c>
      <c r="S1231" s="801" t="str">
        <f>IFERROR(INDEX('ПРТС'!H:H,MATCH('показатель 504-п'!T1231,'ПРТС'!P:P,0)),"")</f>
        <v/>
      </c>
      <c r="T1231" s="808">
        <v>1232</v>
      </c>
      <c r="U1231" s="785"/>
      <c r="V1231" s="785"/>
      <c r="W1231" s="785"/>
      <c r="X1231" s="785"/>
      <c r="Y1231" s="785"/>
      <c r="Z1231" s="785"/>
      <c r="AA1231" s="785"/>
      <c r="AB1231" s="785"/>
    </row>
    <row r="1232" ht="14.25">
      <c r="A1232" s="800" t="s">
        <v>782</v>
      </c>
      <c r="B1232" s="800" t="s">
        <v>7144</v>
      </c>
      <c r="C1232" s="800" t="s">
        <v>7153</v>
      </c>
      <c r="D1232" s="801">
        <v>948</v>
      </c>
      <c r="E1232" s="802">
        <v>801</v>
      </c>
      <c r="F1232" s="803" t="s">
        <v>7154</v>
      </c>
      <c r="G1232" s="803" t="s">
        <v>7155</v>
      </c>
      <c r="H1232" s="803" t="s">
        <v>7156</v>
      </c>
      <c r="I1232" s="803" t="str">
        <f>IFERROR(INDEX('УУС'!F:F,MATCH('показатель 504-п'!T1232,'УУС'!N:N,0)),"")</f>
        <v xml:space="preserve">ул. Центральная, д. 12</v>
      </c>
      <c r="J1232" s="804" t="str">
        <f t="shared" si="68"/>
        <v xml:space="preserve">4G хор</v>
      </c>
      <c r="K1232" s="805" t="s">
        <v>156</v>
      </c>
      <c r="L1232" s="805" t="s">
        <v>2481</v>
      </c>
      <c r="M1232" s="805" t="s">
        <v>156</v>
      </c>
      <c r="N1232" s="805" t="s">
        <v>156</v>
      </c>
      <c r="O1232" s="806" t="str">
        <f t="shared" si="69"/>
        <v>ВОЛС</v>
      </c>
      <c r="P1232" s="801" t="s">
        <v>819</v>
      </c>
      <c r="Q1232" s="801" t="str">
        <f>CONCATENATE(IFERROR(INDEX('УЦН 1.0'!D:D,MATCH('показатель 504-п'!T1232,'УЦН 1.0'!R:R,0)),""),IF(IFERROR(INDEX('УЦН 1.0'!H:H,MATCH('показатель 504-п'!T1232,'УЦН 1.0'!R:R,0)),"")="",""," ("&amp;IFERROR(INDEX('УЦН 1.0'!H:H,MATCH('показатель 504-п'!T1232,'УЦН 1.0'!R:R,0)),"")&amp;")"))</f>
        <v/>
      </c>
      <c r="R1232" s="807" t="str">
        <f>IFERROR(INDEX('УЦН 2.0'!K:K,MATCH('показатель 504-п'!T1232,'УЦН 2.0'!L:L,0)),"")</f>
        <v/>
      </c>
      <c r="S1232" s="801" t="str">
        <f>IFERROR(INDEX('ПРТС'!H:H,MATCH('показатель 504-п'!T1232,'ПРТС'!P:P,0)),"")</f>
        <v/>
      </c>
      <c r="T1232" s="808">
        <v>1233</v>
      </c>
      <c r="U1232" s="785"/>
      <c r="V1232" s="785"/>
      <c r="W1232" s="785"/>
      <c r="X1232" s="785"/>
      <c r="Y1232" s="785"/>
      <c r="Z1232" s="785"/>
      <c r="AA1232" s="785"/>
      <c r="AB1232" s="785"/>
    </row>
    <row r="1233" ht="14.25">
      <c r="A1233" s="800" t="s">
        <v>782</v>
      </c>
      <c r="B1233" s="800" t="s">
        <v>1228</v>
      </c>
      <c r="C1233" s="800" t="s">
        <v>387</v>
      </c>
      <c r="D1233" s="801">
        <v>299</v>
      </c>
      <c r="E1233" s="802">
        <v>190</v>
      </c>
      <c r="F1233" s="803" t="s">
        <v>7157</v>
      </c>
      <c r="G1233" s="803" t="s">
        <v>7158</v>
      </c>
      <c r="H1233" s="803" t="s">
        <v>7159</v>
      </c>
      <c r="I1233" s="803" t="str">
        <f>IFERROR(INDEX('УУС'!F:F,MATCH('показатель 504-п'!T1233,'УУС'!N:N,0)),"")</f>
        <v xml:space="preserve">ул. Суворова, д. 10</v>
      </c>
      <c r="J1233" s="804" t="str">
        <f t="shared" si="68"/>
        <v xml:space="preserve">4G хор</v>
      </c>
      <c r="K1233" s="805" t="s">
        <v>156</v>
      </c>
      <c r="L1233" s="805" t="s">
        <v>2481</v>
      </c>
      <c r="M1233" s="805" t="s">
        <v>156</v>
      </c>
      <c r="N1233" s="805" t="s">
        <v>2483</v>
      </c>
      <c r="O1233" s="806" t="str">
        <f t="shared" si="69"/>
        <v>ВОЛС</v>
      </c>
      <c r="P1233" s="801" t="s">
        <v>2540</v>
      </c>
      <c r="Q1233" s="801" t="str">
        <f>CONCATENATE(IFERROR(INDEX('УЦН 1.0'!D:D,MATCH('показатель 504-п'!T1233,'УЦН 1.0'!R:R,0)),""),IF(IFERROR(INDEX('УЦН 1.0'!H:H,MATCH('показатель 504-п'!T1233,'УЦН 1.0'!R:R,0)),"")="",""," ("&amp;IFERROR(INDEX('УЦН 1.0'!H:H,MATCH('показатель 504-п'!T1233,'УЦН 1.0'!R:R,0)),"")&amp;")"))</f>
        <v xml:space="preserve">2020 (ВОЛС)</v>
      </c>
      <c r="R1233" s="807" t="str">
        <f>IFERROR(INDEX('УЦН 2.0'!K:K,MATCH('показатель 504-п'!T1233,'УЦН 2.0'!L:L,0)),"")</f>
        <v/>
      </c>
      <c r="S1233" s="801" t="str">
        <f>IFERROR(INDEX('ПРТС'!H:H,MATCH('показатель 504-п'!T1233,'ПРТС'!P:P,0)),"")</f>
        <v/>
      </c>
      <c r="T1233" s="808">
        <v>1234</v>
      </c>
      <c r="U1233" s="785"/>
      <c r="V1233" s="785"/>
      <c r="W1233" s="785"/>
      <c r="X1233" s="785"/>
      <c r="Y1233" s="785"/>
      <c r="Z1233" s="785"/>
      <c r="AA1233" s="785"/>
      <c r="AB1233" s="785"/>
    </row>
    <row r="1234" ht="14.25">
      <c r="A1234" s="800" t="s">
        <v>782</v>
      </c>
      <c r="B1234" s="800" t="s">
        <v>7160</v>
      </c>
      <c r="C1234" s="800" t="s">
        <v>7161</v>
      </c>
      <c r="D1234" s="801">
        <v>2</v>
      </c>
      <c r="E1234" s="802">
        <v>7</v>
      </c>
      <c r="F1234" s="803" t="s">
        <v>7162</v>
      </c>
      <c r="G1234" s="803" t="s">
        <v>7163</v>
      </c>
      <c r="H1234" s="803" t="s">
        <v>7164</v>
      </c>
      <c r="I1234" s="803" t="str">
        <f>IFERROR(INDEX('УУС'!F:F,MATCH('показатель 504-п'!T1234,'УУС'!N:N,0)),"")</f>
        <v xml:space="preserve">ул. Лесная, д. 2А</v>
      </c>
      <c r="J1234" s="804" t="str">
        <f t="shared" si="68"/>
        <v>-</v>
      </c>
      <c r="K1234" s="805" t="s">
        <v>156</v>
      </c>
      <c r="L1234" s="805" t="s">
        <v>156</v>
      </c>
      <c r="M1234" s="805" t="s">
        <v>156</v>
      </c>
      <c r="N1234" s="805" t="s">
        <v>156</v>
      </c>
      <c r="O1234" s="806" t="str">
        <f t="shared" si="69"/>
        <v>-</v>
      </c>
      <c r="P1234" s="801" t="s">
        <v>156</v>
      </c>
      <c r="Q1234" s="801" t="str">
        <f>CONCATENATE(IFERROR(INDEX('УЦН 1.0'!D:D,MATCH('показатель 504-п'!T1234,'УЦН 1.0'!R:R,0)),""),IF(IFERROR(INDEX('УЦН 1.0'!H:H,MATCH('показатель 504-п'!T1234,'УЦН 1.0'!R:R,0)),"")="",""," ("&amp;IFERROR(INDEX('УЦН 1.0'!H:H,MATCH('показатель 504-п'!T1234,'УЦН 1.0'!R:R,0)),"")&amp;")"))</f>
        <v/>
      </c>
      <c r="R1234" s="807" t="str">
        <f>IFERROR(INDEX('УЦН 2.0'!K:K,MATCH('показатель 504-п'!T1234,'УЦН 2.0'!L:L,0)),"")</f>
        <v/>
      </c>
      <c r="S1234" s="801" t="str">
        <f>IFERROR(INDEX('ПРТС'!H:H,MATCH('показатель 504-п'!T1234,'ПРТС'!P:P,0)),"")</f>
        <v/>
      </c>
      <c r="T1234" s="808">
        <v>1235</v>
      </c>
      <c r="U1234" s="785"/>
      <c r="V1234" s="785"/>
      <c r="W1234" s="785"/>
      <c r="X1234" s="785"/>
      <c r="Y1234" s="785"/>
      <c r="Z1234" s="785"/>
      <c r="AA1234" s="785"/>
      <c r="AB1234" s="785"/>
    </row>
    <row r="1235" ht="14.25">
      <c r="A1235" s="800" t="s">
        <v>782</v>
      </c>
      <c r="B1235" s="800" t="s">
        <v>1228</v>
      </c>
      <c r="C1235" s="800" t="s">
        <v>7165</v>
      </c>
      <c r="D1235" s="801">
        <v>115</v>
      </c>
      <c r="E1235" s="802">
        <v>85</v>
      </c>
      <c r="F1235" s="803" t="s">
        <v>7166</v>
      </c>
      <c r="G1235" s="803" t="s">
        <v>7167</v>
      </c>
      <c r="H1235" s="803" t="s">
        <v>7168</v>
      </c>
      <c r="I1235" s="803" t="str">
        <f>IFERROR(INDEX('УУС'!F:F,MATCH('показатель 504-п'!T1235,'УУС'!N:N,0)),"")</f>
        <v xml:space="preserve">ул. Гагарина, д. 56</v>
      </c>
      <c r="J1235" s="804" t="str">
        <f t="shared" si="68"/>
        <v xml:space="preserve">3G низ</v>
      </c>
      <c r="K1235" s="805" t="s">
        <v>156</v>
      </c>
      <c r="L1235" s="805" t="s">
        <v>156</v>
      </c>
      <c r="M1235" s="805" t="s">
        <v>156</v>
      </c>
      <c r="N1235" s="805" t="s">
        <v>2738</v>
      </c>
      <c r="O1235" s="806" t="str">
        <f t="shared" si="69"/>
        <v>РРЛ</v>
      </c>
      <c r="P1235" s="801" t="s">
        <v>2540</v>
      </c>
      <c r="Q1235" s="801" t="str">
        <f>CONCATENATE(IFERROR(INDEX('УЦН 1.0'!D:D,MATCH('показатель 504-п'!T1235,'УЦН 1.0'!R:R,0)),""),IF(IFERROR(INDEX('УЦН 1.0'!H:H,MATCH('показатель 504-п'!T1235,'УЦН 1.0'!R:R,0)),"")="",""," ("&amp;IFERROR(INDEX('УЦН 1.0'!H:H,MATCH('показатель 504-п'!T1235,'УЦН 1.0'!R:R,0)),"")&amp;")"))</f>
        <v/>
      </c>
      <c r="R1235" s="807" t="str">
        <f>IFERROR(INDEX('УЦН 2.0'!K:K,MATCH('показатель 504-п'!T1235,'УЦН 2.0'!L:L,0)),"")</f>
        <v/>
      </c>
      <c r="S1235" s="801" t="str">
        <f>IFERROR(INDEX('ПРТС'!H:H,MATCH('показатель 504-п'!T1235,'ПРТС'!P:P,0)),"")</f>
        <v/>
      </c>
      <c r="T1235" s="808">
        <v>1236</v>
      </c>
      <c r="U1235" s="785"/>
      <c r="V1235" s="785"/>
      <c r="W1235" s="785"/>
      <c r="X1235" s="785"/>
      <c r="Y1235" s="785"/>
      <c r="Z1235" s="785"/>
      <c r="AA1235" s="785"/>
      <c r="AB1235" s="785"/>
    </row>
    <row r="1236" ht="14.25">
      <c r="A1236" s="800" t="s">
        <v>782</v>
      </c>
      <c r="B1236" s="800" t="s">
        <v>1233</v>
      </c>
      <c r="C1236" s="800" t="s">
        <v>7169</v>
      </c>
      <c r="D1236" s="801">
        <v>69</v>
      </c>
      <c r="E1236" s="802">
        <v>18</v>
      </c>
      <c r="F1236" s="803" t="s">
        <v>7170</v>
      </c>
      <c r="G1236" s="803" t="s">
        <v>7171</v>
      </c>
      <c r="H1236" s="803" t="s">
        <v>7172</v>
      </c>
      <c r="I1236" s="803" t="str">
        <f>IFERROR(INDEX('УУС'!F:F,MATCH('показатель 504-п'!T1236,'УУС'!N:N,0)),"")</f>
        <v/>
      </c>
      <c r="J1236" s="804" t="str">
        <f t="shared" si="68"/>
        <v xml:space="preserve">4G низ</v>
      </c>
      <c r="K1236" s="805" t="s">
        <v>2515</v>
      </c>
      <c r="L1236" s="805" t="s">
        <v>2975</v>
      </c>
      <c r="M1236" s="805"/>
      <c r="N1236" s="805" t="s">
        <v>2586</v>
      </c>
      <c r="O1236" s="806" t="str">
        <f t="shared" si="69"/>
        <v>-</v>
      </c>
      <c r="P1236" s="801" t="s">
        <v>156</v>
      </c>
      <c r="Q1236" s="801" t="str">
        <f>CONCATENATE(IFERROR(INDEX('УЦН 1.0'!D:D,MATCH('показатель 504-п'!T1236,'УЦН 1.0'!R:R,0)),""),IF(IFERROR(INDEX('УЦН 1.0'!H:H,MATCH('показатель 504-п'!T1236,'УЦН 1.0'!R:R,0)),"")="",""," ("&amp;IFERROR(INDEX('УЦН 1.0'!H:H,MATCH('показатель 504-п'!T1236,'УЦН 1.0'!R:R,0)),"")&amp;")"))</f>
        <v/>
      </c>
      <c r="R1236" s="807" t="str">
        <f>IFERROR(INDEX('УЦН 2.0'!K:K,MATCH('показатель 504-п'!T1236,'УЦН 2.0'!L:L,0)),"")</f>
        <v/>
      </c>
      <c r="S1236" s="801" t="str">
        <f>IFERROR(INDEX('ПРТС'!H:H,MATCH('показатель 504-п'!T1236,'ПРТС'!P:P,0)),"")</f>
        <v/>
      </c>
      <c r="T1236" s="808">
        <v>1237</v>
      </c>
      <c r="U1236" s="785"/>
      <c r="V1236" s="785"/>
      <c r="W1236" s="785"/>
      <c r="X1236" s="785"/>
      <c r="Y1236" s="785"/>
      <c r="Z1236" s="785"/>
      <c r="AA1236" s="785"/>
      <c r="AB1236" s="785"/>
    </row>
    <row r="1237" ht="14.25">
      <c r="A1237" s="800" t="s">
        <v>782</v>
      </c>
      <c r="B1237" s="800" t="s">
        <v>7160</v>
      </c>
      <c r="C1237" s="800" t="s">
        <v>7173</v>
      </c>
      <c r="D1237" s="801">
        <v>0</v>
      </c>
      <c r="E1237" s="802">
        <v>1</v>
      </c>
      <c r="F1237" s="803" t="s">
        <v>7174</v>
      </c>
      <c r="G1237" s="803" t="s">
        <v>7175</v>
      </c>
      <c r="H1237" s="803" t="s">
        <v>7176</v>
      </c>
      <c r="I1237" s="803" t="str">
        <f>IFERROR(INDEX('УУС'!F:F,MATCH('показатель 504-п'!T1237,'УУС'!N:N,0)),"")</f>
        <v/>
      </c>
      <c r="J1237" s="804" t="str">
        <f t="shared" si="68"/>
        <v>-</v>
      </c>
      <c r="K1237" s="805" t="s">
        <v>156</v>
      </c>
      <c r="L1237" s="805" t="s">
        <v>156</v>
      </c>
      <c r="M1237" s="805" t="s">
        <v>156</v>
      </c>
      <c r="N1237" s="805" t="s">
        <v>156</v>
      </c>
      <c r="O1237" s="806" t="str">
        <f t="shared" si="69"/>
        <v>-</v>
      </c>
      <c r="P1237" s="801" t="s">
        <v>156</v>
      </c>
      <c r="Q1237" s="801" t="str">
        <f>CONCATENATE(IFERROR(INDEX('УЦН 1.0'!D:D,MATCH('показатель 504-п'!T1237,'УЦН 1.0'!R:R,0)),""),IF(IFERROR(INDEX('УЦН 1.0'!H:H,MATCH('показатель 504-п'!T1237,'УЦН 1.0'!R:R,0)),"")="",""," ("&amp;IFERROR(INDEX('УЦН 1.0'!H:H,MATCH('показатель 504-п'!T1237,'УЦН 1.0'!R:R,0)),"")&amp;")"))</f>
        <v/>
      </c>
      <c r="R1237" s="807" t="str">
        <f>IFERROR(INDEX('УЦН 2.0'!K:K,MATCH('показатель 504-п'!T1237,'УЦН 2.0'!L:L,0)),"")</f>
        <v/>
      </c>
      <c r="S1237" s="801" t="str">
        <f>IFERROR(INDEX('ПРТС'!H:H,MATCH('показатель 504-п'!T1237,'ПРТС'!P:P,0)),"")</f>
        <v/>
      </c>
      <c r="T1237" s="808">
        <v>1238</v>
      </c>
      <c r="U1237" s="785"/>
      <c r="V1237" s="785"/>
      <c r="W1237" s="785"/>
      <c r="X1237" s="785"/>
      <c r="Y1237" s="785"/>
      <c r="Z1237" s="785"/>
      <c r="AA1237" s="785"/>
      <c r="AB1237" s="785"/>
    </row>
    <row r="1238" ht="14.25">
      <c r="A1238" s="800" t="s">
        <v>782</v>
      </c>
      <c r="B1238" s="800" t="s">
        <v>7177</v>
      </c>
      <c r="C1238" s="800" t="s">
        <v>388</v>
      </c>
      <c r="D1238" s="801">
        <v>359</v>
      </c>
      <c r="E1238" s="822">
        <v>253</v>
      </c>
      <c r="F1238" s="823" t="s">
        <v>7178</v>
      </c>
      <c r="G1238" s="823" t="s">
        <v>7179</v>
      </c>
      <c r="H1238" s="823" t="s">
        <v>7180</v>
      </c>
      <c r="I1238" s="803" t="str">
        <f>IFERROR(INDEX('УУС'!F:F,MATCH('показатель 504-п'!T1238,'УУС'!N:N,0)),"")</f>
        <v xml:space="preserve">ул. Красных Партизан, д. 67А</v>
      </c>
      <c r="J1238" s="804" t="str">
        <f t="shared" si="68"/>
        <v xml:space="preserve">4G низ</v>
      </c>
      <c r="K1238" s="805" t="s">
        <v>2562</v>
      </c>
      <c r="L1238" s="805" t="s">
        <v>2643</v>
      </c>
      <c r="M1238" s="805" t="s">
        <v>3005</v>
      </c>
      <c r="N1238" s="805" t="s">
        <v>2586</v>
      </c>
      <c r="O1238" s="806" t="str">
        <f t="shared" si="69"/>
        <v>ВОЛС</v>
      </c>
      <c r="P1238" s="801" t="s">
        <v>819</v>
      </c>
      <c r="Q1238" s="801" t="str">
        <f>CONCATENATE(IFERROR(INDEX('УЦН 1.0'!D:D,MATCH('показатель 504-п'!T1238,'УЦН 1.0'!R:R,0)),""),IF(IFERROR(INDEX('УЦН 1.0'!H:H,MATCH('показатель 504-п'!T1238,'УЦН 1.0'!R:R,0)),"")="",""," ("&amp;IFERROR(INDEX('УЦН 1.0'!H:H,MATCH('показатель 504-п'!T1238,'УЦН 1.0'!R:R,0)),"")&amp;")"))</f>
        <v xml:space="preserve">2015 (ВОЛС)</v>
      </c>
      <c r="R1238" s="807" t="str">
        <f>IFERROR(INDEX('УЦН 2.0'!K:K,MATCH('показатель 504-п'!T1238,'УЦН 2.0'!L:L,0)),"")</f>
        <v/>
      </c>
      <c r="S1238" s="801" t="str">
        <f>IFERROR(INDEX('ПРТС'!H:H,MATCH('показатель 504-п'!T1238,'ПРТС'!P:P,0)),"")</f>
        <v/>
      </c>
      <c r="T1238" s="808">
        <v>1239</v>
      </c>
      <c r="U1238" s="785"/>
      <c r="V1238" s="785"/>
      <c r="W1238" s="785"/>
      <c r="X1238" s="785"/>
      <c r="Y1238" s="785"/>
      <c r="Z1238" s="785"/>
      <c r="AA1238" s="785"/>
      <c r="AB1238" s="785"/>
    </row>
    <row r="1239" ht="14.25">
      <c r="A1239" s="800" t="s">
        <v>782</v>
      </c>
      <c r="B1239" s="800" t="s">
        <v>7140</v>
      </c>
      <c r="C1239" s="800" t="s">
        <v>1556</v>
      </c>
      <c r="D1239" s="801">
        <v>139</v>
      </c>
      <c r="E1239" s="822">
        <v>102</v>
      </c>
      <c r="F1239" s="823" t="s">
        <v>7181</v>
      </c>
      <c r="G1239" s="823" t="s">
        <v>7182</v>
      </c>
      <c r="H1239" s="823" t="s">
        <v>7183</v>
      </c>
      <c r="I1239" s="803" t="str">
        <f>IFERROR(INDEX('УУС'!F:F,MATCH('показатель 504-п'!T1239,'УУС'!N:N,0)),"")</f>
        <v/>
      </c>
      <c r="J1239" s="804" t="str">
        <f t="shared" si="68"/>
        <v xml:space="preserve">2G низ</v>
      </c>
      <c r="K1239" s="805" t="s">
        <v>2515</v>
      </c>
      <c r="L1239" s="805" t="s">
        <v>2500</v>
      </c>
      <c r="M1239" s="805" t="s">
        <v>2489</v>
      </c>
      <c r="N1239" s="805" t="s">
        <v>2490</v>
      </c>
      <c r="O1239" s="806" t="str">
        <f t="shared" si="69"/>
        <v>ВОЛС</v>
      </c>
      <c r="P1239" s="801" t="s">
        <v>819</v>
      </c>
      <c r="Q1239" s="801" t="str">
        <f>CONCATENATE(IFERROR(INDEX('УЦН 1.0'!D:D,MATCH('показатель 504-п'!T1239,'УЦН 1.0'!R:R,0)),""),IF(IFERROR(INDEX('УЦН 1.0'!H:H,MATCH('показатель 504-п'!T1239,'УЦН 1.0'!R:R,0)),"")="",""," ("&amp;IFERROR(INDEX('УЦН 1.0'!H:H,MATCH('показатель 504-п'!T1239,'УЦН 1.0'!R:R,0)),"")&amp;")"))</f>
        <v/>
      </c>
      <c r="R1239" s="807" t="str">
        <f>IFERROR(INDEX('УЦН 2.0'!K:K,MATCH('показатель 504-п'!T1239,'УЦН 2.0'!L:L,0)),"")</f>
        <v/>
      </c>
      <c r="S1239" s="801" t="str">
        <f>IFERROR(INDEX('ПРТС'!H:H,MATCH('показатель 504-п'!T1239,'ПРТС'!P:P,0)),"")</f>
        <v/>
      </c>
      <c r="T1239" s="808">
        <v>1240</v>
      </c>
      <c r="U1239" s="785"/>
      <c r="V1239" s="785"/>
      <c r="W1239" s="785"/>
      <c r="X1239" s="785"/>
      <c r="Y1239" s="785"/>
      <c r="Z1239" s="785"/>
      <c r="AA1239" s="785"/>
      <c r="AB1239" s="785"/>
    </row>
    <row r="1240" ht="14.25">
      <c r="A1240" s="809" t="s">
        <v>782</v>
      </c>
      <c r="B1240" s="800" t="s">
        <v>1232</v>
      </c>
      <c r="C1240" s="809" t="s">
        <v>131</v>
      </c>
      <c r="D1240" s="813">
        <v>200</v>
      </c>
      <c r="E1240" s="802">
        <v>107</v>
      </c>
      <c r="F1240" s="803" t="s">
        <v>7184</v>
      </c>
      <c r="G1240" s="803" t="s">
        <v>7185</v>
      </c>
      <c r="H1240" s="803" t="s">
        <v>7186</v>
      </c>
      <c r="I1240" s="803" t="str">
        <f>IFERROR(INDEX('УУС'!F:F,MATCH('показатель 504-п'!T1240,'УУС'!N:N,0)),"")</f>
        <v/>
      </c>
      <c r="J1240" s="811" t="str">
        <f t="shared" si="68"/>
        <v xml:space="preserve">4G хор</v>
      </c>
      <c r="K1240" s="805"/>
      <c r="L1240" s="805"/>
      <c r="M1240" s="805"/>
      <c r="N1240" s="812" t="s">
        <v>2483</v>
      </c>
      <c r="O1240" s="806" t="str">
        <f t="shared" si="69"/>
        <v>ВОЛС</v>
      </c>
      <c r="P1240" s="801" t="s">
        <v>819</v>
      </c>
      <c r="Q1240" s="801" t="str">
        <f>CONCATENATE(IFERROR(INDEX('УЦН 1.0'!D:D,MATCH('показатель 504-п'!T1240,'УЦН 1.0'!R:R,0)),""),IF(IFERROR(INDEX('УЦН 1.0'!H:H,MATCH('показатель 504-п'!T1240,'УЦН 1.0'!R:R,0)),"")="",""," ("&amp;IFERROR(INDEX('УЦН 1.0'!H:H,MATCH('показатель 504-п'!T1240,'УЦН 1.0'!R:R,0)),"")&amp;")"))</f>
        <v/>
      </c>
      <c r="R1240" s="807" t="str">
        <f>IFERROR(INDEX('УЦН 2.0'!K:K,MATCH('показатель 504-п'!T1240,'УЦН 2.0'!L:L,0)),"")</f>
        <v xml:space="preserve">2023 (ноябрь 2023) - ВОЛС  </v>
      </c>
      <c r="S1240" s="801" t="str">
        <f>IFERROR(INDEX('ПРТС'!H:H,MATCH('показатель 504-п'!T1240,'ПРТС'!P:P,0)),"")</f>
        <v/>
      </c>
      <c r="T1240" s="808">
        <v>1241</v>
      </c>
      <c r="U1240" s="785"/>
      <c r="V1240" s="785"/>
      <c r="W1240" s="785"/>
      <c r="X1240" s="785"/>
      <c r="Y1240" s="785"/>
      <c r="Z1240" s="785"/>
      <c r="AA1240" s="785"/>
      <c r="AB1240" s="785"/>
    </row>
    <row r="1241" ht="14.25">
      <c r="A1241" s="814" t="s">
        <v>782</v>
      </c>
      <c r="B1241" s="800" t="s">
        <v>7160</v>
      </c>
      <c r="C1241" s="814" t="s">
        <v>389</v>
      </c>
      <c r="D1241" s="815">
        <v>269</v>
      </c>
      <c r="E1241" s="802">
        <v>127</v>
      </c>
      <c r="F1241" s="803" t="s">
        <v>7187</v>
      </c>
      <c r="G1241" s="803" t="s">
        <v>7188</v>
      </c>
      <c r="H1241" s="803" t="s">
        <v>7189</v>
      </c>
      <c r="I1241" s="803" t="str">
        <f>IFERROR(INDEX('УУС'!F:F,MATCH('показатель 504-п'!T1241,'УУС'!N:N,0)),"")</f>
        <v/>
      </c>
      <c r="J1241" s="816" t="str">
        <f t="shared" si="68"/>
        <v xml:space="preserve">4G хор</v>
      </c>
      <c r="K1241" s="805"/>
      <c r="L1241" s="805"/>
      <c r="M1241" s="805"/>
      <c r="N1241" s="817" t="s">
        <v>2483</v>
      </c>
      <c r="O1241" s="806" t="str">
        <f t="shared" si="69"/>
        <v>ВОЛС</v>
      </c>
      <c r="P1241" s="801" t="s">
        <v>819</v>
      </c>
      <c r="Q1241" s="801" t="str">
        <f>CONCATENATE(IFERROR(INDEX('УЦН 1.0'!D:D,MATCH('показатель 504-п'!T1241,'УЦН 1.0'!R:R,0)),""),IF(IFERROR(INDEX('УЦН 1.0'!H:H,MATCH('показатель 504-п'!T1241,'УЦН 1.0'!R:R,0)),"")="",""," ("&amp;IFERROR(INDEX('УЦН 1.0'!H:H,MATCH('показатель 504-п'!T1241,'УЦН 1.0'!R:R,0)),"")&amp;")"))</f>
        <v xml:space="preserve">2020 (ВОЛС)</v>
      </c>
      <c r="R1241" s="807" t="str">
        <f>IFERROR(INDEX('УЦН 2.0'!K:K,MATCH('показатель 504-п'!T1241,'УЦН 2.0'!L:L,0)),"")</f>
        <v/>
      </c>
      <c r="S1241" s="801">
        <f>IFERROR(INDEX('ПРТС'!H:H,MATCH('показатель 504-п'!T1241,'ПРТС'!P:P,0)),"")</f>
        <v>2018</v>
      </c>
      <c r="T1241" s="808">
        <v>1242</v>
      </c>
      <c r="U1241" s="785"/>
      <c r="V1241" s="785"/>
      <c r="W1241" s="785"/>
      <c r="X1241" s="785"/>
      <c r="Y1241" s="785"/>
      <c r="Z1241" s="785"/>
      <c r="AA1241" s="785"/>
      <c r="AB1241" s="785"/>
    </row>
    <row r="1242" ht="14.25">
      <c r="A1242" s="800" t="s">
        <v>782</v>
      </c>
      <c r="B1242" s="800" t="s">
        <v>7177</v>
      </c>
      <c r="C1242" s="800" t="s">
        <v>7190</v>
      </c>
      <c r="D1242" s="801">
        <v>4</v>
      </c>
      <c r="E1242" s="802">
        <v>4</v>
      </c>
      <c r="F1242" s="803" t="s">
        <v>7191</v>
      </c>
      <c r="G1242" s="803" t="s">
        <v>7192</v>
      </c>
      <c r="H1242" s="803" t="s">
        <v>7193</v>
      </c>
      <c r="I1242" s="803" t="str">
        <f>IFERROR(INDEX('УУС'!F:F,MATCH('показатель 504-п'!T1242,'УУС'!N:N,0)),"")</f>
        <v/>
      </c>
      <c r="J1242" s="804" t="str">
        <f t="shared" si="68"/>
        <v>-</v>
      </c>
      <c r="K1242" s="805" t="s">
        <v>156</v>
      </c>
      <c r="L1242" s="805" t="s">
        <v>156</v>
      </c>
      <c r="M1242" s="805" t="s">
        <v>156</v>
      </c>
      <c r="N1242" s="805" t="s">
        <v>156</v>
      </c>
      <c r="O1242" s="806" t="str">
        <f t="shared" si="69"/>
        <v>-</v>
      </c>
      <c r="P1242" s="801" t="s">
        <v>156</v>
      </c>
      <c r="Q1242" s="801" t="str">
        <f>CONCATENATE(IFERROR(INDEX('УЦН 1.0'!D:D,MATCH('показатель 504-п'!T1242,'УЦН 1.0'!R:R,0)),""),IF(IFERROR(INDEX('УЦН 1.0'!H:H,MATCH('показатель 504-п'!T1242,'УЦН 1.0'!R:R,0)),"")="",""," ("&amp;IFERROR(INDEX('УЦН 1.0'!H:H,MATCH('показатель 504-п'!T1242,'УЦН 1.0'!R:R,0)),"")&amp;")"))</f>
        <v/>
      </c>
      <c r="R1242" s="807" t="str">
        <f>IFERROR(INDEX('УЦН 2.0'!K:K,MATCH('показатель 504-п'!T1242,'УЦН 2.0'!L:L,0)),"")</f>
        <v/>
      </c>
      <c r="S1242" s="801" t="str">
        <f>IFERROR(INDEX('ПРТС'!H:H,MATCH('показатель 504-п'!T1242,'ПРТС'!P:P,0)),"")</f>
        <v/>
      </c>
      <c r="T1242" s="808">
        <v>1243</v>
      </c>
      <c r="U1242" s="785"/>
      <c r="V1242" s="785"/>
      <c r="W1242" s="785"/>
      <c r="X1242" s="785"/>
      <c r="Y1242" s="785"/>
      <c r="Z1242" s="785"/>
      <c r="AA1242" s="785"/>
      <c r="AB1242" s="785"/>
    </row>
    <row r="1243" ht="14.25">
      <c r="A1243" s="800" t="s">
        <v>782</v>
      </c>
      <c r="B1243" s="800" t="s">
        <v>7194</v>
      </c>
      <c r="C1243" s="800" t="s">
        <v>7195</v>
      </c>
      <c r="D1243" s="801">
        <v>46</v>
      </c>
      <c r="E1243" s="802">
        <v>45</v>
      </c>
      <c r="F1243" s="803" t="s">
        <v>7196</v>
      </c>
      <c r="G1243" s="803" t="s">
        <v>7197</v>
      </c>
      <c r="H1243" s="803" t="s">
        <v>7198</v>
      </c>
      <c r="I1243" s="803" t="str">
        <f>IFERROR(INDEX('УУС'!F:F,MATCH('показатель 504-п'!T1243,'УУС'!N:N,0)),"")</f>
        <v/>
      </c>
      <c r="J1243" s="804" t="str">
        <f t="shared" si="68"/>
        <v xml:space="preserve">4G хор</v>
      </c>
      <c r="K1243" s="805" t="s">
        <v>4119</v>
      </c>
      <c r="L1243" s="805" t="s">
        <v>2643</v>
      </c>
      <c r="M1243" s="805" t="s">
        <v>2482</v>
      </c>
      <c r="N1243" s="805" t="s">
        <v>2483</v>
      </c>
      <c r="O1243" s="806" t="str">
        <f t="shared" si="69"/>
        <v>-</v>
      </c>
      <c r="P1243" s="801" t="s">
        <v>156</v>
      </c>
      <c r="Q1243" s="801" t="str">
        <f>CONCATENATE(IFERROR(INDEX('УЦН 1.0'!D:D,MATCH('показатель 504-п'!T1243,'УЦН 1.0'!R:R,0)),""),IF(IFERROR(INDEX('УЦН 1.0'!H:H,MATCH('показатель 504-п'!T1243,'УЦН 1.0'!R:R,0)),"")="",""," ("&amp;IFERROR(INDEX('УЦН 1.0'!H:H,MATCH('показатель 504-п'!T1243,'УЦН 1.0'!R:R,0)),"")&amp;")"))</f>
        <v/>
      </c>
      <c r="R1243" s="807" t="str">
        <f>IFERROR(INDEX('УЦН 2.0'!K:K,MATCH('показатель 504-п'!T1243,'УЦН 2.0'!L:L,0)),"")</f>
        <v/>
      </c>
      <c r="S1243" s="801" t="str">
        <f>IFERROR(INDEX('ПРТС'!H:H,MATCH('показатель 504-п'!T1243,'ПРТС'!P:P,0)),"")</f>
        <v/>
      </c>
      <c r="T1243" s="808">
        <v>1244</v>
      </c>
      <c r="U1243" s="785"/>
      <c r="V1243" s="785"/>
      <c r="W1243" s="785"/>
      <c r="X1243" s="785"/>
      <c r="Y1243" s="785"/>
      <c r="Z1243" s="785"/>
      <c r="AA1243" s="785"/>
      <c r="AB1243" s="785"/>
    </row>
    <row r="1244" ht="14.25">
      <c r="A1244" s="800" t="s">
        <v>782</v>
      </c>
      <c r="B1244" s="800" t="s">
        <v>7160</v>
      </c>
      <c r="C1244" s="800" t="s">
        <v>7199</v>
      </c>
      <c r="D1244" s="801">
        <v>27</v>
      </c>
      <c r="E1244" s="802">
        <v>17</v>
      </c>
      <c r="F1244" s="803" t="s">
        <v>7200</v>
      </c>
      <c r="G1244" s="803" t="s">
        <v>7201</v>
      </c>
      <c r="H1244" s="803" t="s">
        <v>7202</v>
      </c>
      <c r="I1244" s="803" t="str">
        <f>IFERROR(INDEX('УУС'!F:F,MATCH('показатель 504-п'!T1244,'УУС'!N:N,0)),"")</f>
        <v xml:space="preserve">ул. Центральная, д. 1</v>
      </c>
      <c r="J1244" s="804" t="str">
        <f t="shared" si="68"/>
        <v>-</v>
      </c>
      <c r="K1244" s="805" t="s">
        <v>156</v>
      </c>
      <c r="L1244" s="805" t="s">
        <v>156</v>
      </c>
      <c r="M1244" s="805" t="s">
        <v>156</v>
      </c>
      <c r="N1244" s="805" t="s">
        <v>156</v>
      </c>
      <c r="O1244" s="806" t="str">
        <f t="shared" si="69"/>
        <v>-</v>
      </c>
      <c r="P1244" s="801" t="s">
        <v>156</v>
      </c>
      <c r="Q1244" s="801" t="str">
        <f>CONCATENATE(IFERROR(INDEX('УЦН 1.0'!D:D,MATCH('показатель 504-п'!T1244,'УЦН 1.0'!R:R,0)),""),IF(IFERROR(INDEX('УЦН 1.0'!H:H,MATCH('показатель 504-п'!T1244,'УЦН 1.0'!R:R,0)),"")="",""," ("&amp;IFERROR(INDEX('УЦН 1.0'!H:H,MATCH('показатель 504-п'!T1244,'УЦН 1.0'!R:R,0)),"")&amp;")"))</f>
        <v/>
      </c>
      <c r="R1244" s="807" t="str">
        <f>IFERROR(INDEX('УЦН 2.0'!K:K,MATCH('показатель 504-п'!T1244,'УЦН 2.0'!L:L,0)),"")</f>
        <v/>
      </c>
      <c r="S1244" s="801" t="str">
        <f>IFERROR(INDEX('ПРТС'!H:H,MATCH('показатель 504-п'!T1244,'ПРТС'!P:P,0)),"")</f>
        <v/>
      </c>
      <c r="T1244" s="808">
        <v>1245</v>
      </c>
      <c r="U1244" s="785"/>
      <c r="V1244" s="785"/>
      <c r="W1244" s="785"/>
      <c r="X1244" s="785"/>
      <c r="Y1244" s="785"/>
      <c r="Z1244" s="785"/>
      <c r="AA1244" s="785"/>
      <c r="AB1244" s="785"/>
    </row>
    <row r="1245" ht="14.25">
      <c r="A1245" s="800" t="s">
        <v>782</v>
      </c>
      <c r="B1245" s="800" t="s">
        <v>7144</v>
      </c>
      <c r="C1245" s="800" t="s">
        <v>7203</v>
      </c>
      <c r="D1245" s="801">
        <v>66</v>
      </c>
      <c r="E1245" s="802">
        <v>53</v>
      </c>
      <c r="F1245" s="803" t="s">
        <v>7204</v>
      </c>
      <c r="G1245" s="803" t="s">
        <v>7205</v>
      </c>
      <c r="H1245" s="803" t="s">
        <v>7206</v>
      </c>
      <c r="I1245" s="803" t="str">
        <f>IFERROR(INDEX('УУС'!F:F,MATCH('показатель 504-п'!T1245,'УУС'!N:N,0)),"")</f>
        <v/>
      </c>
      <c r="J1245" s="804" t="str">
        <f t="shared" si="68"/>
        <v xml:space="preserve">4G низ</v>
      </c>
      <c r="K1245" s="805" t="s">
        <v>156</v>
      </c>
      <c r="L1245" s="805" t="s">
        <v>2643</v>
      </c>
      <c r="M1245" s="805" t="s">
        <v>156</v>
      </c>
      <c r="N1245" s="805" t="s">
        <v>156</v>
      </c>
      <c r="O1245" s="806" t="str">
        <f t="shared" si="69"/>
        <v>-</v>
      </c>
      <c r="P1245" s="801" t="s">
        <v>156</v>
      </c>
      <c r="Q1245" s="801" t="str">
        <f>CONCATENATE(IFERROR(INDEX('УЦН 1.0'!D:D,MATCH('показатель 504-п'!T1245,'УЦН 1.0'!R:R,0)),""),IF(IFERROR(INDEX('УЦН 1.0'!H:H,MATCH('показатель 504-п'!T1245,'УЦН 1.0'!R:R,0)),"")="",""," ("&amp;IFERROR(INDEX('УЦН 1.0'!H:H,MATCH('показатель 504-п'!T1245,'УЦН 1.0'!R:R,0)),"")&amp;")"))</f>
        <v/>
      </c>
      <c r="R1245" s="807" t="str">
        <f>IFERROR(INDEX('УЦН 2.0'!K:K,MATCH('показатель 504-п'!T1245,'УЦН 2.0'!L:L,0)),"")</f>
        <v/>
      </c>
      <c r="S1245" s="801" t="str">
        <f>IFERROR(INDEX('ПРТС'!H:H,MATCH('показатель 504-п'!T1245,'ПРТС'!P:P,0)),"")</f>
        <v/>
      </c>
      <c r="T1245" s="808">
        <v>1246</v>
      </c>
      <c r="U1245" s="785"/>
      <c r="V1245" s="785"/>
      <c r="W1245" s="785"/>
      <c r="X1245" s="785"/>
      <c r="Y1245" s="785"/>
      <c r="Z1245" s="785"/>
      <c r="AA1245" s="785"/>
      <c r="AB1245" s="785"/>
    </row>
    <row r="1246" ht="14.25">
      <c r="A1246" s="800" t="s">
        <v>782</v>
      </c>
      <c r="B1246" s="800" t="s">
        <v>7160</v>
      </c>
      <c r="C1246" s="800" t="s">
        <v>7207</v>
      </c>
      <c r="D1246" s="801">
        <v>700</v>
      </c>
      <c r="E1246" s="802">
        <v>565</v>
      </c>
      <c r="F1246" s="803" t="s">
        <v>7208</v>
      </c>
      <c r="G1246" s="803" t="s">
        <v>7209</v>
      </c>
      <c r="H1246" s="803" t="s">
        <v>7210</v>
      </c>
      <c r="I1246" s="803" t="str">
        <f>IFERROR(INDEX('УУС'!F:F,MATCH('показатель 504-п'!T1246,'УУС'!N:N,0)),"")</f>
        <v/>
      </c>
      <c r="J1246" s="804" t="str">
        <f t="shared" si="68"/>
        <v xml:space="preserve">4G хор</v>
      </c>
      <c r="K1246" s="805" t="s">
        <v>2480</v>
      </c>
      <c r="L1246" s="805" t="s">
        <v>156</v>
      </c>
      <c r="M1246" s="805" t="s">
        <v>156</v>
      </c>
      <c r="N1246" s="805" t="s">
        <v>2483</v>
      </c>
      <c r="O1246" s="806" t="str">
        <f t="shared" si="69"/>
        <v>ВОЛС</v>
      </c>
      <c r="P1246" s="801" t="s">
        <v>819</v>
      </c>
      <c r="Q1246" s="801" t="str">
        <f>CONCATENATE(IFERROR(INDEX('УЦН 1.0'!D:D,MATCH('показатель 504-п'!T1246,'УЦН 1.0'!R:R,0)),""),IF(IFERROR(INDEX('УЦН 1.0'!H:H,MATCH('показатель 504-п'!T1246,'УЦН 1.0'!R:R,0)),"")="",""," ("&amp;IFERROR(INDEX('УЦН 1.0'!H:H,MATCH('показатель 504-п'!T1246,'УЦН 1.0'!R:R,0)),"")&amp;")"))</f>
        <v/>
      </c>
      <c r="R1246" s="807" t="str">
        <f>IFERROR(INDEX('УЦН 2.0'!K:K,MATCH('показатель 504-п'!T1246,'УЦН 2.0'!L:L,0)),"")</f>
        <v/>
      </c>
      <c r="S1246" s="801" t="str">
        <f>IFERROR(INDEX('ПРТС'!H:H,MATCH('показатель 504-п'!T1246,'ПРТС'!P:P,0)),"")</f>
        <v/>
      </c>
      <c r="T1246" s="808">
        <v>1247</v>
      </c>
      <c r="U1246" s="785"/>
      <c r="V1246" s="785"/>
      <c r="W1246" s="785"/>
      <c r="X1246" s="785"/>
      <c r="Y1246" s="785"/>
      <c r="Z1246" s="785"/>
      <c r="AA1246" s="785"/>
      <c r="AB1246" s="785"/>
    </row>
    <row r="1247" ht="14.25">
      <c r="A1247" s="814" t="s">
        <v>782</v>
      </c>
      <c r="B1247" s="800" t="s">
        <v>7160</v>
      </c>
      <c r="C1247" s="814" t="s">
        <v>182</v>
      </c>
      <c r="D1247" s="815">
        <v>541</v>
      </c>
      <c r="E1247" s="802">
        <v>454</v>
      </c>
      <c r="F1247" s="803" t="s">
        <v>7211</v>
      </c>
      <c r="G1247" s="803" t="s">
        <v>7212</v>
      </c>
      <c r="H1247" s="803" t="s">
        <v>7213</v>
      </c>
      <c r="I1247" s="803" t="str">
        <f>IFERROR(INDEX('УУС'!F:F,MATCH('показатель 504-п'!T1247,'УУС'!N:N,0)),"")</f>
        <v/>
      </c>
      <c r="J1247" s="816" t="str">
        <f t="shared" si="68"/>
        <v xml:space="preserve">4G хор</v>
      </c>
      <c r="K1247" s="805"/>
      <c r="L1247" s="805"/>
      <c r="M1247" s="805"/>
      <c r="N1247" s="817" t="s">
        <v>2483</v>
      </c>
      <c r="O1247" s="806" t="str">
        <f t="shared" si="69"/>
        <v>ВОЛС</v>
      </c>
      <c r="P1247" s="801" t="s">
        <v>819</v>
      </c>
      <c r="Q1247" s="801" t="str">
        <f>CONCATENATE(IFERROR(INDEX('УЦН 1.0'!D:D,MATCH('показатель 504-п'!T1247,'УЦН 1.0'!R:R,0)),""),IF(IFERROR(INDEX('УЦН 1.0'!H:H,MATCH('показатель 504-п'!T1247,'УЦН 1.0'!R:R,0)),"")="",""," ("&amp;IFERROR(INDEX('УЦН 1.0'!H:H,MATCH('показатель 504-п'!T1247,'УЦН 1.0'!R:R,0)),"")&amp;")"))</f>
        <v/>
      </c>
      <c r="R1247" s="807" t="str">
        <f>IFERROR(INDEX('УЦН 2.0'!K:K,MATCH('показатель 504-п'!T1247,'УЦН 2.0'!L:L,0)),"")</f>
        <v/>
      </c>
      <c r="S1247" s="801">
        <f>IFERROR(INDEX('ПРТС'!H:H,MATCH('показатель 504-п'!T1247,'ПРТС'!P:P,0)),"")</f>
        <v>2018</v>
      </c>
      <c r="T1247" s="808">
        <v>1248</v>
      </c>
      <c r="U1247" s="785"/>
      <c r="V1247" s="785"/>
      <c r="W1247" s="785"/>
      <c r="X1247" s="785"/>
      <c r="Y1247" s="785"/>
      <c r="Z1247" s="785"/>
      <c r="AA1247" s="785"/>
      <c r="AB1247" s="785"/>
    </row>
    <row r="1248" ht="14.25">
      <c r="A1248" s="800" t="s">
        <v>782</v>
      </c>
      <c r="B1248" s="800" t="s">
        <v>1228</v>
      </c>
      <c r="C1248" s="800" t="s">
        <v>6253</v>
      </c>
      <c r="D1248" s="801">
        <v>59</v>
      </c>
      <c r="E1248" s="802">
        <v>18</v>
      </c>
      <c r="F1248" s="803" t="s">
        <v>7214</v>
      </c>
      <c r="G1248" s="803" t="s">
        <v>7215</v>
      </c>
      <c r="H1248" s="803" t="s">
        <v>7216</v>
      </c>
      <c r="I1248" s="803" t="str">
        <f>IFERROR(INDEX('УУС'!F:F,MATCH('показатель 504-п'!T1248,'УУС'!N:N,0)),"")</f>
        <v/>
      </c>
      <c r="J1248" s="804" t="str">
        <f t="shared" si="68"/>
        <v xml:space="preserve">4G низ</v>
      </c>
      <c r="K1248" s="805" t="s">
        <v>156</v>
      </c>
      <c r="L1248" s="805" t="s">
        <v>2643</v>
      </c>
      <c r="M1248" s="805" t="s">
        <v>156</v>
      </c>
      <c r="N1248" s="805" t="s">
        <v>2586</v>
      </c>
      <c r="O1248" s="806" t="str">
        <f t="shared" si="69"/>
        <v>-</v>
      </c>
      <c r="P1248" s="801" t="s">
        <v>156</v>
      </c>
      <c r="Q1248" s="801" t="str">
        <f>CONCATENATE(IFERROR(INDEX('УЦН 1.0'!D:D,MATCH('показатель 504-п'!T1248,'УЦН 1.0'!R:R,0)),""),IF(IFERROR(INDEX('УЦН 1.0'!H:H,MATCH('показатель 504-п'!T1248,'УЦН 1.0'!R:R,0)),"")="",""," ("&amp;IFERROR(INDEX('УЦН 1.0'!H:H,MATCH('показатель 504-п'!T1248,'УЦН 1.0'!R:R,0)),"")&amp;")"))</f>
        <v/>
      </c>
      <c r="R1248" s="807" t="str">
        <f>IFERROR(INDEX('УЦН 2.0'!K:K,MATCH('показатель 504-п'!T1248,'УЦН 2.0'!L:L,0)),"")</f>
        <v/>
      </c>
      <c r="S1248" s="801" t="str">
        <f>IFERROR(INDEX('ПРТС'!H:H,MATCH('показатель 504-п'!T1248,'ПРТС'!P:P,0)),"")</f>
        <v/>
      </c>
      <c r="T1248" s="808">
        <v>1249</v>
      </c>
      <c r="U1248" s="785"/>
      <c r="V1248" s="785"/>
      <c r="W1248" s="785"/>
      <c r="X1248" s="785"/>
      <c r="Y1248" s="785"/>
      <c r="Z1248" s="785"/>
      <c r="AA1248" s="785"/>
      <c r="AB1248" s="785"/>
    </row>
    <row r="1249" ht="14.25">
      <c r="A1249" s="809" t="s">
        <v>782</v>
      </c>
      <c r="B1249" s="800" t="s">
        <v>1233</v>
      </c>
      <c r="C1249" s="809" t="s">
        <v>120</v>
      </c>
      <c r="D1249" s="813">
        <v>149</v>
      </c>
      <c r="E1249" s="802">
        <v>111</v>
      </c>
      <c r="F1249" s="803" t="s">
        <v>7217</v>
      </c>
      <c r="G1249" s="803" t="s">
        <v>7218</v>
      </c>
      <c r="H1249" s="803" t="s">
        <v>7219</v>
      </c>
      <c r="I1249" s="803" t="str">
        <f>IFERROR(INDEX('УУС'!F:F,MATCH('показатель 504-п'!T1249,'УУС'!N:N,0)),"")</f>
        <v/>
      </c>
      <c r="J1249" s="811" t="str">
        <f t="shared" si="68"/>
        <v xml:space="preserve">4G хор</v>
      </c>
      <c r="K1249" s="805"/>
      <c r="L1249" s="805"/>
      <c r="M1249" s="805"/>
      <c r="N1249" s="812" t="s">
        <v>2483</v>
      </c>
      <c r="O1249" s="806" t="str">
        <f t="shared" si="69"/>
        <v>ВОЛС</v>
      </c>
      <c r="P1249" s="801" t="s">
        <v>2540</v>
      </c>
      <c r="Q1249" s="801" t="str">
        <f>CONCATENATE(IFERROR(INDEX('УЦН 1.0'!D:D,MATCH('показатель 504-п'!T1249,'УЦН 1.0'!R:R,0)),""),IF(IFERROR(INDEX('УЦН 1.0'!H:H,MATCH('показатель 504-п'!T1249,'УЦН 1.0'!R:R,0)),"")="",""," ("&amp;IFERROR(INDEX('УЦН 1.0'!H:H,MATCH('показатель 504-п'!T1249,'УЦН 1.0'!R:R,0)),"")&amp;")"))</f>
        <v/>
      </c>
      <c r="R1249" s="807" t="str">
        <f>IFERROR(INDEX('УЦН 2.0'!K:K,MATCH('показатель 504-п'!T1249,'УЦН 2.0'!L:L,0)),"")</f>
        <v xml:space="preserve">2023 (декабрь 2023) - ВОЛС  </v>
      </c>
      <c r="S1249" s="801" t="str">
        <f>IFERROR(INDEX('ПРТС'!H:H,MATCH('показатель 504-п'!T1249,'ПРТС'!P:P,0)),"")</f>
        <v/>
      </c>
      <c r="T1249" s="808">
        <v>1250</v>
      </c>
      <c r="U1249" s="785"/>
      <c r="V1249" s="785"/>
      <c r="W1249" s="785"/>
      <c r="X1249" s="785"/>
      <c r="Y1249" s="785"/>
      <c r="Z1249" s="785"/>
      <c r="AA1249" s="785"/>
      <c r="AB1249" s="785"/>
    </row>
    <row r="1250" ht="14.25">
      <c r="A1250" s="800" t="s">
        <v>782</v>
      </c>
      <c r="B1250" s="800" t="s">
        <v>7220</v>
      </c>
      <c r="C1250" s="800" t="s">
        <v>7221</v>
      </c>
      <c r="D1250" s="801">
        <v>39</v>
      </c>
      <c r="E1250" s="802">
        <v>19</v>
      </c>
      <c r="F1250" s="803" t="s">
        <v>7222</v>
      </c>
      <c r="G1250" s="803" t="s">
        <v>7223</v>
      </c>
      <c r="H1250" s="803" t="s">
        <v>7224</v>
      </c>
      <c r="I1250" s="803" t="str">
        <f>IFERROR(INDEX('УУС'!F:F,MATCH('показатель 504-п'!T1250,'УУС'!N:N,0)),"")</f>
        <v/>
      </c>
      <c r="J1250" s="804" t="str">
        <f t="shared" si="68"/>
        <v xml:space="preserve">3G хор</v>
      </c>
      <c r="K1250" s="805" t="s">
        <v>2707</v>
      </c>
      <c r="L1250" s="805" t="s">
        <v>2488</v>
      </c>
      <c r="M1250" s="805" t="s">
        <v>2489</v>
      </c>
      <c r="N1250" s="805" t="s">
        <v>2495</v>
      </c>
      <c r="O1250" s="806" t="str">
        <f t="shared" si="69"/>
        <v>-</v>
      </c>
      <c r="P1250" s="801" t="s">
        <v>156</v>
      </c>
      <c r="Q1250" s="801" t="str">
        <f>CONCATENATE(IFERROR(INDEX('УЦН 1.0'!D:D,MATCH('показатель 504-п'!T1250,'УЦН 1.0'!R:R,0)),""),IF(IFERROR(INDEX('УЦН 1.0'!H:H,MATCH('показатель 504-п'!T1250,'УЦН 1.0'!R:R,0)),"")="",""," ("&amp;IFERROR(INDEX('УЦН 1.0'!H:H,MATCH('показатель 504-п'!T1250,'УЦН 1.0'!R:R,0)),"")&amp;")"))</f>
        <v/>
      </c>
      <c r="R1250" s="807" t="str">
        <f>IFERROR(INDEX('УЦН 2.0'!K:K,MATCH('показатель 504-п'!T1250,'УЦН 2.0'!L:L,0)),"")</f>
        <v/>
      </c>
      <c r="S1250" s="801" t="str">
        <f>IFERROR(INDEX('ПРТС'!H:H,MATCH('показатель 504-п'!T1250,'ПРТС'!P:P,0)),"")</f>
        <v/>
      </c>
      <c r="T1250" s="808">
        <v>1251</v>
      </c>
      <c r="U1250" s="785"/>
      <c r="V1250" s="785"/>
      <c r="W1250" s="785"/>
      <c r="X1250" s="785"/>
      <c r="Y1250" s="785"/>
      <c r="Z1250" s="785"/>
      <c r="AA1250" s="785"/>
      <c r="AB1250" s="785"/>
    </row>
    <row r="1251" ht="14.25">
      <c r="A1251" s="800" t="s">
        <v>782</v>
      </c>
      <c r="B1251" s="800" t="s">
        <v>7144</v>
      </c>
      <c r="C1251" s="800" t="s">
        <v>7225</v>
      </c>
      <c r="D1251" s="801">
        <v>48</v>
      </c>
      <c r="E1251" s="802">
        <v>40</v>
      </c>
      <c r="F1251" s="803" t="s">
        <v>7226</v>
      </c>
      <c r="G1251" s="803" t="s">
        <v>7227</v>
      </c>
      <c r="H1251" s="803" t="s">
        <v>7228</v>
      </c>
      <c r="I1251" s="803" t="str">
        <f>IFERROR(INDEX('УУС'!F:F,MATCH('показатель 504-п'!T1251,'УУС'!N:N,0)),"")</f>
        <v/>
      </c>
      <c r="J1251" s="804" t="str">
        <f t="shared" si="68"/>
        <v xml:space="preserve">4G хор</v>
      </c>
      <c r="K1251" s="805" t="s">
        <v>4119</v>
      </c>
      <c r="L1251" s="805" t="s">
        <v>2643</v>
      </c>
      <c r="M1251" s="805" t="s">
        <v>2482</v>
      </c>
      <c r="N1251" s="805" t="s">
        <v>2483</v>
      </c>
      <c r="O1251" s="806" t="str">
        <f t="shared" si="69"/>
        <v>-</v>
      </c>
      <c r="P1251" s="801" t="s">
        <v>156</v>
      </c>
      <c r="Q1251" s="801" t="str">
        <f>CONCATENATE(IFERROR(INDEX('УЦН 1.0'!D:D,MATCH('показатель 504-п'!T1251,'УЦН 1.0'!R:R,0)),""),IF(IFERROR(INDEX('УЦН 1.0'!H:H,MATCH('показатель 504-п'!T1251,'УЦН 1.0'!R:R,0)),"")="",""," ("&amp;IFERROR(INDEX('УЦН 1.0'!H:H,MATCH('показатель 504-п'!T1251,'УЦН 1.0'!R:R,0)),"")&amp;")"))</f>
        <v/>
      </c>
      <c r="R1251" s="807" t="str">
        <f>IFERROR(INDEX('УЦН 2.0'!K:K,MATCH('показатель 504-п'!T1251,'УЦН 2.0'!L:L,0)),"")</f>
        <v/>
      </c>
      <c r="S1251" s="801" t="str">
        <f>IFERROR(INDEX('ПРТС'!H:H,MATCH('показатель 504-п'!T1251,'ПРТС'!P:P,0)),"")</f>
        <v/>
      </c>
      <c r="T1251" s="808">
        <v>1252</v>
      </c>
      <c r="U1251" s="785"/>
      <c r="V1251" s="785"/>
      <c r="W1251" s="785"/>
      <c r="X1251" s="785"/>
      <c r="Y1251" s="785"/>
      <c r="Z1251" s="785"/>
      <c r="AA1251" s="785"/>
      <c r="AB1251" s="785"/>
    </row>
    <row r="1252" ht="14.25">
      <c r="A1252" s="800" t="s">
        <v>782</v>
      </c>
      <c r="B1252" s="800" t="s">
        <v>7194</v>
      </c>
      <c r="C1252" s="800" t="s">
        <v>7229</v>
      </c>
      <c r="D1252" s="801">
        <v>3525</v>
      </c>
      <c r="E1252" s="802">
        <v>3232</v>
      </c>
      <c r="F1252" s="803" t="s">
        <v>7230</v>
      </c>
      <c r="G1252" s="803" t="s">
        <v>7231</v>
      </c>
      <c r="H1252" s="803" t="s">
        <v>7232</v>
      </c>
      <c r="I1252" s="803" t="str">
        <f>IFERROR(INDEX('УУС'!F:F,MATCH('показатель 504-п'!T1252,'УУС'!N:N,0)),"")</f>
        <v/>
      </c>
      <c r="J1252" s="804" t="str">
        <f t="shared" si="68"/>
        <v xml:space="preserve">4G хор</v>
      </c>
      <c r="K1252" s="805" t="s">
        <v>2480</v>
      </c>
      <c r="L1252" s="805" t="s">
        <v>2481</v>
      </c>
      <c r="M1252" s="805" t="s">
        <v>2482</v>
      </c>
      <c r="N1252" s="805" t="s">
        <v>2483</v>
      </c>
      <c r="O1252" s="806" t="str">
        <f t="shared" si="69"/>
        <v>ВОЛС</v>
      </c>
      <c r="P1252" s="801" t="s">
        <v>819</v>
      </c>
      <c r="Q1252" s="801" t="str">
        <f>CONCATENATE(IFERROR(INDEX('УЦН 1.0'!D:D,MATCH('показатель 504-п'!T1252,'УЦН 1.0'!R:R,0)),""),IF(IFERROR(INDEX('УЦН 1.0'!H:H,MATCH('показатель 504-п'!T1252,'УЦН 1.0'!R:R,0)),"")="",""," ("&amp;IFERROR(INDEX('УЦН 1.0'!H:H,MATCH('показатель 504-п'!T1252,'УЦН 1.0'!R:R,0)),"")&amp;")"))</f>
        <v/>
      </c>
      <c r="R1252" s="807" t="str">
        <f>IFERROR(INDEX('УЦН 2.0'!K:K,MATCH('показатель 504-п'!T1252,'УЦН 2.0'!L:L,0)),"")</f>
        <v/>
      </c>
      <c r="S1252" s="801" t="str">
        <f>IFERROR(INDEX('ПРТС'!H:H,MATCH('показатель 504-п'!T1252,'ПРТС'!P:P,0)),"")</f>
        <v/>
      </c>
      <c r="T1252" s="808">
        <v>1253</v>
      </c>
      <c r="U1252" s="785"/>
      <c r="V1252" s="785"/>
      <c r="W1252" s="785"/>
      <c r="X1252" s="785"/>
      <c r="Y1252" s="785"/>
      <c r="Z1252" s="785"/>
      <c r="AA1252" s="785"/>
      <c r="AB1252" s="785"/>
    </row>
    <row r="1253" ht="14.25">
      <c r="A1253" s="800" t="s">
        <v>782</v>
      </c>
      <c r="B1253" s="800" t="s">
        <v>1233</v>
      </c>
      <c r="C1253" s="800" t="s">
        <v>390</v>
      </c>
      <c r="D1253" s="801">
        <v>358</v>
      </c>
      <c r="E1253" s="822">
        <v>272</v>
      </c>
      <c r="F1253" s="823" t="s">
        <v>7233</v>
      </c>
      <c r="G1253" s="823" t="s">
        <v>7234</v>
      </c>
      <c r="H1253" s="823" t="s">
        <v>7235</v>
      </c>
      <c r="I1253" s="803" t="str">
        <f>IFERROR(INDEX('УУС'!F:F,MATCH('показатель 504-п'!T1253,'УУС'!N:N,0)),"")</f>
        <v/>
      </c>
      <c r="J1253" s="804" t="str">
        <f t="shared" si="68"/>
        <v xml:space="preserve">4G низ</v>
      </c>
      <c r="K1253" s="805" t="s">
        <v>2515</v>
      </c>
      <c r="L1253" s="805" t="s">
        <v>2975</v>
      </c>
      <c r="M1253" s="805" t="s">
        <v>156</v>
      </c>
      <c r="N1253" s="805" t="s">
        <v>2586</v>
      </c>
      <c r="O1253" s="806" t="str">
        <f t="shared" si="69"/>
        <v>ВОЛС</v>
      </c>
      <c r="P1253" s="801" t="s">
        <v>819</v>
      </c>
      <c r="Q1253" s="801" t="str">
        <f>CONCATENATE(IFERROR(INDEX('УЦН 1.0'!D:D,MATCH('показатель 504-п'!T1253,'УЦН 1.0'!R:R,0)),""),IF(IFERROR(INDEX('УЦН 1.0'!H:H,MATCH('показатель 504-п'!T1253,'УЦН 1.0'!R:R,0)),"")="",""," ("&amp;IFERROR(INDEX('УЦН 1.0'!H:H,MATCH('показатель 504-п'!T1253,'УЦН 1.0'!R:R,0)),"")&amp;")"))</f>
        <v xml:space="preserve">2020 (ВОЛС)</v>
      </c>
      <c r="R1253" s="807" t="str">
        <f>IFERROR(INDEX('УЦН 2.0'!K:K,MATCH('показатель 504-п'!T1253,'УЦН 2.0'!L:L,0)),"")</f>
        <v/>
      </c>
      <c r="S1253" s="801" t="str">
        <f>IFERROR(INDEX('ПРТС'!H:H,MATCH('показатель 504-п'!T1253,'ПРТС'!P:P,0)),"")</f>
        <v/>
      </c>
      <c r="T1253" s="808">
        <v>1254</v>
      </c>
      <c r="U1253" s="785"/>
      <c r="V1253" s="785"/>
      <c r="W1253" s="785"/>
      <c r="X1253" s="785"/>
      <c r="Y1253" s="785"/>
      <c r="Z1253" s="785"/>
      <c r="AA1253" s="785"/>
      <c r="AB1253" s="785"/>
    </row>
    <row r="1254" ht="14.25">
      <c r="A1254" s="800" t="s">
        <v>782</v>
      </c>
      <c r="B1254" s="800" t="s">
        <v>7220</v>
      </c>
      <c r="C1254" s="800" t="s">
        <v>7236</v>
      </c>
      <c r="D1254" s="801">
        <v>658</v>
      </c>
      <c r="E1254" s="802">
        <v>581</v>
      </c>
      <c r="F1254" s="803" t="s">
        <v>7237</v>
      </c>
      <c r="G1254" s="803" t="s">
        <v>7238</v>
      </c>
      <c r="H1254" s="803" t="s">
        <v>7239</v>
      </c>
      <c r="I1254" s="803" t="str">
        <f>IFERROR(INDEX('УУС'!F:F,MATCH('показатель 504-п'!T1254,'УУС'!N:N,0)),"")</f>
        <v xml:space="preserve">ул. Советская, д. 5</v>
      </c>
      <c r="J1254" s="804" t="str">
        <f t="shared" si="68"/>
        <v xml:space="preserve">4G хор</v>
      </c>
      <c r="K1254" s="805" t="s">
        <v>2480</v>
      </c>
      <c r="L1254" s="805" t="s">
        <v>2488</v>
      </c>
      <c r="M1254" s="805" t="s">
        <v>2516</v>
      </c>
      <c r="N1254" s="805" t="s">
        <v>2495</v>
      </c>
      <c r="O1254" s="806" t="str">
        <f t="shared" si="69"/>
        <v>ВОЛС</v>
      </c>
      <c r="P1254" s="801" t="s">
        <v>819</v>
      </c>
      <c r="Q1254" s="801" t="str">
        <f>CONCATENATE(IFERROR(INDEX('УЦН 1.0'!D:D,MATCH('показатель 504-п'!T1254,'УЦН 1.0'!R:R,0)),""),IF(IFERROR(INDEX('УЦН 1.0'!H:H,MATCH('показатель 504-п'!T1254,'УЦН 1.0'!R:R,0)),"")="",""," ("&amp;IFERROR(INDEX('УЦН 1.0'!H:H,MATCH('показатель 504-п'!T1254,'УЦН 1.0'!R:R,0)),"")&amp;")"))</f>
        <v/>
      </c>
      <c r="R1254" s="807" t="str">
        <f>IFERROR(INDEX('УЦН 2.0'!K:K,MATCH('показатель 504-п'!T1254,'УЦН 2.0'!L:L,0)),"")</f>
        <v/>
      </c>
      <c r="S1254" s="801" t="str">
        <f>IFERROR(INDEX('ПРТС'!H:H,MATCH('показатель 504-п'!T1254,'ПРТС'!P:P,0)),"")</f>
        <v/>
      </c>
      <c r="T1254" s="808">
        <v>1255</v>
      </c>
      <c r="U1254" s="785"/>
      <c r="V1254" s="785"/>
      <c r="W1254" s="785"/>
      <c r="X1254" s="785"/>
      <c r="Y1254" s="785"/>
      <c r="Z1254" s="785"/>
      <c r="AA1254" s="785"/>
      <c r="AB1254" s="785"/>
    </row>
    <row r="1255" ht="14.25">
      <c r="A1255" s="814" t="s">
        <v>782</v>
      </c>
      <c r="B1255" s="800" t="s">
        <v>7160</v>
      </c>
      <c r="C1255" s="814" t="s">
        <v>183</v>
      </c>
      <c r="D1255" s="815">
        <v>199</v>
      </c>
      <c r="E1255" s="802">
        <v>155</v>
      </c>
      <c r="F1255" s="803" t="s">
        <v>7240</v>
      </c>
      <c r="G1255" s="803" t="s">
        <v>7241</v>
      </c>
      <c r="H1255" s="803" t="s">
        <v>7242</v>
      </c>
      <c r="I1255" s="803" t="str">
        <f>IFERROR(INDEX('УУС'!F:F,MATCH('показатель 504-п'!T1255,'УУС'!N:N,0)),"")</f>
        <v/>
      </c>
      <c r="J1255" s="816" t="str">
        <f t="shared" si="68"/>
        <v xml:space="preserve">4G хор</v>
      </c>
      <c r="K1255" s="805"/>
      <c r="L1255" s="805"/>
      <c r="M1255" s="805"/>
      <c r="N1255" s="817" t="s">
        <v>2483</v>
      </c>
      <c r="O1255" s="806" t="str">
        <f t="shared" si="69"/>
        <v>ВОЛС</v>
      </c>
      <c r="P1255" s="801" t="s">
        <v>819</v>
      </c>
      <c r="Q1255" s="801" t="str">
        <f>CONCATENATE(IFERROR(INDEX('УЦН 1.0'!D:D,MATCH('показатель 504-п'!T1255,'УЦН 1.0'!R:R,0)),""),IF(IFERROR(INDEX('УЦН 1.0'!H:H,MATCH('показатель 504-п'!T1255,'УЦН 1.0'!R:R,0)),"")="",""," ("&amp;IFERROR(INDEX('УЦН 1.0'!H:H,MATCH('показатель 504-п'!T1255,'УЦН 1.0'!R:R,0)),"")&amp;")"))</f>
        <v/>
      </c>
      <c r="R1255" s="807" t="str">
        <f>IFERROR(INDEX('УЦН 2.0'!K:K,MATCH('показатель 504-п'!T1255,'УЦН 2.0'!L:L,0)),"")</f>
        <v/>
      </c>
      <c r="S1255" s="801">
        <f>IFERROR(INDEX('ПРТС'!H:H,MATCH('показатель 504-п'!T1255,'ПРТС'!P:P,0)),"")</f>
        <v>2018</v>
      </c>
      <c r="T1255" s="808">
        <v>1256</v>
      </c>
      <c r="U1255" s="785"/>
      <c r="V1255" s="785"/>
      <c r="W1255" s="785"/>
      <c r="X1255" s="785"/>
      <c r="Y1255" s="785"/>
      <c r="Z1255" s="785"/>
      <c r="AA1255" s="785"/>
      <c r="AB1255" s="785"/>
    </row>
    <row r="1256" ht="14.25">
      <c r="A1256" s="814" t="s">
        <v>782</v>
      </c>
      <c r="B1256" s="800" t="s">
        <v>7144</v>
      </c>
      <c r="C1256" s="814" t="s">
        <v>184</v>
      </c>
      <c r="D1256" s="815">
        <v>192</v>
      </c>
      <c r="E1256" s="802">
        <v>129</v>
      </c>
      <c r="F1256" s="803" t="s">
        <v>7243</v>
      </c>
      <c r="G1256" s="803" t="s">
        <v>7244</v>
      </c>
      <c r="H1256" s="803" t="s">
        <v>7245</v>
      </c>
      <c r="I1256" s="803" t="str">
        <f>IFERROR(INDEX('УУС'!F:F,MATCH('показатель 504-п'!T1256,'УУС'!N:N,0)),"")</f>
        <v xml:space="preserve">ул. Центральная, д. 56</v>
      </c>
      <c r="J1256" s="816" t="str">
        <f t="shared" ref="J1256:J1319" si="70">IF(COUNTIF(K1256:N1256,"*4G хорошее*")&gt;0,"4G хор",IF(COUNTIF(K1256:N1256,"*3G хорошее*")&gt;0,"3G хор",IF(COUNTIF(K1256:N1256,"*4G низкое*")&gt;0,"4G низ",IF(COUNTIF(K1256:N1256,"*3G низкое*")&gt;0,"3G низ",IF(COUNTIF(K1256:N1256,"*2G хорошее*")&gt;0,"2G хор",IF(COUNTIF(K1256:N1256,"*2G низкое*")&gt;0,"2G низ",IF((COUNTIF(K1256:N1256,"* *")=0),"-",)))))))</f>
        <v xml:space="preserve">4G хор</v>
      </c>
      <c r="K1256" s="805"/>
      <c r="L1256" s="805"/>
      <c r="M1256" s="805"/>
      <c r="N1256" s="817" t="s">
        <v>2483</v>
      </c>
      <c r="O1256" s="806" t="str">
        <f t="shared" ref="O1256:O1319" si="71">IF(COUNTIF(P1256:R1256,"*ВОЛС*")&gt;0,"ВОЛС",IF(COUNTIF(P1256:R1256,"*БШПД*")&gt;0,"РРЛ",IF(COUNTIF(P1256:R1256,"*Спутник*")&gt;0,"Спутник",IF((COUNTIF(P1256:R1256,"* *")=0),"-",))))</f>
        <v>ВОЛС</v>
      </c>
      <c r="P1256" s="801" t="s">
        <v>819</v>
      </c>
      <c r="Q1256" s="801" t="str">
        <f>CONCATENATE(IFERROR(INDEX('УЦН 1.0'!D:D,MATCH('показатель 504-п'!T1256,'УЦН 1.0'!R:R,0)),""),IF(IFERROR(INDEX('УЦН 1.0'!H:H,MATCH('показатель 504-п'!T1256,'УЦН 1.0'!R:R,0)),"")="",""," ("&amp;IFERROR(INDEX('УЦН 1.0'!H:H,MATCH('показатель 504-п'!T1256,'УЦН 1.0'!R:R,0)),"")&amp;")"))</f>
        <v/>
      </c>
      <c r="R1256" s="807" t="str">
        <f>IFERROR(INDEX('УЦН 2.0'!K:K,MATCH('показатель 504-п'!T1256,'УЦН 2.0'!L:L,0)),"")</f>
        <v/>
      </c>
      <c r="S1256" s="801">
        <f>IFERROR(INDEX('ПРТС'!H:H,MATCH('показатель 504-п'!T1256,'ПРТС'!P:P,0)),"")</f>
        <v>2018</v>
      </c>
      <c r="T1256" s="808">
        <v>1257</v>
      </c>
      <c r="U1256" s="785"/>
      <c r="V1256" s="785"/>
      <c r="W1256" s="785"/>
      <c r="X1256" s="785"/>
      <c r="Y1256" s="785"/>
      <c r="Z1256" s="785"/>
      <c r="AA1256" s="785"/>
      <c r="AB1256" s="785"/>
    </row>
    <row r="1257" ht="14.25">
      <c r="A1257" s="800" t="s">
        <v>1317</v>
      </c>
      <c r="B1257" s="800"/>
      <c r="C1257" s="800" t="s">
        <v>7246</v>
      </c>
      <c r="D1257" s="801">
        <v>1</v>
      </c>
      <c r="E1257" s="802">
        <v>0</v>
      </c>
      <c r="F1257" s="803" t="s">
        <v>7247</v>
      </c>
      <c r="G1257" s="803" t="s">
        <v>7248</v>
      </c>
      <c r="H1257" s="803" t="s">
        <v>7249</v>
      </c>
      <c r="I1257" s="803" t="str">
        <f>IFERROR(INDEX('УУС'!F:F,MATCH('показатель 504-п'!T1257,'УУС'!N:N,0)),"")</f>
        <v/>
      </c>
      <c r="J1257" s="804" t="str">
        <f t="shared" si="70"/>
        <v>-</v>
      </c>
      <c r="K1257" s="805" t="s">
        <v>156</v>
      </c>
      <c r="L1257" s="805" t="s">
        <v>156</v>
      </c>
      <c r="M1257" s="805" t="s">
        <v>156</v>
      </c>
      <c r="N1257" s="805" t="s">
        <v>156</v>
      </c>
      <c r="O1257" s="806" t="str">
        <f t="shared" si="71"/>
        <v>-</v>
      </c>
      <c r="P1257" s="801" t="s">
        <v>156</v>
      </c>
      <c r="Q1257" s="801" t="str">
        <f>CONCATENATE(IFERROR(INDEX('УЦН 1.0'!D:D,MATCH('показатель 504-п'!T1257,'УЦН 1.0'!R:R,0)),""),IF(IFERROR(INDEX('УЦН 1.0'!H:H,MATCH('показатель 504-п'!T1257,'УЦН 1.0'!R:R,0)),"")="",""," ("&amp;IFERROR(INDEX('УЦН 1.0'!H:H,MATCH('показатель 504-п'!T1257,'УЦН 1.0'!R:R,0)),"")&amp;")"))</f>
        <v/>
      </c>
      <c r="R1257" s="807" t="str">
        <f>IFERROR(INDEX('УЦН 2.0'!K:K,MATCH('показатель 504-п'!T1257,'УЦН 2.0'!L:L,0)),"")</f>
        <v/>
      </c>
      <c r="S1257" s="801" t="str">
        <f>IFERROR(INDEX('ПРТС'!H:H,MATCH('показатель 504-п'!T1257,'ПРТС'!P:P,0)),"")</f>
        <v/>
      </c>
      <c r="T1257" s="808">
        <v>1258</v>
      </c>
      <c r="U1257" s="785"/>
      <c r="V1257" s="785"/>
      <c r="W1257" s="785"/>
      <c r="X1257" s="785"/>
      <c r="Y1257" s="785"/>
      <c r="Z1257" s="785"/>
      <c r="AA1257" s="785"/>
      <c r="AB1257" s="785"/>
    </row>
    <row r="1258" ht="14.25">
      <c r="A1258" s="800" t="s">
        <v>1317</v>
      </c>
      <c r="B1258" s="800"/>
      <c r="C1258" s="800" t="s">
        <v>43</v>
      </c>
      <c r="D1258" s="801">
        <v>111</v>
      </c>
      <c r="E1258" s="802">
        <v>56</v>
      </c>
      <c r="F1258" s="803" t="s">
        <v>7250</v>
      </c>
      <c r="G1258" s="803" t="s">
        <v>7251</v>
      </c>
      <c r="H1258" s="803" t="s">
        <v>7252</v>
      </c>
      <c r="I1258" s="803" t="str">
        <f>IFERROR(INDEX('УУС'!F:F,MATCH('показатель 504-п'!T1258,'УУС'!N:N,0)),"")</f>
        <v xml:space="preserve">ул. Советская, д. 20</v>
      </c>
      <c r="J1258" s="804" t="str">
        <f t="shared" si="70"/>
        <v>-</v>
      </c>
      <c r="K1258" s="805" t="s">
        <v>156</v>
      </c>
      <c r="L1258" s="805" t="s">
        <v>156</v>
      </c>
      <c r="M1258" s="805" t="s">
        <v>156</v>
      </c>
      <c r="N1258" s="805" t="s">
        <v>156</v>
      </c>
      <c r="O1258" s="806" t="str">
        <f t="shared" si="71"/>
        <v>Спутник</v>
      </c>
      <c r="P1258" s="801" t="s">
        <v>882</v>
      </c>
      <c r="Q1258" s="801" t="str">
        <f>CONCATENATE(IFERROR(INDEX('УЦН 1.0'!D:D,MATCH('показатель 504-п'!T1258,'УЦН 1.0'!R:R,0)),""),IF(IFERROR(INDEX('УЦН 1.0'!H:H,MATCH('показатель 504-п'!T1258,'УЦН 1.0'!R:R,0)),"")="",""," ("&amp;IFERROR(INDEX('УЦН 1.0'!H:H,MATCH('показатель 504-п'!T1258,'УЦН 1.0'!R:R,0)),"")&amp;")"))</f>
        <v/>
      </c>
      <c r="R1258" s="807" t="str">
        <f>IFERROR(INDEX('УЦН 2.0'!K:K,MATCH('показатель 504-п'!T1258,'УЦН 2.0'!L:L,0)),"")</f>
        <v/>
      </c>
      <c r="S1258" s="801" t="str">
        <f>IFERROR(INDEX('ПРТС'!H:H,MATCH('показатель 504-п'!T1258,'ПРТС'!P:P,0)),"")</f>
        <v/>
      </c>
      <c r="T1258" s="808">
        <v>1259</v>
      </c>
      <c r="U1258" s="785"/>
      <c r="V1258" s="785"/>
      <c r="W1258" s="785"/>
      <c r="X1258" s="785"/>
      <c r="Y1258" s="785"/>
      <c r="Z1258" s="785"/>
      <c r="AA1258" s="785"/>
      <c r="AB1258" s="785"/>
    </row>
    <row r="1259" ht="14.25">
      <c r="A1259" s="800" t="s">
        <v>1317</v>
      </c>
      <c r="B1259" s="800"/>
      <c r="C1259" s="800" t="s">
        <v>7253</v>
      </c>
      <c r="D1259" s="801">
        <v>128</v>
      </c>
      <c r="E1259" s="802">
        <v>65</v>
      </c>
      <c r="F1259" s="803" t="s">
        <v>7254</v>
      </c>
      <c r="G1259" s="803" t="s">
        <v>7255</v>
      </c>
      <c r="H1259" s="803" t="s">
        <v>7256</v>
      </c>
      <c r="I1259" s="803" t="str">
        <f>IFERROR(INDEX('УУС'!F:F,MATCH('показатель 504-п'!T1259,'УУС'!N:N,0)),"")</f>
        <v xml:space="preserve">ул. Дзержинского, д. 16</v>
      </c>
      <c r="J1259" s="804" t="str">
        <f t="shared" si="70"/>
        <v xml:space="preserve">2G низ</v>
      </c>
      <c r="K1259" s="805" t="s">
        <v>2515</v>
      </c>
      <c r="L1259" s="805" t="s">
        <v>2500</v>
      </c>
      <c r="M1259" s="805" t="s">
        <v>156</v>
      </c>
      <c r="N1259" s="805" t="s">
        <v>156</v>
      </c>
      <c r="O1259" s="806" t="str">
        <f t="shared" si="71"/>
        <v>РРЛ</v>
      </c>
      <c r="P1259" s="801" t="s">
        <v>2540</v>
      </c>
      <c r="Q1259" s="801" t="str">
        <f>CONCATENATE(IFERROR(INDEX('УЦН 1.0'!D:D,MATCH('показатель 504-п'!T1259,'УЦН 1.0'!R:R,0)),""),IF(IFERROR(INDEX('УЦН 1.0'!H:H,MATCH('показатель 504-п'!T1259,'УЦН 1.0'!R:R,0)),"")="",""," ("&amp;IFERROR(INDEX('УЦН 1.0'!H:H,MATCH('показатель 504-п'!T1259,'УЦН 1.0'!R:R,0)),"")&amp;")"))</f>
        <v/>
      </c>
      <c r="R1259" s="807" t="str">
        <f>IFERROR(INDEX('УЦН 2.0'!K:K,MATCH('показатель 504-п'!T1259,'УЦН 2.0'!L:L,0)),"")</f>
        <v/>
      </c>
      <c r="S1259" s="801" t="str">
        <f>IFERROR(INDEX('ПРТС'!H:H,MATCH('показатель 504-п'!T1259,'ПРТС'!P:P,0)),"")</f>
        <v/>
      </c>
      <c r="T1259" s="808">
        <v>1260</v>
      </c>
      <c r="U1259" s="785"/>
      <c r="V1259" s="785"/>
      <c r="W1259" s="785"/>
      <c r="X1259" s="785"/>
      <c r="Y1259" s="785"/>
      <c r="Z1259" s="785"/>
      <c r="AA1259" s="785"/>
      <c r="AB1259" s="785"/>
    </row>
    <row r="1260" ht="14.25">
      <c r="A1260" s="800" t="s">
        <v>1317</v>
      </c>
      <c r="B1260" s="800"/>
      <c r="C1260" s="800" t="s">
        <v>7257</v>
      </c>
      <c r="D1260" s="801">
        <v>40</v>
      </c>
      <c r="E1260" s="802">
        <v>28</v>
      </c>
      <c r="F1260" s="803" t="s">
        <v>7258</v>
      </c>
      <c r="G1260" s="803" t="s">
        <v>7259</v>
      </c>
      <c r="H1260" s="803" t="s">
        <v>7260</v>
      </c>
      <c r="I1260" s="803" t="str">
        <f>IFERROR(INDEX('УУС'!F:F,MATCH('показатель 504-п'!T1260,'УУС'!N:N,0)),"")</f>
        <v/>
      </c>
      <c r="J1260" s="804" t="str">
        <f t="shared" si="70"/>
        <v xml:space="preserve">2G низ</v>
      </c>
      <c r="K1260" s="805" t="s">
        <v>156</v>
      </c>
      <c r="L1260" s="805" t="s">
        <v>2500</v>
      </c>
      <c r="M1260" s="805" t="s">
        <v>156</v>
      </c>
      <c r="N1260" s="805" t="s">
        <v>2490</v>
      </c>
      <c r="O1260" s="806" t="str">
        <f t="shared" si="71"/>
        <v>-</v>
      </c>
      <c r="P1260" s="801" t="s">
        <v>156</v>
      </c>
      <c r="Q1260" s="801" t="str">
        <f>CONCATENATE(IFERROR(INDEX('УЦН 1.0'!D:D,MATCH('показатель 504-п'!T1260,'УЦН 1.0'!R:R,0)),""),IF(IFERROR(INDEX('УЦН 1.0'!H:H,MATCH('показатель 504-п'!T1260,'УЦН 1.0'!R:R,0)),"")="",""," ("&amp;IFERROR(INDEX('УЦН 1.0'!H:H,MATCH('показатель 504-п'!T1260,'УЦН 1.0'!R:R,0)),"")&amp;")"))</f>
        <v/>
      </c>
      <c r="R1260" s="807" t="str">
        <f>IFERROR(INDEX('УЦН 2.0'!K:K,MATCH('показатель 504-п'!T1260,'УЦН 2.0'!L:L,0)),"")</f>
        <v/>
      </c>
      <c r="S1260" s="801" t="str">
        <f>IFERROR(INDEX('ПРТС'!H:H,MATCH('показатель 504-п'!T1260,'ПРТС'!P:P,0)),"")</f>
        <v/>
      </c>
      <c r="T1260" s="808">
        <v>1261</v>
      </c>
      <c r="U1260" s="785"/>
      <c r="V1260" s="785"/>
      <c r="W1260" s="785"/>
      <c r="X1260" s="785"/>
      <c r="Y1260" s="785"/>
      <c r="Z1260" s="785"/>
      <c r="AA1260" s="785"/>
      <c r="AB1260" s="785"/>
    </row>
    <row r="1261" ht="14.25">
      <c r="A1261" s="818" t="s">
        <v>1317</v>
      </c>
      <c r="B1261" s="800"/>
      <c r="C1261" s="818" t="s">
        <v>1119</v>
      </c>
      <c r="D1261" s="801">
        <v>148</v>
      </c>
      <c r="E1261" s="822">
        <v>121</v>
      </c>
      <c r="F1261" s="823" t="s">
        <v>7261</v>
      </c>
      <c r="G1261" s="823" t="s">
        <v>7262</v>
      </c>
      <c r="H1261" s="823" t="s">
        <v>7263</v>
      </c>
      <c r="I1261" s="803" t="str">
        <f>IFERROR(INDEX('УУС'!F:F,MATCH('показатель 504-п'!T1261,'УУС'!N:N,0)),"")</f>
        <v xml:space="preserve">ул. Молодежная, д. 7</v>
      </c>
      <c r="J1261" s="819" t="str">
        <f t="shared" si="70"/>
        <v>-</v>
      </c>
      <c r="K1261" s="805" t="s">
        <v>156</v>
      </c>
      <c r="L1261" s="805" t="s">
        <v>156</v>
      </c>
      <c r="M1261" s="805" t="s">
        <v>156</v>
      </c>
      <c r="N1261" s="820" t="s">
        <v>156</v>
      </c>
      <c r="O1261" s="806" t="str">
        <f t="shared" si="71"/>
        <v>РРЛ</v>
      </c>
      <c r="P1261" s="801" t="s">
        <v>2540</v>
      </c>
      <c r="Q1261" s="801" t="str">
        <f>CONCATENATE(IFERROR(INDEX('УЦН 1.0'!D:D,MATCH('показатель 504-п'!T1261,'УЦН 1.0'!R:R,0)),""),IF(IFERROR(INDEX('УЦН 1.0'!H:H,MATCH('показатель 504-п'!T1261,'УЦН 1.0'!R:R,0)),"")="",""," ("&amp;IFERROR(INDEX('УЦН 1.0'!H:H,MATCH('показатель 504-п'!T1261,'УЦН 1.0'!R:R,0)),"")&amp;")"))</f>
        <v/>
      </c>
      <c r="R1261" s="807">
        <f>IFERROR(INDEX('УЦН 2.0'!K:K,MATCH('показатель 504-п'!T1261,'УЦН 2.0'!L:L,0)),"")</f>
        <v>0</v>
      </c>
      <c r="S1261" s="801" t="str">
        <f>IFERROR(INDEX('ПРТС'!H:H,MATCH('показатель 504-п'!T1261,'ПРТС'!P:P,0)),"")</f>
        <v/>
      </c>
      <c r="T1261" s="808">
        <v>1262</v>
      </c>
      <c r="U1261" s="785"/>
      <c r="V1261" s="785"/>
      <c r="W1261" s="785"/>
      <c r="X1261" s="785"/>
      <c r="Y1261" s="785"/>
      <c r="Z1261" s="785"/>
      <c r="AA1261" s="785"/>
      <c r="AB1261" s="785"/>
    </row>
    <row r="1262" ht="14.25">
      <c r="A1262" s="800" t="s">
        <v>1317</v>
      </c>
      <c r="B1262" s="800"/>
      <c r="C1262" s="800" t="s">
        <v>7264</v>
      </c>
      <c r="D1262" s="801">
        <v>91</v>
      </c>
      <c r="E1262" s="802">
        <v>66</v>
      </c>
      <c r="F1262" s="803" t="s">
        <v>7265</v>
      </c>
      <c r="G1262" s="803" t="s">
        <v>7266</v>
      </c>
      <c r="H1262" s="803" t="s">
        <v>7267</v>
      </c>
      <c r="I1262" s="803" t="str">
        <f>IFERROR(INDEX('УУС'!F:F,MATCH('показатель 504-п'!T1262,'УУС'!N:N,0)),"")</f>
        <v/>
      </c>
      <c r="J1262" s="804" t="str">
        <f t="shared" si="70"/>
        <v xml:space="preserve">2G низ</v>
      </c>
      <c r="K1262" s="805" t="s">
        <v>156</v>
      </c>
      <c r="L1262" s="805" t="s">
        <v>156</v>
      </c>
      <c r="M1262" s="805" t="s">
        <v>156</v>
      </c>
      <c r="N1262" s="805" t="s">
        <v>2490</v>
      </c>
      <c r="O1262" s="806" t="str">
        <f t="shared" si="71"/>
        <v>РРЛ</v>
      </c>
      <c r="P1262" s="801" t="s">
        <v>2540</v>
      </c>
      <c r="Q1262" s="801" t="str">
        <f>CONCATENATE(IFERROR(INDEX('УЦН 1.0'!D:D,MATCH('показатель 504-п'!T1262,'УЦН 1.0'!R:R,0)),""),IF(IFERROR(INDEX('УЦН 1.0'!H:H,MATCH('показатель 504-п'!T1262,'УЦН 1.0'!R:R,0)),"")="",""," ("&amp;IFERROR(INDEX('УЦН 1.0'!H:H,MATCH('показатель 504-п'!T1262,'УЦН 1.0'!R:R,0)),"")&amp;")"))</f>
        <v/>
      </c>
      <c r="R1262" s="807" t="str">
        <f>IFERROR(INDEX('УЦН 2.0'!K:K,MATCH('показатель 504-п'!T1262,'УЦН 2.0'!L:L,0)),"")</f>
        <v/>
      </c>
      <c r="S1262" s="801" t="str">
        <f>IFERROR(INDEX('ПРТС'!H:H,MATCH('показатель 504-п'!T1262,'ПРТС'!P:P,0)),"")</f>
        <v/>
      </c>
      <c r="T1262" s="808">
        <v>1263</v>
      </c>
      <c r="U1262" s="785"/>
      <c r="V1262" s="785"/>
      <c r="W1262" s="785"/>
      <c r="X1262" s="785"/>
      <c r="Y1262" s="785"/>
      <c r="Z1262" s="785"/>
      <c r="AA1262" s="785"/>
      <c r="AB1262" s="785"/>
    </row>
    <row r="1263" ht="14.25">
      <c r="A1263" s="800" t="s">
        <v>1317</v>
      </c>
      <c r="B1263" s="800"/>
      <c r="C1263" s="800" t="s">
        <v>7268</v>
      </c>
      <c r="D1263" s="801">
        <v>124</v>
      </c>
      <c r="E1263" s="802">
        <v>94</v>
      </c>
      <c r="F1263" s="803" t="s">
        <v>7269</v>
      </c>
      <c r="G1263" s="803" t="s">
        <v>7270</v>
      </c>
      <c r="H1263" s="803" t="s">
        <v>7271</v>
      </c>
      <c r="I1263" s="803" t="str">
        <f>IFERROR(INDEX('УУС'!F:F,MATCH('показатель 504-п'!T1263,'УУС'!N:N,0)),"")</f>
        <v/>
      </c>
      <c r="J1263" s="804" t="str">
        <f t="shared" si="70"/>
        <v xml:space="preserve">4G хор</v>
      </c>
      <c r="K1263" s="805" t="s">
        <v>2562</v>
      </c>
      <c r="L1263" s="805" t="s">
        <v>2488</v>
      </c>
      <c r="M1263" s="805" t="s">
        <v>2508</v>
      </c>
      <c r="N1263" s="805" t="s">
        <v>2483</v>
      </c>
      <c r="O1263" s="806" t="str">
        <f t="shared" si="71"/>
        <v>Спутник</v>
      </c>
      <c r="P1263" s="801" t="s">
        <v>882</v>
      </c>
      <c r="Q1263" s="801" t="str">
        <f>CONCATENATE(IFERROR(INDEX('УЦН 1.0'!D:D,MATCH('показатель 504-п'!T1263,'УЦН 1.0'!R:R,0)),""),IF(IFERROR(INDEX('УЦН 1.0'!H:H,MATCH('показатель 504-п'!T1263,'УЦН 1.0'!R:R,0)),"")="",""," ("&amp;IFERROR(INDEX('УЦН 1.0'!H:H,MATCH('показатель 504-п'!T1263,'УЦН 1.0'!R:R,0)),"")&amp;")"))</f>
        <v/>
      </c>
      <c r="R1263" s="807" t="str">
        <f>IFERROR(INDEX('УЦН 2.0'!K:K,MATCH('показатель 504-п'!T1263,'УЦН 2.0'!L:L,0)),"")</f>
        <v/>
      </c>
      <c r="S1263" s="801" t="str">
        <f>IFERROR(INDEX('ПРТС'!H:H,MATCH('показатель 504-п'!T1263,'ПРТС'!P:P,0)),"")</f>
        <v/>
      </c>
      <c r="T1263" s="808">
        <v>1264</v>
      </c>
      <c r="U1263" s="785"/>
      <c r="V1263" s="785"/>
      <c r="W1263" s="785"/>
      <c r="X1263" s="785"/>
      <c r="Y1263" s="785"/>
      <c r="Z1263" s="785"/>
      <c r="AA1263" s="785"/>
      <c r="AB1263" s="785"/>
    </row>
    <row r="1264" ht="14.25">
      <c r="A1264" s="800" t="s">
        <v>1317</v>
      </c>
      <c r="B1264" s="800"/>
      <c r="C1264" s="800" t="s">
        <v>7272</v>
      </c>
      <c r="D1264" s="801">
        <v>1</v>
      </c>
      <c r="E1264" s="802">
        <v>0</v>
      </c>
      <c r="F1264" s="803" t="s">
        <v>7273</v>
      </c>
      <c r="G1264" s="803" t="s">
        <v>7274</v>
      </c>
      <c r="H1264" s="803" t="s">
        <v>7275</v>
      </c>
      <c r="I1264" s="803" t="str">
        <f>IFERROR(INDEX('УУС'!F:F,MATCH('показатель 504-п'!T1264,'УУС'!N:N,0)),"")</f>
        <v/>
      </c>
      <c r="J1264" s="804" t="str">
        <f t="shared" si="70"/>
        <v>-</v>
      </c>
      <c r="K1264" s="805" t="s">
        <v>156</v>
      </c>
      <c r="L1264" s="805" t="s">
        <v>156</v>
      </c>
      <c r="M1264" s="805" t="s">
        <v>156</v>
      </c>
      <c r="N1264" s="805" t="s">
        <v>156</v>
      </c>
      <c r="O1264" s="806" t="str">
        <f t="shared" si="71"/>
        <v>-</v>
      </c>
      <c r="P1264" s="801" t="s">
        <v>156</v>
      </c>
      <c r="Q1264" s="801" t="str">
        <f>CONCATENATE(IFERROR(INDEX('УЦН 1.0'!D:D,MATCH('показатель 504-п'!T1264,'УЦН 1.0'!R:R,0)),""),IF(IFERROR(INDEX('УЦН 1.0'!H:H,MATCH('показатель 504-п'!T1264,'УЦН 1.0'!R:R,0)),"")="",""," ("&amp;IFERROR(INDEX('УЦН 1.0'!H:H,MATCH('показатель 504-п'!T1264,'УЦН 1.0'!R:R,0)),"")&amp;")"))</f>
        <v/>
      </c>
      <c r="R1264" s="807" t="str">
        <f>IFERROR(INDEX('УЦН 2.0'!K:K,MATCH('показатель 504-п'!T1264,'УЦН 2.0'!L:L,0)),"")</f>
        <v/>
      </c>
      <c r="S1264" s="801" t="str">
        <f>IFERROR(INDEX('ПРТС'!H:H,MATCH('показатель 504-п'!T1264,'ПРТС'!P:P,0)),"")</f>
        <v/>
      </c>
      <c r="T1264" s="808">
        <v>1265</v>
      </c>
      <c r="U1264" s="785"/>
      <c r="V1264" s="785"/>
      <c r="W1264" s="785"/>
      <c r="X1264" s="785"/>
      <c r="Y1264" s="785"/>
      <c r="Z1264" s="785"/>
      <c r="AA1264" s="785"/>
      <c r="AB1264" s="785"/>
    </row>
    <row r="1265" ht="14.25">
      <c r="A1265" s="800" t="s">
        <v>1317</v>
      </c>
      <c r="B1265" s="800"/>
      <c r="C1265" s="800" t="s">
        <v>7276</v>
      </c>
      <c r="D1265" s="801">
        <v>70</v>
      </c>
      <c r="E1265" s="802">
        <v>32</v>
      </c>
      <c r="F1265" s="803" t="s">
        <v>7277</v>
      </c>
      <c r="G1265" s="803" t="s">
        <v>7278</v>
      </c>
      <c r="H1265" s="803" t="s">
        <v>7279</v>
      </c>
      <c r="I1265" s="803" t="str">
        <f>IFERROR(INDEX('УУС'!F:F,MATCH('показатель 504-п'!T1265,'УУС'!N:N,0)),"")</f>
        <v xml:space="preserve">ул. Советская, д. 16</v>
      </c>
      <c r="J1265" s="804" t="str">
        <f t="shared" si="70"/>
        <v>-</v>
      </c>
      <c r="K1265" s="805" t="s">
        <v>156</v>
      </c>
      <c r="L1265" s="805" t="s">
        <v>156</v>
      </c>
      <c r="M1265" s="805" t="s">
        <v>156</v>
      </c>
      <c r="N1265" s="805" t="s">
        <v>156</v>
      </c>
      <c r="O1265" s="806" t="str">
        <f t="shared" si="71"/>
        <v>-</v>
      </c>
      <c r="P1265" s="801" t="s">
        <v>156</v>
      </c>
      <c r="Q1265" s="801" t="str">
        <f>CONCATENATE(IFERROR(INDEX('УЦН 1.0'!D:D,MATCH('показатель 504-п'!T1265,'УЦН 1.0'!R:R,0)),""),IF(IFERROR(INDEX('УЦН 1.0'!H:H,MATCH('показатель 504-п'!T1265,'УЦН 1.0'!R:R,0)),"")="",""," ("&amp;IFERROR(INDEX('УЦН 1.0'!H:H,MATCH('показатель 504-п'!T1265,'УЦН 1.0'!R:R,0)),"")&amp;")"))</f>
        <v/>
      </c>
      <c r="R1265" s="807" t="str">
        <f>IFERROR(INDEX('УЦН 2.0'!K:K,MATCH('показатель 504-п'!T1265,'УЦН 2.0'!L:L,0)),"")</f>
        <v/>
      </c>
      <c r="S1265" s="801" t="str">
        <f>IFERROR(INDEX('ПРТС'!H:H,MATCH('показатель 504-п'!T1265,'ПРТС'!P:P,0)),"")</f>
        <v/>
      </c>
      <c r="T1265" s="808">
        <v>1266</v>
      </c>
      <c r="U1265" s="785"/>
      <c r="V1265" s="785"/>
      <c r="W1265" s="785"/>
      <c r="X1265" s="785"/>
      <c r="Y1265" s="785"/>
      <c r="Z1265" s="785"/>
      <c r="AA1265" s="785"/>
      <c r="AB1265" s="785"/>
    </row>
    <row r="1266" ht="14.25">
      <c r="A1266" s="809" t="s">
        <v>1317</v>
      </c>
      <c r="B1266" s="800"/>
      <c r="C1266" s="809" t="s">
        <v>132</v>
      </c>
      <c r="D1266" s="810">
        <v>253</v>
      </c>
      <c r="E1266" s="802">
        <v>198</v>
      </c>
      <c r="F1266" s="803" t="s">
        <v>7280</v>
      </c>
      <c r="G1266" s="803" t="s">
        <v>7281</v>
      </c>
      <c r="H1266" s="803" t="s">
        <v>7282</v>
      </c>
      <c r="I1266" s="803" t="str">
        <f>IFERROR(INDEX('УУС'!F:F,MATCH('показатель 504-п'!T1266,'УУС'!N:N,0)),"")</f>
        <v/>
      </c>
      <c r="J1266" s="811" t="str">
        <f t="shared" si="70"/>
        <v xml:space="preserve">4G хор</v>
      </c>
      <c r="K1266" s="805" t="s">
        <v>156</v>
      </c>
      <c r="L1266" s="812" t="s">
        <v>2481</v>
      </c>
      <c r="M1266" s="805" t="s">
        <v>156</v>
      </c>
      <c r="N1266" s="812" t="s">
        <v>2483</v>
      </c>
      <c r="O1266" s="806" t="str">
        <f t="shared" si="71"/>
        <v>ВОЛС</v>
      </c>
      <c r="P1266" s="801" t="s">
        <v>819</v>
      </c>
      <c r="Q1266" s="801" t="str">
        <f>CONCATENATE(IFERROR(INDEX('УЦН 1.0'!D:D,MATCH('показатель 504-п'!T1266,'УЦН 1.0'!R:R,0)),""),IF(IFERROR(INDEX('УЦН 1.0'!H:H,MATCH('показатель 504-п'!T1266,'УЦН 1.0'!R:R,0)),"")="",""," ("&amp;IFERROR(INDEX('УЦН 1.0'!H:H,MATCH('показатель 504-п'!T1266,'УЦН 1.0'!R:R,0)),"")&amp;")"))</f>
        <v xml:space="preserve">2019 (ВОЛС)</v>
      </c>
      <c r="R1266" s="807" t="str">
        <f>IFERROR(INDEX('УЦН 2.0'!K:K,MATCH('показатель 504-п'!T1266,'УЦН 2.0'!L:L,0)),"")</f>
        <v xml:space="preserve">2022 (ноябрь 2022) - ВОЛС + Мегафон </v>
      </c>
      <c r="S1266" s="801" t="str">
        <f>IFERROR(INDEX('ПРТС'!H:H,MATCH('показатель 504-п'!T1266,'ПРТС'!P:P,0)),"")</f>
        <v/>
      </c>
      <c r="T1266" s="808">
        <v>1267</v>
      </c>
      <c r="U1266" s="785"/>
      <c r="V1266" s="785"/>
      <c r="W1266" s="785"/>
      <c r="X1266" s="785"/>
      <c r="Y1266" s="785"/>
      <c r="Z1266" s="785"/>
      <c r="AA1266" s="785"/>
      <c r="AB1266" s="785"/>
    </row>
    <row r="1267" ht="14.25">
      <c r="A1267" s="800" t="s">
        <v>1317</v>
      </c>
      <c r="B1267" s="800"/>
      <c r="C1267" s="800" t="s">
        <v>7283</v>
      </c>
      <c r="D1267" s="801">
        <v>0</v>
      </c>
      <c r="E1267" s="802">
        <v>0</v>
      </c>
      <c r="F1267" s="803" t="s">
        <v>7284</v>
      </c>
      <c r="G1267" s="803" t="s">
        <v>7285</v>
      </c>
      <c r="H1267" s="803" t="s">
        <v>7286</v>
      </c>
      <c r="I1267" s="803" t="str">
        <f>IFERROR(INDEX('УУС'!F:F,MATCH('показатель 504-п'!T1267,'УУС'!N:N,0)),"")</f>
        <v/>
      </c>
      <c r="J1267" s="804" t="str">
        <f t="shared" si="70"/>
        <v>-</v>
      </c>
      <c r="K1267" s="805" t="s">
        <v>156</v>
      </c>
      <c r="L1267" s="805" t="s">
        <v>156</v>
      </c>
      <c r="M1267" s="805" t="s">
        <v>156</v>
      </c>
      <c r="N1267" s="805" t="s">
        <v>156</v>
      </c>
      <c r="O1267" s="806" t="str">
        <f t="shared" si="71"/>
        <v>-</v>
      </c>
      <c r="P1267" s="801" t="s">
        <v>156</v>
      </c>
      <c r="Q1267" s="801" t="str">
        <f>CONCATENATE(IFERROR(INDEX('УЦН 1.0'!D:D,MATCH('показатель 504-п'!T1267,'УЦН 1.0'!R:R,0)),""),IF(IFERROR(INDEX('УЦН 1.0'!H:H,MATCH('показатель 504-п'!T1267,'УЦН 1.0'!R:R,0)),"")="",""," ("&amp;IFERROR(INDEX('УЦН 1.0'!H:H,MATCH('показатель 504-п'!T1267,'УЦН 1.0'!R:R,0)),"")&amp;")"))</f>
        <v/>
      </c>
      <c r="R1267" s="807" t="str">
        <f>IFERROR(INDEX('УЦН 2.0'!K:K,MATCH('показатель 504-п'!T1267,'УЦН 2.0'!L:L,0)),"")</f>
        <v/>
      </c>
      <c r="S1267" s="801" t="str">
        <f>IFERROR(INDEX('ПРТС'!H:H,MATCH('показатель 504-п'!T1267,'ПРТС'!P:P,0)),"")</f>
        <v/>
      </c>
      <c r="T1267" s="808">
        <v>1268</v>
      </c>
      <c r="U1267" s="785"/>
      <c r="V1267" s="785"/>
      <c r="W1267" s="785"/>
      <c r="X1267" s="785"/>
      <c r="Y1267" s="785"/>
      <c r="Z1267" s="785"/>
      <c r="AA1267" s="785"/>
      <c r="AB1267" s="785"/>
    </row>
    <row r="1268" ht="14.25">
      <c r="A1268" s="800" t="s">
        <v>1317</v>
      </c>
      <c r="B1268" s="800"/>
      <c r="C1268" s="800" t="s">
        <v>7287</v>
      </c>
      <c r="D1268" s="801">
        <v>942</v>
      </c>
      <c r="E1268" s="802">
        <v>722</v>
      </c>
      <c r="F1268" s="803" t="s">
        <v>7288</v>
      </c>
      <c r="G1268" s="803" t="s">
        <v>7289</v>
      </c>
      <c r="H1268" s="803" t="s">
        <v>7290</v>
      </c>
      <c r="I1268" s="803" t="str">
        <f>IFERROR(INDEX('УУС'!F:F,MATCH('показатель 504-п'!T1268,'УУС'!N:N,0)),"")</f>
        <v/>
      </c>
      <c r="J1268" s="804" t="str">
        <f t="shared" si="70"/>
        <v xml:space="preserve">4G хор</v>
      </c>
      <c r="K1268" s="805" t="s">
        <v>4119</v>
      </c>
      <c r="L1268" s="805" t="s">
        <v>2481</v>
      </c>
      <c r="M1268" s="805" t="s">
        <v>156</v>
      </c>
      <c r="N1268" s="805" t="s">
        <v>2483</v>
      </c>
      <c r="O1268" s="806" t="str">
        <f t="shared" si="71"/>
        <v>ВОЛС</v>
      </c>
      <c r="P1268" s="801" t="s">
        <v>819</v>
      </c>
      <c r="Q1268" s="801" t="str">
        <f>CONCATENATE(IFERROR(INDEX('УЦН 1.0'!D:D,MATCH('показатель 504-п'!T1268,'УЦН 1.0'!R:R,0)),""),IF(IFERROR(INDEX('УЦН 1.0'!H:H,MATCH('показатель 504-п'!T1268,'УЦН 1.0'!R:R,0)),"")="",""," ("&amp;IFERROR(INDEX('УЦН 1.0'!H:H,MATCH('показатель 504-п'!T1268,'УЦН 1.0'!R:R,0)),"")&amp;")"))</f>
        <v/>
      </c>
      <c r="R1268" s="807" t="str">
        <f>IFERROR(INDEX('УЦН 2.0'!K:K,MATCH('показатель 504-п'!T1268,'УЦН 2.0'!L:L,0)),"")</f>
        <v/>
      </c>
      <c r="S1268" s="801" t="str">
        <f>IFERROR(INDEX('ПРТС'!H:H,MATCH('показатель 504-п'!T1268,'ПРТС'!P:P,0)),"")</f>
        <v/>
      </c>
      <c r="T1268" s="808">
        <v>1269</v>
      </c>
      <c r="U1268" s="785"/>
      <c r="V1268" s="785"/>
      <c r="W1268" s="785"/>
      <c r="X1268" s="785"/>
      <c r="Y1268" s="785"/>
      <c r="Z1268" s="785"/>
      <c r="AA1268" s="785"/>
      <c r="AB1268" s="785"/>
    </row>
    <row r="1269" ht="14.25">
      <c r="A1269" s="800" t="s">
        <v>1317</v>
      </c>
      <c r="B1269" s="800"/>
      <c r="C1269" s="800" t="s">
        <v>391</v>
      </c>
      <c r="D1269" s="801">
        <v>264</v>
      </c>
      <c r="E1269" s="802">
        <v>270</v>
      </c>
      <c r="F1269" s="803" t="s">
        <v>7291</v>
      </c>
      <c r="G1269" s="803" t="s">
        <v>7292</v>
      </c>
      <c r="H1269" s="803" t="s">
        <v>7293</v>
      </c>
      <c r="I1269" s="803" t="str">
        <f>IFERROR(INDEX('УУС'!F:F,MATCH('показатель 504-п'!T1269,'УУС'!N:N,0)),"")</f>
        <v/>
      </c>
      <c r="J1269" s="804" t="str">
        <f t="shared" si="70"/>
        <v xml:space="preserve">4G хор</v>
      </c>
      <c r="K1269" s="805" t="s">
        <v>156</v>
      </c>
      <c r="L1269" s="805" t="s">
        <v>156</v>
      </c>
      <c r="M1269" s="805" t="s">
        <v>156</v>
      </c>
      <c r="N1269" s="805" t="s">
        <v>2483</v>
      </c>
      <c r="O1269" s="806" t="str">
        <f t="shared" si="71"/>
        <v>ВОЛС</v>
      </c>
      <c r="P1269" s="801" t="s">
        <v>819</v>
      </c>
      <c r="Q1269" s="801" t="str">
        <f>CONCATENATE(IFERROR(INDEX('УЦН 1.0'!D:D,MATCH('показатель 504-п'!T1269,'УЦН 1.0'!R:R,0)),""),IF(IFERROR(INDEX('УЦН 1.0'!H:H,MATCH('показатель 504-п'!T1269,'УЦН 1.0'!R:R,0)),"")="",""," ("&amp;IFERROR(INDEX('УЦН 1.0'!H:H,MATCH('показатель 504-п'!T1269,'УЦН 1.0'!R:R,0)),"")&amp;")"))</f>
        <v xml:space="preserve">2021 (ВОЛС)</v>
      </c>
      <c r="R1269" s="807" t="str">
        <f>IFERROR(INDEX('УЦН 2.0'!K:K,MATCH('показатель 504-п'!T1269,'УЦН 2.0'!L:L,0)),"")</f>
        <v/>
      </c>
      <c r="S1269" s="801" t="str">
        <f>IFERROR(INDEX('ПРТС'!H:H,MATCH('показатель 504-п'!T1269,'ПРТС'!P:P,0)),"")</f>
        <v/>
      </c>
      <c r="T1269" s="808">
        <v>1270</v>
      </c>
      <c r="U1269" s="785"/>
      <c r="V1269" s="785"/>
      <c r="W1269" s="785"/>
      <c r="X1269" s="785"/>
      <c r="Y1269" s="785"/>
      <c r="Z1269" s="785"/>
      <c r="AA1269" s="785"/>
      <c r="AB1269" s="785"/>
    </row>
    <row r="1270" ht="14.25">
      <c r="A1270" s="800" t="s">
        <v>1317</v>
      </c>
      <c r="B1270" s="800"/>
      <c r="C1270" s="800" t="s">
        <v>1473</v>
      </c>
      <c r="D1270" s="801">
        <v>146</v>
      </c>
      <c r="E1270" s="822">
        <v>139</v>
      </c>
      <c r="F1270" s="823" t="s">
        <v>7294</v>
      </c>
      <c r="G1270" s="823" t="s">
        <v>7295</v>
      </c>
      <c r="H1270" s="823" t="s">
        <v>7296</v>
      </c>
      <c r="I1270" s="803" t="str">
        <f>IFERROR(INDEX('УУС'!F:F,MATCH('показатель 504-п'!T1270,'УУС'!N:N,0)),"")</f>
        <v/>
      </c>
      <c r="J1270" s="804" t="str">
        <f t="shared" si="70"/>
        <v xml:space="preserve">4G низ</v>
      </c>
      <c r="K1270" s="805" t="s">
        <v>5255</v>
      </c>
      <c r="L1270" s="805" t="s">
        <v>156</v>
      </c>
      <c r="M1270" s="805" t="s">
        <v>156</v>
      </c>
      <c r="N1270" s="805" t="s">
        <v>2586</v>
      </c>
      <c r="O1270" s="806" t="str">
        <f t="shared" si="71"/>
        <v>ВОЛС</v>
      </c>
      <c r="P1270" s="801" t="s">
        <v>819</v>
      </c>
      <c r="Q1270" s="801" t="str">
        <f>CONCATENATE(IFERROR(INDEX('УЦН 1.0'!D:D,MATCH('показатель 504-п'!T1270,'УЦН 1.0'!R:R,0)),""),IF(IFERROR(INDEX('УЦН 1.0'!H:H,MATCH('показатель 504-п'!T1270,'УЦН 1.0'!R:R,0)),"")="",""," ("&amp;IFERROR(INDEX('УЦН 1.0'!H:H,MATCH('показатель 504-п'!T1270,'УЦН 1.0'!R:R,0)),"")&amp;")"))</f>
        <v/>
      </c>
      <c r="R1270" s="807" t="str">
        <f>IFERROR(INDEX('УЦН 2.0'!K:K,MATCH('показатель 504-п'!T1270,'УЦН 2.0'!L:L,0)),"")</f>
        <v/>
      </c>
      <c r="S1270" s="801" t="str">
        <f>IFERROR(INDEX('ПРТС'!H:H,MATCH('показатель 504-п'!T1270,'ПРТС'!P:P,0)),"")</f>
        <v/>
      </c>
      <c r="T1270" s="808">
        <v>1271</v>
      </c>
      <c r="U1270" s="785"/>
      <c r="V1270" s="785"/>
      <c r="W1270" s="785"/>
      <c r="X1270" s="785"/>
      <c r="Y1270" s="785"/>
      <c r="Z1270" s="785"/>
      <c r="AA1270" s="785"/>
      <c r="AB1270" s="785"/>
    </row>
    <row r="1271" ht="14.25">
      <c r="A1271" s="800" t="s">
        <v>1317</v>
      </c>
      <c r="B1271" s="800"/>
      <c r="C1271" s="800" t="s">
        <v>1542</v>
      </c>
      <c r="D1271" s="801">
        <v>241</v>
      </c>
      <c r="E1271" s="802">
        <v>159</v>
      </c>
      <c r="F1271" s="803" t="s">
        <v>7297</v>
      </c>
      <c r="G1271" s="803" t="s">
        <v>7298</v>
      </c>
      <c r="H1271" s="803" t="s">
        <v>7299</v>
      </c>
      <c r="I1271" s="803" t="str">
        <f>IFERROR(INDEX('УУС'!F:F,MATCH('показатель 504-п'!T1271,'УУС'!N:N,0)),"")</f>
        <v/>
      </c>
      <c r="J1271" s="804" t="str">
        <f t="shared" si="70"/>
        <v xml:space="preserve">4G хор</v>
      </c>
      <c r="K1271" s="805" t="s">
        <v>4119</v>
      </c>
      <c r="L1271" s="805" t="s">
        <v>2481</v>
      </c>
      <c r="M1271" s="805" t="s">
        <v>156</v>
      </c>
      <c r="N1271" s="805" t="s">
        <v>2483</v>
      </c>
      <c r="O1271" s="806" t="str">
        <f t="shared" si="71"/>
        <v>ВОЛС</v>
      </c>
      <c r="P1271" s="801" t="s">
        <v>819</v>
      </c>
      <c r="Q1271" s="801" t="str">
        <f>CONCATENATE(IFERROR(INDEX('УЦН 1.0'!D:D,MATCH('показатель 504-п'!T1271,'УЦН 1.0'!R:R,0)),""),IF(IFERROR(INDEX('УЦН 1.0'!H:H,MATCH('показатель 504-п'!T1271,'УЦН 1.0'!R:R,0)),"")="",""," ("&amp;IFERROR(INDEX('УЦН 1.0'!H:H,MATCH('показатель 504-п'!T1271,'УЦН 1.0'!R:R,0)),"")&amp;")"))</f>
        <v/>
      </c>
      <c r="R1271" s="807" t="str">
        <f>IFERROR(INDEX('УЦН 2.0'!K:K,MATCH('показатель 504-п'!T1271,'УЦН 2.0'!L:L,0)),"")</f>
        <v/>
      </c>
      <c r="S1271" s="801" t="str">
        <f>IFERROR(INDEX('ПРТС'!H:H,MATCH('показатель 504-п'!T1271,'ПРТС'!P:P,0)),"")</f>
        <v/>
      </c>
      <c r="T1271" s="808">
        <v>1272</v>
      </c>
      <c r="U1271" s="785"/>
      <c r="V1271" s="785"/>
      <c r="W1271" s="785"/>
      <c r="X1271" s="785"/>
      <c r="Y1271" s="785"/>
      <c r="Z1271" s="785"/>
      <c r="AA1271" s="785"/>
      <c r="AB1271" s="785"/>
    </row>
    <row r="1272" ht="14.25">
      <c r="A1272" s="800" t="s">
        <v>1317</v>
      </c>
      <c r="B1272" s="800"/>
      <c r="C1272" s="800" t="s">
        <v>7300</v>
      </c>
      <c r="D1272" s="801">
        <v>79</v>
      </c>
      <c r="E1272" s="802">
        <v>42</v>
      </c>
      <c r="F1272" s="803" t="s">
        <v>7301</v>
      </c>
      <c r="G1272" s="803" t="s">
        <v>7302</v>
      </c>
      <c r="H1272" s="803" t="s">
        <v>7303</v>
      </c>
      <c r="I1272" s="803" t="str">
        <f>IFERROR(INDEX('УУС'!F:F,MATCH('показатель 504-п'!T1272,'УУС'!N:N,0)),"")</f>
        <v xml:space="preserve">ул. Солнечная, д. 20</v>
      </c>
      <c r="J1272" s="804" t="str">
        <f t="shared" si="70"/>
        <v>-</v>
      </c>
      <c r="K1272" s="805" t="s">
        <v>156</v>
      </c>
      <c r="L1272" s="805" t="s">
        <v>156</v>
      </c>
      <c r="M1272" s="805" t="s">
        <v>156</v>
      </c>
      <c r="N1272" s="805" t="s">
        <v>156</v>
      </c>
      <c r="O1272" s="806" t="str">
        <f t="shared" si="71"/>
        <v>-</v>
      </c>
      <c r="P1272" s="801" t="s">
        <v>156</v>
      </c>
      <c r="Q1272" s="801" t="str">
        <f>CONCATENATE(IFERROR(INDEX('УЦН 1.0'!D:D,MATCH('показатель 504-п'!T1272,'УЦН 1.0'!R:R,0)),""),IF(IFERROR(INDEX('УЦН 1.0'!H:H,MATCH('показатель 504-п'!T1272,'УЦН 1.0'!R:R,0)),"")="",""," ("&amp;IFERROR(INDEX('УЦН 1.0'!H:H,MATCH('показатель 504-п'!T1272,'УЦН 1.0'!R:R,0)),"")&amp;")"))</f>
        <v/>
      </c>
      <c r="R1272" s="807" t="str">
        <f>IFERROR(INDEX('УЦН 2.0'!K:K,MATCH('показатель 504-п'!T1272,'УЦН 2.0'!L:L,0)),"")</f>
        <v/>
      </c>
      <c r="S1272" s="801" t="str">
        <f>IFERROR(INDEX('ПРТС'!H:H,MATCH('показатель 504-п'!T1272,'ПРТС'!P:P,0)),"")</f>
        <v/>
      </c>
      <c r="T1272" s="808">
        <v>1273</v>
      </c>
      <c r="U1272" s="785"/>
      <c r="V1272" s="785"/>
      <c r="W1272" s="785"/>
      <c r="X1272" s="785"/>
      <c r="Y1272" s="785"/>
      <c r="Z1272" s="785"/>
      <c r="AA1272" s="785"/>
      <c r="AB1272" s="785"/>
    </row>
    <row r="1273" ht="14.25">
      <c r="A1273" s="800" t="s">
        <v>1317</v>
      </c>
      <c r="B1273" s="800"/>
      <c r="C1273" s="800" t="s">
        <v>3449</v>
      </c>
      <c r="D1273" s="801">
        <v>12</v>
      </c>
      <c r="E1273" s="802">
        <v>3</v>
      </c>
      <c r="F1273" s="803" t="s">
        <v>7304</v>
      </c>
      <c r="G1273" s="803" t="s">
        <v>7305</v>
      </c>
      <c r="H1273" s="803" t="s">
        <v>7306</v>
      </c>
      <c r="I1273" s="803" t="str">
        <f>IFERROR(INDEX('УУС'!F:F,MATCH('показатель 504-п'!T1273,'УУС'!N:N,0)),"")</f>
        <v xml:space="preserve">ул. Таежная, д. 2</v>
      </c>
      <c r="J1273" s="804" t="str">
        <f t="shared" si="70"/>
        <v>-</v>
      </c>
      <c r="K1273" s="805" t="s">
        <v>156</v>
      </c>
      <c r="L1273" s="805" t="s">
        <v>156</v>
      </c>
      <c r="M1273" s="805" t="s">
        <v>156</v>
      </c>
      <c r="N1273" s="805" t="s">
        <v>156</v>
      </c>
      <c r="O1273" s="806" t="str">
        <f t="shared" si="71"/>
        <v>-</v>
      </c>
      <c r="P1273" s="801" t="s">
        <v>156</v>
      </c>
      <c r="Q1273" s="801" t="str">
        <f>CONCATENATE(IFERROR(INDEX('УЦН 1.0'!D:D,MATCH('показатель 504-п'!T1273,'УЦН 1.0'!R:R,0)),""),IF(IFERROR(INDEX('УЦН 1.0'!H:H,MATCH('показатель 504-п'!T1273,'УЦН 1.0'!R:R,0)),"")="",""," ("&amp;IFERROR(INDEX('УЦН 1.0'!H:H,MATCH('показатель 504-п'!T1273,'УЦН 1.0'!R:R,0)),"")&amp;")"))</f>
        <v/>
      </c>
      <c r="R1273" s="807" t="str">
        <f>IFERROR(INDEX('УЦН 2.0'!K:K,MATCH('показатель 504-п'!T1273,'УЦН 2.0'!L:L,0)),"")</f>
        <v/>
      </c>
      <c r="S1273" s="801" t="str">
        <f>IFERROR(INDEX('ПРТС'!H:H,MATCH('показатель 504-п'!T1273,'ПРТС'!P:P,0)),"")</f>
        <v/>
      </c>
      <c r="T1273" s="808">
        <v>1274</v>
      </c>
      <c r="U1273" s="785"/>
      <c r="V1273" s="785"/>
      <c r="W1273" s="785"/>
      <c r="X1273" s="785"/>
      <c r="Y1273" s="785"/>
      <c r="Z1273" s="785"/>
      <c r="AA1273" s="785"/>
      <c r="AB1273" s="785"/>
    </row>
    <row r="1274" ht="14.25">
      <c r="A1274" s="800" t="s">
        <v>1317</v>
      </c>
      <c r="B1274" s="800"/>
      <c r="C1274" s="800" t="s">
        <v>6253</v>
      </c>
      <c r="D1274" s="801">
        <v>43</v>
      </c>
      <c r="E1274" s="802">
        <v>27</v>
      </c>
      <c r="F1274" s="803" t="s">
        <v>7307</v>
      </c>
      <c r="G1274" s="803" t="s">
        <v>7308</v>
      </c>
      <c r="H1274" s="803" t="s">
        <v>7309</v>
      </c>
      <c r="I1274" s="803" t="str">
        <f>IFERROR(INDEX('УУС'!F:F,MATCH('показатель 504-п'!T1274,'УУС'!N:N,0)),"")</f>
        <v xml:space="preserve">ул. Советская, д. 20</v>
      </c>
      <c r="J1274" s="804" t="str">
        <f t="shared" si="70"/>
        <v xml:space="preserve">4G низ</v>
      </c>
      <c r="K1274" s="805" t="s">
        <v>156</v>
      </c>
      <c r="L1274" s="805" t="s">
        <v>2643</v>
      </c>
      <c r="M1274" s="805" t="s">
        <v>156</v>
      </c>
      <c r="N1274" s="805" t="s">
        <v>2586</v>
      </c>
      <c r="O1274" s="806" t="str">
        <f t="shared" si="71"/>
        <v>-</v>
      </c>
      <c r="P1274" s="801" t="s">
        <v>156</v>
      </c>
      <c r="Q1274" s="801" t="str">
        <f>CONCATENATE(IFERROR(INDEX('УЦН 1.0'!D:D,MATCH('показатель 504-п'!T1274,'УЦН 1.0'!R:R,0)),""),IF(IFERROR(INDEX('УЦН 1.0'!H:H,MATCH('показатель 504-п'!T1274,'УЦН 1.0'!R:R,0)),"")="",""," ("&amp;IFERROR(INDEX('УЦН 1.0'!H:H,MATCH('показатель 504-п'!T1274,'УЦН 1.0'!R:R,0)),"")&amp;")"))</f>
        <v/>
      </c>
      <c r="R1274" s="807" t="str">
        <f>IFERROR(INDEX('УЦН 2.0'!K:K,MATCH('показатель 504-п'!T1274,'УЦН 2.0'!L:L,0)),"")</f>
        <v/>
      </c>
      <c r="S1274" s="801" t="str">
        <f>IFERROR(INDEX('ПРТС'!H:H,MATCH('показатель 504-п'!T1274,'ПРТС'!P:P,0)),"")</f>
        <v/>
      </c>
      <c r="T1274" s="808">
        <v>1275</v>
      </c>
      <c r="U1274" s="785"/>
      <c r="V1274" s="785"/>
      <c r="W1274" s="785"/>
      <c r="X1274" s="785"/>
      <c r="Y1274" s="785"/>
      <c r="Z1274" s="785"/>
      <c r="AA1274" s="785"/>
      <c r="AB1274" s="785"/>
    </row>
    <row r="1275" ht="14.25">
      <c r="A1275" s="800" t="s">
        <v>1317</v>
      </c>
      <c r="B1275" s="800"/>
      <c r="C1275" s="800" t="s">
        <v>7310</v>
      </c>
      <c r="D1275" s="801">
        <v>55</v>
      </c>
      <c r="E1275" s="802">
        <v>49</v>
      </c>
      <c r="F1275" s="803" t="s">
        <v>7311</v>
      </c>
      <c r="G1275" s="803" t="s">
        <v>7312</v>
      </c>
      <c r="H1275" s="803" t="s">
        <v>7313</v>
      </c>
      <c r="I1275" s="803" t="str">
        <f>IFERROR(INDEX('УУС'!F:F,MATCH('показатель 504-п'!T1275,'УУС'!N:N,0)),"")</f>
        <v xml:space="preserve">ул. Бернасовская, д. 1/1</v>
      </c>
      <c r="J1275" s="804" t="str">
        <f t="shared" si="70"/>
        <v>-</v>
      </c>
      <c r="K1275" s="805" t="s">
        <v>156</v>
      </c>
      <c r="L1275" s="805" t="s">
        <v>156</v>
      </c>
      <c r="M1275" s="805" t="s">
        <v>156</v>
      </c>
      <c r="N1275" s="805" t="s">
        <v>156</v>
      </c>
      <c r="O1275" s="806" t="str">
        <f t="shared" si="71"/>
        <v>РРЛ</v>
      </c>
      <c r="P1275" s="801" t="s">
        <v>2540</v>
      </c>
      <c r="Q1275" s="801" t="str">
        <f>CONCATENATE(IFERROR(INDEX('УЦН 1.0'!D:D,MATCH('показатель 504-п'!T1275,'УЦН 1.0'!R:R,0)),""),IF(IFERROR(INDEX('УЦН 1.0'!H:H,MATCH('показатель 504-п'!T1275,'УЦН 1.0'!R:R,0)),"")="",""," ("&amp;IFERROR(INDEX('УЦН 1.0'!H:H,MATCH('показатель 504-п'!T1275,'УЦН 1.0'!R:R,0)),"")&amp;")"))</f>
        <v/>
      </c>
      <c r="R1275" s="807" t="str">
        <f>IFERROR(INDEX('УЦН 2.0'!K:K,MATCH('показатель 504-п'!T1275,'УЦН 2.0'!L:L,0)),"")</f>
        <v/>
      </c>
      <c r="S1275" s="801" t="str">
        <f>IFERROR(INDEX('ПРТС'!H:H,MATCH('показатель 504-п'!T1275,'ПРТС'!P:P,0)),"")</f>
        <v/>
      </c>
      <c r="T1275" s="808">
        <v>1276</v>
      </c>
      <c r="U1275" s="785"/>
      <c r="V1275" s="785"/>
      <c r="W1275" s="785"/>
      <c r="X1275" s="785"/>
      <c r="Y1275" s="785"/>
      <c r="Z1275" s="785"/>
      <c r="AA1275" s="785"/>
      <c r="AB1275" s="785"/>
    </row>
    <row r="1276" ht="14.25">
      <c r="A1276" s="800" t="s">
        <v>1317</v>
      </c>
      <c r="B1276" s="800"/>
      <c r="C1276" s="800" t="s">
        <v>7314</v>
      </c>
      <c r="D1276" s="801">
        <v>56</v>
      </c>
      <c r="E1276" s="802">
        <v>42</v>
      </c>
      <c r="F1276" s="803" t="s">
        <v>7315</v>
      </c>
      <c r="G1276" s="803" t="s">
        <v>7316</v>
      </c>
      <c r="H1276" s="803" t="s">
        <v>7317</v>
      </c>
      <c r="I1276" s="803" t="str">
        <f>IFERROR(INDEX('УУС'!F:F,MATCH('показатель 504-п'!T1276,'УУС'!N:N,0)),"")</f>
        <v xml:space="preserve">ул. Центральная, д. 2</v>
      </c>
      <c r="J1276" s="804" t="str">
        <f t="shared" si="70"/>
        <v>-</v>
      </c>
      <c r="K1276" s="805" t="s">
        <v>156</v>
      </c>
      <c r="L1276" s="805" t="s">
        <v>156</v>
      </c>
      <c r="M1276" s="805" t="s">
        <v>156</v>
      </c>
      <c r="N1276" s="805" t="s">
        <v>156</v>
      </c>
      <c r="O1276" s="806" t="str">
        <f t="shared" si="71"/>
        <v>-</v>
      </c>
      <c r="P1276" s="801" t="s">
        <v>156</v>
      </c>
      <c r="Q1276" s="801" t="str">
        <f>CONCATENATE(IFERROR(INDEX('УЦН 1.0'!D:D,MATCH('показатель 504-п'!T1276,'УЦН 1.0'!R:R,0)),""),IF(IFERROR(INDEX('УЦН 1.0'!H:H,MATCH('показатель 504-п'!T1276,'УЦН 1.0'!R:R,0)),"")="",""," ("&amp;IFERROR(INDEX('УЦН 1.0'!H:H,MATCH('показатель 504-п'!T1276,'УЦН 1.0'!R:R,0)),"")&amp;")"))</f>
        <v/>
      </c>
      <c r="R1276" s="807" t="str">
        <f>IFERROR(INDEX('УЦН 2.0'!K:K,MATCH('показатель 504-п'!T1276,'УЦН 2.0'!L:L,0)),"")</f>
        <v/>
      </c>
      <c r="S1276" s="801" t="str">
        <f>IFERROR(INDEX('ПРТС'!H:H,MATCH('показатель 504-п'!T1276,'ПРТС'!P:P,0)),"")</f>
        <v/>
      </c>
      <c r="T1276" s="808">
        <v>1277</v>
      </c>
      <c r="U1276" s="785"/>
      <c r="V1276" s="785"/>
      <c r="W1276" s="785"/>
      <c r="X1276" s="785"/>
      <c r="Y1276" s="785"/>
      <c r="Z1276" s="785"/>
      <c r="AA1276" s="785"/>
      <c r="AB1276" s="785"/>
    </row>
    <row r="1277" ht="14.25">
      <c r="A1277" s="800" t="s">
        <v>1317</v>
      </c>
      <c r="B1277" s="800"/>
      <c r="C1277" s="800" t="s">
        <v>7318</v>
      </c>
      <c r="D1277" s="801">
        <v>49</v>
      </c>
      <c r="E1277" s="802">
        <v>17</v>
      </c>
      <c r="F1277" s="803" t="s">
        <v>7319</v>
      </c>
      <c r="G1277" s="803" t="s">
        <v>7320</v>
      </c>
      <c r="H1277" s="803" t="s">
        <v>7321</v>
      </c>
      <c r="I1277" s="803" t="str">
        <f>IFERROR(INDEX('УУС'!F:F,MATCH('показатель 504-п'!T1277,'УУС'!N:N,0)),"")</f>
        <v/>
      </c>
      <c r="J1277" s="804" t="str">
        <f t="shared" si="70"/>
        <v xml:space="preserve">4G хор</v>
      </c>
      <c r="K1277" s="805" t="s">
        <v>156</v>
      </c>
      <c r="L1277" s="805" t="s">
        <v>2481</v>
      </c>
      <c r="M1277" s="805" t="s">
        <v>156</v>
      </c>
      <c r="N1277" s="805" t="s">
        <v>2483</v>
      </c>
      <c r="O1277" s="806" t="str">
        <f t="shared" si="71"/>
        <v>-</v>
      </c>
      <c r="P1277" s="801" t="s">
        <v>156</v>
      </c>
      <c r="Q1277" s="801" t="str">
        <f>CONCATENATE(IFERROR(INDEX('УЦН 1.0'!D:D,MATCH('показатель 504-п'!T1277,'УЦН 1.0'!R:R,0)),""),IF(IFERROR(INDEX('УЦН 1.0'!H:H,MATCH('показатель 504-п'!T1277,'УЦН 1.0'!R:R,0)),"")="",""," ("&amp;IFERROR(INDEX('УЦН 1.0'!H:H,MATCH('показатель 504-п'!T1277,'УЦН 1.0'!R:R,0)),"")&amp;")"))</f>
        <v/>
      </c>
      <c r="R1277" s="807" t="str">
        <f>IFERROR(INDEX('УЦН 2.0'!K:K,MATCH('показатель 504-п'!T1277,'УЦН 2.0'!L:L,0)),"")</f>
        <v/>
      </c>
      <c r="S1277" s="801" t="str">
        <f>IFERROR(INDEX('ПРТС'!H:H,MATCH('показатель 504-п'!T1277,'ПРТС'!P:P,0)),"")</f>
        <v/>
      </c>
      <c r="T1277" s="808">
        <v>1278</v>
      </c>
      <c r="U1277" s="785"/>
      <c r="V1277" s="785"/>
      <c r="W1277" s="785"/>
      <c r="X1277" s="785"/>
      <c r="Y1277" s="785"/>
      <c r="Z1277" s="785"/>
      <c r="AA1277" s="785"/>
      <c r="AB1277" s="785"/>
    </row>
    <row r="1278" ht="14.25">
      <c r="A1278" s="800" t="s">
        <v>1317</v>
      </c>
      <c r="B1278" s="800"/>
      <c r="C1278" s="800" t="s">
        <v>7322</v>
      </c>
      <c r="D1278" s="801">
        <v>122</v>
      </c>
      <c r="E1278" s="802">
        <v>66</v>
      </c>
      <c r="F1278" s="803" t="s">
        <v>7323</v>
      </c>
      <c r="G1278" s="803" t="s">
        <v>7324</v>
      </c>
      <c r="H1278" s="803" t="s">
        <v>7325</v>
      </c>
      <c r="I1278" s="803" t="str">
        <f>IFERROR(INDEX('УУС'!F:F,MATCH('показатель 504-п'!T1278,'УУС'!N:N,0)),"")</f>
        <v/>
      </c>
      <c r="J1278" s="804" t="str">
        <f t="shared" si="70"/>
        <v>-</v>
      </c>
      <c r="K1278" s="805" t="s">
        <v>156</v>
      </c>
      <c r="L1278" s="805" t="s">
        <v>156</v>
      </c>
      <c r="M1278" s="805" t="s">
        <v>156</v>
      </c>
      <c r="N1278" s="805" t="s">
        <v>156</v>
      </c>
      <c r="O1278" s="806" t="str">
        <f t="shared" si="71"/>
        <v>Спутник</v>
      </c>
      <c r="P1278" s="801" t="s">
        <v>882</v>
      </c>
      <c r="Q1278" s="801" t="str">
        <f>CONCATENATE(IFERROR(INDEX('УЦН 1.0'!D:D,MATCH('показатель 504-п'!T1278,'УЦН 1.0'!R:R,0)),""),IF(IFERROR(INDEX('УЦН 1.0'!H:H,MATCH('показатель 504-п'!T1278,'УЦН 1.0'!R:R,0)),"")="",""," ("&amp;IFERROR(INDEX('УЦН 1.0'!H:H,MATCH('показатель 504-п'!T1278,'УЦН 1.0'!R:R,0)),"")&amp;")"))</f>
        <v/>
      </c>
      <c r="R1278" s="807" t="str">
        <f>IFERROR(INDEX('УЦН 2.0'!K:K,MATCH('показатель 504-п'!T1278,'УЦН 2.0'!L:L,0)),"")</f>
        <v/>
      </c>
      <c r="S1278" s="801" t="str">
        <f>IFERROR(INDEX('ПРТС'!H:H,MATCH('показатель 504-п'!T1278,'ПРТС'!P:P,0)),"")</f>
        <v/>
      </c>
      <c r="T1278" s="808">
        <v>1279</v>
      </c>
      <c r="U1278" s="785"/>
      <c r="V1278" s="785"/>
      <c r="W1278" s="785"/>
      <c r="X1278" s="785"/>
      <c r="Y1278" s="785"/>
      <c r="Z1278" s="785"/>
      <c r="AA1278" s="785"/>
      <c r="AB1278" s="785"/>
    </row>
    <row r="1279" ht="14.25">
      <c r="A1279" s="800" t="s">
        <v>1317</v>
      </c>
      <c r="B1279" s="800"/>
      <c r="C1279" s="800" t="s">
        <v>392</v>
      </c>
      <c r="D1279" s="801">
        <v>254</v>
      </c>
      <c r="E1279" s="822">
        <v>177</v>
      </c>
      <c r="F1279" s="823" t="s">
        <v>7326</v>
      </c>
      <c r="G1279" s="823" t="s">
        <v>7327</v>
      </c>
      <c r="H1279" s="823" t="s">
        <v>7328</v>
      </c>
      <c r="I1279" s="803" t="str">
        <f>IFERROR(INDEX('УУС'!F:F,MATCH('показатель 504-п'!T1279,'УУС'!N:N,0)),"")</f>
        <v/>
      </c>
      <c r="J1279" s="804" t="str">
        <f t="shared" si="70"/>
        <v xml:space="preserve">4G хор</v>
      </c>
      <c r="K1279" s="805" t="s">
        <v>4119</v>
      </c>
      <c r="L1279" s="805" t="s">
        <v>2481</v>
      </c>
      <c r="M1279" s="805" t="s">
        <v>156</v>
      </c>
      <c r="N1279" s="805" t="s">
        <v>2483</v>
      </c>
      <c r="O1279" s="806" t="str">
        <f t="shared" si="71"/>
        <v>ВОЛС</v>
      </c>
      <c r="P1279" s="801" t="s">
        <v>156</v>
      </c>
      <c r="Q1279" s="801" t="str">
        <f>CONCATENATE(IFERROR(INDEX('УЦН 1.0'!D:D,MATCH('показатель 504-п'!T1279,'УЦН 1.0'!R:R,0)),""),IF(IFERROR(INDEX('УЦН 1.0'!H:H,MATCH('показатель 504-п'!T1279,'УЦН 1.0'!R:R,0)),"")="",""," ("&amp;IFERROR(INDEX('УЦН 1.0'!H:H,MATCH('показатель 504-п'!T1279,'УЦН 1.0'!R:R,0)),"")&amp;")"))</f>
        <v xml:space="preserve">2019 (ВОЛС)</v>
      </c>
      <c r="R1279" s="807" t="str">
        <f>IFERROR(INDEX('УЦН 2.0'!K:K,MATCH('показатель 504-п'!T1279,'УЦН 2.0'!L:L,0)),"")</f>
        <v/>
      </c>
      <c r="S1279" s="801" t="str">
        <f>IFERROR(INDEX('ПРТС'!H:H,MATCH('показатель 504-п'!T1279,'ПРТС'!P:P,0)),"")</f>
        <v/>
      </c>
      <c r="T1279" s="808">
        <v>1280</v>
      </c>
      <c r="U1279" s="785"/>
      <c r="V1279" s="785"/>
      <c r="W1279" s="785"/>
      <c r="X1279" s="785"/>
      <c r="Y1279" s="785"/>
      <c r="Z1279" s="785"/>
      <c r="AA1279" s="785"/>
      <c r="AB1279" s="785"/>
    </row>
    <row r="1280" ht="14.25">
      <c r="A1280" s="800" t="s">
        <v>1317</v>
      </c>
      <c r="B1280" s="800"/>
      <c r="C1280" s="800" t="s">
        <v>4190</v>
      </c>
      <c r="D1280" s="801">
        <v>49</v>
      </c>
      <c r="E1280" s="802">
        <v>19</v>
      </c>
      <c r="F1280" s="803" t="s">
        <v>7329</v>
      </c>
      <c r="G1280" s="803" t="s">
        <v>7330</v>
      </c>
      <c r="H1280" s="803" t="s">
        <v>7331</v>
      </c>
      <c r="I1280" s="803" t="str">
        <f>IFERROR(INDEX('УУС'!F:F,MATCH('показатель 504-п'!T1280,'УУС'!N:N,0)),"")</f>
        <v xml:space="preserve">ул. Советская, д. 12</v>
      </c>
      <c r="J1280" s="804" t="str">
        <f t="shared" si="70"/>
        <v>-</v>
      </c>
      <c r="K1280" s="805" t="s">
        <v>156</v>
      </c>
      <c r="L1280" s="805" t="s">
        <v>156</v>
      </c>
      <c r="M1280" s="805" t="s">
        <v>156</v>
      </c>
      <c r="N1280" s="805" t="s">
        <v>156</v>
      </c>
      <c r="O1280" s="806" t="str">
        <f t="shared" si="71"/>
        <v>-</v>
      </c>
      <c r="P1280" s="801" t="s">
        <v>156</v>
      </c>
      <c r="Q1280" s="801" t="str">
        <f>CONCATENATE(IFERROR(INDEX('УЦН 1.0'!D:D,MATCH('показатель 504-п'!T1280,'УЦН 1.0'!R:R,0)),""),IF(IFERROR(INDEX('УЦН 1.0'!H:H,MATCH('показатель 504-п'!T1280,'УЦН 1.0'!R:R,0)),"")="",""," ("&amp;IFERROR(INDEX('УЦН 1.0'!H:H,MATCH('показатель 504-п'!T1280,'УЦН 1.0'!R:R,0)),"")&amp;")"))</f>
        <v/>
      </c>
      <c r="R1280" s="807" t="str">
        <f>IFERROR(INDEX('УЦН 2.0'!K:K,MATCH('показатель 504-п'!T1280,'УЦН 2.0'!L:L,0)),"")</f>
        <v/>
      </c>
      <c r="S1280" s="801" t="str">
        <f>IFERROR(INDEX('ПРТС'!H:H,MATCH('показатель 504-п'!T1280,'ПРТС'!P:P,0)),"")</f>
        <v/>
      </c>
      <c r="T1280" s="808">
        <v>1281</v>
      </c>
      <c r="U1280" s="785"/>
      <c r="V1280" s="785"/>
      <c r="W1280" s="785"/>
      <c r="X1280" s="785"/>
      <c r="Y1280" s="785"/>
      <c r="Z1280" s="785"/>
      <c r="AA1280" s="785"/>
      <c r="AB1280" s="785"/>
    </row>
    <row r="1281" ht="14.25">
      <c r="A1281" s="800" t="s">
        <v>1317</v>
      </c>
      <c r="B1281" s="800"/>
      <c r="C1281" s="800" t="s">
        <v>7332</v>
      </c>
      <c r="D1281" s="801">
        <v>66</v>
      </c>
      <c r="E1281" s="802">
        <v>47</v>
      </c>
      <c r="F1281" s="803" t="s">
        <v>7333</v>
      </c>
      <c r="G1281" s="803" t="s">
        <v>7334</v>
      </c>
      <c r="H1281" s="803" t="s">
        <v>7335</v>
      </c>
      <c r="I1281" s="803" t="str">
        <f>IFERROR(INDEX('УУС'!F:F,MATCH('показатель 504-п'!T1281,'УУС'!N:N,0)),"")</f>
        <v/>
      </c>
      <c r="J1281" s="804" t="str">
        <f t="shared" si="70"/>
        <v xml:space="preserve">4G низ</v>
      </c>
      <c r="K1281" s="805" t="s">
        <v>2515</v>
      </c>
      <c r="L1281" s="805" t="s">
        <v>2643</v>
      </c>
      <c r="M1281" s="805" t="s">
        <v>156</v>
      </c>
      <c r="N1281" s="805" t="s">
        <v>2586</v>
      </c>
      <c r="O1281" s="806" t="str">
        <f t="shared" si="71"/>
        <v>-</v>
      </c>
      <c r="P1281" s="801" t="s">
        <v>156</v>
      </c>
      <c r="Q1281" s="801" t="str">
        <f>CONCATENATE(IFERROR(INDEX('УЦН 1.0'!D:D,MATCH('показатель 504-п'!T1281,'УЦН 1.0'!R:R,0)),""),IF(IFERROR(INDEX('УЦН 1.0'!H:H,MATCH('показатель 504-п'!T1281,'УЦН 1.0'!R:R,0)),"")="",""," ("&amp;IFERROR(INDEX('УЦН 1.0'!H:H,MATCH('показатель 504-п'!T1281,'УЦН 1.0'!R:R,0)),"")&amp;")"))</f>
        <v/>
      </c>
      <c r="R1281" s="807" t="str">
        <f>IFERROR(INDEX('УЦН 2.0'!K:K,MATCH('показатель 504-п'!T1281,'УЦН 2.0'!L:L,0)),"")</f>
        <v/>
      </c>
      <c r="S1281" s="801" t="str">
        <f>IFERROR(INDEX('ПРТС'!H:H,MATCH('показатель 504-п'!T1281,'ПРТС'!P:P,0)),"")</f>
        <v/>
      </c>
      <c r="T1281" s="808">
        <v>1282</v>
      </c>
      <c r="U1281" s="785"/>
      <c r="V1281" s="785"/>
      <c r="W1281" s="785"/>
      <c r="X1281" s="785"/>
      <c r="Y1281" s="785"/>
      <c r="Z1281" s="785"/>
      <c r="AA1281" s="785"/>
      <c r="AB1281" s="785"/>
    </row>
    <row r="1282" ht="14.25">
      <c r="A1282" s="800" t="s">
        <v>1317</v>
      </c>
      <c r="B1282" s="800"/>
      <c r="C1282" s="800" t="s">
        <v>7336</v>
      </c>
      <c r="D1282" s="801">
        <v>3007</v>
      </c>
      <c r="E1282" s="802">
        <v>2797</v>
      </c>
      <c r="F1282" s="803" t="s">
        <v>7337</v>
      </c>
      <c r="G1282" s="803" t="s">
        <v>7338</v>
      </c>
      <c r="H1282" s="803" t="s">
        <v>7339</v>
      </c>
      <c r="I1282" s="803" t="str">
        <f>IFERROR(INDEX('УУС'!F:F,MATCH('показатель 504-п'!T1282,'УУС'!N:N,0)),"")</f>
        <v/>
      </c>
      <c r="J1282" s="804" t="str">
        <f t="shared" si="70"/>
        <v xml:space="preserve">4G хор</v>
      </c>
      <c r="K1282" s="805" t="s">
        <v>2707</v>
      </c>
      <c r="L1282" s="805" t="s">
        <v>2488</v>
      </c>
      <c r="M1282" s="805" t="s">
        <v>2482</v>
      </c>
      <c r="N1282" s="805" t="s">
        <v>2483</v>
      </c>
      <c r="O1282" s="806" t="str">
        <f t="shared" si="71"/>
        <v>-</v>
      </c>
      <c r="P1282" s="801" t="s">
        <v>156</v>
      </c>
      <c r="Q1282" s="801" t="str">
        <f>CONCATENATE(IFERROR(INDEX('УЦН 1.0'!D:D,MATCH('показатель 504-п'!T1282,'УЦН 1.0'!R:R,0)),""),IF(IFERROR(INDEX('УЦН 1.0'!H:H,MATCH('показатель 504-п'!T1282,'УЦН 1.0'!R:R,0)),"")="",""," ("&amp;IFERROR(INDEX('УЦН 1.0'!H:H,MATCH('показатель 504-п'!T1282,'УЦН 1.0'!R:R,0)),"")&amp;")"))</f>
        <v/>
      </c>
      <c r="R1282" s="807" t="str">
        <f>IFERROR(INDEX('УЦН 2.0'!K:K,MATCH('показатель 504-п'!T1282,'УЦН 2.0'!L:L,0)),"")</f>
        <v/>
      </c>
      <c r="S1282" s="801" t="str">
        <f>IFERROR(INDEX('ПРТС'!H:H,MATCH('показатель 504-п'!T1282,'ПРТС'!P:P,0)),"")</f>
        <v/>
      </c>
      <c r="T1282" s="808">
        <v>1283</v>
      </c>
      <c r="U1282" s="785"/>
      <c r="V1282" s="785"/>
      <c r="W1282" s="785"/>
      <c r="X1282" s="785"/>
      <c r="Y1282" s="785"/>
      <c r="Z1282" s="785"/>
      <c r="AA1282" s="785"/>
      <c r="AB1282" s="785"/>
    </row>
    <row r="1283" ht="14.25">
      <c r="A1283" s="800" t="s">
        <v>1317</v>
      </c>
      <c r="B1283" s="800"/>
      <c r="C1283" s="800" t="s">
        <v>7340</v>
      </c>
      <c r="D1283" s="801">
        <v>98</v>
      </c>
      <c r="E1283" s="802">
        <v>75</v>
      </c>
      <c r="F1283" s="803" t="s">
        <v>7341</v>
      </c>
      <c r="G1283" s="803" t="s">
        <v>7342</v>
      </c>
      <c r="H1283" s="803" t="s">
        <v>7343</v>
      </c>
      <c r="I1283" s="803" t="str">
        <f>IFERROR(INDEX('УУС'!F:F,MATCH('показатель 504-п'!T1283,'УУС'!N:N,0)),"")</f>
        <v/>
      </c>
      <c r="J1283" s="804" t="str">
        <f t="shared" si="70"/>
        <v xml:space="preserve">4G хор</v>
      </c>
      <c r="K1283" s="805" t="s">
        <v>156</v>
      </c>
      <c r="L1283" s="805" t="s">
        <v>156</v>
      </c>
      <c r="M1283" s="805" t="s">
        <v>156</v>
      </c>
      <c r="N1283" s="805" t="s">
        <v>2483</v>
      </c>
      <c r="O1283" s="806" t="str">
        <f t="shared" si="71"/>
        <v>-</v>
      </c>
      <c r="P1283" s="801" t="s">
        <v>156</v>
      </c>
      <c r="Q1283" s="801" t="str">
        <f>CONCATENATE(IFERROR(INDEX('УЦН 1.0'!D:D,MATCH('показатель 504-п'!T1283,'УЦН 1.0'!R:R,0)),""),IF(IFERROR(INDEX('УЦН 1.0'!H:H,MATCH('показатель 504-п'!T1283,'УЦН 1.0'!R:R,0)),"")="",""," ("&amp;IFERROR(INDEX('УЦН 1.0'!H:H,MATCH('показатель 504-п'!T1283,'УЦН 1.0'!R:R,0)),"")&amp;")"))</f>
        <v/>
      </c>
      <c r="R1283" s="807" t="str">
        <f>IFERROR(INDEX('УЦН 2.0'!K:K,MATCH('показатель 504-п'!T1283,'УЦН 2.0'!L:L,0)),"")</f>
        <v/>
      </c>
      <c r="S1283" s="801" t="str">
        <f>IFERROR(INDEX('ПРТС'!H:H,MATCH('показатель 504-п'!T1283,'ПРТС'!P:P,0)),"")</f>
        <v/>
      </c>
      <c r="T1283" s="808">
        <v>1284</v>
      </c>
      <c r="U1283" s="785"/>
      <c r="V1283" s="785"/>
      <c r="W1283" s="785"/>
      <c r="X1283" s="785"/>
      <c r="Y1283" s="785"/>
      <c r="Z1283" s="785"/>
      <c r="AA1283" s="785"/>
      <c r="AB1283" s="785"/>
    </row>
    <row r="1284" ht="14.25">
      <c r="A1284" s="800" t="s">
        <v>1317</v>
      </c>
      <c r="B1284" s="800"/>
      <c r="C1284" s="800" t="s">
        <v>7344</v>
      </c>
      <c r="D1284" s="801">
        <v>0</v>
      </c>
      <c r="E1284" s="802">
        <v>0</v>
      </c>
      <c r="F1284" s="803" t="s">
        <v>7345</v>
      </c>
      <c r="G1284" s="803" t="s">
        <v>7346</v>
      </c>
      <c r="H1284" s="803" t="s">
        <v>7347</v>
      </c>
      <c r="I1284" s="803" t="str">
        <f>IFERROR(INDEX('УУС'!F:F,MATCH('показатель 504-п'!T1284,'УУС'!N:N,0)),"")</f>
        <v/>
      </c>
      <c r="J1284" s="804" t="str">
        <f t="shared" si="70"/>
        <v xml:space="preserve">2G низ</v>
      </c>
      <c r="K1284" s="805" t="s">
        <v>156</v>
      </c>
      <c r="L1284" s="805" t="s">
        <v>156</v>
      </c>
      <c r="M1284" s="805" t="s">
        <v>156</v>
      </c>
      <c r="N1284" s="805" t="s">
        <v>2490</v>
      </c>
      <c r="O1284" s="806" t="str">
        <f t="shared" si="71"/>
        <v>-</v>
      </c>
      <c r="P1284" s="801" t="s">
        <v>156</v>
      </c>
      <c r="Q1284" s="801" t="str">
        <f>CONCATENATE(IFERROR(INDEX('УЦН 1.0'!D:D,MATCH('показатель 504-п'!T1284,'УЦН 1.0'!R:R,0)),""),IF(IFERROR(INDEX('УЦН 1.0'!H:H,MATCH('показатель 504-п'!T1284,'УЦН 1.0'!R:R,0)),"")="",""," ("&amp;IFERROR(INDEX('УЦН 1.0'!H:H,MATCH('показатель 504-п'!T1284,'УЦН 1.0'!R:R,0)),"")&amp;")"))</f>
        <v/>
      </c>
      <c r="R1284" s="807" t="str">
        <f>IFERROR(INDEX('УЦН 2.0'!K:K,MATCH('показатель 504-п'!T1284,'УЦН 2.0'!L:L,0)),"")</f>
        <v/>
      </c>
      <c r="S1284" s="801" t="str">
        <f>IFERROR(INDEX('ПРТС'!H:H,MATCH('показатель 504-п'!T1284,'ПРТС'!P:P,0)),"")</f>
        <v/>
      </c>
      <c r="T1284" s="808">
        <v>1285</v>
      </c>
      <c r="U1284" s="785"/>
      <c r="V1284" s="785"/>
      <c r="W1284" s="785"/>
      <c r="X1284" s="785"/>
      <c r="Y1284" s="785"/>
      <c r="Z1284" s="785"/>
      <c r="AA1284" s="785"/>
      <c r="AB1284" s="785"/>
    </row>
    <row r="1285" ht="14.25">
      <c r="A1285" s="800" t="s">
        <v>1317</v>
      </c>
      <c r="B1285" s="800"/>
      <c r="C1285" s="800" t="s">
        <v>1419</v>
      </c>
      <c r="D1285" s="801">
        <v>203</v>
      </c>
      <c r="E1285" s="822">
        <v>158</v>
      </c>
      <c r="F1285" s="823" t="s">
        <v>7348</v>
      </c>
      <c r="G1285" s="823" t="s">
        <v>7349</v>
      </c>
      <c r="H1285" s="823" t="s">
        <v>7350</v>
      </c>
      <c r="I1285" s="803" t="str">
        <f>IFERROR(INDEX('УУС'!F:F,MATCH('показатель 504-п'!T1285,'УУС'!N:N,0)),"")</f>
        <v/>
      </c>
      <c r="J1285" s="804" t="str">
        <f t="shared" si="70"/>
        <v xml:space="preserve">4G низ</v>
      </c>
      <c r="K1285" s="805" t="s">
        <v>2515</v>
      </c>
      <c r="L1285" s="805" t="s">
        <v>2643</v>
      </c>
      <c r="M1285" s="805" t="s">
        <v>2489</v>
      </c>
      <c r="N1285" s="805" t="s">
        <v>2490</v>
      </c>
      <c r="O1285" s="806" t="str">
        <f t="shared" si="71"/>
        <v>РРЛ</v>
      </c>
      <c r="P1285" s="801" t="s">
        <v>2540</v>
      </c>
      <c r="Q1285" s="801" t="str">
        <f>CONCATENATE(IFERROR(INDEX('УЦН 1.0'!D:D,MATCH('показатель 504-п'!T1285,'УЦН 1.0'!R:R,0)),""),IF(IFERROR(INDEX('УЦН 1.0'!H:H,MATCH('показатель 504-п'!T1285,'УЦН 1.0'!R:R,0)),"")="",""," ("&amp;IFERROR(INDEX('УЦН 1.0'!H:H,MATCH('показатель 504-п'!T1285,'УЦН 1.0'!R:R,0)),"")&amp;")"))</f>
        <v/>
      </c>
      <c r="R1285" s="807" t="str">
        <f>IFERROR(INDEX('УЦН 2.0'!K:K,MATCH('показатель 504-п'!T1285,'УЦН 2.0'!L:L,0)),"")</f>
        <v/>
      </c>
      <c r="S1285" s="801" t="str">
        <f>IFERROR(INDEX('ПРТС'!H:H,MATCH('показатель 504-п'!T1285,'ПРТС'!P:P,0)),"")</f>
        <v/>
      </c>
      <c r="T1285" s="808">
        <v>1286</v>
      </c>
      <c r="U1285" s="785"/>
      <c r="V1285" s="785"/>
      <c r="W1285" s="785"/>
      <c r="X1285" s="785"/>
      <c r="Y1285" s="785"/>
      <c r="Z1285" s="785"/>
      <c r="AA1285" s="785"/>
      <c r="AB1285" s="785"/>
    </row>
    <row r="1286" ht="14.25">
      <c r="A1286" s="800" t="s">
        <v>1317</v>
      </c>
      <c r="B1286" s="800"/>
      <c r="C1286" s="800" t="s">
        <v>1424</v>
      </c>
      <c r="D1286" s="801">
        <v>520</v>
      </c>
      <c r="E1286" s="822">
        <v>401</v>
      </c>
      <c r="F1286" s="823" t="s">
        <v>7351</v>
      </c>
      <c r="G1286" s="823" t="s">
        <v>7352</v>
      </c>
      <c r="H1286" s="823" t="s">
        <v>7353</v>
      </c>
      <c r="I1286" s="803" t="str">
        <f>IFERROR(INDEX('УУС'!F:F,MATCH('показатель 504-п'!T1286,'УУС'!N:N,0)),"")</f>
        <v/>
      </c>
      <c r="J1286" s="804" t="str">
        <f t="shared" si="70"/>
        <v xml:space="preserve">4G хор</v>
      </c>
      <c r="K1286" s="805" t="s">
        <v>2557</v>
      </c>
      <c r="L1286" s="805" t="s">
        <v>2481</v>
      </c>
      <c r="M1286" s="805" t="s">
        <v>156</v>
      </c>
      <c r="N1286" s="805" t="s">
        <v>2695</v>
      </c>
      <c r="O1286" s="806" t="str">
        <f t="shared" si="71"/>
        <v>ВОЛС</v>
      </c>
      <c r="P1286" s="801" t="s">
        <v>819</v>
      </c>
      <c r="Q1286" s="801" t="str">
        <f>CONCATENATE(IFERROR(INDEX('УЦН 1.0'!D:D,MATCH('показатель 504-п'!T1286,'УЦН 1.0'!R:R,0)),""),IF(IFERROR(INDEX('УЦН 1.0'!H:H,MATCH('показатель 504-п'!T1286,'УЦН 1.0'!R:R,0)),"")="",""," ("&amp;IFERROR(INDEX('УЦН 1.0'!H:H,MATCH('показатель 504-п'!T1286,'УЦН 1.0'!R:R,0)),"")&amp;")"))</f>
        <v/>
      </c>
      <c r="R1286" s="807" t="str">
        <f>IFERROR(INDEX('УЦН 2.0'!K:K,MATCH('показатель 504-п'!T1286,'УЦН 2.0'!L:L,0)),"")</f>
        <v/>
      </c>
      <c r="S1286" s="801" t="str">
        <f>IFERROR(INDEX('ПРТС'!H:H,MATCH('показатель 504-п'!T1286,'ПРТС'!P:P,0)),"")</f>
        <v/>
      </c>
      <c r="T1286" s="808">
        <v>1287</v>
      </c>
      <c r="U1286" s="785"/>
      <c r="V1286" s="785"/>
      <c r="W1286" s="785"/>
      <c r="X1286" s="785"/>
      <c r="Y1286" s="785"/>
      <c r="Z1286" s="785"/>
      <c r="AA1286" s="785"/>
      <c r="AB1286" s="785"/>
    </row>
    <row r="1287" ht="14.25">
      <c r="A1287" s="800" t="s">
        <v>1317</v>
      </c>
      <c r="B1287" s="800"/>
      <c r="C1287" s="800" t="s">
        <v>7354</v>
      </c>
      <c r="D1287" s="801">
        <v>4</v>
      </c>
      <c r="E1287" s="802">
        <v>0</v>
      </c>
      <c r="F1287" s="803" t="s">
        <v>7355</v>
      </c>
      <c r="G1287" s="803" t="s">
        <v>7356</v>
      </c>
      <c r="H1287" s="803" t="s">
        <v>7357</v>
      </c>
      <c r="I1287" s="803" t="str">
        <f>IFERROR(INDEX('УУС'!F:F,MATCH('показатель 504-п'!T1287,'УУС'!N:N,0)),"")</f>
        <v/>
      </c>
      <c r="J1287" s="804" t="str">
        <f t="shared" si="70"/>
        <v xml:space="preserve">2G низ</v>
      </c>
      <c r="K1287" s="805" t="s">
        <v>156</v>
      </c>
      <c r="L1287" s="805" t="s">
        <v>2500</v>
      </c>
      <c r="M1287" s="805" t="s">
        <v>156</v>
      </c>
      <c r="N1287" s="805" t="s">
        <v>2490</v>
      </c>
      <c r="O1287" s="806" t="str">
        <f t="shared" si="71"/>
        <v>-</v>
      </c>
      <c r="P1287" s="801" t="s">
        <v>156</v>
      </c>
      <c r="Q1287" s="801" t="str">
        <f>CONCATENATE(IFERROR(INDEX('УЦН 1.0'!D:D,MATCH('показатель 504-п'!T1287,'УЦН 1.0'!R:R,0)),""),IF(IFERROR(INDEX('УЦН 1.0'!H:H,MATCH('показатель 504-п'!T1287,'УЦН 1.0'!R:R,0)),"")="",""," ("&amp;IFERROR(INDEX('УЦН 1.0'!H:H,MATCH('показатель 504-п'!T1287,'УЦН 1.0'!R:R,0)),"")&amp;")"))</f>
        <v/>
      </c>
      <c r="R1287" s="807" t="str">
        <f>IFERROR(INDEX('УЦН 2.0'!K:K,MATCH('показатель 504-п'!T1287,'УЦН 2.0'!L:L,0)),"")</f>
        <v/>
      </c>
      <c r="S1287" s="801" t="str">
        <f>IFERROR(INDEX('ПРТС'!H:H,MATCH('показатель 504-п'!T1287,'ПРТС'!P:P,0)),"")</f>
        <v/>
      </c>
      <c r="T1287" s="808">
        <v>1288</v>
      </c>
      <c r="U1287" s="785"/>
      <c r="V1287" s="785"/>
      <c r="W1287" s="785"/>
      <c r="X1287" s="785"/>
      <c r="Y1287" s="785"/>
      <c r="Z1287" s="785"/>
      <c r="AA1287" s="785"/>
      <c r="AB1287" s="785"/>
    </row>
    <row r="1288" ht="14.25">
      <c r="A1288" s="800" t="s">
        <v>1317</v>
      </c>
      <c r="B1288" s="800"/>
      <c r="C1288" s="800" t="s">
        <v>7358</v>
      </c>
      <c r="D1288" s="801">
        <v>116</v>
      </c>
      <c r="E1288" s="802">
        <v>76</v>
      </c>
      <c r="F1288" s="803" t="s">
        <v>7359</v>
      </c>
      <c r="G1288" s="803" t="s">
        <v>7360</v>
      </c>
      <c r="H1288" s="803" t="s">
        <v>7361</v>
      </c>
      <c r="I1288" s="803" t="str">
        <f>IFERROR(INDEX('УУС'!F:F,MATCH('показатель 504-п'!T1288,'УУС'!N:N,0)),"")</f>
        <v/>
      </c>
      <c r="J1288" s="804" t="str">
        <f t="shared" si="70"/>
        <v xml:space="preserve">4G хор</v>
      </c>
      <c r="K1288" s="805" t="s">
        <v>156</v>
      </c>
      <c r="L1288" s="805" t="s">
        <v>156</v>
      </c>
      <c r="M1288" s="805" t="s">
        <v>156</v>
      </c>
      <c r="N1288" s="805" t="s">
        <v>2483</v>
      </c>
      <c r="O1288" s="806" t="str">
        <f t="shared" si="71"/>
        <v>-</v>
      </c>
      <c r="P1288" s="801" t="s">
        <v>156</v>
      </c>
      <c r="Q1288" s="801" t="str">
        <f>CONCATENATE(IFERROR(INDEX('УЦН 1.0'!D:D,MATCH('показатель 504-п'!T1288,'УЦН 1.0'!R:R,0)),""),IF(IFERROR(INDEX('УЦН 1.0'!H:H,MATCH('показатель 504-п'!T1288,'УЦН 1.0'!R:R,0)),"")="",""," ("&amp;IFERROR(INDEX('УЦН 1.0'!H:H,MATCH('показатель 504-п'!T1288,'УЦН 1.0'!R:R,0)),"")&amp;")"))</f>
        <v/>
      </c>
      <c r="R1288" s="807" t="str">
        <f>IFERROR(INDEX('УЦН 2.0'!K:K,MATCH('показатель 504-п'!T1288,'УЦН 2.0'!L:L,0)),"")</f>
        <v/>
      </c>
      <c r="S1288" s="801" t="str">
        <f>IFERROR(INDEX('ПРТС'!H:H,MATCH('показатель 504-п'!T1288,'ПРТС'!P:P,0)),"")</f>
        <v/>
      </c>
      <c r="T1288" s="808">
        <v>1289</v>
      </c>
      <c r="U1288" s="785"/>
      <c r="V1288" s="785"/>
      <c r="W1288" s="785"/>
      <c r="X1288" s="785"/>
      <c r="Y1288" s="785"/>
      <c r="Z1288" s="785"/>
      <c r="AA1288" s="785"/>
      <c r="AB1288" s="785"/>
    </row>
    <row r="1289" ht="14.25">
      <c r="A1289" s="800" t="s">
        <v>1317</v>
      </c>
      <c r="B1289" s="800"/>
      <c r="C1289" s="800" t="s">
        <v>7362</v>
      </c>
      <c r="D1289" s="801">
        <v>14</v>
      </c>
      <c r="E1289" s="802">
        <v>4</v>
      </c>
      <c r="F1289" s="803" t="s">
        <v>7363</v>
      </c>
      <c r="G1289" s="803" t="s">
        <v>7364</v>
      </c>
      <c r="H1289" s="803" t="s">
        <v>7365</v>
      </c>
      <c r="I1289" s="803" t="str">
        <f>IFERROR(INDEX('УУС'!F:F,MATCH('показатель 504-п'!T1289,'УУС'!N:N,0)),"")</f>
        <v xml:space="preserve">ул. Филиппова, д. 3</v>
      </c>
      <c r="J1289" s="804" t="str">
        <f t="shared" si="70"/>
        <v>-</v>
      </c>
      <c r="K1289" s="805" t="s">
        <v>156</v>
      </c>
      <c r="L1289" s="805" t="s">
        <v>156</v>
      </c>
      <c r="M1289" s="805" t="s">
        <v>156</v>
      </c>
      <c r="N1289" s="805" t="s">
        <v>156</v>
      </c>
      <c r="O1289" s="806" t="str">
        <f t="shared" si="71"/>
        <v>-</v>
      </c>
      <c r="P1289" s="801" t="s">
        <v>156</v>
      </c>
      <c r="Q1289" s="801" t="str">
        <f>CONCATENATE(IFERROR(INDEX('УЦН 1.0'!D:D,MATCH('показатель 504-п'!T1289,'УЦН 1.0'!R:R,0)),""),IF(IFERROR(INDEX('УЦН 1.0'!H:H,MATCH('показатель 504-п'!T1289,'УЦН 1.0'!R:R,0)),"")="",""," ("&amp;IFERROR(INDEX('УЦН 1.0'!H:H,MATCH('показатель 504-п'!T1289,'УЦН 1.0'!R:R,0)),"")&amp;")"))</f>
        <v/>
      </c>
      <c r="R1289" s="807" t="str">
        <f>IFERROR(INDEX('УЦН 2.0'!K:K,MATCH('показатель 504-п'!T1289,'УЦН 2.0'!L:L,0)),"")</f>
        <v/>
      </c>
      <c r="S1289" s="801" t="str">
        <f>IFERROR(INDEX('ПРТС'!H:H,MATCH('показатель 504-п'!T1289,'ПРТС'!P:P,0)),"")</f>
        <v/>
      </c>
      <c r="T1289" s="808">
        <v>1290</v>
      </c>
      <c r="U1289" s="785"/>
      <c r="V1289" s="785"/>
      <c r="W1289" s="785"/>
      <c r="X1289" s="785"/>
      <c r="Y1289" s="785"/>
      <c r="Z1289" s="785"/>
      <c r="AA1289" s="785"/>
      <c r="AB1289" s="785"/>
    </row>
    <row r="1290" ht="14.25">
      <c r="A1290" s="800" t="s">
        <v>1317</v>
      </c>
      <c r="B1290" s="800"/>
      <c r="C1290" s="800" t="s">
        <v>7366</v>
      </c>
      <c r="D1290" s="801">
        <v>1</v>
      </c>
      <c r="E1290" s="802">
        <v>0</v>
      </c>
      <c r="F1290" s="803" t="s">
        <v>7367</v>
      </c>
      <c r="G1290" s="803" t="s">
        <v>7368</v>
      </c>
      <c r="H1290" s="803" t="s">
        <v>7369</v>
      </c>
      <c r="I1290" s="803" t="str">
        <f>IFERROR(INDEX('УУС'!F:F,MATCH('показатель 504-п'!T1290,'УУС'!N:N,0)),"")</f>
        <v/>
      </c>
      <c r="J1290" s="804" t="str">
        <f t="shared" si="70"/>
        <v>-</v>
      </c>
      <c r="K1290" s="805" t="s">
        <v>156</v>
      </c>
      <c r="L1290" s="805" t="s">
        <v>156</v>
      </c>
      <c r="M1290" s="805" t="s">
        <v>156</v>
      </c>
      <c r="N1290" s="805" t="s">
        <v>156</v>
      </c>
      <c r="O1290" s="806" t="str">
        <f t="shared" si="71"/>
        <v>-</v>
      </c>
      <c r="P1290" s="801" t="s">
        <v>156</v>
      </c>
      <c r="Q1290" s="801" t="str">
        <f>CONCATENATE(IFERROR(INDEX('УЦН 1.0'!D:D,MATCH('показатель 504-п'!T1290,'УЦН 1.0'!R:R,0)),""),IF(IFERROR(INDEX('УЦН 1.0'!H:H,MATCH('показатель 504-п'!T1290,'УЦН 1.0'!R:R,0)),"")="",""," ("&amp;IFERROR(INDEX('УЦН 1.0'!H:H,MATCH('показатель 504-п'!T1290,'УЦН 1.0'!R:R,0)),"")&amp;")"))</f>
        <v/>
      </c>
      <c r="R1290" s="807" t="str">
        <f>IFERROR(INDEX('УЦН 2.0'!K:K,MATCH('показатель 504-п'!T1290,'УЦН 2.0'!L:L,0)),"")</f>
        <v/>
      </c>
      <c r="S1290" s="801" t="str">
        <f>IFERROR(INDEX('ПРТС'!H:H,MATCH('показатель 504-п'!T1290,'ПРТС'!P:P,0)),"")</f>
        <v/>
      </c>
      <c r="T1290" s="808">
        <v>1291</v>
      </c>
      <c r="U1290" s="785"/>
      <c r="V1290" s="785"/>
      <c r="W1290" s="785"/>
      <c r="X1290" s="785"/>
      <c r="Y1290" s="785"/>
      <c r="Z1290" s="785"/>
      <c r="AA1290" s="785"/>
      <c r="AB1290" s="785"/>
    </row>
    <row r="1291" ht="14.25">
      <c r="A1291" s="809" t="s">
        <v>1317</v>
      </c>
      <c r="B1291" s="800"/>
      <c r="C1291" s="809" t="s">
        <v>1510</v>
      </c>
      <c r="D1291" s="813">
        <v>213</v>
      </c>
      <c r="E1291" s="802">
        <v>132</v>
      </c>
      <c r="F1291" s="803" t="s">
        <v>7370</v>
      </c>
      <c r="G1291" s="803" t="s">
        <v>7371</v>
      </c>
      <c r="H1291" s="803" t="s">
        <v>7372</v>
      </c>
      <c r="I1291" s="803" t="str">
        <f>IFERROR(INDEX('УУС'!F:F,MATCH('показатель 504-п'!T1291,'УУС'!N:N,0)),"")</f>
        <v/>
      </c>
      <c r="J1291" s="811" t="str">
        <f t="shared" si="70"/>
        <v xml:space="preserve">4G хор</v>
      </c>
      <c r="K1291" s="805"/>
      <c r="L1291" s="812" t="s">
        <v>2481</v>
      </c>
      <c r="M1291" s="805"/>
      <c r="N1291" s="812" t="s">
        <v>2483</v>
      </c>
      <c r="O1291" s="806" t="str">
        <f t="shared" si="71"/>
        <v>ВОЛС</v>
      </c>
      <c r="P1291" s="801" t="s">
        <v>882</v>
      </c>
      <c r="Q1291" s="801" t="str">
        <f>CONCATENATE(IFERROR(INDEX('УЦН 1.0'!D:D,MATCH('показатель 504-п'!T1291,'УЦН 1.0'!R:R,0)),""),IF(IFERROR(INDEX('УЦН 1.0'!H:H,MATCH('показатель 504-п'!T1291,'УЦН 1.0'!R:R,0)),"")="",""," ("&amp;IFERROR(INDEX('УЦН 1.0'!H:H,MATCH('показатель 504-п'!T1291,'УЦН 1.0'!R:R,0)),"")&amp;")"))</f>
        <v/>
      </c>
      <c r="R1291" s="807" t="str">
        <f>IFERROR(INDEX('УЦН 2.0'!K:K,MATCH('показатель 504-п'!T1291,'УЦН 2.0'!L:L,0)),"")</f>
        <v xml:space="preserve">2023 (с 2022) (сентябрь 2023) - ВОЛС + Мегафон </v>
      </c>
      <c r="S1291" s="801" t="str">
        <f>IFERROR(INDEX('ПРТС'!H:H,MATCH('показатель 504-п'!T1291,'ПРТС'!P:P,0)),"")</f>
        <v/>
      </c>
      <c r="T1291" s="808">
        <v>1292</v>
      </c>
      <c r="U1291" s="785"/>
      <c r="V1291" s="785"/>
      <c r="W1291" s="785"/>
      <c r="X1291" s="785"/>
      <c r="Y1291" s="785"/>
      <c r="Z1291" s="785"/>
      <c r="AA1291" s="785"/>
      <c r="AB1291" s="785"/>
    </row>
    <row r="1292" ht="14.25">
      <c r="A1292" s="800" t="s">
        <v>1317</v>
      </c>
      <c r="B1292" s="800"/>
      <c r="C1292" s="800" t="s">
        <v>7373</v>
      </c>
      <c r="D1292" s="801">
        <v>35</v>
      </c>
      <c r="E1292" s="802">
        <v>6</v>
      </c>
      <c r="F1292" s="803" t="s">
        <v>7374</v>
      </c>
      <c r="G1292" s="803" t="s">
        <v>7375</v>
      </c>
      <c r="H1292" s="803" t="s">
        <v>7376</v>
      </c>
      <c r="I1292" s="803" t="str">
        <f>IFERROR(INDEX('УУС'!F:F,MATCH('показатель 504-п'!T1292,'УУС'!N:N,0)),"")</f>
        <v xml:space="preserve">ул. Лесная, д. 12</v>
      </c>
      <c r="J1292" s="804" t="str">
        <f t="shared" si="70"/>
        <v>-</v>
      </c>
      <c r="K1292" s="805" t="s">
        <v>156</v>
      </c>
      <c r="L1292" s="805" t="s">
        <v>156</v>
      </c>
      <c r="M1292" s="805" t="s">
        <v>156</v>
      </c>
      <c r="N1292" s="805" t="s">
        <v>156</v>
      </c>
      <c r="O1292" s="806" t="str">
        <f t="shared" si="71"/>
        <v>-</v>
      </c>
      <c r="P1292" s="801" t="s">
        <v>156</v>
      </c>
      <c r="Q1292" s="801" t="str">
        <f>CONCATENATE(IFERROR(INDEX('УЦН 1.0'!D:D,MATCH('показатель 504-п'!T1292,'УЦН 1.0'!R:R,0)),""),IF(IFERROR(INDEX('УЦН 1.0'!H:H,MATCH('показатель 504-п'!T1292,'УЦН 1.0'!R:R,0)),"")="",""," ("&amp;IFERROR(INDEX('УЦН 1.0'!H:H,MATCH('показатель 504-п'!T1292,'УЦН 1.0'!R:R,0)),"")&amp;")"))</f>
        <v/>
      </c>
      <c r="R1292" s="807" t="str">
        <f>IFERROR(INDEX('УЦН 2.0'!K:K,MATCH('показатель 504-п'!T1292,'УЦН 2.0'!L:L,0)),"")</f>
        <v/>
      </c>
      <c r="S1292" s="801" t="str">
        <f>IFERROR(INDEX('ПРТС'!H:H,MATCH('показатель 504-п'!T1292,'ПРТС'!P:P,0)),"")</f>
        <v/>
      </c>
      <c r="T1292" s="808">
        <v>1293</v>
      </c>
      <c r="U1292" s="785"/>
      <c r="V1292" s="785"/>
      <c r="W1292" s="785"/>
      <c r="X1292" s="785"/>
      <c r="Y1292" s="785"/>
      <c r="Z1292" s="785"/>
      <c r="AA1292" s="785"/>
      <c r="AB1292" s="785"/>
    </row>
    <row r="1293" ht="14.25">
      <c r="A1293" s="800" t="s">
        <v>1317</v>
      </c>
      <c r="B1293" s="800"/>
      <c r="C1293" s="800" t="s">
        <v>7377</v>
      </c>
      <c r="D1293" s="801">
        <v>16</v>
      </c>
      <c r="E1293" s="802">
        <v>6</v>
      </c>
      <c r="F1293" s="803" t="s">
        <v>7378</v>
      </c>
      <c r="G1293" s="803" t="s">
        <v>7379</v>
      </c>
      <c r="H1293" s="803" t="s">
        <v>7380</v>
      </c>
      <c r="I1293" s="803" t="str">
        <f>IFERROR(INDEX('УУС'!F:F,MATCH('показатель 504-п'!T1293,'УУС'!N:N,0)),"")</f>
        <v/>
      </c>
      <c r="J1293" s="804" t="str">
        <f t="shared" si="70"/>
        <v>-</v>
      </c>
      <c r="K1293" s="805" t="s">
        <v>156</v>
      </c>
      <c r="L1293" s="805" t="s">
        <v>156</v>
      </c>
      <c r="M1293" s="805" t="s">
        <v>156</v>
      </c>
      <c r="N1293" s="805" t="s">
        <v>156</v>
      </c>
      <c r="O1293" s="806" t="str">
        <f t="shared" si="71"/>
        <v>-</v>
      </c>
      <c r="P1293" s="801" t="s">
        <v>156</v>
      </c>
      <c r="Q1293" s="801" t="str">
        <f>CONCATENATE(IFERROR(INDEX('УЦН 1.0'!D:D,MATCH('показатель 504-п'!T1293,'УЦН 1.0'!R:R,0)),""),IF(IFERROR(INDEX('УЦН 1.0'!H:H,MATCH('показатель 504-п'!T1293,'УЦН 1.0'!R:R,0)),"")="",""," ("&amp;IFERROR(INDEX('УЦН 1.0'!H:H,MATCH('показатель 504-п'!T1293,'УЦН 1.0'!R:R,0)),"")&amp;")"))</f>
        <v/>
      </c>
      <c r="R1293" s="807" t="str">
        <f>IFERROR(INDEX('УЦН 2.0'!K:K,MATCH('показатель 504-п'!T1293,'УЦН 2.0'!L:L,0)),"")</f>
        <v/>
      </c>
      <c r="S1293" s="801" t="str">
        <f>IFERROR(INDEX('ПРТС'!H:H,MATCH('показатель 504-п'!T1293,'ПРТС'!P:P,0)),"")</f>
        <v/>
      </c>
      <c r="T1293" s="808">
        <v>1294</v>
      </c>
      <c r="U1293" s="785"/>
      <c r="V1293" s="785"/>
      <c r="W1293" s="785"/>
      <c r="X1293" s="785"/>
      <c r="Y1293" s="785"/>
      <c r="Z1293" s="785"/>
      <c r="AA1293" s="785"/>
      <c r="AB1293" s="785"/>
    </row>
    <row r="1294" ht="14.25">
      <c r="A1294" s="800" t="s">
        <v>730</v>
      </c>
      <c r="B1294" s="800" t="s">
        <v>1216</v>
      </c>
      <c r="C1294" s="824" t="s">
        <v>225</v>
      </c>
      <c r="D1294" s="801">
        <v>644</v>
      </c>
      <c r="E1294" s="802">
        <v>652</v>
      </c>
      <c r="F1294" s="803" t="s">
        <v>7381</v>
      </c>
      <c r="G1294" s="803" t="s">
        <v>7382</v>
      </c>
      <c r="H1294" s="803" t="s">
        <v>7383</v>
      </c>
      <c r="I1294" s="803" t="str">
        <f>IFERROR(INDEX('УУС'!F:F,MATCH('показатель 504-п'!T1294,'УУС'!N:N,0)),"")</f>
        <v xml:space="preserve">ул. Советская, д. 37Б</v>
      </c>
      <c r="J1294" s="804" t="str">
        <f t="shared" si="70"/>
        <v xml:space="preserve">4G хор</v>
      </c>
      <c r="K1294" s="805" t="s">
        <v>2562</v>
      </c>
      <c r="L1294" s="805" t="s">
        <v>2975</v>
      </c>
      <c r="M1294" s="805" t="s">
        <v>2482</v>
      </c>
      <c r="N1294" s="825" t="s">
        <v>2738</v>
      </c>
      <c r="O1294" s="806" t="str">
        <f t="shared" si="71"/>
        <v>РРЛ</v>
      </c>
      <c r="P1294" s="801" t="s">
        <v>2540</v>
      </c>
      <c r="Q1294" s="801" t="str">
        <f>CONCATENATE(IFERROR(INDEX('УЦН 1.0'!D:D,MATCH('показатель 504-п'!T1294,'УЦН 1.0'!R:R,0)),""),IF(IFERROR(INDEX('УЦН 1.0'!H:H,MATCH('показатель 504-п'!T1294,'УЦН 1.0'!R:R,0)),"")="",""," ("&amp;IFERROR(INDEX('УЦН 1.0'!H:H,MATCH('показатель 504-п'!T1294,'УЦН 1.0'!R:R,0)),"")&amp;")"))</f>
        <v/>
      </c>
      <c r="R1294" s="807" t="str">
        <f>IFERROR(INDEX('УЦН 2.0'!K:K,MATCH('показатель 504-п'!T1294,'УЦН 2.0'!L:L,0)),"")</f>
        <v/>
      </c>
      <c r="S1294" s="801" t="str">
        <f>IFERROR(INDEX('ПРТС'!H:H,MATCH('показатель 504-п'!T1294,'ПРТС'!P:P,0)),"")</f>
        <v/>
      </c>
      <c r="T1294" s="808">
        <v>1295</v>
      </c>
      <c r="U1294" s="785"/>
      <c r="V1294" s="785"/>
      <c r="W1294" s="785"/>
      <c r="X1294" s="785"/>
      <c r="Y1294" s="785"/>
      <c r="Z1294" s="785"/>
      <c r="AA1294" s="785"/>
      <c r="AB1294" s="785"/>
    </row>
    <row r="1295" ht="14.25">
      <c r="A1295" s="800" t="s">
        <v>730</v>
      </c>
      <c r="B1295" s="800" t="s">
        <v>7384</v>
      </c>
      <c r="C1295" s="800" t="s">
        <v>7385</v>
      </c>
      <c r="D1295" s="801">
        <v>502</v>
      </c>
      <c r="E1295" s="802">
        <v>452</v>
      </c>
      <c r="F1295" s="803" t="s">
        <v>7386</v>
      </c>
      <c r="G1295" s="803" t="s">
        <v>7387</v>
      </c>
      <c r="H1295" s="803" t="s">
        <v>7388</v>
      </c>
      <c r="I1295" s="803" t="str">
        <f>IFERROR(INDEX('УУС'!F:F,MATCH('показатель 504-п'!T1295,'УУС'!N:N,0)),"")</f>
        <v/>
      </c>
      <c r="J1295" s="804" t="str">
        <f t="shared" si="70"/>
        <v xml:space="preserve">4G хор</v>
      </c>
      <c r="K1295" s="805" t="s">
        <v>2480</v>
      </c>
      <c r="L1295" s="805" t="s">
        <v>2481</v>
      </c>
      <c r="M1295" s="805" t="s">
        <v>3005</v>
      </c>
      <c r="N1295" s="805" t="s">
        <v>156</v>
      </c>
      <c r="O1295" s="806" t="str">
        <f t="shared" si="71"/>
        <v>ВОЛС</v>
      </c>
      <c r="P1295" s="801" t="s">
        <v>819</v>
      </c>
      <c r="Q1295" s="801" t="str">
        <f>CONCATENATE(IFERROR(INDEX('УЦН 1.0'!D:D,MATCH('показатель 504-п'!T1295,'УЦН 1.0'!R:R,0)),""),IF(IFERROR(INDEX('УЦН 1.0'!H:H,MATCH('показатель 504-п'!T1295,'УЦН 1.0'!R:R,0)),"")="",""," ("&amp;IFERROR(INDEX('УЦН 1.0'!H:H,MATCH('показатель 504-п'!T1295,'УЦН 1.0'!R:R,0)),"")&amp;")"))</f>
        <v/>
      </c>
      <c r="R1295" s="807" t="str">
        <f>IFERROR(INDEX('УЦН 2.0'!K:K,MATCH('показатель 504-п'!T1295,'УЦН 2.0'!L:L,0)),"")</f>
        <v/>
      </c>
      <c r="S1295" s="801" t="str">
        <f>IFERROR(INDEX('ПРТС'!H:H,MATCH('показатель 504-п'!T1295,'ПРТС'!P:P,0)),"")</f>
        <v/>
      </c>
      <c r="T1295" s="808">
        <v>1296</v>
      </c>
      <c r="U1295" s="785"/>
      <c r="V1295" s="785"/>
      <c r="W1295" s="785"/>
      <c r="X1295" s="785"/>
      <c r="Y1295" s="785"/>
      <c r="Z1295" s="785"/>
      <c r="AA1295" s="785"/>
      <c r="AB1295" s="785"/>
    </row>
    <row r="1296" ht="14.25">
      <c r="A1296" s="800" t="s">
        <v>730</v>
      </c>
      <c r="B1296" s="800" t="s">
        <v>7389</v>
      </c>
      <c r="C1296" s="800" t="s">
        <v>7390</v>
      </c>
      <c r="D1296" s="801">
        <v>877</v>
      </c>
      <c r="E1296" s="802">
        <v>803</v>
      </c>
      <c r="F1296" s="803" t="s">
        <v>7391</v>
      </c>
      <c r="G1296" s="803" t="s">
        <v>7392</v>
      </c>
      <c r="H1296" s="803" t="s">
        <v>7393</v>
      </c>
      <c r="I1296" s="803" t="str">
        <f>IFERROR(INDEX('УУС'!F:F,MATCH('показатель 504-п'!T1296,'УУС'!N:N,0)),"")</f>
        <v/>
      </c>
      <c r="J1296" s="804" t="str">
        <f t="shared" si="70"/>
        <v xml:space="preserve">4G хор</v>
      </c>
      <c r="K1296" s="805" t="s">
        <v>2515</v>
      </c>
      <c r="L1296" s="805" t="s">
        <v>2500</v>
      </c>
      <c r="M1296" s="805" t="s">
        <v>3005</v>
      </c>
      <c r="N1296" s="805" t="s">
        <v>2483</v>
      </c>
      <c r="O1296" s="806" t="str">
        <f t="shared" si="71"/>
        <v>ВОЛС</v>
      </c>
      <c r="P1296" s="801" t="s">
        <v>819</v>
      </c>
      <c r="Q1296" s="801" t="str">
        <f>CONCATENATE(IFERROR(INDEX('УЦН 1.0'!D:D,MATCH('показатель 504-п'!T1296,'УЦН 1.0'!R:R,0)),""),IF(IFERROR(INDEX('УЦН 1.0'!H:H,MATCH('показатель 504-п'!T1296,'УЦН 1.0'!R:R,0)),"")="",""," ("&amp;IFERROR(INDEX('УЦН 1.0'!H:H,MATCH('показатель 504-п'!T1296,'УЦН 1.0'!R:R,0)),"")&amp;")"))</f>
        <v/>
      </c>
      <c r="R1296" s="807" t="str">
        <f>IFERROR(INDEX('УЦН 2.0'!K:K,MATCH('показатель 504-п'!T1296,'УЦН 2.0'!L:L,0)),"")</f>
        <v/>
      </c>
      <c r="S1296" s="801" t="str">
        <f>IFERROR(INDEX('ПРТС'!H:H,MATCH('показатель 504-п'!T1296,'ПРТС'!P:P,0)),"")</f>
        <v/>
      </c>
      <c r="T1296" s="808">
        <v>1297</v>
      </c>
      <c r="U1296" s="785"/>
      <c r="V1296" s="785"/>
      <c r="W1296" s="785"/>
      <c r="X1296" s="785"/>
      <c r="Y1296" s="785"/>
      <c r="Z1296" s="785"/>
      <c r="AA1296" s="785"/>
      <c r="AB1296" s="785"/>
    </row>
    <row r="1297" ht="14.25">
      <c r="A1297" s="800" t="s">
        <v>730</v>
      </c>
      <c r="B1297" s="800" t="s">
        <v>7389</v>
      </c>
      <c r="C1297" s="821" t="s">
        <v>1557</v>
      </c>
      <c r="D1297" s="801">
        <v>155</v>
      </c>
      <c r="E1297" s="802">
        <v>148</v>
      </c>
      <c r="F1297" s="803" t="s">
        <v>7394</v>
      </c>
      <c r="G1297" s="803" t="s">
        <v>7395</v>
      </c>
      <c r="H1297" s="803" t="s">
        <v>7396</v>
      </c>
      <c r="I1297" s="803" t="str">
        <f>IFERROR(INDEX('УУС'!F:F,MATCH('показатель 504-п'!T1297,'УУС'!N:N,0)),"")</f>
        <v/>
      </c>
      <c r="J1297" s="804" t="str">
        <f t="shared" si="70"/>
        <v xml:space="preserve">4G низ</v>
      </c>
      <c r="K1297" s="805" t="s">
        <v>2515</v>
      </c>
      <c r="L1297" s="805" t="s">
        <v>2500</v>
      </c>
      <c r="M1297" s="805" t="s">
        <v>2489</v>
      </c>
      <c r="N1297" s="805" t="s">
        <v>2586</v>
      </c>
      <c r="O1297" s="806" t="str">
        <f t="shared" si="71"/>
        <v>РРЛ</v>
      </c>
      <c r="P1297" s="801" t="s">
        <v>2540</v>
      </c>
      <c r="Q1297" s="801" t="str">
        <f>CONCATENATE(IFERROR(INDEX('УЦН 1.0'!D:D,MATCH('показатель 504-п'!T1297,'УЦН 1.0'!R:R,0)),""),IF(IFERROR(INDEX('УЦН 1.0'!H:H,MATCH('показатель 504-п'!T1297,'УЦН 1.0'!R:R,0)),"")="",""," ("&amp;IFERROR(INDEX('УЦН 1.0'!H:H,MATCH('показатель 504-п'!T1297,'УЦН 1.0'!R:R,0)),"")&amp;")"))</f>
        <v/>
      </c>
      <c r="R1297" s="807" t="str">
        <f>IFERROR(INDEX('УЦН 2.0'!K:K,MATCH('показатель 504-п'!T1297,'УЦН 2.0'!L:L,0)),"")</f>
        <v/>
      </c>
      <c r="S1297" s="801" t="str">
        <f>IFERROR(INDEX('ПРТС'!H:H,MATCH('показатель 504-п'!T1297,'ПРТС'!P:P,0)),"")</f>
        <v/>
      </c>
      <c r="T1297" s="808">
        <v>1298</v>
      </c>
      <c r="U1297" s="785"/>
      <c r="V1297" s="785"/>
      <c r="W1297" s="785"/>
      <c r="X1297" s="785"/>
      <c r="Y1297" s="785"/>
      <c r="Z1297" s="785"/>
      <c r="AA1297" s="785"/>
      <c r="AB1297" s="785"/>
    </row>
    <row r="1298" ht="14.25">
      <c r="A1298" s="800" t="s">
        <v>730</v>
      </c>
      <c r="B1298" s="800" t="s">
        <v>7397</v>
      </c>
      <c r="C1298" s="800" t="s">
        <v>7398</v>
      </c>
      <c r="D1298" s="801">
        <v>20</v>
      </c>
      <c r="E1298" s="802">
        <v>15</v>
      </c>
      <c r="F1298" s="803" t="s">
        <v>7399</v>
      </c>
      <c r="G1298" s="803" t="s">
        <v>7400</v>
      </c>
      <c r="H1298" s="803" t="s">
        <v>7401</v>
      </c>
      <c r="I1298" s="803" t="str">
        <f>IFERROR(INDEX('УУС'!F:F,MATCH('показатель 504-п'!T1298,'УУС'!N:N,0)),"")</f>
        <v/>
      </c>
      <c r="J1298" s="804" t="str">
        <f t="shared" si="70"/>
        <v xml:space="preserve">4G хор</v>
      </c>
      <c r="K1298" s="805" t="s">
        <v>2557</v>
      </c>
      <c r="L1298" s="805" t="s">
        <v>2488</v>
      </c>
      <c r="M1298" s="805" t="s">
        <v>2508</v>
      </c>
      <c r="N1298" s="805" t="s">
        <v>2483</v>
      </c>
      <c r="O1298" s="806" t="str">
        <f t="shared" si="71"/>
        <v>-</v>
      </c>
      <c r="P1298" s="801" t="s">
        <v>156</v>
      </c>
      <c r="Q1298" s="801" t="str">
        <f>CONCATENATE(IFERROR(INDEX('УЦН 1.0'!D:D,MATCH('показатель 504-п'!T1298,'УЦН 1.0'!R:R,0)),""),IF(IFERROR(INDEX('УЦН 1.0'!H:H,MATCH('показатель 504-п'!T1298,'УЦН 1.0'!R:R,0)),"")="",""," ("&amp;IFERROR(INDEX('УЦН 1.0'!H:H,MATCH('показатель 504-п'!T1298,'УЦН 1.0'!R:R,0)),"")&amp;")"))</f>
        <v/>
      </c>
      <c r="R1298" s="807" t="str">
        <f>IFERROR(INDEX('УЦН 2.0'!K:K,MATCH('показатель 504-п'!T1298,'УЦН 2.0'!L:L,0)),"")</f>
        <v/>
      </c>
      <c r="S1298" s="801" t="str">
        <f>IFERROR(INDEX('ПРТС'!H:H,MATCH('показатель 504-п'!T1298,'ПРТС'!P:P,0)),"")</f>
        <v/>
      </c>
      <c r="T1298" s="808">
        <v>1299</v>
      </c>
      <c r="U1298" s="785"/>
      <c r="V1298" s="785"/>
      <c r="W1298" s="785"/>
      <c r="X1298" s="785"/>
      <c r="Y1298" s="785"/>
      <c r="Z1298" s="785"/>
      <c r="AA1298" s="785"/>
      <c r="AB1298" s="785"/>
    </row>
    <row r="1299" ht="14.25">
      <c r="A1299" s="800" t="s">
        <v>730</v>
      </c>
      <c r="B1299" s="800" t="s">
        <v>7402</v>
      </c>
      <c r="C1299" s="800" t="s">
        <v>1558</v>
      </c>
      <c r="D1299" s="801">
        <v>173</v>
      </c>
      <c r="E1299" s="822">
        <v>120</v>
      </c>
      <c r="F1299" s="823" t="s">
        <v>7403</v>
      </c>
      <c r="G1299" s="823" t="s">
        <v>7404</v>
      </c>
      <c r="H1299" s="823" t="s">
        <v>7405</v>
      </c>
      <c r="I1299" s="803" t="str">
        <f>IFERROR(INDEX('УУС'!F:F,MATCH('показатель 504-п'!T1299,'УУС'!N:N,0)),"")</f>
        <v xml:space="preserve">ул. Лесная, д. 24</v>
      </c>
      <c r="J1299" s="804" t="str">
        <f t="shared" si="70"/>
        <v xml:space="preserve">2G низ</v>
      </c>
      <c r="K1299" s="805" t="s">
        <v>156</v>
      </c>
      <c r="L1299" s="805" t="s">
        <v>2500</v>
      </c>
      <c r="M1299" s="805" t="s">
        <v>156</v>
      </c>
      <c r="N1299" s="805" t="s">
        <v>156</v>
      </c>
      <c r="O1299" s="806" t="str">
        <f t="shared" si="71"/>
        <v>ВОЛС</v>
      </c>
      <c r="P1299" s="801" t="s">
        <v>819</v>
      </c>
      <c r="Q1299" s="801" t="str">
        <f>CONCATENATE(IFERROR(INDEX('УЦН 1.0'!D:D,MATCH('показатель 504-п'!T1299,'УЦН 1.0'!R:R,0)),""),IF(IFERROR(INDEX('УЦН 1.0'!H:H,MATCH('показатель 504-п'!T1299,'УЦН 1.0'!R:R,0)),"")="",""," ("&amp;IFERROR(INDEX('УЦН 1.0'!H:H,MATCH('показатель 504-п'!T1299,'УЦН 1.0'!R:R,0)),"")&amp;")"))</f>
        <v/>
      </c>
      <c r="R1299" s="807" t="str">
        <f>IFERROR(INDEX('УЦН 2.0'!K:K,MATCH('показатель 504-п'!T1299,'УЦН 2.0'!L:L,0)),"")</f>
        <v/>
      </c>
      <c r="S1299" s="801" t="str">
        <f>IFERROR(INDEX('ПРТС'!H:H,MATCH('показатель 504-п'!T1299,'ПРТС'!P:P,0)),"")</f>
        <v/>
      </c>
      <c r="T1299" s="808">
        <v>1300</v>
      </c>
      <c r="U1299" s="785"/>
      <c r="V1299" s="785"/>
      <c r="W1299" s="785"/>
      <c r="X1299" s="785"/>
      <c r="Y1299" s="785"/>
      <c r="Z1299" s="785"/>
      <c r="AA1299" s="785"/>
      <c r="AB1299" s="785"/>
    </row>
    <row r="1300" ht="14.25">
      <c r="A1300" s="800" t="s">
        <v>730</v>
      </c>
      <c r="B1300" s="800" t="s">
        <v>1216</v>
      </c>
      <c r="C1300" s="800" t="s">
        <v>1537</v>
      </c>
      <c r="D1300" s="801">
        <v>76</v>
      </c>
      <c r="E1300" s="802">
        <v>141</v>
      </c>
      <c r="F1300" s="803" t="s">
        <v>7406</v>
      </c>
      <c r="G1300" s="803" t="s">
        <v>7407</v>
      </c>
      <c r="H1300" s="803" t="s">
        <v>7408</v>
      </c>
      <c r="I1300" s="803" t="str">
        <f>IFERROR(INDEX('УУС'!F:F,MATCH('показатель 504-п'!T1300,'УУС'!N:N,0)),"")</f>
        <v/>
      </c>
      <c r="J1300" s="804" t="str">
        <f t="shared" si="70"/>
        <v xml:space="preserve">4G хор</v>
      </c>
      <c r="K1300" s="805" t="s">
        <v>2480</v>
      </c>
      <c r="L1300" s="805" t="s">
        <v>2481</v>
      </c>
      <c r="M1300" s="805" t="s">
        <v>2482</v>
      </c>
      <c r="N1300" s="805" t="s">
        <v>2483</v>
      </c>
      <c r="O1300" s="806" t="str">
        <f t="shared" si="71"/>
        <v>-</v>
      </c>
      <c r="P1300" s="801" t="s">
        <v>156</v>
      </c>
      <c r="Q1300" s="801" t="str">
        <f>CONCATENATE(IFERROR(INDEX('УЦН 1.0'!D:D,MATCH('показатель 504-п'!T1300,'УЦН 1.0'!R:R,0)),""),IF(IFERROR(INDEX('УЦН 1.0'!H:H,MATCH('показатель 504-п'!T1300,'УЦН 1.0'!R:R,0)),"")="",""," ("&amp;IFERROR(INDEX('УЦН 1.0'!H:H,MATCH('показатель 504-п'!T1300,'УЦН 1.0'!R:R,0)),"")&amp;")"))</f>
        <v/>
      </c>
      <c r="R1300" s="807" t="str">
        <f>IFERROR(INDEX('УЦН 2.0'!K:K,MATCH('показатель 504-п'!T1300,'УЦН 2.0'!L:L,0)),"")</f>
        <v/>
      </c>
      <c r="S1300" s="801" t="str">
        <f>IFERROR(INDEX('ПРТС'!H:H,MATCH('показатель 504-п'!T1300,'ПРТС'!P:P,0)),"")</f>
        <v/>
      </c>
      <c r="T1300" s="808">
        <v>1301</v>
      </c>
      <c r="U1300" s="785"/>
      <c r="V1300" s="785"/>
      <c r="W1300" s="785"/>
      <c r="X1300" s="785"/>
      <c r="Y1300" s="785"/>
      <c r="Z1300" s="785"/>
      <c r="AA1300" s="785"/>
      <c r="AB1300" s="785"/>
    </row>
    <row r="1301" ht="14.25">
      <c r="A1301" s="800" t="s">
        <v>730</v>
      </c>
      <c r="B1301" s="800" t="s">
        <v>7397</v>
      </c>
      <c r="C1301" s="800" t="s">
        <v>1538</v>
      </c>
      <c r="D1301" s="801">
        <v>206</v>
      </c>
      <c r="E1301" s="802">
        <v>174</v>
      </c>
      <c r="F1301" s="803" t="s">
        <v>7409</v>
      </c>
      <c r="G1301" s="803" t="s">
        <v>7410</v>
      </c>
      <c r="H1301" s="803" t="s">
        <v>7411</v>
      </c>
      <c r="I1301" s="803" t="str">
        <f>IFERROR(INDEX('УУС'!F:F,MATCH('показатель 504-п'!T1301,'УУС'!N:N,0)),"")</f>
        <v/>
      </c>
      <c r="J1301" s="804" t="str">
        <f t="shared" si="70"/>
        <v xml:space="preserve">4G хор</v>
      </c>
      <c r="K1301" s="805" t="s">
        <v>2707</v>
      </c>
      <c r="L1301" s="805" t="s">
        <v>2488</v>
      </c>
      <c r="M1301" s="805" t="s">
        <v>2489</v>
      </c>
      <c r="N1301" s="805" t="s">
        <v>2483</v>
      </c>
      <c r="O1301" s="806" t="str">
        <f t="shared" si="71"/>
        <v>ВОЛС</v>
      </c>
      <c r="P1301" s="801" t="s">
        <v>819</v>
      </c>
      <c r="Q1301" s="801" t="str">
        <f>CONCATENATE(IFERROR(INDEX('УЦН 1.0'!D:D,MATCH('показатель 504-п'!T1301,'УЦН 1.0'!R:R,0)),""),IF(IFERROR(INDEX('УЦН 1.0'!H:H,MATCH('показатель 504-п'!T1301,'УЦН 1.0'!R:R,0)),"")="",""," ("&amp;IFERROR(INDEX('УЦН 1.0'!H:H,MATCH('показатель 504-п'!T1301,'УЦН 1.0'!R:R,0)),"")&amp;")"))</f>
        <v/>
      </c>
      <c r="R1301" s="807" t="str">
        <f>IFERROR(INDEX('УЦН 2.0'!K:K,MATCH('показатель 504-п'!T1301,'УЦН 2.0'!L:L,0)),"")</f>
        <v/>
      </c>
      <c r="S1301" s="801" t="str">
        <f>IFERROR(INDEX('ПРТС'!H:H,MATCH('показатель 504-п'!T1301,'ПРТС'!P:P,0)),"")</f>
        <v/>
      </c>
      <c r="T1301" s="808">
        <v>1302</v>
      </c>
      <c r="U1301" s="785"/>
      <c r="V1301" s="785"/>
      <c r="W1301" s="785"/>
      <c r="X1301" s="785"/>
      <c r="Y1301" s="785"/>
      <c r="Z1301" s="785"/>
      <c r="AA1301" s="785"/>
      <c r="AB1301" s="785"/>
    </row>
    <row r="1302" ht="14.25">
      <c r="A1302" s="814" t="s">
        <v>730</v>
      </c>
      <c r="B1302" s="800" t="s">
        <v>7402</v>
      </c>
      <c r="C1302" s="814" t="s">
        <v>393</v>
      </c>
      <c r="D1302" s="813">
        <v>261</v>
      </c>
      <c r="E1302" s="802">
        <v>221</v>
      </c>
      <c r="F1302" s="803" t="s">
        <v>7412</v>
      </c>
      <c r="G1302" s="803" t="s">
        <v>7413</v>
      </c>
      <c r="H1302" s="803" t="s">
        <v>7414</v>
      </c>
      <c r="I1302" s="803" t="str">
        <f>IFERROR(INDEX('УУС'!F:F,MATCH('показатель 504-п'!T1302,'УУС'!N:N,0)),"")</f>
        <v xml:space="preserve">ул. Центральная, д. 45</v>
      </c>
      <c r="J1302" s="816" t="str">
        <f t="shared" si="70"/>
        <v xml:space="preserve">4G хор</v>
      </c>
      <c r="K1302" s="805"/>
      <c r="L1302" s="817" t="s">
        <v>2481</v>
      </c>
      <c r="M1302" s="805"/>
      <c r="N1302" s="805" t="s">
        <v>2490</v>
      </c>
      <c r="O1302" s="806" t="str">
        <f t="shared" si="71"/>
        <v>ВОЛС</v>
      </c>
      <c r="P1302" s="801" t="s">
        <v>819</v>
      </c>
      <c r="Q1302" s="801" t="str">
        <f>CONCATENATE(IFERROR(INDEX('УЦН 1.0'!D:D,MATCH('показатель 504-п'!T1302,'УЦН 1.0'!R:R,0)),""),IF(IFERROR(INDEX('УЦН 1.0'!H:H,MATCH('показатель 504-п'!T1302,'УЦН 1.0'!R:R,0)),"")="",""," ("&amp;IFERROR(INDEX('УЦН 1.0'!H:H,MATCH('показатель 504-п'!T1302,'УЦН 1.0'!R:R,0)),"")&amp;")"))</f>
        <v xml:space="preserve">2019 (ВОЛС)</v>
      </c>
      <c r="R1302" s="807" t="str">
        <f>IFERROR(INDEX('УЦН 2.0'!K:K,MATCH('показатель 504-п'!T1302,'УЦН 2.0'!L:L,0)),"")</f>
        <v/>
      </c>
      <c r="S1302" s="801">
        <f>IFERROR(INDEX('ПРТС'!H:H,MATCH('показатель 504-п'!T1302,'ПРТС'!P:P,0)),"")</f>
        <v>2023</v>
      </c>
      <c r="T1302" s="808">
        <v>1303</v>
      </c>
      <c r="U1302" s="785"/>
      <c r="V1302" s="785"/>
      <c r="W1302" s="785"/>
      <c r="X1302" s="785"/>
      <c r="Y1302" s="785"/>
      <c r="Z1302" s="785"/>
      <c r="AA1302" s="785"/>
      <c r="AB1302" s="785"/>
    </row>
    <row r="1303" ht="14.25">
      <c r="A1303" s="800" t="s">
        <v>730</v>
      </c>
      <c r="B1303" s="800" t="s">
        <v>7415</v>
      </c>
      <c r="C1303" s="800" t="s">
        <v>7416</v>
      </c>
      <c r="D1303" s="801">
        <v>715</v>
      </c>
      <c r="E1303" s="802">
        <v>705</v>
      </c>
      <c r="F1303" s="803" t="s">
        <v>7417</v>
      </c>
      <c r="G1303" s="803" t="s">
        <v>7418</v>
      </c>
      <c r="H1303" s="803" t="s">
        <v>7419</v>
      </c>
      <c r="I1303" s="803" t="str">
        <f>IFERROR(INDEX('УУС'!F:F,MATCH('показатель 504-п'!T1303,'УУС'!N:N,0)),"")</f>
        <v xml:space="preserve">ул. Садовая, д. 6</v>
      </c>
      <c r="J1303" s="804" t="str">
        <f t="shared" si="70"/>
        <v xml:space="preserve">3G хор</v>
      </c>
      <c r="K1303" s="805" t="s">
        <v>2707</v>
      </c>
      <c r="L1303" s="805" t="s">
        <v>2488</v>
      </c>
      <c r="M1303" s="805" t="s">
        <v>2508</v>
      </c>
      <c r="N1303" s="805" t="s">
        <v>2495</v>
      </c>
      <c r="O1303" s="806" t="str">
        <f t="shared" si="71"/>
        <v>ВОЛС</v>
      </c>
      <c r="P1303" s="801" t="s">
        <v>819</v>
      </c>
      <c r="Q1303" s="801" t="str">
        <f>CONCATENATE(IFERROR(INDEX('УЦН 1.0'!D:D,MATCH('показатель 504-п'!T1303,'УЦН 1.0'!R:R,0)),""),IF(IFERROR(INDEX('УЦН 1.0'!H:H,MATCH('показатель 504-п'!T1303,'УЦН 1.0'!R:R,0)),"")="",""," ("&amp;IFERROR(INDEX('УЦН 1.0'!H:H,MATCH('показатель 504-п'!T1303,'УЦН 1.0'!R:R,0)),"")&amp;")"))</f>
        <v/>
      </c>
      <c r="R1303" s="807" t="str">
        <f>IFERROR(INDEX('УЦН 2.0'!K:K,MATCH('показатель 504-п'!T1303,'УЦН 2.0'!L:L,0)),"")</f>
        <v/>
      </c>
      <c r="S1303" s="801" t="str">
        <f>IFERROR(INDEX('ПРТС'!H:H,MATCH('показатель 504-п'!T1303,'ПРТС'!P:P,0)),"")</f>
        <v/>
      </c>
      <c r="T1303" s="808">
        <v>1304</v>
      </c>
      <c r="U1303" s="785"/>
      <c r="V1303" s="785"/>
      <c r="W1303" s="785"/>
      <c r="X1303" s="785"/>
      <c r="Y1303" s="785"/>
      <c r="Z1303" s="785"/>
      <c r="AA1303" s="785"/>
      <c r="AB1303" s="785"/>
    </row>
    <row r="1304" ht="14.25">
      <c r="A1304" s="818" t="s">
        <v>730</v>
      </c>
      <c r="B1304" s="800" t="s">
        <v>7420</v>
      </c>
      <c r="C1304" s="818" t="s">
        <v>731</v>
      </c>
      <c r="D1304" s="801">
        <v>100</v>
      </c>
      <c r="E1304" s="802">
        <v>136</v>
      </c>
      <c r="F1304" s="803" t="s">
        <v>7421</v>
      </c>
      <c r="G1304" s="803" t="s">
        <v>7422</v>
      </c>
      <c r="H1304" s="803" t="s">
        <v>7423</v>
      </c>
      <c r="I1304" s="803" t="str">
        <f>IFERROR(INDEX('УУС'!F:F,MATCH('показатель 504-п'!T1304,'УУС'!N:N,0)),"")</f>
        <v/>
      </c>
      <c r="J1304" s="819" t="str">
        <f t="shared" si="70"/>
        <v xml:space="preserve">2G низ</v>
      </c>
      <c r="K1304" s="805" t="s">
        <v>156</v>
      </c>
      <c r="L1304" s="820" t="s">
        <v>2500</v>
      </c>
      <c r="M1304" s="805" t="s">
        <v>2489</v>
      </c>
      <c r="N1304" s="805"/>
      <c r="O1304" s="806" t="str">
        <f t="shared" si="71"/>
        <v>РРЛ</v>
      </c>
      <c r="P1304" s="801" t="s">
        <v>2540</v>
      </c>
      <c r="Q1304" s="801" t="str">
        <f>CONCATENATE(IFERROR(INDEX('УЦН 1.0'!D:D,MATCH('показатель 504-п'!T1304,'УЦН 1.0'!R:R,0)),""),IF(IFERROR(INDEX('УЦН 1.0'!H:H,MATCH('показатель 504-п'!T1304,'УЦН 1.0'!R:R,0)),"")="",""," ("&amp;IFERROR(INDEX('УЦН 1.0'!H:H,MATCH('показатель 504-п'!T1304,'УЦН 1.0'!R:R,0)),"")&amp;")"))</f>
        <v/>
      </c>
      <c r="R1304" s="807" t="str">
        <f>IFERROR(INDEX('УЦН 2.0'!K:K,MATCH('показатель 504-п'!T1304,'УЦН 2.0'!L:L,0)),"")</f>
        <v/>
      </c>
      <c r="S1304" s="801">
        <f>IFERROR(INDEX('ПРТС'!H:H,MATCH('показатель 504-п'!T1304,'ПРТС'!P:P,0)),"")</f>
        <v>2024</v>
      </c>
      <c r="T1304" s="808">
        <v>1305</v>
      </c>
      <c r="U1304" s="785"/>
      <c r="V1304" s="785"/>
      <c r="W1304" s="785"/>
      <c r="X1304" s="785"/>
      <c r="Y1304" s="785"/>
      <c r="Z1304" s="785"/>
      <c r="AA1304" s="785"/>
      <c r="AB1304" s="785"/>
    </row>
    <row r="1305" ht="14.25">
      <c r="A1305" s="800" t="s">
        <v>730</v>
      </c>
      <c r="B1305" s="800" t="s">
        <v>1379</v>
      </c>
      <c r="C1305" s="800" t="s">
        <v>7424</v>
      </c>
      <c r="D1305" s="801">
        <v>114</v>
      </c>
      <c r="E1305" s="802">
        <v>62</v>
      </c>
      <c r="F1305" s="803" t="s">
        <v>7425</v>
      </c>
      <c r="G1305" s="803" t="s">
        <v>7426</v>
      </c>
      <c r="H1305" s="803" t="s">
        <v>7427</v>
      </c>
      <c r="I1305" s="803" t="str">
        <f>IFERROR(INDEX('УУС'!F:F,MATCH('показатель 504-п'!T1305,'УУС'!N:N,0)),"")</f>
        <v xml:space="preserve">ул. Школьная, д. 25</v>
      </c>
      <c r="J1305" s="804" t="str">
        <f t="shared" si="70"/>
        <v xml:space="preserve">2G низ</v>
      </c>
      <c r="K1305" s="805" t="s">
        <v>156</v>
      </c>
      <c r="L1305" s="805" t="s">
        <v>2500</v>
      </c>
      <c r="M1305" s="805" t="s">
        <v>156</v>
      </c>
      <c r="N1305" s="805" t="s">
        <v>2490</v>
      </c>
      <c r="O1305" s="806" t="str">
        <f t="shared" si="71"/>
        <v>ВОЛС</v>
      </c>
      <c r="P1305" s="801" t="s">
        <v>819</v>
      </c>
      <c r="Q1305" s="801" t="str">
        <f>CONCATENATE(IFERROR(INDEX('УЦН 1.0'!D:D,MATCH('показатель 504-п'!T1305,'УЦН 1.0'!R:R,0)),""),IF(IFERROR(INDEX('УЦН 1.0'!H:H,MATCH('показатель 504-п'!T1305,'УЦН 1.0'!R:R,0)),"")="",""," ("&amp;IFERROR(INDEX('УЦН 1.0'!H:H,MATCH('показатель 504-п'!T1305,'УЦН 1.0'!R:R,0)),"")&amp;")"))</f>
        <v/>
      </c>
      <c r="R1305" s="807" t="str">
        <f>IFERROR(INDEX('УЦН 2.0'!K:K,MATCH('показатель 504-п'!T1305,'УЦН 2.0'!L:L,0)),"")</f>
        <v/>
      </c>
      <c r="S1305" s="801" t="str">
        <f>IFERROR(INDEX('ПРТС'!H:H,MATCH('показатель 504-п'!T1305,'ПРТС'!P:P,0)),"")</f>
        <v/>
      </c>
      <c r="T1305" s="808">
        <v>1306</v>
      </c>
      <c r="U1305" s="785"/>
      <c r="V1305" s="785"/>
      <c r="W1305" s="785"/>
      <c r="X1305" s="785"/>
      <c r="Y1305" s="785"/>
      <c r="Z1305" s="785"/>
      <c r="AA1305" s="785"/>
      <c r="AB1305" s="785"/>
    </row>
    <row r="1306" ht="14.25">
      <c r="A1306" s="800" t="s">
        <v>730</v>
      </c>
      <c r="B1306" s="800" t="s">
        <v>7428</v>
      </c>
      <c r="C1306" s="800" t="s">
        <v>7429</v>
      </c>
      <c r="D1306" s="801">
        <v>10681</v>
      </c>
      <c r="E1306" s="802">
        <v>10573</v>
      </c>
      <c r="F1306" s="803" t="s">
        <v>7430</v>
      </c>
      <c r="G1306" s="803" t="s">
        <v>7431</v>
      </c>
      <c r="H1306" s="803" t="s">
        <v>7432</v>
      </c>
      <c r="I1306" s="803" t="str">
        <f>IFERROR(INDEX('УУС'!F:F,MATCH('показатель 504-п'!T1306,'УУС'!N:N,0)),"")</f>
        <v/>
      </c>
      <c r="J1306" s="804" t="str">
        <f t="shared" si="70"/>
        <v xml:space="preserve">4G хор</v>
      </c>
      <c r="K1306" s="805" t="s">
        <v>2480</v>
      </c>
      <c r="L1306" s="805" t="s">
        <v>2481</v>
      </c>
      <c r="M1306" s="805" t="s">
        <v>2482</v>
      </c>
      <c r="N1306" s="805" t="s">
        <v>2483</v>
      </c>
      <c r="O1306" s="806" t="str">
        <f t="shared" si="71"/>
        <v>ВОЛС</v>
      </c>
      <c r="P1306" s="801" t="s">
        <v>819</v>
      </c>
      <c r="Q1306" s="801" t="str">
        <f>CONCATENATE(IFERROR(INDEX('УЦН 1.0'!D:D,MATCH('показатель 504-п'!T1306,'УЦН 1.0'!R:R,0)),""),IF(IFERROR(INDEX('УЦН 1.0'!H:H,MATCH('показатель 504-п'!T1306,'УЦН 1.0'!R:R,0)),"")="",""," ("&amp;IFERROR(INDEX('УЦН 1.0'!H:H,MATCH('показатель 504-п'!T1306,'УЦН 1.0'!R:R,0)),"")&amp;")"))</f>
        <v/>
      </c>
      <c r="R1306" s="807" t="str">
        <f>IFERROR(INDEX('УЦН 2.0'!K:K,MATCH('показатель 504-п'!T1306,'УЦН 2.0'!L:L,0)),"")</f>
        <v/>
      </c>
      <c r="S1306" s="801" t="str">
        <f>IFERROR(INDEX('ПРТС'!H:H,MATCH('показатель 504-п'!T1306,'ПРТС'!P:P,0)),"")</f>
        <v/>
      </c>
      <c r="T1306" s="808">
        <v>1307</v>
      </c>
      <c r="U1306" s="785"/>
      <c r="V1306" s="785"/>
      <c r="W1306" s="785"/>
      <c r="X1306" s="785"/>
      <c r="Y1306" s="785"/>
      <c r="Z1306" s="785"/>
      <c r="AA1306" s="785"/>
      <c r="AB1306" s="785"/>
    </row>
    <row r="1307" ht="14.25">
      <c r="A1307" s="814" t="s">
        <v>730</v>
      </c>
      <c r="B1307" s="800" t="s">
        <v>7402</v>
      </c>
      <c r="C1307" s="814" t="s">
        <v>173</v>
      </c>
      <c r="D1307" s="813">
        <v>215</v>
      </c>
      <c r="E1307" s="802">
        <v>183</v>
      </c>
      <c r="F1307" s="803" t="s">
        <v>7433</v>
      </c>
      <c r="G1307" s="803" t="s">
        <v>7434</v>
      </c>
      <c r="H1307" s="803" t="s">
        <v>7435</v>
      </c>
      <c r="I1307" s="803" t="str">
        <f>IFERROR(INDEX('УУС'!F:F,MATCH('показатель 504-п'!T1307,'УУС'!N:N,0)),"")</f>
        <v/>
      </c>
      <c r="J1307" s="816" t="str">
        <f t="shared" si="70"/>
        <v xml:space="preserve">4G хор</v>
      </c>
      <c r="K1307" s="805"/>
      <c r="L1307" s="817" t="s">
        <v>2481</v>
      </c>
      <c r="M1307" s="805"/>
      <c r="N1307" s="805"/>
      <c r="O1307" s="806" t="str">
        <f t="shared" si="71"/>
        <v>Спутник</v>
      </c>
      <c r="P1307" s="801" t="s">
        <v>882</v>
      </c>
      <c r="Q1307" s="801" t="str">
        <f>CONCATENATE(IFERROR(INDEX('УЦН 1.0'!D:D,MATCH('показатель 504-п'!T1307,'УЦН 1.0'!R:R,0)),""),IF(IFERROR(INDEX('УЦН 1.0'!H:H,MATCH('показатель 504-п'!T1307,'УЦН 1.0'!R:R,0)),"")="",""," ("&amp;IFERROR(INDEX('УЦН 1.0'!H:H,MATCH('показатель 504-п'!T1307,'УЦН 1.0'!R:R,0)),"")&amp;")"))</f>
        <v/>
      </c>
      <c r="R1307" s="807" t="str">
        <f>IFERROR(INDEX('УЦН 2.0'!K:K,MATCH('показатель 504-п'!T1307,'УЦН 2.0'!L:L,0)),"")</f>
        <v/>
      </c>
      <c r="S1307" s="801">
        <f>IFERROR(INDEX('ПРТС'!H:H,MATCH('показатель 504-п'!T1307,'ПРТС'!P:P,0)),"")</f>
        <v>2023</v>
      </c>
      <c r="T1307" s="808">
        <v>1308</v>
      </c>
      <c r="U1307" s="785"/>
      <c r="V1307" s="785"/>
      <c r="W1307" s="785"/>
      <c r="X1307" s="785"/>
      <c r="Y1307" s="785"/>
      <c r="Z1307" s="785"/>
      <c r="AA1307" s="785"/>
      <c r="AB1307" s="785"/>
    </row>
    <row r="1308" ht="14.25">
      <c r="A1308" s="800" t="s">
        <v>730</v>
      </c>
      <c r="B1308" s="800" t="s">
        <v>4976</v>
      </c>
      <c r="C1308" s="800" t="s">
        <v>7436</v>
      </c>
      <c r="D1308" s="801">
        <v>0</v>
      </c>
      <c r="E1308" s="802">
        <v>0</v>
      </c>
      <c r="F1308" s="803" t="s">
        <v>7437</v>
      </c>
      <c r="G1308" s="803" t="s">
        <v>7438</v>
      </c>
      <c r="H1308" s="803" t="s">
        <v>7439</v>
      </c>
      <c r="I1308" s="803" t="str">
        <f>IFERROR(INDEX('УУС'!F:F,MATCH('показатель 504-п'!T1308,'УУС'!N:N,0)),"")</f>
        <v/>
      </c>
      <c r="J1308" s="804" t="str">
        <f t="shared" si="70"/>
        <v>-</v>
      </c>
      <c r="K1308" s="805" t="s">
        <v>156</v>
      </c>
      <c r="L1308" s="805" t="s">
        <v>156</v>
      </c>
      <c r="M1308" s="805" t="s">
        <v>156</v>
      </c>
      <c r="N1308" s="805" t="s">
        <v>156</v>
      </c>
      <c r="O1308" s="806" t="str">
        <f t="shared" si="71"/>
        <v>-</v>
      </c>
      <c r="P1308" s="801" t="s">
        <v>156</v>
      </c>
      <c r="Q1308" s="801" t="str">
        <f>CONCATENATE(IFERROR(INDEX('УЦН 1.0'!D:D,MATCH('показатель 504-п'!T1308,'УЦН 1.0'!R:R,0)),""),IF(IFERROR(INDEX('УЦН 1.0'!H:H,MATCH('показатель 504-п'!T1308,'УЦН 1.0'!R:R,0)),"")="",""," ("&amp;IFERROR(INDEX('УЦН 1.0'!H:H,MATCH('показатель 504-п'!T1308,'УЦН 1.0'!R:R,0)),"")&amp;")"))</f>
        <v/>
      </c>
      <c r="R1308" s="807" t="str">
        <f>IFERROR(INDEX('УЦН 2.0'!K:K,MATCH('показатель 504-п'!T1308,'УЦН 2.0'!L:L,0)),"")</f>
        <v/>
      </c>
      <c r="S1308" s="801" t="str">
        <f>IFERROR(INDEX('ПРТС'!H:H,MATCH('показатель 504-п'!T1308,'ПРТС'!P:P,0)),"")</f>
        <v/>
      </c>
      <c r="T1308" s="808">
        <v>1309</v>
      </c>
      <c r="U1308" s="785"/>
      <c r="V1308" s="785"/>
      <c r="W1308" s="785"/>
      <c r="X1308" s="785"/>
      <c r="Y1308" s="785"/>
      <c r="Z1308" s="785"/>
      <c r="AA1308" s="785"/>
      <c r="AB1308" s="785"/>
    </row>
    <row r="1309" ht="14.25">
      <c r="A1309" s="800" t="s">
        <v>730</v>
      </c>
      <c r="B1309" s="800" t="s">
        <v>7440</v>
      </c>
      <c r="C1309" s="800" t="s">
        <v>7441</v>
      </c>
      <c r="D1309" s="801">
        <v>1236</v>
      </c>
      <c r="E1309" s="802">
        <v>957</v>
      </c>
      <c r="F1309" s="803" t="s">
        <v>7442</v>
      </c>
      <c r="G1309" s="803" t="s">
        <v>7443</v>
      </c>
      <c r="H1309" s="803" t="s">
        <v>7444</v>
      </c>
      <c r="I1309" s="803" t="str">
        <f>IFERROR(INDEX('УУС'!F:F,MATCH('показатель 504-п'!T1309,'УУС'!N:N,0)),"")</f>
        <v/>
      </c>
      <c r="J1309" s="804" t="str">
        <f t="shared" si="70"/>
        <v xml:space="preserve">4G хор</v>
      </c>
      <c r="K1309" s="805" t="s">
        <v>2707</v>
      </c>
      <c r="L1309" s="805" t="s">
        <v>2488</v>
      </c>
      <c r="M1309" s="805" t="s">
        <v>2508</v>
      </c>
      <c r="N1309" s="805" t="s">
        <v>2483</v>
      </c>
      <c r="O1309" s="806" t="str">
        <f t="shared" si="71"/>
        <v>ВОЛС</v>
      </c>
      <c r="P1309" s="801" t="s">
        <v>819</v>
      </c>
      <c r="Q1309" s="801" t="str">
        <f>CONCATENATE(IFERROR(INDEX('УЦН 1.0'!D:D,MATCH('показатель 504-п'!T1309,'УЦН 1.0'!R:R,0)),""),IF(IFERROR(INDEX('УЦН 1.0'!H:H,MATCH('показатель 504-п'!T1309,'УЦН 1.0'!R:R,0)),"")="",""," ("&amp;IFERROR(INDEX('УЦН 1.0'!H:H,MATCH('показатель 504-п'!T1309,'УЦН 1.0'!R:R,0)),"")&amp;")"))</f>
        <v/>
      </c>
      <c r="R1309" s="807" t="str">
        <f>IFERROR(INDEX('УЦН 2.0'!K:K,MATCH('показатель 504-п'!T1309,'УЦН 2.0'!L:L,0)),"")</f>
        <v/>
      </c>
      <c r="S1309" s="801" t="str">
        <f>IFERROR(INDEX('ПРТС'!H:H,MATCH('показатель 504-п'!T1309,'ПРТС'!P:P,0)),"")</f>
        <v/>
      </c>
      <c r="T1309" s="808">
        <v>1310</v>
      </c>
      <c r="U1309" s="785"/>
      <c r="V1309" s="785"/>
      <c r="W1309" s="785"/>
      <c r="X1309" s="785"/>
      <c r="Y1309" s="785"/>
      <c r="Z1309" s="785"/>
      <c r="AA1309" s="785"/>
      <c r="AB1309" s="785"/>
    </row>
    <row r="1310" ht="14.25">
      <c r="A1310" s="800" t="s">
        <v>730</v>
      </c>
      <c r="B1310" s="800" t="s">
        <v>1216</v>
      </c>
      <c r="C1310" s="800" t="s">
        <v>7445</v>
      </c>
      <c r="D1310" s="801">
        <v>0</v>
      </c>
      <c r="E1310" s="802">
        <v>4</v>
      </c>
      <c r="F1310" s="803" t="s">
        <v>7446</v>
      </c>
      <c r="G1310" s="803" t="s">
        <v>7447</v>
      </c>
      <c r="H1310" s="803" t="s">
        <v>7448</v>
      </c>
      <c r="I1310" s="803" t="str">
        <f>IFERROR(INDEX('УУС'!F:F,MATCH('показатель 504-п'!T1310,'УУС'!N:N,0)),"")</f>
        <v/>
      </c>
      <c r="J1310" s="804" t="str">
        <f t="shared" si="70"/>
        <v xml:space="preserve">2G низ</v>
      </c>
      <c r="K1310" s="805" t="s">
        <v>2515</v>
      </c>
      <c r="L1310" s="805" t="s">
        <v>2500</v>
      </c>
      <c r="M1310" s="805" t="s">
        <v>2489</v>
      </c>
      <c r="N1310" s="805" t="s">
        <v>2490</v>
      </c>
      <c r="O1310" s="806" t="str">
        <f t="shared" si="71"/>
        <v>-</v>
      </c>
      <c r="P1310" s="801" t="s">
        <v>156</v>
      </c>
      <c r="Q1310" s="801" t="str">
        <f>CONCATENATE(IFERROR(INDEX('УЦН 1.0'!D:D,MATCH('показатель 504-п'!T1310,'УЦН 1.0'!R:R,0)),""),IF(IFERROR(INDEX('УЦН 1.0'!H:H,MATCH('показатель 504-п'!T1310,'УЦН 1.0'!R:R,0)),"")="",""," ("&amp;IFERROR(INDEX('УЦН 1.0'!H:H,MATCH('показатель 504-п'!T1310,'УЦН 1.0'!R:R,0)),"")&amp;")"))</f>
        <v/>
      </c>
      <c r="R1310" s="807" t="str">
        <f>IFERROR(INDEX('УЦН 2.0'!K:K,MATCH('показатель 504-п'!T1310,'УЦН 2.0'!L:L,0)),"")</f>
        <v/>
      </c>
      <c r="S1310" s="801" t="str">
        <f>IFERROR(INDEX('ПРТС'!H:H,MATCH('показатель 504-п'!T1310,'ПРТС'!P:P,0)),"")</f>
        <v/>
      </c>
      <c r="T1310" s="808">
        <v>1311</v>
      </c>
      <c r="U1310" s="785"/>
      <c r="V1310" s="785"/>
      <c r="W1310" s="785"/>
      <c r="X1310" s="785"/>
      <c r="Y1310" s="785"/>
      <c r="Z1310" s="785"/>
      <c r="AA1310" s="785"/>
      <c r="AB1310" s="785"/>
    </row>
    <row r="1311" ht="14.25">
      <c r="A1311" s="818" t="s">
        <v>730</v>
      </c>
      <c r="B1311" s="800" t="s">
        <v>3522</v>
      </c>
      <c r="C1311" s="818" t="s">
        <v>394</v>
      </c>
      <c r="D1311" s="801">
        <v>479</v>
      </c>
      <c r="E1311" s="802">
        <v>401</v>
      </c>
      <c r="F1311" s="803" t="s">
        <v>7449</v>
      </c>
      <c r="G1311" s="803" t="s">
        <v>7450</v>
      </c>
      <c r="H1311" s="803" t="s">
        <v>7451</v>
      </c>
      <c r="I1311" s="803" t="str">
        <f>IFERROR(INDEX('УУС'!F:F,MATCH('показатель 504-п'!T1311,'УУС'!N:N,0)),"")</f>
        <v xml:space="preserve">ул. Школьная, д. 21</v>
      </c>
      <c r="J1311" s="819" t="str">
        <f t="shared" si="70"/>
        <v xml:space="preserve">3G низ</v>
      </c>
      <c r="K1311" s="805"/>
      <c r="L1311" s="805"/>
      <c r="M1311" s="805" t="s">
        <v>3005</v>
      </c>
      <c r="N1311" s="820" t="s">
        <v>2738</v>
      </c>
      <c r="O1311" s="806" t="str">
        <f t="shared" si="71"/>
        <v>ВОЛС</v>
      </c>
      <c r="P1311" s="801" t="s">
        <v>819</v>
      </c>
      <c r="Q1311" s="801" t="str">
        <f>CONCATENATE(IFERROR(INDEX('УЦН 1.0'!D:D,MATCH('показатель 504-п'!T1311,'УЦН 1.0'!R:R,0)),""),IF(IFERROR(INDEX('УЦН 1.0'!H:H,MATCH('показатель 504-п'!T1311,'УЦН 1.0'!R:R,0)),"")="",""," ("&amp;IFERROR(INDEX('УЦН 1.0'!H:H,MATCH('показатель 504-п'!T1311,'УЦН 1.0'!R:R,0)),"")&amp;")"))</f>
        <v xml:space="preserve">2021 (ВОЛС)</v>
      </c>
      <c r="R1311" s="807">
        <f>IFERROR(INDEX('УЦН 2.0'!K:K,MATCH('показатель 504-п'!T1311,'УЦН 2.0'!L:L,0)),"")</f>
        <v>0</v>
      </c>
      <c r="S1311" s="801" t="str">
        <f>IFERROR(INDEX('ПРТС'!H:H,MATCH('показатель 504-п'!T1311,'ПРТС'!P:P,0)),"")</f>
        <v/>
      </c>
      <c r="T1311" s="808">
        <v>1312</v>
      </c>
      <c r="U1311" s="785"/>
      <c r="V1311" s="785"/>
      <c r="W1311" s="785"/>
      <c r="X1311" s="785"/>
      <c r="Y1311" s="785"/>
      <c r="Z1311" s="785"/>
      <c r="AA1311" s="785"/>
      <c r="AB1311" s="785"/>
    </row>
    <row r="1312" ht="14.25">
      <c r="A1312" s="800" t="s">
        <v>730</v>
      </c>
      <c r="B1312" s="800" t="s">
        <v>7389</v>
      </c>
      <c r="C1312" s="800" t="s">
        <v>1494</v>
      </c>
      <c r="D1312" s="801">
        <v>147</v>
      </c>
      <c r="E1312" s="802">
        <v>164</v>
      </c>
      <c r="F1312" s="803" t="s">
        <v>7452</v>
      </c>
      <c r="G1312" s="803" t="s">
        <v>7453</v>
      </c>
      <c r="H1312" s="803" t="s">
        <v>7454</v>
      </c>
      <c r="I1312" s="803" t="str">
        <f>IFERROR(INDEX('УУС'!F:F,MATCH('показатель 504-п'!T1312,'УУС'!N:N,0)),"")</f>
        <v/>
      </c>
      <c r="J1312" s="804" t="str">
        <f t="shared" si="70"/>
        <v xml:space="preserve">4G хор</v>
      </c>
      <c r="K1312" s="805" t="s">
        <v>2515</v>
      </c>
      <c r="L1312" s="805" t="s">
        <v>2500</v>
      </c>
      <c r="M1312" s="805" t="s">
        <v>2489</v>
      </c>
      <c r="N1312" s="805" t="s">
        <v>2483</v>
      </c>
      <c r="O1312" s="806" t="str">
        <f t="shared" si="71"/>
        <v>РРЛ</v>
      </c>
      <c r="P1312" s="801" t="s">
        <v>2540</v>
      </c>
      <c r="Q1312" s="801" t="str">
        <f>CONCATENATE(IFERROR(INDEX('УЦН 1.0'!D:D,MATCH('показатель 504-п'!T1312,'УЦН 1.0'!R:R,0)),""),IF(IFERROR(INDEX('УЦН 1.0'!H:H,MATCH('показатель 504-п'!T1312,'УЦН 1.0'!R:R,0)),"")="",""," ("&amp;IFERROR(INDEX('УЦН 1.0'!H:H,MATCH('показатель 504-п'!T1312,'УЦН 1.0'!R:R,0)),"")&amp;")"))</f>
        <v/>
      </c>
      <c r="R1312" s="807" t="str">
        <f>IFERROR(INDEX('УЦН 2.0'!K:K,MATCH('показатель 504-п'!T1312,'УЦН 2.0'!L:L,0)),"")</f>
        <v/>
      </c>
      <c r="S1312" s="801" t="str">
        <f>IFERROR(INDEX('ПРТС'!H:H,MATCH('показатель 504-п'!T1312,'ПРТС'!P:P,0)),"")</f>
        <v/>
      </c>
      <c r="T1312" s="808">
        <v>1313</v>
      </c>
      <c r="U1312" s="785"/>
      <c r="V1312" s="785"/>
      <c r="W1312" s="785"/>
      <c r="X1312" s="785"/>
      <c r="Y1312" s="785"/>
      <c r="Z1312" s="785"/>
      <c r="AA1312" s="785"/>
      <c r="AB1312" s="785"/>
    </row>
    <row r="1313" ht="14.25">
      <c r="A1313" s="800" t="s">
        <v>730</v>
      </c>
      <c r="B1313" s="800" t="s">
        <v>7389</v>
      </c>
      <c r="C1313" s="800" t="s">
        <v>7455</v>
      </c>
      <c r="D1313" s="801">
        <v>51</v>
      </c>
      <c r="E1313" s="802">
        <v>20</v>
      </c>
      <c r="F1313" s="803" t="s">
        <v>7456</v>
      </c>
      <c r="G1313" s="803" t="s">
        <v>7457</v>
      </c>
      <c r="H1313" s="803" t="s">
        <v>7458</v>
      </c>
      <c r="I1313" s="803" t="str">
        <f>IFERROR(INDEX('УУС'!F:F,MATCH('показатель 504-п'!T1313,'УУС'!N:N,0)),"")</f>
        <v/>
      </c>
      <c r="J1313" s="804" t="str">
        <f t="shared" si="70"/>
        <v xml:space="preserve">3G низ</v>
      </c>
      <c r="K1313" s="805" t="s">
        <v>156</v>
      </c>
      <c r="L1313" s="805" t="s">
        <v>2500</v>
      </c>
      <c r="M1313" s="805" t="s">
        <v>2489</v>
      </c>
      <c r="N1313" s="805" t="s">
        <v>2738</v>
      </c>
      <c r="O1313" s="806" t="str">
        <f t="shared" si="71"/>
        <v>РРЛ</v>
      </c>
      <c r="P1313" s="801" t="s">
        <v>2540</v>
      </c>
      <c r="Q1313" s="801" t="str">
        <f>CONCATENATE(IFERROR(INDEX('УЦН 1.0'!D:D,MATCH('показатель 504-п'!T1313,'УЦН 1.0'!R:R,0)),""),IF(IFERROR(INDEX('УЦН 1.0'!H:H,MATCH('показатель 504-п'!T1313,'УЦН 1.0'!R:R,0)),"")="",""," ("&amp;IFERROR(INDEX('УЦН 1.0'!H:H,MATCH('показатель 504-п'!T1313,'УЦН 1.0'!R:R,0)),"")&amp;")"))</f>
        <v/>
      </c>
      <c r="R1313" s="807" t="str">
        <f>IFERROR(INDEX('УЦН 2.0'!K:K,MATCH('показатель 504-п'!T1313,'УЦН 2.0'!L:L,0)),"")</f>
        <v/>
      </c>
      <c r="S1313" s="801" t="str">
        <f>IFERROR(INDEX('ПРТС'!H:H,MATCH('показатель 504-п'!T1313,'ПРТС'!P:P,0)),"")</f>
        <v/>
      </c>
      <c r="T1313" s="808">
        <v>1314</v>
      </c>
      <c r="U1313" s="785"/>
      <c r="V1313" s="785"/>
      <c r="W1313" s="785"/>
      <c r="X1313" s="785"/>
      <c r="Y1313" s="785"/>
      <c r="Z1313" s="785"/>
      <c r="AA1313" s="785"/>
      <c r="AB1313" s="785"/>
    </row>
    <row r="1314" ht="14.25">
      <c r="A1314" s="809" t="s">
        <v>730</v>
      </c>
      <c r="B1314" s="800" t="s">
        <v>1379</v>
      </c>
      <c r="C1314" s="809" t="s">
        <v>395</v>
      </c>
      <c r="D1314" s="810">
        <v>403</v>
      </c>
      <c r="E1314" s="802">
        <v>335</v>
      </c>
      <c r="F1314" s="803" t="s">
        <v>7459</v>
      </c>
      <c r="G1314" s="803" t="s">
        <v>7460</v>
      </c>
      <c r="H1314" s="803" t="s">
        <v>7461</v>
      </c>
      <c r="I1314" s="803" t="str">
        <f>IFERROR(INDEX('УУС'!F:F,MATCH('показатель 504-п'!T1314,'УУС'!N:N,0)),"")</f>
        <v/>
      </c>
      <c r="J1314" s="811" t="str">
        <f t="shared" si="70"/>
        <v xml:space="preserve">4G хор</v>
      </c>
      <c r="K1314" s="805" t="s">
        <v>156</v>
      </c>
      <c r="L1314" s="812" t="s">
        <v>2481</v>
      </c>
      <c r="M1314" s="805" t="s">
        <v>156</v>
      </c>
      <c r="N1314" s="812" t="s">
        <v>2483</v>
      </c>
      <c r="O1314" s="806" t="str">
        <f t="shared" si="71"/>
        <v>ВОЛС</v>
      </c>
      <c r="P1314" s="801" t="s">
        <v>819</v>
      </c>
      <c r="Q1314" s="801" t="str">
        <f>CONCATENATE(IFERROR(INDEX('УЦН 1.0'!D:D,MATCH('показатель 504-п'!T1314,'УЦН 1.0'!R:R,0)),""),IF(IFERROR(INDEX('УЦН 1.0'!H:H,MATCH('показатель 504-п'!T1314,'УЦН 1.0'!R:R,0)),"")="",""," ("&amp;IFERROR(INDEX('УЦН 1.0'!H:H,MATCH('показатель 504-п'!T1314,'УЦН 1.0'!R:R,0)),"")&amp;")"))</f>
        <v xml:space="preserve">2019 (ВОЛС)</v>
      </c>
      <c r="R1314" s="807" t="str">
        <f>IFERROR(INDEX('УЦН 2.0'!K:K,MATCH('показатель 504-п'!T1314,'УЦН 2.0'!L:L,0)),"")</f>
        <v xml:space="preserve">2021 - ВОЛС + Мегафон </v>
      </c>
      <c r="S1314" s="801" t="str">
        <f>IFERROR(INDEX('ПРТС'!H:H,MATCH('показатель 504-п'!T1314,'ПРТС'!P:P,0)),"")</f>
        <v/>
      </c>
      <c r="T1314" s="808">
        <v>1315</v>
      </c>
      <c r="U1314" s="785"/>
      <c r="V1314" s="785"/>
      <c r="W1314" s="785"/>
      <c r="X1314" s="785"/>
      <c r="Y1314" s="785"/>
      <c r="Z1314" s="785"/>
      <c r="AA1314" s="785"/>
      <c r="AB1314" s="785"/>
    </row>
    <row r="1315" ht="14.25">
      <c r="A1315" s="800" t="s">
        <v>730</v>
      </c>
      <c r="B1315" s="800" t="s">
        <v>7402</v>
      </c>
      <c r="C1315" s="800" t="s">
        <v>7462</v>
      </c>
      <c r="D1315" s="801">
        <v>20</v>
      </c>
      <c r="E1315" s="802">
        <v>42</v>
      </c>
      <c r="F1315" s="803" t="s">
        <v>7463</v>
      </c>
      <c r="G1315" s="803" t="s">
        <v>7464</v>
      </c>
      <c r="H1315" s="803" t="s">
        <v>7465</v>
      </c>
      <c r="I1315" s="803" t="str">
        <f>IFERROR(INDEX('УУС'!F:F,MATCH('показатель 504-п'!T1315,'УУС'!N:N,0)),"")</f>
        <v/>
      </c>
      <c r="J1315" s="804" t="str">
        <f t="shared" si="70"/>
        <v>-</v>
      </c>
      <c r="K1315" s="805" t="s">
        <v>156</v>
      </c>
      <c r="L1315" s="805" t="s">
        <v>156</v>
      </c>
      <c r="M1315" s="805" t="s">
        <v>156</v>
      </c>
      <c r="N1315" s="805" t="s">
        <v>156</v>
      </c>
      <c r="O1315" s="806" t="str">
        <f t="shared" si="71"/>
        <v>-</v>
      </c>
      <c r="P1315" s="801" t="s">
        <v>156</v>
      </c>
      <c r="Q1315" s="801" t="str">
        <f>CONCATENATE(IFERROR(INDEX('УЦН 1.0'!D:D,MATCH('показатель 504-п'!T1315,'УЦН 1.0'!R:R,0)),""),IF(IFERROR(INDEX('УЦН 1.0'!H:H,MATCH('показатель 504-п'!T1315,'УЦН 1.0'!R:R,0)),"")="",""," ("&amp;IFERROR(INDEX('УЦН 1.0'!H:H,MATCH('показатель 504-п'!T1315,'УЦН 1.0'!R:R,0)),"")&amp;")"))</f>
        <v/>
      </c>
      <c r="R1315" s="807" t="str">
        <f>IFERROR(INDEX('УЦН 2.0'!K:K,MATCH('показатель 504-п'!T1315,'УЦН 2.0'!L:L,0)),"")</f>
        <v/>
      </c>
      <c r="S1315" s="801" t="str">
        <f>IFERROR(INDEX('ПРТС'!H:H,MATCH('показатель 504-п'!T1315,'ПРТС'!P:P,0)),"")</f>
        <v/>
      </c>
      <c r="T1315" s="808">
        <v>1316</v>
      </c>
      <c r="U1315" s="785"/>
      <c r="V1315" s="785"/>
      <c r="W1315" s="785"/>
      <c r="X1315" s="785"/>
      <c r="Y1315" s="785"/>
      <c r="Z1315" s="785"/>
      <c r="AA1315" s="785"/>
      <c r="AB1315" s="785"/>
    </row>
    <row r="1316" ht="14.25">
      <c r="A1316" s="800" t="s">
        <v>730</v>
      </c>
      <c r="B1316" s="800" t="s">
        <v>7397</v>
      </c>
      <c r="C1316" s="800" t="s">
        <v>396</v>
      </c>
      <c r="D1316" s="801">
        <v>347</v>
      </c>
      <c r="E1316" s="802">
        <v>288</v>
      </c>
      <c r="F1316" s="803" t="s">
        <v>7466</v>
      </c>
      <c r="G1316" s="803" t="s">
        <v>7467</v>
      </c>
      <c r="H1316" s="803" t="s">
        <v>7468</v>
      </c>
      <c r="I1316" s="803" t="str">
        <f>IFERROR(INDEX('УУС'!F:F,MATCH('показатель 504-п'!T1316,'УУС'!N:N,0)),"")</f>
        <v/>
      </c>
      <c r="J1316" s="804" t="str">
        <f t="shared" si="70"/>
        <v xml:space="preserve">3G хор</v>
      </c>
      <c r="K1316" s="805" t="s">
        <v>2707</v>
      </c>
      <c r="L1316" s="805" t="s">
        <v>2488</v>
      </c>
      <c r="M1316" s="805" t="s">
        <v>2508</v>
      </c>
      <c r="N1316" s="805" t="s">
        <v>2586</v>
      </c>
      <c r="O1316" s="806" t="str">
        <f t="shared" si="71"/>
        <v>ВОЛС</v>
      </c>
      <c r="P1316" s="801" t="s">
        <v>2540</v>
      </c>
      <c r="Q1316" s="801" t="str">
        <f>CONCATENATE(IFERROR(INDEX('УЦН 1.0'!D:D,MATCH('показатель 504-п'!T1316,'УЦН 1.0'!R:R,0)),""),IF(IFERROR(INDEX('УЦН 1.0'!H:H,MATCH('показатель 504-п'!T1316,'УЦН 1.0'!R:R,0)),"")="",""," ("&amp;IFERROR(INDEX('УЦН 1.0'!H:H,MATCH('показатель 504-п'!T1316,'УЦН 1.0'!R:R,0)),"")&amp;")"))</f>
        <v xml:space="preserve">2019 (ВОЛС)</v>
      </c>
      <c r="R1316" s="807" t="str">
        <f>IFERROR(INDEX('УЦН 2.0'!K:K,MATCH('показатель 504-п'!T1316,'УЦН 2.0'!L:L,0)),"")</f>
        <v/>
      </c>
      <c r="S1316" s="801" t="str">
        <f>IFERROR(INDEX('ПРТС'!H:H,MATCH('показатель 504-п'!T1316,'ПРТС'!P:P,0)),"")</f>
        <v/>
      </c>
      <c r="T1316" s="808">
        <v>1317</v>
      </c>
      <c r="U1316" s="785"/>
      <c r="V1316" s="785"/>
      <c r="W1316" s="785"/>
      <c r="X1316" s="785"/>
      <c r="Y1316" s="785"/>
      <c r="Z1316" s="785"/>
      <c r="AA1316" s="785"/>
      <c r="AB1316" s="785"/>
    </row>
    <row r="1317" ht="14.25">
      <c r="A1317" s="800" t="s">
        <v>730</v>
      </c>
      <c r="B1317" s="800" t="s">
        <v>7389</v>
      </c>
      <c r="C1317" s="800" t="s">
        <v>7469</v>
      </c>
      <c r="D1317" s="801">
        <v>102</v>
      </c>
      <c r="E1317" s="802">
        <v>86</v>
      </c>
      <c r="F1317" s="803" t="s">
        <v>7470</v>
      </c>
      <c r="G1317" s="803" t="s">
        <v>7471</v>
      </c>
      <c r="H1317" s="803" t="s">
        <v>7472</v>
      </c>
      <c r="I1317" s="803" t="str">
        <f>IFERROR(INDEX('УУС'!F:F,MATCH('показатель 504-п'!T1317,'УУС'!N:N,0)),"")</f>
        <v xml:space="preserve">ул. Центральная, д. 8</v>
      </c>
      <c r="J1317" s="804" t="str">
        <f t="shared" si="70"/>
        <v xml:space="preserve">4G хор</v>
      </c>
      <c r="K1317" s="805" t="s">
        <v>2515</v>
      </c>
      <c r="L1317" s="805" t="s">
        <v>2500</v>
      </c>
      <c r="M1317" s="805" t="s">
        <v>2482</v>
      </c>
      <c r="N1317" s="805" t="s">
        <v>2483</v>
      </c>
      <c r="O1317" s="806" t="str">
        <f t="shared" si="71"/>
        <v>РРЛ</v>
      </c>
      <c r="P1317" s="801" t="s">
        <v>2540</v>
      </c>
      <c r="Q1317" s="801" t="str">
        <f>CONCATENATE(IFERROR(INDEX('УЦН 1.0'!D:D,MATCH('показатель 504-п'!T1317,'УЦН 1.0'!R:R,0)),""),IF(IFERROR(INDEX('УЦН 1.0'!H:H,MATCH('показатель 504-п'!T1317,'УЦН 1.0'!R:R,0)),"")="",""," ("&amp;IFERROR(INDEX('УЦН 1.0'!H:H,MATCH('показатель 504-п'!T1317,'УЦН 1.0'!R:R,0)),"")&amp;")"))</f>
        <v/>
      </c>
      <c r="R1317" s="807" t="str">
        <f>IFERROR(INDEX('УЦН 2.0'!K:K,MATCH('показатель 504-п'!T1317,'УЦН 2.0'!L:L,0)),"")</f>
        <v/>
      </c>
      <c r="S1317" s="801" t="str">
        <f>IFERROR(INDEX('ПРТС'!H:H,MATCH('показатель 504-п'!T1317,'ПРТС'!P:P,0)),"")</f>
        <v/>
      </c>
      <c r="T1317" s="808">
        <v>1318</v>
      </c>
      <c r="U1317" s="785"/>
      <c r="V1317" s="785"/>
      <c r="W1317" s="785"/>
      <c r="X1317" s="785"/>
      <c r="Y1317" s="785"/>
      <c r="Z1317" s="785"/>
      <c r="AA1317" s="785"/>
      <c r="AB1317" s="785"/>
    </row>
    <row r="1318" ht="14.25">
      <c r="A1318" s="800" t="s">
        <v>730</v>
      </c>
      <c r="B1318" s="800" t="s">
        <v>7473</v>
      </c>
      <c r="C1318" s="800" t="s">
        <v>7474</v>
      </c>
      <c r="D1318" s="801">
        <v>118</v>
      </c>
      <c r="E1318" s="802">
        <v>140</v>
      </c>
      <c r="F1318" s="803" t="s">
        <v>7475</v>
      </c>
      <c r="G1318" s="803" t="s">
        <v>7476</v>
      </c>
      <c r="H1318" s="803" t="s">
        <v>7477</v>
      </c>
      <c r="I1318" s="803" t="str">
        <f>IFERROR(INDEX('УУС'!F:F,MATCH('показатель 504-п'!T1318,'УУС'!N:N,0)),"")</f>
        <v/>
      </c>
      <c r="J1318" s="804" t="str">
        <f t="shared" si="70"/>
        <v xml:space="preserve">4G хор</v>
      </c>
      <c r="K1318" s="805" t="s">
        <v>2515</v>
      </c>
      <c r="L1318" s="805" t="s">
        <v>2500</v>
      </c>
      <c r="M1318" s="805" t="s">
        <v>2489</v>
      </c>
      <c r="N1318" s="805" t="s">
        <v>2483</v>
      </c>
      <c r="O1318" s="806" t="str">
        <f t="shared" si="71"/>
        <v>РРЛ</v>
      </c>
      <c r="P1318" s="801" t="s">
        <v>2540</v>
      </c>
      <c r="Q1318" s="801" t="str">
        <f>CONCATENATE(IFERROR(INDEX('УЦН 1.0'!D:D,MATCH('показатель 504-п'!T1318,'УЦН 1.0'!R:R,0)),""),IF(IFERROR(INDEX('УЦН 1.0'!H:H,MATCH('показатель 504-п'!T1318,'УЦН 1.0'!R:R,0)),"")="",""," ("&amp;IFERROR(INDEX('УЦН 1.0'!H:H,MATCH('показатель 504-п'!T1318,'УЦН 1.0'!R:R,0)),"")&amp;")"))</f>
        <v/>
      </c>
      <c r="R1318" s="807" t="str">
        <f>IFERROR(INDEX('УЦН 2.0'!K:K,MATCH('показатель 504-п'!T1318,'УЦН 2.0'!L:L,0)),"")</f>
        <v/>
      </c>
      <c r="S1318" s="801" t="str">
        <f>IFERROR(INDEX('ПРТС'!H:H,MATCH('показатель 504-п'!T1318,'ПРТС'!P:P,0)),"")</f>
        <v/>
      </c>
      <c r="T1318" s="808">
        <v>1319</v>
      </c>
      <c r="U1318" s="785"/>
      <c r="V1318" s="785"/>
      <c r="W1318" s="785"/>
      <c r="X1318" s="785"/>
      <c r="Y1318" s="785"/>
      <c r="Z1318" s="785"/>
      <c r="AA1318" s="785"/>
      <c r="AB1318" s="785"/>
    </row>
    <row r="1319" ht="14.25">
      <c r="A1319" s="800" t="s">
        <v>730</v>
      </c>
      <c r="B1319" s="800" t="s">
        <v>1216</v>
      </c>
      <c r="C1319" s="800" t="s">
        <v>1451</v>
      </c>
      <c r="D1319" s="801">
        <v>199</v>
      </c>
      <c r="E1319" s="822">
        <v>235</v>
      </c>
      <c r="F1319" s="823" t="s">
        <v>7478</v>
      </c>
      <c r="G1319" s="823" t="s">
        <v>7479</v>
      </c>
      <c r="H1319" s="823" t="s">
        <v>7480</v>
      </c>
      <c r="I1319" s="803" t="str">
        <f>IFERROR(INDEX('УУС'!F:F,MATCH('показатель 504-п'!T1319,'УУС'!N:N,0)),"")</f>
        <v/>
      </c>
      <c r="J1319" s="804" t="str">
        <f t="shared" si="70"/>
        <v xml:space="preserve">2G низ</v>
      </c>
      <c r="K1319" s="805" t="s">
        <v>2515</v>
      </c>
      <c r="L1319" s="805" t="s">
        <v>2500</v>
      </c>
      <c r="M1319" s="805" t="s">
        <v>2489</v>
      </c>
      <c r="N1319" s="805" t="s">
        <v>2490</v>
      </c>
      <c r="O1319" s="806" t="str">
        <f t="shared" si="71"/>
        <v>РРЛ</v>
      </c>
      <c r="P1319" s="801" t="s">
        <v>2540</v>
      </c>
      <c r="Q1319" s="801" t="str">
        <f>CONCATENATE(IFERROR(INDEX('УЦН 1.0'!D:D,MATCH('показатель 504-п'!T1319,'УЦН 1.0'!R:R,0)),""),IF(IFERROR(INDEX('УЦН 1.0'!H:H,MATCH('показатель 504-п'!T1319,'УЦН 1.0'!R:R,0)),"")="",""," ("&amp;IFERROR(INDEX('УЦН 1.0'!H:H,MATCH('показатель 504-п'!T1319,'УЦН 1.0'!R:R,0)),"")&amp;")"))</f>
        <v/>
      </c>
      <c r="R1319" s="807" t="str">
        <f>IFERROR(INDEX('УЦН 2.0'!K:K,MATCH('показатель 504-п'!T1319,'УЦН 2.0'!L:L,0)),"")</f>
        <v/>
      </c>
      <c r="S1319" s="801" t="str">
        <f>IFERROR(INDEX('ПРТС'!H:H,MATCH('показатель 504-п'!T1319,'ПРТС'!P:P,0)),"")</f>
        <v/>
      </c>
      <c r="T1319" s="808">
        <v>1320</v>
      </c>
      <c r="U1319" s="785"/>
      <c r="V1319" s="785"/>
      <c r="W1319" s="785"/>
      <c r="X1319" s="785"/>
      <c r="Y1319" s="785"/>
      <c r="Z1319" s="785"/>
      <c r="AA1319" s="785"/>
      <c r="AB1319" s="785"/>
    </row>
    <row r="1320" ht="14.25">
      <c r="A1320" s="800" t="s">
        <v>730</v>
      </c>
      <c r="B1320" s="800" t="s">
        <v>1216</v>
      </c>
      <c r="C1320" s="800" t="s">
        <v>7481</v>
      </c>
      <c r="D1320" s="801">
        <v>51</v>
      </c>
      <c r="E1320" s="802">
        <v>70</v>
      </c>
      <c r="F1320" s="803" t="s">
        <v>7482</v>
      </c>
      <c r="G1320" s="803" t="s">
        <v>7483</v>
      </c>
      <c r="H1320" s="803" t="s">
        <v>7484</v>
      </c>
      <c r="I1320" s="803" t="str">
        <f>IFERROR(INDEX('УУС'!F:F,MATCH('показатель 504-п'!T1320,'УУС'!N:N,0)),"")</f>
        <v/>
      </c>
      <c r="J1320" s="804" t="str">
        <f t="shared" ref="J1320:J1383" si="72">IF(COUNTIF(K1320:N1320,"*4G хорошее*")&gt;0,"4G хор",IF(COUNTIF(K1320:N1320,"*3G хорошее*")&gt;0,"3G хор",IF(COUNTIF(K1320:N1320,"*4G низкое*")&gt;0,"4G низ",IF(COUNTIF(K1320:N1320,"*3G низкое*")&gt;0,"3G низ",IF(COUNTIF(K1320:N1320,"*2G хорошее*")&gt;0,"2G хор",IF(COUNTIF(K1320:N1320,"*2G низкое*")&gt;0,"2G низ",IF((COUNTIF(K1320:N1320,"* *")=0),"-",)))))))</f>
        <v xml:space="preserve">2G низ</v>
      </c>
      <c r="K1320" s="805" t="s">
        <v>2515</v>
      </c>
      <c r="L1320" s="805" t="s">
        <v>2500</v>
      </c>
      <c r="M1320" s="805" t="s">
        <v>2489</v>
      </c>
      <c r="N1320" s="805" t="s">
        <v>2490</v>
      </c>
      <c r="O1320" s="806" t="str">
        <f t="shared" ref="O1320:O1383" si="73">IF(COUNTIF(P1320:R1320,"*ВОЛС*")&gt;0,"ВОЛС",IF(COUNTIF(P1320:R1320,"*БШПД*")&gt;0,"РРЛ",IF(COUNTIF(P1320:R1320,"*Спутник*")&gt;0,"Спутник",IF((COUNTIF(P1320:R1320,"* *")=0),"-",))))</f>
        <v>-</v>
      </c>
      <c r="P1320" s="801" t="s">
        <v>156</v>
      </c>
      <c r="Q1320" s="801" t="str">
        <f>CONCATENATE(IFERROR(INDEX('УЦН 1.0'!D:D,MATCH('показатель 504-п'!T1320,'УЦН 1.0'!R:R,0)),""),IF(IFERROR(INDEX('УЦН 1.0'!H:H,MATCH('показатель 504-п'!T1320,'УЦН 1.0'!R:R,0)),"")="",""," ("&amp;IFERROR(INDEX('УЦН 1.0'!H:H,MATCH('показатель 504-п'!T1320,'УЦН 1.0'!R:R,0)),"")&amp;")"))</f>
        <v/>
      </c>
      <c r="R1320" s="807" t="str">
        <f>IFERROR(INDEX('УЦН 2.0'!K:K,MATCH('показатель 504-п'!T1320,'УЦН 2.0'!L:L,0)),"")</f>
        <v/>
      </c>
      <c r="S1320" s="801" t="str">
        <f>IFERROR(INDEX('ПРТС'!H:H,MATCH('показатель 504-п'!T1320,'ПРТС'!P:P,0)),"")</f>
        <v/>
      </c>
      <c r="T1320" s="808">
        <v>1321</v>
      </c>
      <c r="U1320" s="785"/>
      <c r="V1320" s="785"/>
      <c r="W1320" s="785"/>
      <c r="X1320" s="785"/>
      <c r="Y1320" s="785"/>
      <c r="Z1320" s="785"/>
      <c r="AA1320" s="785"/>
      <c r="AB1320" s="785"/>
    </row>
    <row r="1321" ht="14.25">
      <c r="A1321" s="800" t="s">
        <v>730</v>
      </c>
      <c r="B1321" s="800" t="s">
        <v>7420</v>
      </c>
      <c r="C1321" s="800" t="s">
        <v>7485</v>
      </c>
      <c r="D1321" s="801">
        <v>2429</v>
      </c>
      <c r="E1321" s="802">
        <v>2349</v>
      </c>
      <c r="F1321" s="803" t="s">
        <v>7486</v>
      </c>
      <c r="G1321" s="803" t="s">
        <v>7487</v>
      </c>
      <c r="H1321" s="803" t="s">
        <v>7488</v>
      </c>
      <c r="I1321" s="803" t="str">
        <f>IFERROR(INDEX('УУС'!F:F,MATCH('показатель 504-п'!T1321,'УУС'!N:N,0)),"")</f>
        <v/>
      </c>
      <c r="J1321" s="804" t="str">
        <f t="shared" si="72"/>
        <v xml:space="preserve">4G хор</v>
      </c>
      <c r="K1321" s="805" t="s">
        <v>2480</v>
      </c>
      <c r="L1321" s="805" t="s">
        <v>2481</v>
      </c>
      <c r="M1321" s="805" t="s">
        <v>2482</v>
      </c>
      <c r="N1321" s="805" t="s">
        <v>2483</v>
      </c>
      <c r="O1321" s="806" t="str">
        <f t="shared" si="73"/>
        <v>ВОЛС</v>
      </c>
      <c r="P1321" s="801" t="s">
        <v>819</v>
      </c>
      <c r="Q1321" s="801" t="str">
        <f>CONCATENATE(IFERROR(INDEX('УЦН 1.0'!D:D,MATCH('показатель 504-п'!T1321,'УЦН 1.0'!R:R,0)),""),IF(IFERROR(INDEX('УЦН 1.0'!H:H,MATCH('показатель 504-п'!T1321,'УЦН 1.0'!R:R,0)),"")="",""," ("&amp;IFERROR(INDEX('УЦН 1.0'!H:H,MATCH('показатель 504-п'!T1321,'УЦН 1.0'!R:R,0)),"")&amp;")"))</f>
        <v/>
      </c>
      <c r="R1321" s="807" t="str">
        <f>IFERROR(INDEX('УЦН 2.0'!K:K,MATCH('показатель 504-п'!T1321,'УЦН 2.0'!L:L,0)),"")</f>
        <v/>
      </c>
      <c r="S1321" s="801" t="str">
        <f>IFERROR(INDEX('ПРТС'!H:H,MATCH('показатель 504-п'!T1321,'ПРТС'!P:P,0)),"")</f>
        <v/>
      </c>
      <c r="T1321" s="808">
        <v>1322</v>
      </c>
      <c r="U1321" s="785"/>
      <c r="V1321" s="785"/>
      <c r="W1321" s="785"/>
      <c r="X1321" s="785"/>
      <c r="Y1321" s="785"/>
      <c r="Z1321" s="785"/>
      <c r="AA1321" s="785"/>
      <c r="AB1321" s="785"/>
    </row>
    <row r="1322" ht="14.25">
      <c r="A1322" s="800" t="s">
        <v>730</v>
      </c>
      <c r="B1322" s="800" t="s">
        <v>7402</v>
      </c>
      <c r="C1322" s="800" t="s">
        <v>7489</v>
      </c>
      <c r="D1322" s="801">
        <v>1099</v>
      </c>
      <c r="E1322" s="802">
        <v>1133</v>
      </c>
      <c r="F1322" s="803" t="s">
        <v>7490</v>
      </c>
      <c r="G1322" s="803" t="s">
        <v>7491</v>
      </c>
      <c r="H1322" s="803" t="s">
        <v>7492</v>
      </c>
      <c r="I1322" s="803" t="str">
        <f>IFERROR(INDEX('УУС'!F:F,MATCH('показатель 504-п'!T1322,'УУС'!N:N,0)),"")</f>
        <v/>
      </c>
      <c r="J1322" s="804" t="str">
        <f t="shared" si="72"/>
        <v xml:space="preserve">4G хор</v>
      </c>
      <c r="K1322" s="805" t="s">
        <v>2480</v>
      </c>
      <c r="L1322" s="805" t="s">
        <v>2481</v>
      </c>
      <c r="M1322" s="805" t="s">
        <v>2482</v>
      </c>
      <c r="N1322" s="805" t="s">
        <v>2483</v>
      </c>
      <c r="O1322" s="806" t="str">
        <f t="shared" si="73"/>
        <v>ВОЛС</v>
      </c>
      <c r="P1322" s="801" t="s">
        <v>819</v>
      </c>
      <c r="Q1322" s="801" t="str">
        <f>CONCATENATE(IFERROR(INDEX('УЦН 1.0'!D:D,MATCH('показатель 504-п'!T1322,'УЦН 1.0'!R:R,0)),""),IF(IFERROR(INDEX('УЦН 1.0'!H:H,MATCH('показатель 504-п'!T1322,'УЦН 1.0'!R:R,0)),"")="",""," ("&amp;IFERROR(INDEX('УЦН 1.0'!H:H,MATCH('показатель 504-п'!T1322,'УЦН 1.0'!R:R,0)),"")&amp;")"))</f>
        <v/>
      </c>
      <c r="R1322" s="807" t="str">
        <f>IFERROR(INDEX('УЦН 2.0'!K:K,MATCH('показатель 504-п'!T1322,'УЦН 2.0'!L:L,0)),"")</f>
        <v/>
      </c>
      <c r="S1322" s="801" t="str">
        <f>IFERROR(INDEX('ПРТС'!H:H,MATCH('показатель 504-п'!T1322,'ПРТС'!P:P,0)),"")</f>
        <v/>
      </c>
      <c r="T1322" s="808">
        <v>1323</v>
      </c>
      <c r="U1322" s="785"/>
      <c r="V1322" s="785"/>
      <c r="W1322" s="785"/>
      <c r="X1322" s="785"/>
      <c r="Y1322" s="785"/>
      <c r="Z1322" s="785"/>
      <c r="AA1322" s="785"/>
      <c r="AB1322" s="785"/>
    </row>
    <row r="1323" ht="14.25">
      <c r="A1323" s="800" t="s">
        <v>730</v>
      </c>
      <c r="B1323" s="800" t="s">
        <v>7420</v>
      </c>
      <c r="C1323" s="800" t="s">
        <v>7493</v>
      </c>
      <c r="D1323" s="801">
        <v>70</v>
      </c>
      <c r="E1323" s="802">
        <v>41</v>
      </c>
      <c r="F1323" s="803" t="s">
        <v>7494</v>
      </c>
      <c r="G1323" s="803" t="s">
        <v>7495</v>
      </c>
      <c r="H1323" s="803" t="s">
        <v>7496</v>
      </c>
      <c r="I1323" s="803" t="str">
        <f>IFERROR(INDEX('УУС'!F:F,MATCH('показатель 504-п'!T1323,'УУС'!N:N,0)),"")</f>
        <v/>
      </c>
      <c r="J1323" s="804" t="str">
        <f t="shared" si="72"/>
        <v xml:space="preserve">4G хор</v>
      </c>
      <c r="K1323" s="805" t="s">
        <v>156</v>
      </c>
      <c r="L1323" s="805" t="s">
        <v>2481</v>
      </c>
      <c r="M1323" s="805" t="s">
        <v>2482</v>
      </c>
      <c r="N1323" s="805" t="s">
        <v>2495</v>
      </c>
      <c r="O1323" s="806" t="str">
        <f t="shared" si="73"/>
        <v>-</v>
      </c>
      <c r="P1323" s="801" t="s">
        <v>156</v>
      </c>
      <c r="Q1323" s="801" t="str">
        <f>CONCATENATE(IFERROR(INDEX('УЦН 1.0'!D:D,MATCH('показатель 504-п'!T1323,'УЦН 1.0'!R:R,0)),""),IF(IFERROR(INDEX('УЦН 1.0'!H:H,MATCH('показатель 504-п'!T1323,'УЦН 1.0'!R:R,0)),"")="",""," ("&amp;IFERROR(INDEX('УЦН 1.0'!H:H,MATCH('показатель 504-п'!T1323,'УЦН 1.0'!R:R,0)),"")&amp;")"))</f>
        <v/>
      </c>
      <c r="R1323" s="807" t="str">
        <f>IFERROR(INDEX('УЦН 2.0'!K:K,MATCH('показатель 504-п'!T1323,'УЦН 2.0'!L:L,0)),"")</f>
        <v/>
      </c>
      <c r="S1323" s="801" t="str">
        <f>IFERROR(INDEX('ПРТС'!H:H,MATCH('показатель 504-п'!T1323,'ПРТС'!P:P,0)),"")</f>
        <v/>
      </c>
      <c r="T1323" s="808">
        <v>1324</v>
      </c>
      <c r="U1323" s="785"/>
      <c r="V1323" s="785"/>
      <c r="W1323" s="785"/>
      <c r="X1323" s="785"/>
      <c r="Y1323" s="785"/>
      <c r="Z1323" s="785"/>
      <c r="AA1323" s="785"/>
      <c r="AB1323" s="785"/>
    </row>
    <row r="1324" ht="14.25">
      <c r="A1324" s="800" t="s">
        <v>730</v>
      </c>
      <c r="B1324" s="800" t="s">
        <v>7497</v>
      </c>
      <c r="C1324" s="800" t="s">
        <v>7498</v>
      </c>
      <c r="D1324" s="801">
        <v>1255</v>
      </c>
      <c r="E1324" s="802">
        <v>1105</v>
      </c>
      <c r="F1324" s="803" t="s">
        <v>7499</v>
      </c>
      <c r="G1324" s="803" t="s">
        <v>7500</v>
      </c>
      <c r="H1324" s="803" t="s">
        <v>7501</v>
      </c>
      <c r="I1324" s="803" t="str">
        <f>IFERROR(INDEX('УУС'!F:F,MATCH('показатель 504-п'!T1324,'УУС'!N:N,0)),"")</f>
        <v/>
      </c>
      <c r="J1324" s="804" t="str">
        <f t="shared" si="72"/>
        <v xml:space="preserve">4G хор</v>
      </c>
      <c r="K1324" s="805" t="s">
        <v>2707</v>
      </c>
      <c r="L1324" s="805" t="s">
        <v>2481</v>
      </c>
      <c r="M1324" s="805" t="s">
        <v>2482</v>
      </c>
      <c r="N1324" s="805" t="s">
        <v>2483</v>
      </c>
      <c r="O1324" s="806" t="str">
        <f t="shared" si="73"/>
        <v>ВОЛС</v>
      </c>
      <c r="P1324" s="801" t="s">
        <v>819</v>
      </c>
      <c r="Q1324" s="801" t="str">
        <f>CONCATENATE(IFERROR(INDEX('УЦН 1.0'!D:D,MATCH('показатель 504-п'!T1324,'УЦН 1.0'!R:R,0)),""),IF(IFERROR(INDEX('УЦН 1.0'!H:H,MATCH('показатель 504-п'!T1324,'УЦН 1.0'!R:R,0)),"")="",""," ("&amp;IFERROR(INDEX('УЦН 1.0'!H:H,MATCH('показатель 504-п'!T1324,'УЦН 1.0'!R:R,0)),"")&amp;")"))</f>
        <v/>
      </c>
      <c r="R1324" s="807" t="str">
        <f>IFERROR(INDEX('УЦН 2.0'!K:K,MATCH('показатель 504-п'!T1324,'УЦН 2.0'!L:L,0)),"")</f>
        <v/>
      </c>
      <c r="S1324" s="801" t="str">
        <f>IFERROR(INDEX('ПРТС'!H:H,MATCH('показатель 504-п'!T1324,'ПРТС'!P:P,0)),"")</f>
        <v/>
      </c>
      <c r="T1324" s="808">
        <v>1325</v>
      </c>
      <c r="U1324" s="785"/>
      <c r="V1324" s="785"/>
      <c r="W1324" s="785"/>
      <c r="X1324" s="785"/>
      <c r="Y1324" s="785"/>
      <c r="Z1324" s="785"/>
      <c r="AA1324" s="785"/>
      <c r="AB1324" s="785"/>
    </row>
    <row r="1325" ht="14.25">
      <c r="A1325" s="800" t="s">
        <v>730</v>
      </c>
      <c r="B1325" s="800" t="s">
        <v>6488</v>
      </c>
      <c r="C1325" s="800" t="s">
        <v>1493</v>
      </c>
      <c r="D1325" s="801">
        <v>1352</v>
      </c>
      <c r="E1325" s="802">
        <v>1224</v>
      </c>
      <c r="F1325" s="803" t="s">
        <v>7502</v>
      </c>
      <c r="G1325" s="803" t="s">
        <v>7503</v>
      </c>
      <c r="H1325" s="803" t="s">
        <v>7504</v>
      </c>
      <c r="I1325" s="803" t="str">
        <f>IFERROR(INDEX('УУС'!F:F,MATCH('показатель 504-п'!T1325,'УУС'!N:N,0)),"")</f>
        <v/>
      </c>
      <c r="J1325" s="804" t="str">
        <f t="shared" si="72"/>
        <v xml:space="preserve">4G хор</v>
      </c>
      <c r="K1325" s="805" t="s">
        <v>2707</v>
      </c>
      <c r="L1325" s="805" t="s">
        <v>2481</v>
      </c>
      <c r="M1325" s="805" t="s">
        <v>2482</v>
      </c>
      <c r="N1325" s="805" t="s">
        <v>2483</v>
      </c>
      <c r="O1325" s="806" t="str">
        <f t="shared" si="73"/>
        <v>ВОЛС</v>
      </c>
      <c r="P1325" s="801" t="s">
        <v>819</v>
      </c>
      <c r="Q1325" s="801" t="str">
        <f>CONCATENATE(IFERROR(INDEX('УЦН 1.0'!D:D,MATCH('показатель 504-п'!T1325,'УЦН 1.0'!R:R,0)),""),IF(IFERROR(INDEX('УЦН 1.0'!H:H,MATCH('показатель 504-п'!T1325,'УЦН 1.0'!R:R,0)),"")="",""," ("&amp;IFERROR(INDEX('УЦН 1.0'!H:H,MATCH('показатель 504-п'!T1325,'УЦН 1.0'!R:R,0)),"")&amp;")"))</f>
        <v/>
      </c>
      <c r="R1325" s="807" t="str">
        <f>IFERROR(INDEX('УЦН 2.0'!K:K,MATCH('показатель 504-п'!T1325,'УЦН 2.0'!L:L,0)),"")</f>
        <v/>
      </c>
      <c r="S1325" s="801" t="str">
        <f>IFERROR(INDEX('ПРТС'!H:H,MATCH('показатель 504-п'!T1325,'ПРТС'!P:P,0)),"")</f>
        <v/>
      </c>
      <c r="T1325" s="808">
        <v>1326</v>
      </c>
      <c r="U1325" s="785"/>
      <c r="V1325" s="785"/>
      <c r="W1325" s="785"/>
      <c r="X1325" s="785"/>
      <c r="Y1325" s="785"/>
      <c r="Z1325" s="785"/>
      <c r="AA1325" s="785"/>
      <c r="AB1325" s="785"/>
    </row>
    <row r="1326" ht="14.25">
      <c r="A1326" s="800" t="s">
        <v>730</v>
      </c>
      <c r="B1326" s="800" t="s">
        <v>7420</v>
      </c>
      <c r="C1326" s="800" t="s">
        <v>1487</v>
      </c>
      <c r="D1326" s="801">
        <v>152</v>
      </c>
      <c r="E1326" s="802">
        <v>170</v>
      </c>
      <c r="F1326" s="803" t="s">
        <v>7505</v>
      </c>
      <c r="G1326" s="803" t="s">
        <v>7506</v>
      </c>
      <c r="H1326" s="803" t="s">
        <v>7507</v>
      </c>
      <c r="I1326" s="803" t="str">
        <f>IFERROR(INDEX('УУС'!F:F,MATCH('показатель 504-п'!T1326,'УУС'!N:N,0)),"")</f>
        <v xml:space="preserve">ул. Лесная, д. 24</v>
      </c>
      <c r="J1326" s="804" t="str">
        <f t="shared" si="72"/>
        <v xml:space="preserve">4G хор</v>
      </c>
      <c r="K1326" s="805" t="s">
        <v>156</v>
      </c>
      <c r="L1326" s="805" t="s">
        <v>2481</v>
      </c>
      <c r="M1326" s="805" t="s">
        <v>2482</v>
      </c>
      <c r="N1326" s="805" t="s">
        <v>2483</v>
      </c>
      <c r="O1326" s="806" t="str">
        <f t="shared" si="73"/>
        <v>РРЛ</v>
      </c>
      <c r="P1326" s="801" t="s">
        <v>2540</v>
      </c>
      <c r="Q1326" s="801" t="str">
        <f>CONCATENATE(IFERROR(INDEX('УЦН 1.0'!D:D,MATCH('показатель 504-п'!T1326,'УЦН 1.0'!R:R,0)),""),IF(IFERROR(INDEX('УЦН 1.0'!H:H,MATCH('показатель 504-п'!T1326,'УЦН 1.0'!R:R,0)),"")="",""," ("&amp;IFERROR(INDEX('УЦН 1.0'!H:H,MATCH('показатель 504-п'!T1326,'УЦН 1.0'!R:R,0)),"")&amp;")"))</f>
        <v/>
      </c>
      <c r="R1326" s="807" t="str">
        <f>IFERROR(INDEX('УЦН 2.0'!K:K,MATCH('показатель 504-п'!T1326,'УЦН 2.0'!L:L,0)),"")</f>
        <v/>
      </c>
      <c r="S1326" s="801" t="str">
        <f>IFERROR(INDEX('ПРТС'!H:H,MATCH('показатель 504-п'!T1326,'ПРТС'!P:P,0)),"")</f>
        <v/>
      </c>
      <c r="T1326" s="808">
        <v>1327</v>
      </c>
      <c r="U1326" s="785"/>
      <c r="V1326" s="785"/>
      <c r="W1326" s="785"/>
      <c r="X1326" s="785"/>
      <c r="Y1326" s="785"/>
      <c r="Z1326" s="785"/>
      <c r="AA1326" s="785"/>
      <c r="AB1326" s="785"/>
    </row>
    <row r="1327" ht="14.25">
      <c r="A1327" s="800" t="s">
        <v>730</v>
      </c>
      <c r="B1327" s="800" t="s">
        <v>7508</v>
      </c>
      <c r="C1327" s="800" t="s">
        <v>7509</v>
      </c>
      <c r="D1327" s="801">
        <v>4047</v>
      </c>
      <c r="E1327" s="802">
        <v>4143</v>
      </c>
      <c r="F1327" s="803" t="s">
        <v>7510</v>
      </c>
      <c r="G1327" s="803" t="s">
        <v>7511</v>
      </c>
      <c r="H1327" s="803" t="s">
        <v>7512</v>
      </c>
      <c r="I1327" s="803" t="str">
        <f>IFERROR(INDEX('УУС'!F:F,MATCH('показатель 504-п'!T1327,'УУС'!N:N,0)),"")</f>
        <v/>
      </c>
      <c r="J1327" s="804" t="str">
        <f t="shared" si="72"/>
        <v xml:space="preserve">4G хор</v>
      </c>
      <c r="K1327" s="805" t="s">
        <v>2480</v>
      </c>
      <c r="L1327" s="805" t="s">
        <v>2481</v>
      </c>
      <c r="M1327" s="805" t="s">
        <v>2482</v>
      </c>
      <c r="N1327" s="805" t="s">
        <v>2483</v>
      </c>
      <c r="O1327" s="806" t="str">
        <f t="shared" si="73"/>
        <v>ВОЛС</v>
      </c>
      <c r="P1327" s="801" t="s">
        <v>819</v>
      </c>
      <c r="Q1327" s="801" t="str">
        <f>CONCATENATE(IFERROR(INDEX('УЦН 1.0'!D:D,MATCH('показатель 504-п'!T1327,'УЦН 1.0'!R:R,0)),""),IF(IFERROR(INDEX('УЦН 1.0'!H:H,MATCH('показатель 504-п'!T1327,'УЦН 1.0'!R:R,0)),"")="",""," ("&amp;IFERROR(INDEX('УЦН 1.0'!H:H,MATCH('показатель 504-п'!T1327,'УЦН 1.0'!R:R,0)),"")&amp;")"))</f>
        <v/>
      </c>
      <c r="R1327" s="807" t="str">
        <f>IFERROR(INDEX('УЦН 2.0'!K:K,MATCH('показатель 504-п'!T1327,'УЦН 2.0'!L:L,0)),"")</f>
        <v/>
      </c>
      <c r="S1327" s="801" t="str">
        <f>IFERROR(INDEX('ПРТС'!H:H,MATCH('показатель 504-п'!T1327,'ПРТС'!P:P,0)),"")</f>
        <v/>
      </c>
      <c r="T1327" s="808">
        <v>1328</v>
      </c>
      <c r="U1327" s="785"/>
      <c r="V1327" s="785"/>
      <c r="W1327" s="785"/>
      <c r="X1327" s="785"/>
      <c r="Y1327" s="785"/>
      <c r="Z1327" s="785"/>
      <c r="AA1327" s="785"/>
      <c r="AB1327" s="785"/>
    </row>
    <row r="1328" ht="14.25">
      <c r="A1328" s="800" t="s">
        <v>730</v>
      </c>
      <c r="B1328" s="800" t="s">
        <v>7415</v>
      </c>
      <c r="C1328" s="800" t="s">
        <v>1495</v>
      </c>
      <c r="D1328" s="801">
        <v>186</v>
      </c>
      <c r="E1328" s="802">
        <v>157</v>
      </c>
      <c r="F1328" s="803" t="s">
        <v>7513</v>
      </c>
      <c r="G1328" s="803" t="s">
        <v>7514</v>
      </c>
      <c r="H1328" s="803" t="s">
        <v>7515</v>
      </c>
      <c r="I1328" s="803" t="str">
        <f>IFERROR(INDEX('УУС'!F:F,MATCH('показатель 504-п'!T1328,'УУС'!N:N,0)),"")</f>
        <v/>
      </c>
      <c r="J1328" s="804" t="str">
        <f t="shared" si="72"/>
        <v xml:space="preserve">3G хор</v>
      </c>
      <c r="K1328" s="805" t="s">
        <v>2707</v>
      </c>
      <c r="L1328" s="805" t="s">
        <v>2488</v>
      </c>
      <c r="M1328" s="805" t="s">
        <v>2508</v>
      </c>
      <c r="N1328" s="805" t="s">
        <v>2495</v>
      </c>
      <c r="O1328" s="806" t="str">
        <f t="shared" si="73"/>
        <v>РРЛ</v>
      </c>
      <c r="P1328" s="801" t="s">
        <v>2540</v>
      </c>
      <c r="Q1328" s="801" t="str">
        <f>CONCATENATE(IFERROR(INDEX('УЦН 1.0'!D:D,MATCH('показатель 504-п'!T1328,'УЦН 1.0'!R:R,0)),""),IF(IFERROR(INDEX('УЦН 1.0'!H:H,MATCH('показатель 504-п'!T1328,'УЦН 1.0'!R:R,0)),"")="",""," ("&amp;IFERROR(INDEX('УЦН 1.0'!H:H,MATCH('показатель 504-п'!T1328,'УЦН 1.0'!R:R,0)),"")&amp;")"))</f>
        <v/>
      </c>
      <c r="R1328" s="807" t="str">
        <f>IFERROR(INDEX('УЦН 2.0'!K:K,MATCH('показатель 504-п'!T1328,'УЦН 2.0'!L:L,0)),"")</f>
        <v/>
      </c>
      <c r="S1328" s="801" t="str">
        <f>IFERROR(INDEX('ПРТС'!H:H,MATCH('показатель 504-п'!T1328,'ПРТС'!P:P,0)),"")</f>
        <v/>
      </c>
      <c r="T1328" s="808">
        <v>1329</v>
      </c>
      <c r="U1328" s="785"/>
      <c r="V1328" s="785"/>
      <c r="W1328" s="785"/>
      <c r="X1328" s="785"/>
      <c r="Y1328" s="785"/>
      <c r="Z1328" s="785"/>
      <c r="AA1328" s="785"/>
      <c r="AB1328" s="785"/>
    </row>
    <row r="1329" ht="14.25">
      <c r="A1329" s="800" t="s">
        <v>730</v>
      </c>
      <c r="B1329" s="800" t="s">
        <v>7415</v>
      </c>
      <c r="C1329" s="800" t="s">
        <v>1499</v>
      </c>
      <c r="D1329" s="801">
        <v>34</v>
      </c>
      <c r="E1329" s="802">
        <v>17</v>
      </c>
      <c r="F1329" s="803" t="s">
        <v>7516</v>
      </c>
      <c r="G1329" s="803" t="s">
        <v>7517</v>
      </c>
      <c r="H1329" s="803" t="s">
        <v>7518</v>
      </c>
      <c r="I1329" s="803" t="str">
        <f>IFERROR(INDEX('УУС'!F:F,MATCH('показатель 504-п'!T1329,'УУС'!N:N,0)),"")</f>
        <v/>
      </c>
      <c r="J1329" s="804" t="str">
        <f t="shared" si="72"/>
        <v xml:space="preserve">2G низ</v>
      </c>
      <c r="K1329" s="805" t="s">
        <v>2515</v>
      </c>
      <c r="L1329" s="805" t="s">
        <v>2500</v>
      </c>
      <c r="M1329" s="805" t="s">
        <v>156</v>
      </c>
      <c r="N1329" s="805" t="s">
        <v>2490</v>
      </c>
      <c r="O1329" s="806" t="str">
        <f t="shared" si="73"/>
        <v>-</v>
      </c>
      <c r="P1329" s="801" t="s">
        <v>156</v>
      </c>
      <c r="Q1329" s="801" t="str">
        <f>CONCATENATE(IFERROR(INDEX('УЦН 1.0'!D:D,MATCH('показатель 504-п'!T1329,'УЦН 1.0'!R:R,0)),""),IF(IFERROR(INDEX('УЦН 1.0'!H:H,MATCH('показатель 504-п'!T1329,'УЦН 1.0'!R:R,0)),"")="",""," ("&amp;IFERROR(INDEX('УЦН 1.0'!H:H,MATCH('показатель 504-п'!T1329,'УЦН 1.0'!R:R,0)),"")&amp;")"))</f>
        <v/>
      </c>
      <c r="R1329" s="807" t="str">
        <f>IFERROR(INDEX('УЦН 2.0'!K:K,MATCH('показатель 504-п'!T1329,'УЦН 2.0'!L:L,0)),"")</f>
        <v/>
      </c>
      <c r="S1329" s="801" t="str">
        <f>IFERROR(INDEX('ПРТС'!H:H,MATCH('показатель 504-п'!T1329,'ПРТС'!P:P,0)),"")</f>
        <v/>
      </c>
      <c r="T1329" s="808">
        <v>1330</v>
      </c>
      <c r="U1329" s="785"/>
      <c r="V1329" s="785"/>
      <c r="W1329" s="785"/>
      <c r="X1329" s="785"/>
      <c r="Y1329" s="785"/>
      <c r="Z1329" s="785"/>
      <c r="AA1329" s="785"/>
      <c r="AB1329" s="785"/>
    </row>
    <row r="1330" ht="14.25">
      <c r="A1330" s="800" t="s">
        <v>730</v>
      </c>
      <c r="B1330" s="800" t="s">
        <v>7402</v>
      </c>
      <c r="C1330" s="800" t="s">
        <v>695</v>
      </c>
      <c r="D1330" s="801">
        <v>44</v>
      </c>
      <c r="E1330" s="802">
        <v>25</v>
      </c>
      <c r="F1330" s="803" t="s">
        <v>7519</v>
      </c>
      <c r="G1330" s="803" t="s">
        <v>7520</v>
      </c>
      <c r="H1330" s="803" t="s">
        <v>7521</v>
      </c>
      <c r="I1330" s="803" t="str">
        <f>IFERROR(INDEX('УУС'!F:F,MATCH('показатель 504-п'!T1330,'УУС'!N:N,0)),"")</f>
        <v/>
      </c>
      <c r="J1330" s="804" t="str">
        <f t="shared" si="72"/>
        <v>-</v>
      </c>
      <c r="K1330" s="805" t="s">
        <v>156</v>
      </c>
      <c r="L1330" s="805" t="s">
        <v>156</v>
      </c>
      <c r="M1330" s="805" t="s">
        <v>156</v>
      </c>
      <c r="N1330" s="805" t="s">
        <v>156</v>
      </c>
      <c r="O1330" s="806" t="str">
        <f t="shared" si="73"/>
        <v>-</v>
      </c>
      <c r="P1330" s="801" t="s">
        <v>156</v>
      </c>
      <c r="Q1330" s="801" t="str">
        <f>CONCATENATE(IFERROR(INDEX('УЦН 1.0'!D:D,MATCH('показатель 504-п'!T1330,'УЦН 1.0'!R:R,0)),""),IF(IFERROR(INDEX('УЦН 1.0'!H:H,MATCH('показатель 504-п'!T1330,'УЦН 1.0'!R:R,0)),"")="",""," ("&amp;IFERROR(INDEX('УЦН 1.0'!H:H,MATCH('показатель 504-п'!T1330,'УЦН 1.0'!R:R,0)),"")&amp;")"))</f>
        <v/>
      </c>
      <c r="R1330" s="807" t="str">
        <f>IFERROR(INDEX('УЦН 2.0'!K:K,MATCH('показатель 504-п'!T1330,'УЦН 2.0'!L:L,0)),"")</f>
        <v/>
      </c>
      <c r="S1330" s="801" t="str">
        <f>IFERROR(INDEX('ПРТС'!H:H,MATCH('показатель 504-п'!T1330,'ПРТС'!P:P,0)),"")</f>
        <v/>
      </c>
      <c r="T1330" s="808">
        <v>1331</v>
      </c>
      <c r="U1330" s="785"/>
      <c r="V1330" s="785"/>
      <c r="W1330" s="785"/>
      <c r="X1330" s="785"/>
      <c r="Y1330" s="785"/>
      <c r="Z1330" s="785"/>
      <c r="AA1330" s="785"/>
      <c r="AB1330" s="785"/>
    </row>
    <row r="1331" ht="14.25">
      <c r="A1331" s="800" t="s">
        <v>730</v>
      </c>
      <c r="B1331" s="800" t="s">
        <v>7420</v>
      </c>
      <c r="C1331" s="800" t="s">
        <v>7522</v>
      </c>
      <c r="D1331" s="801">
        <v>68</v>
      </c>
      <c r="E1331" s="802">
        <v>52</v>
      </c>
      <c r="F1331" s="803" t="s">
        <v>7523</v>
      </c>
      <c r="G1331" s="803" t="s">
        <v>7524</v>
      </c>
      <c r="H1331" s="803" t="s">
        <v>7525</v>
      </c>
      <c r="I1331" s="803" t="str">
        <f>IFERROR(INDEX('УУС'!F:F,MATCH('показатель 504-п'!T1331,'УУС'!N:N,0)),"")</f>
        <v/>
      </c>
      <c r="J1331" s="804" t="str">
        <f t="shared" si="72"/>
        <v xml:space="preserve">4G хор</v>
      </c>
      <c r="K1331" s="805" t="s">
        <v>156</v>
      </c>
      <c r="L1331" s="805" t="s">
        <v>2481</v>
      </c>
      <c r="M1331" s="805" t="s">
        <v>2482</v>
      </c>
      <c r="N1331" s="805" t="s">
        <v>2495</v>
      </c>
      <c r="O1331" s="806" t="str">
        <f t="shared" si="73"/>
        <v>ВОЛС</v>
      </c>
      <c r="P1331" s="801" t="s">
        <v>819</v>
      </c>
      <c r="Q1331" s="801" t="str">
        <f>CONCATENATE(IFERROR(INDEX('УЦН 1.0'!D:D,MATCH('показатель 504-п'!T1331,'УЦН 1.0'!R:R,0)),""),IF(IFERROR(INDEX('УЦН 1.0'!H:H,MATCH('показатель 504-п'!T1331,'УЦН 1.0'!R:R,0)),"")="",""," ("&amp;IFERROR(INDEX('УЦН 1.0'!H:H,MATCH('показатель 504-п'!T1331,'УЦН 1.0'!R:R,0)),"")&amp;")"))</f>
        <v/>
      </c>
      <c r="R1331" s="807" t="str">
        <f>IFERROR(INDEX('УЦН 2.0'!K:K,MATCH('показатель 504-п'!T1331,'УЦН 2.0'!L:L,0)),"")</f>
        <v/>
      </c>
      <c r="S1331" s="801" t="str">
        <f>IFERROR(INDEX('ПРТС'!H:H,MATCH('показатель 504-п'!T1331,'ПРТС'!P:P,0)),"")</f>
        <v/>
      </c>
      <c r="T1331" s="808">
        <v>1332</v>
      </c>
      <c r="U1331" s="785"/>
      <c r="V1331" s="785"/>
      <c r="W1331" s="785"/>
      <c r="X1331" s="785"/>
      <c r="Y1331" s="785"/>
      <c r="Z1331" s="785"/>
      <c r="AA1331" s="785"/>
      <c r="AB1331" s="785"/>
    </row>
    <row r="1332" ht="14.25">
      <c r="A1332" s="800" t="s">
        <v>730</v>
      </c>
      <c r="B1332" s="800" t="s">
        <v>6488</v>
      </c>
      <c r="C1332" s="800" t="s">
        <v>1440</v>
      </c>
      <c r="D1332" s="801">
        <v>118</v>
      </c>
      <c r="E1332" s="802">
        <v>112</v>
      </c>
      <c r="F1332" s="803" t="s">
        <v>7526</v>
      </c>
      <c r="G1332" s="803" t="s">
        <v>7527</v>
      </c>
      <c r="H1332" s="803" t="s">
        <v>7528</v>
      </c>
      <c r="I1332" s="803" t="str">
        <f>IFERROR(INDEX('УУС'!F:F,MATCH('показатель 504-п'!T1332,'УУС'!N:N,0)),"")</f>
        <v/>
      </c>
      <c r="J1332" s="804" t="str">
        <f t="shared" si="72"/>
        <v xml:space="preserve">3G хор</v>
      </c>
      <c r="K1332" s="805" t="s">
        <v>2515</v>
      </c>
      <c r="L1332" s="805" t="s">
        <v>2500</v>
      </c>
      <c r="M1332" s="805" t="s">
        <v>2508</v>
      </c>
      <c r="N1332" s="805" t="s">
        <v>2738</v>
      </c>
      <c r="O1332" s="806" t="str">
        <f t="shared" si="73"/>
        <v>ВОЛС</v>
      </c>
      <c r="P1332" s="801" t="s">
        <v>819</v>
      </c>
      <c r="Q1332" s="801" t="str">
        <f>CONCATENATE(IFERROR(INDEX('УЦН 1.0'!D:D,MATCH('показатель 504-п'!T1332,'УЦН 1.0'!R:R,0)),""),IF(IFERROR(INDEX('УЦН 1.0'!H:H,MATCH('показатель 504-п'!T1332,'УЦН 1.0'!R:R,0)),"")="",""," ("&amp;IFERROR(INDEX('УЦН 1.0'!H:H,MATCH('показатель 504-п'!T1332,'УЦН 1.0'!R:R,0)),"")&amp;")"))</f>
        <v/>
      </c>
      <c r="R1332" s="807" t="str">
        <f>IFERROR(INDEX('УЦН 2.0'!K:K,MATCH('показатель 504-п'!T1332,'УЦН 2.0'!L:L,0)),"")</f>
        <v/>
      </c>
      <c r="S1332" s="801" t="str">
        <f>IFERROR(INDEX('ПРТС'!H:H,MATCH('показатель 504-п'!T1332,'ПРТС'!P:P,0)),"")</f>
        <v/>
      </c>
      <c r="T1332" s="808">
        <v>1333</v>
      </c>
      <c r="U1332" s="785"/>
      <c r="V1332" s="785"/>
      <c r="W1332" s="785"/>
      <c r="X1332" s="785"/>
      <c r="Y1332" s="785"/>
      <c r="Z1332" s="785"/>
      <c r="AA1332" s="785"/>
      <c r="AB1332" s="785"/>
    </row>
    <row r="1333" ht="14.25">
      <c r="A1333" s="800" t="s">
        <v>730</v>
      </c>
      <c r="B1333" s="800" t="s">
        <v>7397</v>
      </c>
      <c r="C1333" s="800" t="s">
        <v>7529</v>
      </c>
      <c r="D1333" s="801">
        <v>5</v>
      </c>
      <c r="E1333" s="802">
        <v>14</v>
      </c>
      <c r="F1333" s="803" t="s">
        <v>7530</v>
      </c>
      <c r="G1333" s="803" t="s">
        <v>7531</v>
      </c>
      <c r="H1333" s="803" t="s">
        <v>7532</v>
      </c>
      <c r="I1333" s="803" t="str">
        <f>IFERROR(INDEX('УУС'!F:F,MATCH('показатель 504-п'!T1333,'УУС'!N:N,0)),"")</f>
        <v/>
      </c>
      <c r="J1333" s="804" t="str">
        <f t="shared" si="72"/>
        <v xml:space="preserve">4G хор</v>
      </c>
      <c r="K1333" s="805" t="s">
        <v>2707</v>
      </c>
      <c r="L1333" s="805" t="s">
        <v>2488</v>
      </c>
      <c r="M1333" s="805" t="s">
        <v>2508</v>
      </c>
      <c r="N1333" s="805" t="s">
        <v>2483</v>
      </c>
      <c r="O1333" s="806" t="str">
        <f t="shared" si="73"/>
        <v>-</v>
      </c>
      <c r="P1333" s="801" t="s">
        <v>156</v>
      </c>
      <c r="Q1333" s="801" t="str">
        <f>CONCATENATE(IFERROR(INDEX('УЦН 1.0'!D:D,MATCH('показатель 504-п'!T1333,'УЦН 1.0'!R:R,0)),""),IF(IFERROR(INDEX('УЦН 1.0'!H:H,MATCH('показатель 504-п'!T1333,'УЦН 1.0'!R:R,0)),"")="",""," ("&amp;IFERROR(INDEX('УЦН 1.0'!H:H,MATCH('показатель 504-п'!T1333,'УЦН 1.0'!R:R,0)),"")&amp;")"))</f>
        <v/>
      </c>
      <c r="R1333" s="807" t="str">
        <f>IFERROR(INDEX('УЦН 2.0'!K:K,MATCH('показатель 504-п'!T1333,'УЦН 2.0'!L:L,0)),"")</f>
        <v/>
      </c>
      <c r="S1333" s="801" t="str">
        <f>IFERROR(INDEX('ПРТС'!H:H,MATCH('показатель 504-п'!T1333,'ПРТС'!P:P,0)),"")</f>
        <v/>
      </c>
      <c r="T1333" s="808">
        <v>1334</v>
      </c>
      <c r="U1333" s="785"/>
      <c r="V1333" s="785"/>
      <c r="W1333" s="785"/>
      <c r="X1333" s="785"/>
      <c r="Y1333" s="785"/>
      <c r="Z1333" s="785"/>
      <c r="AA1333" s="785"/>
      <c r="AB1333" s="785"/>
    </row>
    <row r="1334" ht="14.25">
      <c r="A1334" s="800" t="s">
        <v>730</v>
      </c>
      <c r="B1334" s="800" t="s">
        <v>7389</v>
      </c>
      <c r="C1334" s="800" t="s">
        <v>7533</v>
      </c>
      <c r="D1334" s="801">
        <v>44</v>
      </c>
      <c r="E1334" s="802">
        <v>46</v>
      </c>
      <c r="F1334" s="803" t="s">
        <v>7534</v>
      </c>
      <c r="G1334" s="803" t="s">
        <v>7535</v>
      </c>
      <c r="H1334" s="803" t="s">
        <v>7536</v>
      </c>
      <c r="I1334" s="803" t="str">
        <f>IFERROR(INDEX('УУС'!F:F,MATCH('показатель 504-п'!T1334,'УУС'!N:N,0)),"")</f>
        <v xml:space="preserve">ул. Зеленая, д. 15</v>
      </c>
      <c r="J1334" s="804" t="str">
        <f t="shared" si="72"/>
        <v xml:space="preserve">4G хор</v>
      </c>
      <c r="K1334" s="805" t="s">
        <v>2515</v>
      </c>
      <c r="L1334" s="805" t="s">
        <v>2500</v>
      </c>
      <c r="M1334" s="805" t="s">
        <v>2489</v>
      </c>
      <c r="N1334" s="805" t="s">
        <v>2483</v>
      </c>
      <c r="O1334" s="806" t="str">
        <f t="shared" si="73"/>
        <v>-</v>
      </c>
      <c r="P1334" s="801" t="s">
        <v>156</v>
      </c>
      <c r="Q1334" s="801" t="str">
        <f>CONCATENATE(IFERROR(INDEX('УЦН 1.0'!D:D,MATCH('показатель 504-п'!T1334,'УЦН 1.0'!R:R,0)),""),IF(IFERROR(INDEX('УЦН 1.0'!H:H,MATCH('показатель 504-п'!T1334,'УЦН 1.0'!R:R,0)),"")="",""," ("&amp;IFERROR(INDEX('УЦН 1.0'!H:H,MATCH('показатель 504-п'!T1334,'УЦН 1.0'!R:R,0)),"")&amp;")"))</f>
        <v/>
      </c>
      <c r="R1334" s="807" t="str">
        <f>IFERROR(INDEX('УЦН 2.0'!K:K,MATCH('показатель 504-п'!T1334,'УЦН 2.0'!L:L,0)),"")</f>
        <v/>
      </c>
      <c r="S1334" s="801" t="str">
        <f>IFERROR(INDEX('ПРТС'!H:H,MATCH('показатель 504-п'!T1334,'ПРТС'!P:P,0)),"")</f>
        <v/>
      </c>
      <c r="T1334" s="808">
        <v>1335</v>
      </c>
      <c r="U1334" s="785"/>
      <c r="V1334" s="785"/>
      <c r="W1334" s="785"/>
      <c r="X1334" s="785"/>
      <c r="Y1334" s="785"/>
      <c r="Z1334" s="785"/>
      <c r="AA1334" s="785"/>
      <c r="AB1334" s="785"/>
    </row>
    <row r="1335" ht="14.25">
      <c r="A1335" s="814" t="s">
        <v>730</v>
      </c>
      <c r="B1335" s="800" t="s">
        <v>3522</v>
      </c>
      <c r="C1335" s="814" t="s">
        <v>7537</v>
      </c>
      <c r="D1335" s="815">
        <v>13</v>
      </c>
      <c r="E1335" s="802">
        <v>7</v>
      </c>
      <c r="F1335" s="803" t="s">
        <v>7538</v>
      </c>
      <c r="G1335" s="803" t="s">
        <v>7539</v>
      </c>
      <c r="H1335" s="803" t="s">
        <v>7540</v>
      </c>
      <c r="I1335" s="803" t="str">
        <f>IFERROR(INDEX('УУС'!F:F,MATCH('показатель 504-п'!T1335,'УУС'!N:N,0)),"")</f>
        <v/>
      </c>
      <c r="J1335" s="816" t="str">
        <f t="shared" si="72"/>
        <v xml:space="preserve">2G хор</v>
      </c>
      <c r="K1335" s="805"/>
      <c r="L1335" s="805"/>
      <c r="M1335" s="817" t="s">
        <v>2516</v>
      </c>
      <c r="N1335" s="805"/>
      <c r="O1335" s="806" t="str">
        <f t="shared" si="73"/>
        <v>-</v>
      </c>
      <c r="P1335" s="801" t="s">
        <v>156</v>
      </c>
      <c r="Q1335" s="801" t="str">
        <f>CONCATENATE(IFERROR(INDEX('УЦН 1.0'!D:D,MATCH('показатель 504-п'!T1335,'УЦН 1.0'!R:R,0)),""),IF(IFERROR(INDEX('УЦН 1.0'!H:H,MATCH('показатель 504-п'!T1335,'УЦН 1.0'!R:R,0)),"")="",""," ("&amp;IFERROR(INDEX('УЦН 1.0'!H:H,MATCH('показатель 504-п'!T1335,'УЦН 1.0'!R:R,0)),"")&amp;")"))</f>
        <v/>
      </c>
      <c r="R1335" s="807" t="str">
        <f>IFERROR(INDEX('УЦН 2.0'!K:K,MATCH('показатель 504-п'!T1335,'УЦН 2.0'!L:L,0)),"")</f>
        <v/>
      </c>
      <c r="S1335" s="801" t="str">
        <f>IFERROR(INDEX('ПРТС'!H:H,MATCH('показатель 504-п'!T1335,'ПРТС'!P:P,0)),"")</f>
        <v/>
      </c>
      <c r="T1335" s="808">
        <v>1336</v>
      </c>
      <c r="U1335" s="785"/>
      <c r="V1335" s="785"/>
      <c r="W1335" s="785"/>
      <c r="X1335" s="785"/>
      <c r="Y1335" s="785"/>
      <c r="Z1335" s="785"/>
      <c r="AA1335" s="785"/>
      <c r="AB1335" s="785"/>
    </row>
    <row r="1336" ht="14.25">
      <c r="A1336" s="800" t="s">
        <v>730</v>
      </c>
      <c r="B1336" s="800" t="s">
        <v>7541</v>
      </c>
      <c r="C1336" s="800" t="s">
        <v>7542</v>
      </c>
      <c r="D1336" s="801">
        <v>1832</v>
      </c>
      <c r="E1336" s="802">
        <v>1713</v>
      </c>
      <c r="F1336" s="803" t="s">
        <v>7543</v>
      </c>
      <c r="G1336" s="803" t="s">
        <v>7544</v>
      </c>
      <c r="H1336" s="803" t="s">
        <v>7545</v>
      </c>
      <c r="I1336" s="803" t="str">
        <f>IFERROR(INDEX('УУС'!F:F,MATCH('показатель 504-п'!T1336,'УУС'!N:N,0)),"")</f>
        <v/>
      </c>
      <c r="J1336" s="804" t="str">
        <f t="shared" si="72"/>
        <v xml:space="preserve">3G хор</v>
      </c>
      <c r="K1336" s="805" t="s">
        <v>2557</v>
      </c>
      <c r="L1336" s="805" t="s">
        <v>2536</v>
      </c>
      <c r="M1336" s="805" t="s">
        <v>2516</v>
      </c>
      <c r="N1336" s="805" t="s">
        <v>2495</v>
      </c>
      <c r="O1336" s="806" t="str">
        <f t="shared" si="73"/>
        <v>-</v>
      </c>
      <c r="P1336" s="801" t="s">
        <v>156</v>
      </c>
      <c r="Q1336" s="801" t="str">
        <f>CONCATENATE(IFERROR(INDEX('УЦН 1.0'!D:D,MATCH('показатель 504-п'!T1336,'УЦН 1.0'!R:R,0)),""),IF(IFERROR(INDEX('УЦН 1.0'!H:H,MATCH('показатель 504-п'!T1336,'УЦН 1.0'!R:R,0)),"")="",""," ("&amp;IFERROR(INDEX('УЦН 1.0'!H:H,MATCH('показатель 504-п'!T1336,'УЦН 1.0'!R:R,0)),"")&amp;")"))</f>
        <v/>
      </c>
      <c r="R1336" s="807" t="str">
        <f>IFERROR(INDEX('УЦН 2.0'!K:K,MATCH('показатель 504-п'!T1336,'УЦН 2.0'!L:L,0)),"")</f>
        <v/>
      </c>
      <c r="S1336" s="801" t="str">
        <f>IFERROR(INDEX('ПРТС'!H:H,MATCH('показатель 504-п'!T1336,'ПРТС'!P:P,0)),"")</f>
        <v/>
      </c>
      <c r="T1336" s="808">
        <v>1337</v>
      </c>
      <c r="U1336" s="785"/>
      <c r="V1336" s="785"/>
      <c r="W1336" s="785"/>
      <c r="X1336" s="785"/>
      <c r="Y1336" s="785"/>
      <c r="Z1336" s="785"/>
      <c r="AA1336" s="785"/>
      <c r="AB1336" s="785"/>
    </row>
    <row r="1337" ht="14.25">
      <c r="A1337" s="814" t="s">
        <v>730</v>
      </c>
      <c r="B1337" s="800" t="s">
        <v>4976</v>
      </c>
      <c r="C1337" s="814" t="s">
        <v>583</v>
      </c>
      <c r="D1337" s="815">
        <v>799</v>
      </c>
      <c r="E1337" s="802">
        <v>694</v>
      </c>
      <c r="F1337" s="803" t="s">
        <v>7546</v>
      </c>
      <c r="G1337" s="803" t="s">
        <v>7547</v>
      </c>
      <c r="H1337" s="803" t="s">
        <v>7548</v>
      </c>
      <c r="I1337" s="803" t="str">
        <f>IFERROR(INDEX('УУС'!F:F,MATCH('показатель 504-п'!T1337,'УУС'!N:N,0)),"")</f>
        <v xml:space="preserve">ул. Просвещения, д. 31</v>
      </c>
      <c r="J1337" s="816" t="str">
        <f t="shared" si="72"/>
        <v xml:space="preserve">4G хор</v>
      </c>
      <c r="K1337" s="805"/>
      <c r="L1337" s="805"/>
      <c r="M1337" s="817" t="s">
        <v>2482</v>
      </c>
      <c r="N1337" s="805"/>
      <c r="O1337" s="806" t="str">
        <f t="shared" si="73"/>
        <v>ВОЛС</v>
      </c>
      <c r="P1337" s="801" t="s">
        <v>819</v>
      </c>
      <c r="Q1337" s="801" t="str">
        <f>CONCATENATE(IFERROR(INDEX('УЦН 1.0'!D:D,MATCH('показатель 504-п'!T1337,'УЦН 1.0'!R:R,0)),""),IF(IFERROR(INDEX('УЦН 1.0'!H:H,MATCH('показатель 504-п'!T1337,'УЦН 1.0'!R:R,0)),"")="",""," ("&amp;IFERROR(INDEX('УЦН 1.0'!H:H,MATCH('показатель 504-п'!T1337,'УЦН 1.0'!R:R,0)),"")&amp;")"))</f>
        <v/>
      </c>
      <c r="R1337" s="807" t="str">
        <f>IFERROR(INDEX('УЦН 2.0'!K:K,MATCH('показатель 504-п'!T1337,'УЦН 2.0'!L:L,0)),"")</f>
        <v/>
      </c>
      <c r="S1337" s="801">
        <f>IFERROR(INDEX('ПРТС'!H:H,MATCH('показатель 504-п'!T1337,'ПРТС'!P:P,0)),"")</f>
        <v>2020</v>
      </c>
      <c r="T1337" s="808">
        <v>1338</v>
      </c>
      <c r="U1337" s="785"/>
      <c r="V1337" s="785"/>
      <c r="W1337" s="785"/>
      <c r="X1337" s="785"/>
      <c r="Y1337" s="785"/>
      <c r="Z1337" s="785"/>
      <c r="AA1337" s="785"/>
      <c r="AB1337" s="785"/>
    </row>
    <row r="1338" ht="14.25">
      <c r="A1338" s="800" t="s">
        <v>730</v>
      </c>
      <c r="B1338" s="800" t="s">
        <v>1379</v>
      </c>
      <c r="C1338" s="800" t="s">
        <v>7549</v>
      </c>
      <c r="D1338" s="801">
        <v>0</v>
      </c>
      <c r="E1338" s="802">
        <v>0</v>
      </c>
      <c r="F1338" s="803" t="s">
        <v>7550</v>
      </c>
      <c r="G1338" s="803" t="s">
        <v>7551</v>
      </c>
      <c r="H1338" s="803" t="s">
        <v>7552</v>
      </c>
      <c r="I1338" s="803" t="str">
        <f>IFERROR(INDEX('УУС'!F:F,MATCH('показатель 504-п'!T1338,'УУС'!N:N,0)),"")</f>
        <v/>
      </c>
      <c r="J1338" s="804" t="str">
        <f t="shared" si="72"/>
        <v>-</v>
      </c>
      <c r="K1338" s="805" t="s">
        <v>156</v>
      </c>
      <c r="L1338" s="805" t="s">
        <v>156</v>
      </c>
      <c r="M1338" s="805" t="s">
        <v>156</v>
      </c>
      <c r="N1338" s="805" t="s">
        <v>156</v>
      </c>
      <c r="O1338" s="806" t="str">
        <f t="shared" si="73"/>
        <v>-</v>
      </c>
      <c r="P1338" s="801" t="s">
        <v>156</v>
      </c>
      <c r="Q1338" s="801" t="str">
        <f>CONCATENATE(IFERROR(INDEX('УЦН 1.0'!D:D,MATCH('показатель 504-п'!T1338,'УЦН 1.0'!R:R,0)),""),IF(IFERROR(INDEX('УЦН 1.0'!H:H,MATCH('показатель 504-п'!T1338,'УЦН 1.0'!R:R,0)),"")="",""," ("&amp;IFERROR(INDEX('УЦН 1.0'!H:H,MATCH('показатель 504-п'!T1338,'УЦН 1.0'!R:R,0)),"")&amp;")"))</f>
        <v/>
      </c>
      <c r="R1338" s="807" t="str">
        <f>IFERROR(INDEX('УЦН 2.0'!K:K,MATCH('показатель 504-п'!T1338,'УЦН 2.0'!L:L,0)),"")</f>
        <v/>
      </c>
      <c r="S1338" s="801" t="str">
        <f>IFERROR(INDEX('ПРТС'!H:H,MATCH('показатель 504-п'!T1338,'ПРТС'!P:P,0)),"")</f>
        <v/>
      </c>
      <c r="T1338" s="808">
        <v>1339</v>
      </c>
      <c r="U1338" s="785"/>
      <c r="V1338" s="785"/>
      <c r="W1338" s="785"/>
      <c r="X1338" s="785"/>
      <c r="Y1338" s="785"/>
      <c r="Z1338" s="785"/>
      <c r="AA1338" s="785"/>
      <c r="AB1338" s="785"/>
    </row>
    <row r="1339" ht="14.25">
      <c r="A1339" s="800" t="s">
        <v>730</v>
      </c>
      <c r="B1339" s="800" t="s">
        <v>7508</v>
      </c>
      <c r="C1339" s="800" t="s">
        <v>397</v>
      </c>
      <c r="D1339" s="801">
        <v>407</v>
      </c>
      <c r="E1339" s="802">
        <v>313</v>
      </c>
      <c r="F1339" s="803" t="s">
        <v>7553</v>
      </c>
      <c r="G1339" s="803" t="s">
        <v>7554</v>
      </c>
      <c r="H1339" s="803" t="s">
        <v>7555</v>
      </c>
      <c r="I1339" s="803" t="str">
        <f>IFERROR(INDEX('УУС'!F:F,MATCH('показатель 504-п'!T1339,'УУС'!N:N,0)),"")</f>
        <v/>
      </c>
      <c r="J1339" s="804" t="str">
        <f t="shared" si="72"/>
        <v xml:space="preserve">4G хор</v>
      </c>
      <c r="K1339" s="805" t="s">
        <v>2480</v>
      </c>
      <c r="L1339" s="805" t="s">
        <v>2481</v>
      </c>
      <c r="M1339" s="805" t="s">
        <v>2482</v>
      </c>
      <c r="N1339" s="805" t="s">
        <v>2483</v>
      </c>
      <c r="O1339" s="806" t="str">
        <f t="shared" si="73"/>
        <v>ВОЛС</v>
      </c>
      <c r="P1339" s="801" t="s">
        <v>819</v>
      </c>
      <c r="Q1339" s="801" t="str">
        <f>CONCATENATE(IFERROR(INDEX('УЦН 1.0'!D:D,MATCH('показатель 504-п'!T1339,'УЦН 1.0'!R:R,0)),""),IF(IFERROR(INDEX('УЦН 1.0'!H:H,MATCH('показатель 504-п'!T1339,'УЦН 1.0'!R:R,0)),"")="",""," ("&amp;IFERROR(INDEX('УЦН 1.0'!H:H,MATCH('показатель 504-п'!T1339,'УЦН 1.0'!R:R,0)),"")&amp;")"))</f>
        <v xml:space="preserve">2021 (ВОЛС)</v>
      </c>
      <c r="R1339" s="807" t="str">
        <f>IFERROR(INDEX('УЦН 2.0'!K:K,MATCH('показатель 504-п'!T1339,'УЦН 2.0'!L:L,0)),"")</f>
        <v/>
      </c>
      <c r="S1339" s="801" t="str">
        <f>IFERROR(INDEX('ПРТС'!H:H,MATCH('показатель 504-п'!T1339,'ПРТС'!P:P,0)),"")</f>
        <v/>
      </c>
      <c r="T1339" s="808">
        <v>1340</v>
      </c>
      <c r="U1339" s="785"/>
      <c r="V1339" s="785"/>
      <c r="W1339" s="785"/>
      <c r="X1339" s="785"/>
      <c r="Y1339" s="785"/>
      <c r="Z1339" s="785"/>
      <c r="AA1339" s="785"/>
      <c r="AB1339" s="785"/>
    </row>
    <row r="1340" ht="14.25">
      <c r="A1340" s="800" t="s">
        <v>730</v>
      </c>
      <c r="B1340" s="800" t="s">
        <v>1379</v>
      </c>
      <c r="C1340" s="800" t="s">
        <v>3872</v>
      </c>
      <c r="D1340" s="801">
        <v>7</v>
      </c>
      <c r="E1340" s="802">
        <v>7</v>
      </c>
      <c r="F1340" s="803" t="s">
        <v>7556</v>
      </c>
      <c r="G1340" s="803" t="s">
        <v>7557</v>
      </c>
      <c r="H1340" s="803" t="s">
        <v>7558</v>
      </c>
      <c r="I1340" s="803" t="str">
        <f>IFERROR(INDEX('УУС'!F:F,MATCH('показатель 504-п'!T1340,'УУС'!N:N,0)),"")</f>
        <v xml:space="preserve">ул. Овражная, д. 1</v>
      </c>
      <c r="J1340" s="804" t="str">
        <f t="shared" si="72"/>
        <v xml:space="preserve">2G низ</v>
      </c>
      <c r="K1340" s="805" t="s">
        <v>156</v>
      </c>
      <c r="L1340" s="805" t="s">
        <v>156</v>
      </c>
      <c r="M1340" s="805" t="s">
        <v>156</v>
      </c>
      <c r="N1340" s="805" t="s">
        <v>2490</v>
      </c>
      <c r="O1340" s="806" t="str">
        <f t="shared" si="73"/>
        <v>-</v>
      </c>
      <c r="P1340" s="801" t="s">
        <v>156</v>
      </c>
      <c r="Q1340" s="801" t="str">
        <f>CONCATENATE(IFERROR(INDEX('УЦН 1.0'!D:D,MATCH('показатель 504-п'!T1340,'УЦН 1.0'!R:R,0)),""),IF(IFERROR(INDEX('УЦН 1.0'!H:H,MATCH('показатель 504-п'!T1340,'УЦН 1.0'!R:R,0)),"")="",""," ("&amp;IFERROR(INDEX('УЦН 1.0'!H:H,MATCH('показатель 504-п'!T1340,'УЦН 1.0'!R:R,0)),"")&amp;")"))</f>
        <v/>
      </c>
      <c r="R1340" s="807" t="str">
        <f>IFERROR(INDEX('УЦН 2.0'!K:K,MATCH('показатель 504-п'!T1340,'УЦН 2.0'!L:L,0)),"")</f>
        <v/>
      </c>
      <c r="S1340" s="801" t="str">
        <f>IFERROR(INDEX('ПРТС'!H:H,MATCH('показатель 504-п'!T1340,'ПРТС'!P:P,0)),"")</f>
        <v/>
      </c>
      <c r="T1340" s="808">
        <v>1341</v>
      </c>
      <c r="U1340" s="785"/>
      <c r="V1340" s="785"/>
      <c r="W1340" s="785"/>
      <c r="X1340" s="785"/>
      <c r="Y1340" s="785"/>
      <c r="Z1340" s="785"/>
      <c r="AA1340" s="785"/>
      <c r="AB1340" s="785"/>
    </row>
    <row r="1341" ht="14.25">
      <c r="A1341" s="800" t="s">
        <v>730</v>
      </c>
      <c r="B1341" s="800" t="s">
        <v>7415</v>
      </c>
      <c r="C1341" s="800" t="s">
        <v>7559</v>
      </c>
      <c r="D1341" s="801">
        <v>86</v>
      </c>
      <c r="E1341" s="802">
        <v>98</v>
      </c>
      <c r="F1341" s="803" t="s">
        <v>7560</v>
      </c>
      <c r="G1341" s="803" t="s">
        <v>7561</v>
      </c>
      <c r="H1341" s="803" t="s">
        <v>7562</v>
      </c>
      <c r="I1341" s="803" t="str">
        <f>IFERROR(INDEX('УУС'!F:F,MATCH('показатель 504-п'!T1341,'УУС'!N:N,0)),"")</f>
        <v/>
      </c>
      <c r="J1341" s="804" t="str">
        <f t="shared" si="72"/>
        <v xml:space="preserve">2G низ</v>
      </c>
      <c r="K1341" s="805" t="s">
        <v>2515</v>
      </c>
      <c r="L1341" s="805" t="s">
        <v>156</v>
      </c>
      <c r="M1341" s="805" t="s">
        <v>156</v>
      </c>
      <c r="N1341" s="805" t="s">
        <v>156</v>
      </c>
      <c r="O1341" s="806" t="str">
        <f t="shared" si="73"/>
        <v>-</v>
      </c>
      <c r="P1341" s="801" t="s">
        <v>156</v>
      </c>
      <c r="Q1341" s="801" t="str">
        <f>CONCATENATE(IFERROR(INDEX('УЦН 1.0'!D:D,MATCH('показатель 504-п'!T1341,'УЦН 1.0'!R:R,0)),""),IF(IFERROR(INDEX('УЦН 1.0'!H:H,MATCH('показатель 504-п'!T1341,'УЦН 1.0'!R:R,0)),"")="",""," ("&amp;IFERROR(INDEX('УЦН 1.0'!H:H,MATCH('показатель 504-п'!T1341,'УЦН 1.0'!R:R,0)),"")&amp;")"))</f>
        <v/>
      </c>
      <c r="R1341" s="807" t="str">
        <f>IFERROR(INDEX('УЦН 2.0'!K:K,MATCH('показатель 504-п'!T1341,'УЦН 2.0'!L:L,0)),"")</f>
        <v/>
      </c>
      <c r="S1341" s="801" t="str">
        <f>IFERROR(INDEX('ПРТС'!H:H,MATCH('показатель 504-п'!T1341,'ПРТС'!P:P,0)),"")</f>
        <v/>
      </c>
      <c r="T1341" s="808">
        <v>1342</v>
      </c>
      <c r="U1341" s="785"/>
      <c r="V1341" s="785"/>
      <c r="W1341" s="785"/>
      <c r="X1341" s="785"/>
      <c r="Y1341" s="785"/>
      <c r="Z1341" s="785"/>
      <c r="AA1341" s="785"/>
      <c r="AB1341" s="785"/>
    </row>
    <row r="1342" ht="14.25">
      <c r="A1342" s="800" t="s">
        <v>1234</v>
      </c>
      <c r="B1342" s="800" t="s">
        <v>1235</v>
      </c>
      <c r="C1342" s="800" t="s">
        <v>7563</v>
      </c>
      <c r="D1342" s="801">
        <v>51</v>
      </c>
      <c r="E1342" s="802">
        <v>21</v>
      </c>
      <c r="F1342" s="803" t="s">
        <v>7564</v>
      </c>
      <c r="G1342" s="803" t="s">
        <v>7565</v>
      </c>
      <c r="H1342" s="803" t="s">
        <v>7566</v>
      </c>
      <c r="I1342" s="803" t="str">
        <f>IFERROR(INDEX('УУС'!F:F,MATCH('показатель 504-п'!T1342,'УУС'!N:N,0)),"")</f>
        <v/>
      </c>
      <c r="J1342" s="804" t="str">
        <f t="shared" si="72"/>
        <v xml:space="preserve">2G низ</v>
      </c>
      <c r="K1342" s="805" t="s">
        <v>156</v>
      </c>
      <c r="L1342" s="805" t="s">
        <v>156</v>
      </c>
      <c r="M1342" s="805" t="s">
        <v>156</v>
      </c>
      <c r="N1342" s="805" t="s">
        <v>2490</v>
      </c>
      <c r="O1342" s="806" t="str">
        <f t="shared" si="73"/>
        <v>-</v>
      </c>
      <c r="P1342" s="801" t="s">
        <v>156</v>
      </c>
      <c r="Q1342" s="801" t="str">
        <f>CONCATENATE(IFERROR(INDEX('УЦН 1.0'!D:D,MATCH('показатель 504-п'!T1342,'УЦН 1.0'!R:R,0)),""),IF(IFERROR(INDEX('УЦН 1.0'!H:H,MATCH('показатель 504-п'!T1342,'УЦН 1.0'!R:R,0)),"")="",""," ("&amp;IFERROR(INDEX('УЦН 1.0'!H:H,MATCH('показатель 504-п'!T1342,'УЦН 1.0'!R:R,0)),"")&amp;")"))</f>
        <v/>
      </c>
      <c r="R1342" s="807" t="str">
        <f>IFERROR(INDEX('УЦН 2.0'!K:K,MATCH('показатель 504-п'!T1342,'УЦН 2.0'!L:L,0)),"")</f>
        <v/>
      </c>
      <c r="S1342" s="801" t="str">
        <f>IFERROR(INDEX('ПРТС'!H:H,MATCH('показатель 504-п'!T1342,'ПРТС'!P:P,0)),"")</f>
        <v/>
      </c>
      <c r="T1342" s="808">
        <v>1343</v>
      </c>
      <c r="U1342" s="785"/>
      <c r="V1342" s="785"/>
      <c r="W1342" s="785"/>
      <c r="X1342" s="785"/>
      <c r="Y1342" s="785"/>
      <c r="Z1342" s="785"/>
      <c r="AA1342" s="785"/>
      <c r="AB1342" s="785"/>
    </row>
    <row r="1343" ht="14.25">
      <c r="A1343" s="800" t="s">
        <v>1234</v>
      </c>
      <c r="B1343" s="800" t="s">
        <v>7567</v>
      </c>
      <c r="C1343" s="800" t="s">
        <v>7568</v>
      </c>
      <c r="D1343" s="801">
        <v>5584</v>
      </c>
      <c r="E1343" s="802">
        <v>4610</v>
      </c>
      <c r="F1343" s="803" t="s">
        <v>7569</v>
      </c>
      <c r="G1343" s="803" t="s">
        <v>7570</v>
      </c>
      <c r="H1343" s="803" t="s">
        <v>7571</v>
      </c>
      <c r="I1343" s="803" t="str">
        <f>IFERROR(INDEX('УУС'!F:F,MATCH('показатель 504-п'!T1343,'УУС'!N:N,0)),"")</f>
        <v/>
      </c>
      <c r="J1343" s="804" t="str">
        <f t="shared" si="72"/>
        <v xml:space="preserve">4G хор</v>
      </c>
      <c r="K1343" s="805" t="s">
        <v>2480</v>
      </c>
      <c r="L1343" s="805" t="s">
        <v>2481</v>
      </c>
      <c r="M1343" s="805" t="s">
        <v>2482</v>
      </c>
      <c r="N1343" s="805" t="s">
        <v>2483</v>
      </c>
      <c r="O1343" s="806" t="str">
        <f t="shared" si="73"/>
        <v>ВОЛС</v>
      </c>
      <c r="P1343" s="801" t="s">
        <v>819</v>
      </c>
      <c r="Q1343" s="801" t="str">
        <f>CONCATENATE(IFERROR(INDEX('УЦН 1.0'!D:D,MATCH('показатель 504-п'!T1343,'УЦН 1.0'!R:R,0)),""),IF(IFERROR(INDEX('УЦН 1.0'!H:H,MATCH('показатель 504-п'!T1343,'УЦН 1.0'!R:R,0)),"")="",""," ("&amp;IFERROR(INDEX('УЦН 1.0'!H:H,MATCH('показатель 504-п'!T1343,'УЦН 1.0'!R:R,0)),"")&amp;")"))</f>
        <v/>
      </c>
      <c r="R1343" s="807" t="str">
        <f>IFERROR(INDEX('УЦН 2.0'!K:K,MATCH('показатель 504-п'!T1343,'УЦН 2.0'!L:L,0)),"")</f>
        <v/>
      </c>
      <c r="S1343" s="801" t="str">
        <f>IFERROR(INDEX('ПРТС'!H:H,MATCH('показатель 504-п'!T1343,'ПРТС'!P:P,0)),"")</f>
        <v/>
      </c>
      <c r="T1343" s="808">
        <v>1344</v>
      </c>
      <c r="U1343" s="785"/>
      <c r="V1343" s="785"/>
      <c r="W1343" s="785"/>
      <c r="X1343" s="785"/>
      <c r="Y1343" s="785"/>
      <c r="Z1343" s="785"/>
      <c r="AA1343" s="785"/>
      <c r="AB1343" s="785"/>
    </row>
    <row r="1344" ht="14.25">
      <c r="A1344" s="800" t="s">
        <v>1234</v>
      </c>
      <c r="B1344" s="800" t="s">
        <v>1235</v>
      </c>
      <c r="C1344" s="800" t="s">
        <v>1460</v>
      </c>
      <c r="D1344" s="801">
        <v>24</v>
      </c>
      <c r="E1344" s="802">
        <v>23</v>
      </c>
      <c r="F1344" s="803" t="s">
        <v>7572</v>
      </c>
      <c r="G1344" s="803" t="s">
        <v>7573</v>
      </c>
      <c r="H1344" s="803" t="s">
        <v>7574</v>
      </c>
      <c r="I1344" s="803" t="str">
        <f>IFERROR(INDEX('УУС'!F:F,MATCH('показатель 504-п'!T1344,'УУС'!N:N,0)),"")</f>
        <v xml:space="preserve">ул. Трактовая, д. 7</v>
      </c>
      <c r="J1344" s="804" t="str">
        <f t="shared" si="72"/>
        <v xml:space="preserve">3G низ</v>
      </c>
      <c r="K1344" s="805" t="s">
        <v>156</v>
      </c>
      <c r="L1344" s="805" t="s">
        <v>2975</v>
      </c>
      <c r="M1344" s="805" t="s">
        <v>156</v>
      </c>
      <c r="N1344" s="805" t="s">
        <v>2738</v>
      </c>
      <c r="O1344" s="806" t="str">
        <f t="shared" si="73"/>
        <v>-</v>
      </c>
      <c r="P1344" s="801" t="s">
        <v>156</v>
      </c>
      <c r="Q1344" s="801" t="str">
        <f>CONCATENATE(IFERROR(INDEX('УЦН 1.0'!D:D,MATCH('показатель 504-п'!T1344,'УЦН 1.0'!R:R,0)),""),IF(IFERROR(INDEX('УЦН 1.0'!H:H,MATCH('показатель 504-п'!T1344,'УЦН 1.0'!R:R,0)),"")="",""," ("&amp;IFERROR(INDEX('УЦН 1.0'!H:H,MATCH('показатель 504-п'!T1344,'УЦН 1.0'!R:R,0)),"")&amp;")"))</f>
        <v/>
      </c>
      <c r="R1344" s="807" t="str">
        <f>IFERROR(INDEX('УЦН 2.0'!K:K,MATCH('показатель 504-п'!T1344,'УЦН 2.0'!L:L,0)),"")</f>
        <v/>
      </c>
      <c r="S1344" s="801" t="str">
        <f>IFERROR(INDEX('ПРТС'!H:H,MATCH('показатель 504-п'!T1344,'ПРТС'!P:P,0)),"")</f>
        <v/>
      </c>
      <c r="T1344" s="808">
        <v>1345</v>
      </c>
      <c r="U1344" s="785"/>
      <c r="V1344" s="785"/>
      <c r="W1344" s="785"/>
      <c r="X1344" s="785"/>
      <c r="Y1344" s="785"/>
      <c r="Z1344" s="785"/>
      <c r="AA1344" s="785"/>
      <c r="AB1344" s="785"/>
    </row>
    <row r="1345" ht="14.25">
      <c r="A1345" s="800" t="s">
        <v>1234</v>
      </c>
      <c r="B1345" s="800" t="s">
        <v>7575</v>
      </c>
      <c r="C1345" s="800" t="s">
        <v>1509</v>
      </c>
      <c r="D1345" s="801">
        <v>162</v>
      </c>
      <c r="E1345" s="802">
        <v>104</v>
      </c>
      <c r="F1345" s="803" t="s">
        <v>7576</v>
      </c>
      <c r="G1345" s="803" t="s">
        <v>7577</v>
      </c>
      <c r="H1345" s="803" t="s">
        <v>7578</v>
      </c>
      <c r="I1345" s="803" t="str">
        <f>IFERROR(INDEX('УУС'!F:F,MATCH('показатель 504-п'!T1345,'УУС'!N:N,0)),"")</f>
        <v xml:space="preserve">ул. Центральная, д. 18</v>
      </c>
      <c r="J1345" s="804" t="str">
        <f t="shared" si="72"/>
        <v xml:space="preserve">3G хор</v>
      </c>
      <c r="K1345" s="805" t="s">
        <v>2562</v>
      </c>
      <c r="L1345" s="805" t="s">
        <v>2500</v>
      </c>
      <c r="M1345" s="805" t="s">
        <v>2489</v>
      </c>
      <c r="N1345" s="805" t="s">
        <v>2495</v>
      </c>
      <c r="O1345" s="806" t="str">
        <f t="shared" si="73"/>
        <v>ВОЛС</v>
      </c>
      <c r="P1345" s="801" t="s">
        <v>819</v>
      </c>
      <c r="Q1345" s="801" t="str">
        <f>CONCATENATE(IFERROR(INDEX('УЦН 1.0'!D:D,MATCH('показатель 504-п'!T1345,'УЦН 1.0'!R:R,0)),""),IF(IFERROR(INDEX('УЦН 1.0'!H:H,MATCH('показатель 504-п'!T1345,'УЦН 1.0'!R:R,0)),"")="",""," ("&amp;IFERROR(INDEX('УЦН 1.0'!H:H,MATCH('показатель 504-п'!T1345,'УЦН 1.0'!R:R,0)),"")&amp;")"))</f>
        <v/>
      </c>
      <c r="R1345" s="807" t="str">
        <f>IFERROR(INDEX('УЦН 2.0'!K:K,MATCH('показатель 504-п'!T1345,'УЦН 2.0'!L:L,0)),"")</f>
        <v/>
      </c>
      <c r="S1345" s="801" t="str">
        <f>IFERROR(INDEX('ПРТС'!H:H,MATCH('показатель 504-п'!T1345,'ПРТС'!P:P,0)),"")</f>
        <v/>
      </c>
      <c r="T1345" s="808">
        <v>1346</v>
      </c>
      <c r="U1345" s="785"/>
      <c r="V1345" s="785"/>
      <c r="W1345" s="785"/>
      <c r="X1345" s="785"/>
      <c r="Y1345" s="785"/>
      <c r="Z1345" s="785"/>
      <c r="AA1345" s="785"/>
      <c r="AB1345" s="785"/>
    </row>
    <row r="1346" ht="14.25">
      <c r="A1346" s="800" t="s">
        <v>1234</v>
      </c>
      <c r="B1346" s="800" t="s">
        <v>7579</v>
      </c>
      <c r="C1346" s="800" t="s">
        <v>399</v>
      </c>
      <c r="D1346" s="801">
        <v>349</v>
      </c>
      <c r="E1346" s="802">
        <v>262</v>
      </c>
      <c r="F1346" s="803" t="s">
        <v>7580</v>
      </c>
      <c r="G1346" s="803" t="s">
        <v>7581</v>
      </c>
      <c r="H1346" s="803" t="s">
        <v>7582</v>
      </c>
      <c r="I1346" s="803" t="str">
        <f>IFERROR(INDEX('УУС'!F:F,MATCH('показатель 504-п'!T1346,'УУС'!N:N,0)),"")</f>
        <v/>
      </c>
      <c r="J1346" s="804" t="str">
        <f t="shared" si="72"/>
        <v xml:space="preserve">4G хор</v>
      </c>
      <c r="K1346" s="805" t="s">
        <v>156</v>
      </c>
      <c r="L1346" s="805" t="s">
        <v>156</v>
      </c>
      <c r="M1346" s="805" t="s">
        <v>156</v>
      </c>
      <c r="N1346" s="805" t="s">
        <v>2483</v>
      </c>
      <c r="O1346" s="806" t="str">
        <f t="shared" si="73"/>
        <v>ВОЛС</v>
      </c>
      <c r="P1346" s="801" t="s">
        <v>819</v>
      </c>
      <c r="Q1346" s="801" t="str">
        <f>CONCATENATE(IFERROR(INDEX('УЦН 1.0'!D:D,MATCH('показатель 504-п'!T1346,'УЦН 1.0'!R:R,0)),""),IF(IFERROR(INDEX('УЦН 1.0'!H:H,MATCH('показатель 504-п'!T1346,'УЦН 1.0'!R:R,0)),"")="",""," ("&amp;IFERROR(INDEX('УЦН 1.0'!H:H,MATCH('показатель 504-п'!T1346,'УЦН 1.0'!R:R,0)),"")&amp;")"))</f>
        <v xml:space="preserve">2019 (ВОЛС)</v>
      </c>
      <c r="R1346" s="807" t="str">
        <f>IFERROR(INDEX('УЦН 2.0'!K:K,MATCH('показатель 504-п'!T1346,'УЦН 2.0'!L:L,0)),"")</f>
        <v/>
      </c>
      <c r="S1346" s="801" t="str">
        <f>IFERROR(INDEX('ПРТС'!H:H,MATCH('показатель 504-п'!T1346,'ПРТС'!P:P,0)),"")</f>
        <v/>
      </c>
      <c r="T1346" s="808">
        <v>1347</v>
      </c>
      <c r="U1346" s="785"/>
      <c r="V1346" s="785"/>
      <c r="W1346" s="785"/>
      <c r="X1346" s="785"/>
      <c r="Y1346" s="785"/>
      <c r="Z1346" s="785"/>
      <c r="AA1346" s="785"/>
      <c r="AB1346" s="785"/>
    </row>
    <row r="1347" ht="14.25">
      <c r="A1347" s="800" t="s">
        <v>1234</v>
      </c>
      <c r="B1347" s="800" t="s">
        <v>7583</v>
      </c>
      <c r="C1347" s="800" t="s">
        <v>7584</v>
      </c>
      <c r="D1347" s="801">
        <v>94</v>
      </c>
      <c r="E1347" s="802">
        <v>53</v>
      </c>
      <c r="F1347" s="803" t="s">
        <v>7585</v>
      </c>
      <c r="G1347" s="803" t="s">
        <v>7586</v>
      </c>
      <c r="H1347" s="803" t="s">
        <v>7587</v>
      </c>
      <c r="I1347" s="803" t="str">
        <f>IFERROR(INDEX('УУС'!F:F,MATCH('показатель 504-п'!T1347,'УУС'!N:N,0)),"")</f>
        <v xml:space="preserve">ул. Шилова, д. 11</v>
      </c>
      <c r="J1347" s="804" t="str">
        <f t="shared" si="72"/>
        <v xml:space="preserve">2G низ</v>
      </c>
      <c r="K1347" s="805" t="s">
        <v>156</v>
      </c>
      <c r="L1347" s="805" t="s">
        <v>156</v>
      </c>
      <c r="M1347" s="805" t="s">
        <v>156</v>
      </c>
      <c r="N1347" s="805" t="s">
        <v>2490</v>
      </c>
      <c r="O1347" s="806" t="str">
        <f t="shared" si="73"/>
        <v>-</v>
      </c>
      <c r="P1347" s="801" t="s">
        <v>156</v>
      </c>
      <c r="Q1347" s="801" t="str">
        <f>CONCATENATE(IFERROR(INDEX('УЦН 1.0'!D:D,MATCH('показатель 504-п'!T1347,'УЦН 1.0'!R:R,0)),""),IF(IFERROR(INDEX('УЦН 1.0'!H:H,MATCH('показатель 504-п'!T1347,'УЦН 1.0'!R:R,0)),"")="",""," ("&amp;IFERROR(INDEX('УЦН 1.0'!H:H,MATCH('показатель 504-п'!T1347,'УЦН 1.0'!R:R,0)),"")&amp;")"))</f>
        <v/>
      </c>
      <c r="R1347" s="807" t="str">
        <f>IFERROR(INDEX('УЦН 2.0'!K:K,MATCH('показатель 504-п'!T1347,'УЦН 2.0'!L:L,0)),"")</f>
        <v/>
      </c>
      <c r="S1347" s="801" t="str">
        <f>IFERROR(INDEX('ПРТС'!H:H,MATCH('показатель 504-п'!T1347,'ПРТС'!P:P,0)),"")</f>
        <v/>
      </c>
      <c r="T1347" s="808">
        <v>1348</v>
      </c>
      <c r="U1347" s="785"/>
      <c r="V1347" s="785"/>
      <c r="W1347" s="785"/>
      <c r="X1347" s="785"/>
      <c r="Y1347" s="785"/>
      <c r="Z1347" s="785"/>
      <c r="AA1347" s="785"/>
      <c r="AB1347" s="785"/>
    </row>
    <row r="1348" ht="14.25">
      <c r="A1348" s="814" t="s">
        <v>1234</v>
      </c>
      <c r="B1348" s="800" t="s">
        <v>2525</v>
      </c>
      <c r="C1348" s="814" t="s">
        <v>200</v>
      </c>
      <c r="D1348" s="813">
        <v>394</v>
      </c>
      <c r="E1348" s="802">
        <v>263</v>
      </c>
      <c r="F1348" s="803" t="s">
        <v>7588</v>
      </c>
      <c r="G1348" s="803" t="s">
        <v>7589</v>
      </c>
      <c r="H1348" s="803" t="s">
        <v>7590</v>
      </c>
      <c r="I1348" s="803" t="str">
        <f>IFERROR(INDEX('УУС'!F:F,MATCH('показатель 504-п'!T1348,'УУС'!N:N,0)),"")</f>
        <v xml:space="preserve">ул. Центральная, д. 80</v>
      </c>
      <c r="J1348" s="816" t="str">
        <f t="shared" si="72"/>
        <v xml:space="preserve">4G хор</v>
      </c>
      <c r="K1348" s="805"/>
      <c r="L1348" s="805"/>
      <c r="M1348" s="817" t="s">
        <v>2482</v>
      </c>
      <c r="N1348" s="805"/>
      <c r="O1348" s="806" t="str">
        <f t="shared" si="73"/>
        <v>ВОЛС</v>
      </c>
      <c r="P1348" s="801" t="s">
        <v>819</v>
      </c>
      <c r="Q1348" s="801" t="str">
        <f>CONCATENATE(IFERROR(INDEX('УЦН 1.0'!D:D,MATCH('показатель 504-п'!T1348,'УЦН 1.0'!R:R,0)),""),IF(IFERROR(INDEX('УЦН 1.0'!H:H,MATCH('показатель 504-п'!T1348,'УЦН 1.0'!R:R,0)),"")="",""," ("&amp;IFERROR(INDEX('УЦН 1.0'!H:H,MATCH('показатель 504-п'!T1348,'УЦН 1.0'!R:R,0)),"")&amp;")"))</f>
        <v xml:space="preserve">2019 (ВОЛС)</v>
      </c>
      <c r="R1348" s="807" t="str">
        <f>IFERROR(INDEX('УЦН 2.0'!K:K,MATCH('показатель 504-п'!T1348,'УЦН 2.0'!L:L,0)),"")</f>
        <v/>
      </c>
      <c r="S1348" s="801">
        <f>IFERROR(INDEX('ПРТС'!H:H,MATCH('показатель 504-п'!T1348,'ПРТС'!P:P,0)),"")</f>
        <v>2023</v>
      </c>
      <c r="T1348" s="808">
        <v>1349</v>
      </c>
      <c r="U1348" s="785"/>
      <c r="V1348" s="785"/>
      <c r="W1348" s="785"/>
      <c r="X1348" s="785"/>
      <c r="Y1348" s="785"/>
      <c r="Z1348" s="785"/>
      <c r="AA1348" s="785"/>
      <c r="AB1348" s="785"/>
    </row>
    <row r="1349" ht="14.25">
      <c r="A1349" s="800" t="s">
        <v>1234</v>
      </c>
      <c r="B1349" s="800" t="s">
        <v>7567</v>
      </c>
      <c r="C1349" s="800" t="s">
        <v>7591</v>
      </c>
      <c r="D1349" s="801">
        <v>107</v>
      </c>
      <c r="E1349" s="802">
        <v>87</v>
      </c>
      <c r="F1349" s="803" t="s">
        <v>7592</v>
      </c>
      <c r="G1349" s="803" t="s">
        <v>7593</v>
      </c>
      <c r="H1349" s="803" t="s">
        <v>7594</v>
      </c>
      <c r="I1349" s="803" t="str">
        <f>IFERROR(INDEX('УУС'!F:F,MATCH('показатель 504-п'!T1349,'УУС'!N:N,0)),"")</f>
        <v/>
      </c>
      <c r="J1349" s="804" t="str">
        <f t="shared" si="72"/>
        <v xml:space="preserve">4G хор</v>
      </c>
      <c r="K1349" s="805" t="s">
        <v>2480</v>
      </c>
      <c r="L1349" s="805" t="s">
        <v>2481</v>
      </c>
      <c r="M1349" s="805" t="s">
        <v>2482</v>
      </c>
      <c r="N1349" s="805" t="s">
        <v>2483</v>
      </c>
      <c r="O1349" s="806" t="str">
        <f t="shared" si="73"/>
        <v>-</v>
      </c>
      <c r="P1349" s="801" t="s">
        <v>156</v>
      </c>
      <c r="Q1349" s="801" t="str">
        <f>CONCATENATE(IFERROR(INDEX('УЦН 1.0'!D:D,MATCH('показатель 504-п'!T1349,'УЦН 1.0'!R:R,0)),""),IF(IFERROR(INDEX('УЦН 1.0'!H:H,MATCH('показатель 504-п'!T1349,'УЦН 1.0'!R:R,0)),"")="",""," ("&amp;IFERROR(INDEX('УЦН 1.0'!H:H,MATCH('показатель 504-п'!T1349,'УЦН 1.0'!R:R,0)),"")&amp;")"))</f>
        <v/>
      </c>
      <c r="R1349" s="807" t="str">
        <f>IFERROR(INDEX('УЦН 2.0'!K:K,MATCH('показатель 504-п'!T1349,'УЦН 2.0'!L:L,0)),"")</f>
        <v/>
      </c>
      <c r="S1349" s="801" t="str">
        <f>IFERROR(INDEX('ПРТС'!H:H,MATCH('показатель 504-п'!T1349,'ПРТС'!P:P,0)),"")</f>
        <v/>
      </c>
      <c r="T1349" s="808">
        <v>1350</v>
      </c>
      <c r="U1349" s="785"/>
      <c r="V1349" s="785"/>
      <c r="W1349" s="785"/>
      <c r="X1349" s="785"/>
      <c r="Y1349" s="785"/>
      <c r="Z1349" s="785"/>
      <c r="AA1349" s="785"/>
      <c r="AB1349" s="785"/>
    </row>
    <row r="1350" ht="14.25">
      <c r="A1350" s="809" t="s">
        <v>1234</v>
      </c>
      <c r="B1350" s="800" t="s">
        <v>1380</v>
      </c>
      <c r="C1350" s="809" t="s">
        <v>400</v>
      </c>
      <c r="D1350" s="810">
        <v>359</v>
      </c>
      <c r="E1350" s="802">
        <v>306</v>
      </c>
      <c r="F1350" s="803" t="s">
        <v>7595</v>
      </c>
      <c r="G1350" s="803" t="s">
        <v>7596</v>
      </c>
      <c r="H1350" s="803" t="s">
        <v>7597</v>
      </c>
      <c r="I1350" s="803" t="str">
        <f>IFERROR(INDEX('УУС'!F:F,MATCH('показатель 504-п'!T1350,'УУС'!N:N,0)),"")</f>
        <v/>
      </c>
      <c r="J1350" s="811" t="str">
        <f t="shared" si="72"/>
        <v xml:space="preserve">4G хор</v>
      </c>
      <c r="K1350" s="805" t="s">
        <v>156</v>
      </c>
      <c r="L1350" s="812" t="s">
        <v>2481</v>
      </c>
      <c r="M1350" s="805" t="s">
        <v>156</v>
      </c>
      <c r="N1350" s="812" t="s">
        <v>2483</v>
      </c>
      <c r="O1350" s="806" t="str">
        <f t="shared" si="73"/>
        <v>ВОЛС</v>
      </c>
      <c r="P1350" s="801" t="s">
        <v>819</v>
      </c>
      <c r="Q1350" s="801" t="str">
        <f>CONCATENATE(IFERROR(INDEX('УЦН 1.0'!D:D,MATCH('показатель 504-п'!T1350,'УЦН 1.0'!R:R,0)),""),IF(IFERROR(INDEX('УЦН 1.0'!H:H,MATCH('показатель 504-п'!T1350,'УЦН 1.0'!R:R,0)),"")="",""," ("&amp;IFERROR(INDEX('УЦН 1.0'!H:H,MATCH('показатель 504-п'!T1350,'УЦН 1.0'!R:R,0)),"")&amp;")"))</f>
        <v xml:space="preserve">2019 (ВОЛС)</v>
      </c>
      <c r="R1350" s="807" t="str">
        <f>IFERROR(INDEX('УЦН 2.0'!K:K,MATCH('показатель 504-п'!T1350,'УЦН 2.0'!L:L,0)),"")</f>
        <v xml:space="preserve">2021 - ВОЛС + Мегафон </v>
      </c>
      <c r="S1350" s="801" t="str">
        <f>IFERROR(INDEX('ПРТС'!H:H,MATCH('показатель 504-п'!T1350,'ПРТС'!P:P,0)),"")</f>
        <v/>
      </c>
      <c r="T1350" s="808">
        <v>1351</v>
      </c>
      <c r="U1350" s="785"/>
      <c r="V1350" s="785"/>
      <c r="W1350" s="785"/>
      <c r="X1350" s="785"/>
      <c r="Y1350" s="785"/>
      <c r="Z1350" s="785"/>
      <c r="AA1350" s="785"/>
      <c r="AB1350" s="785"/>
    </row>
    <row r="1351" ht="14.25">
      <c r="A1351" s="800" t="s">
        <v>1234</v>
      </c>
      <c r="B1351" s="800" t="s">
        <v>7579</v>
      </c>
      <c r="C1351" s="800" t="s">
        <v>7598</v>
      </c>
      <c r="D1351" s="801">
        <v>14</v>
      </c>
      <c r="E1351" s="802">
        <v>7</v>
      </c>
      <c r="F1351" s="803" t="s">
        <v>7599</v>
      </c>
      <c r="G1351" s="803" t="s">
        <v>7600</v>
      </c>
      <c r="H1351" s="803" t="s">
        <v>7601</v>
      </c>
      <c r="I1351" s="803" t="str">
        <f>IFERROR(INDEX('УУС'!F:F,MATCH('показатель 504-п'!T1351,'УУС'!N:N,0)),"")</f>
        <v/>
      </c>
      <c r="J1351" s="804" t="str">
        <f t="shared" si="72"/>
        <v xml:space="preserve">4G хор</v>
      </c>
      <c r="K1351" s="805" t="s">
        <v>156</v>
      </c>
      <c r="L1351" s="805" t="s">
        <v>156</v>
      </c>
      <c r="M1351" s="805" t="s">
        <v>156</v>
      </c>
      <c r="N1351" s="805" t="s">
        <v>2483</v>
      </c>
      <c r="O1351" s="806" t="str">
        <f t="shared" si="73"/>
        <v>-</v>
      </c>
      <c r="P1351" s="801" t="s">
        <v>156</v>
      </c>
      <c r="Q1351" s="801" t="str">
        <f>CONCATENATE(IFERROR(INDEX('УЦН 1.0'!D:D,MATCH('показатель 504-п'!T1351,'УЦН 1.0'!R:R,0)),""),IF(IFERROR(INDEX('УЦН 1.0'!H:H,MATCH('показатель 504-п'!T1351,'УЦН 1.0'!R:R,0)),"")="",""," ("&amp;IFERROR(INDEX('УЦН 1.0'!H:H,MATCH('показатель 504-п'!T1351,'УЦН 1.0'!R:R,0)),"")&amp;")"))</f>
        <v/>
      </c>
      <c r="R1351" s="807" t="str">
        <f>IFERROR(INDEX('УЦН 2.0'!K:K,MATCH('показатель 504-п'!T1351,'УЦН 2.0'!L:L,0)),"")</f>
        <v/>
      </c>
      <c r="S1351" s="801" t="str">
        <f>IFERROR(INDEX('ПРТС'!H:H,MATCH('показатель 504-п'!T1351,'ПРТС'!P:P,0)),"")</f>
        <v/>
      </c>
      <c r="T1351" s="808">
        <v>1352</v>
      </c>
      <c r="U1351" s="785"/>
      <c r="V1351" s="785"/>
      <c r="W1351" s="785"/>
      <c r="X1351" s="785"/>
      <c r="Y1351" s="785"/>
      <c r="Z1351" s="785"/>
      <c r="AA1351" s="785"/>
      <c r="AB1351" s="785"/>
    </row>
    <row r="1352" ht="14.25">
      <c r="A1352" s="800" t="s">
        <v>1234</v>
      </c>
      <c r="B1352" s="800" t="s">
        <v>3650</v>
      </c>
      <c r="C1352" s="800" t="s">
        <v>1556</v>
      </c>
      <c r="D1352" s="801">
        <v>72</v>
      </c>
      <c r="E1352" s="802">
        <v>60</v>
      </c>
      <c r="F1352" s="803" t="s">
        <v>7602</v>
      </c>
      <c r="G1352" s="803" t="s">
        <v>7603</v>
      </c>
      <c r="H1352" s="803" t="s">
        <v>7604</v>
      </c>
      <c r="I1352" s="803" t="str">
        <f>IFERROR(INDEX('УУС'!F:F,MATCH('показатель 504-п'!T1352,'УУС'!N:N,0)),"")</f>
        <v xml:space="preserve">ул. Молодежная, д. 15</v>
      </c>
      <c r="J1352" s="804" t="str">
        <f t="shared" si="72"/>
        <v>-</v>
      </c>
      <c r="K1352" s="805" t="s">
        <v>156</v>
      </c>
      <c r="L1352" s="805" t="s">
        <v>156</v>
      </c>
      <c r="M1352" s="805" t="s">
        <v>156</v>
      </c>
      <c r="N1352" s="805" t="s">
        <v>156</v>
      </c>
      <c r="O1352" s="806" t="str">
        <f t="shared" si="73"/>
        <v>-</v>
      </c>
      <c r="P1352" s="801" t="s">
        <v>156</v>
      </c>
      <c r="Q1352" s="801" t="str">
        <f>CONCATENATE(IFERROR(INDEX('УЦН 1.0'!D:D,MATCH('показатель 504-п'!T1352,'УЦН 1.0'!R:R,0)),""),IF(IFERROR(INDEX('УЦН 1.0'!H:H,MATCH('показатель 504-п'!T1352,'УЦН 1.0'!R:R,0)),"")="",""," ("&amp;IFERROR(INDEX('УЦН 1.0'!H:H,MATCH('показатель 504-п'!T1352,'УЦН 1.0'!R:R,0)),"")&amp;")"))</f>
        <v/>
      </c>
      <c r="R1352" s="807" t="str">
        <f>IFERROR(INDEX('УЦН 2.0'!K:K,MATCH('показатель 504-п'!T1352,'УЦН 2.0'!L:L,0)),"")</f>
        <v/>
      </c>
      <c r="S1352" s="801" t="str">
        <f>IFERROR(INDEX('ПРТС'!H:H,MATCH('показатель 504-п'!T1352,'ПРТС'!P:P,0)),"")</f>
        <v/>
      </c>
      <c r="T1352" s="808">
        <v>1353</v>
      </c>
      <c r="U1352" s="785"/>
      <c r="V1352" s="785"/>
      <c r="W1352" s="785"/>
      <c r="X1352" s="785"/>
      <c r="Y1352" s="785"/>
      <c r="Z1352" s="785"/>
      <c r="AA1352" s="785"/>
      <c r="AB1352" s="785"/>
    </row>
    <row r="1353" ht="14.25">
      <c r="A1353" s="800" t="s">
        <v>1234</v>
      </c>
      <c r="B1353" s="800" t="s">
        <v>7605</v>
      </c>
      <c r="C1353" s="800" t="s">
        <v>7606</v>
      </c>
      <c r="D1353" s="801">
        <v>13</v>
      </c>
      <c r="E1353" s="802">
        <v>4</v>
      </c>
      <c r="F1353" s="803" t="s">
        <v>7607</v>
      </c>
      <c r="G1353" s="803" t="s">
        <v>7608</v>
      </c>
      <c r="H1353" s="803" t="s">
        <v>7609</v>
      </c>
      <c r="I1353" s="803" t="str">
        <f>IFERROR(INDEX('УУС'!F:F,MATCH('показатель 504-п'!T1353,'УУС'!N:N,0)),"")</f>
        <v/>
      </c>
      <c r="J1353" s="804" t="str">
        <f t="shared" si="72"/>
        <v xml:space="preserve">4G хор</v>
      </c>
      <c r="K1353" s="805" t="s">
        <v>156</v>
      </c>
      <c r="L1353" s="805" t="s">
        <v>156</v>
      </c>
      <c r="M1353" s="805" t="s">
        <v>2482</v>
      </c>
      <c r="N1353" s="805" t="s">
        <v>156</v>
      </c>
      <c r="O1353" s="806" t="str">
        <f t="shared" si="73"/>
        <v>-</v>
      </c>
      <c r="P1353" s="801" t="s">
        <v>156</v>
      </c>
      <c r="Q1353" s="801" t="str">
        <f>CONCATENATE(IFERROR(INDEX('УЦН 1.0'!D:D,MATCH('показатель 504-п'!T1353,'УЦН 1.0'!R:R,0)),""),IF(IFERROR(INDEX('УЦН 1.0'!H:H,MATCH('показатель 504-п'!T1353,'УЦН 1.0'!R:R,0)),"")="",""," ("&amp;IFERROR(INDEX('УЦН 1.0'!H:H,MATCH('показатель 504-п'!T1353,'УЦН 1.0'!R:R,0)),"")&amp;")"))</f>
        <v/>
      </c>
      <c r="R1353" s="807" t="str">
        <f>IFERROR(INDEX('УЦН 2.0'!K:K,MATCH('показатель 504-п'!T1353,'УЦН 2.0'!L:L,0)),"")</f>
        <v/>
      </c>
      <c r="S1353" s="801" t="str">
        <f>IFERROR(INDEX('ПРТС'!H:H,MATCH('показатель 504-п'!T1353,'ПРТС'!P:P,0)),"")</f>
        <v/>
      </c>
      <c r="T1353" s="808">
        <v>1354</v>
      </c>
      <c r="U1353" s="785"/>
      <c r="V1353" s="785"/>
      <c r="W1353" s="785"/>
      <c r="X1353" s="785"/>
      <c r="Y1353" s="785"/>
      <c r="Z1353" s="785"/>
      <c r="AA1353" s="785"/>
      <c r="AB1353" s="785"/>
    </row>
    <row r="1354" ht="14.25">
      <c r="A1354" s="814" t="s">
        <v>1234</v>
      </c>
      <c r="B1354" s="800" t="s">
        <v>7610</v>
      </c>
      <c r="C1354" s="814" t="s">
        <v>7611</v>
      </c>
      <c r="D1354" s="815">
        <v>90</v>
      </c>
      <c r="E1354" s="802">
        <v>64</v>
      </c>
      <c r="F1354" s="803" t="s">
        <v>7612</v>
      </c>
      <c r="G1354" s="803" t="s">
        <v>7613</v>
      </c>
      <c r="H1354" s="803" t="s">
        <v>7614</v>
      </c>
      <c r="I1354" s="803" t="str">
        <f>IFERROR(INDEX('УУС'!F:F,MATCH('показатель 504-п'!T1354,'УУС'!N:N,0)),"")</f>
        <v/>
      </c>
      <c r="J1354" s="816" t="str">
        <f t="shared" si="72"/>
        <v xml:space="preserve">2G хор</v>
      </c>
      <c r="K1354" s="805"/>
      <c r="L1354" s="805"/>
      <c r="M1354" s="817" t="s">
        <v>2516</v>
      </c>
      <c r="N1354" s="805"/>
      <c r="O1354" s="806" t="str">
        <f t="shared" si="73"/>
        <v>Спутник</v>
      </c>
      <c r="P1354" s="801" t="s">
        <v>882</v>
      </c>
      <c r="Q1354" s="801" t="str">
        <f>CONCATENATE(IFERROR(INDEX('УЦН 1.0'!D:D,MATCH('показатель 504-п'!T1354,'УЦН 1.0'!R:R,0)),""),IF(IFERROR(INDEX('УЦН 1.0'!H:H,MATCH('показатель 504-п'!T1354,'УЦН 1.0'!R:R,0)),"")="",""," ("&amp;IFERROR(INDEX('УЦН 1.0'!H:H,MATCH('показатель 504-п'!T1354,'УЦН 1.0'!R:R,0)),"")&amp;")"))</f>
        <v/>
      </c>
      <c r="R1354" s="807" t="str">
        <f>IFERROR(INDEX('УЦН 2.0'!K:K,MATCH('показатель 504-п'!T1354,'УЦН 2.0'!L:L,0)),"")</f>
        <v/>
      </c>
      <c r="S1354" s="801" t="str">
        <f>IFERROR(INDEX('ПРТС'!H:H,MATCH('показатель 504-п'!T1354,'ПРТС'!P:P,0)),"")</f>
        <v/>
      </c>
      <c r="T1354" s="808">
        <v>1355</v>
      </c>
      <c r="U1354" s="785"/>
      <c r="V1354" s="785"/>
      <c r="W1354" s="785"/>
      <c r="X1354" s="785"/>
      <c r="Y1354" s="785"/>
      <c r="Z1354" s="785"/>
      <c r="AA1354" s="785"/>
      <c r="AB1354" s="785"/>
    </row>
    <row r="1355" ht="14.25">
      <c r="A1355" s="814" t="s">
        <v>1234</v>
      </c>
      <c r="B1355" s="800" t="s">
        <v>7605</v>
      </c>
      <c r="C1355" s="814" t="s">
        <v>7615</v>
      </c>
      <c r="D1355" s="815">
        <v>59</v>
      </c>
      <c r="E1355" s="802">
        <v>15</v>
      </c>
      <c r="F1355" s="803" t="s">
        <v>7616</v>
      </c>
      <c r="G1355" s="803" t="s">
        <v>7617</v>
      </c>
      <c r="H1355" s="803" t="s">
        <v>7618</v>
      </c>
      <c r="I1355" s="803" t="str">
        <f>IFERROR(INDEX('УУС'!F:F,MATCH('показатель 504-п'!T1355,'УУС'!N:N,0)),"")</f>
        <v/>
      </c>
      <c r="J1355" s="816" t="str">
        <f t="shared" si="72"/>
        <v xml:space="preserve">2G хор</v>
      </c>
      <c r="K1355" s="805"/>
      <c r="L1355" s="805"/>
      <c r="M1355" s="805"/>
      <c r="N1355" s="817" t="s">
        <v>2695</v>
      </c>
      <c r="O1355" s="806" t="str">
        <f t="shared" si="73"/>
        <v>-</v>
      </c>
      <c r="P1355" s="801" t="s">
        <v>156</v>
      </c>
      <c r="Q1355" s="801" t="str">
        <f>CONCATENATE(IFERROR(INDEX('УЦН 1.0'!D:D,MATCH('показатель 504-п'!T1355,'УЦН 1.0'!R:R,0)),""),IF(IFERROR(INDEX('УЦН 1.0'!H:H,MATCH('показатель 504-п'!T1355,'УЦН 1.0'!R:R,0)),"")="",""," ("&amp;IFERROR(INDEX('УЦН 1.0'!H:H,MATCH('показатель 504-п'!T1355,'УЦН 1.0'!R:R,0)),"")&amp;")"))</f>
        <v/>
      </c>
      <c r="R1355" s="807" t="str">
        <f>IFERROR(INDEX('УЦН 2.0'!K:K,MATCH('показатель 504-п'!T1355,'УЦН 2.0'!L:L,0)),"")</f>
        <v/>
      </c>
      <c r="S1355" s="801" t="str">
        <f>IFERROR(INDEX('ПРТС'!H:H,MATCH('показатель 504-п'!T1355,'ПРТС'!P:P,0)),"")</f>
        <v/>
      </c>
      <c r="T1355" s="808">
        <v>1356</v>
      </c>
      <c r="U1355" s="785"/>
      <c r="V1355" s="785"/>
      <c r="W1355" s="785"/>
      <c r="X1355" s="785"/>
      <c r="Y1355" s="785"/>
      <c r="Z1355" s="785"/>
      <c r="AA1355" s="785"/>
      <c r="AB1355" s="785"/>
    </row>
    <row r="1356" ht="14.25">
      <c r="A1356" s="800" t="s">
        <v>1234</v>
      </c>
      <c r="B1356" s="800" t="s">
        <v>7579</v>
      </c>
      <c r="C1356" s="800" t="s">
        <v>7619</v>
      </c>
      <c r="D1356" s="801">
        <v>94</v>
      </c>
      <c r="E1356" s="802">
        <v>65</v>
      </c>
      <c r="F1356" s="803" t="s">
        <v>7620</v>
      </c>
      <c r="G1356" s="803" t="s">
        <v>7621</v>
      </c>
      <c r="H1356" s="803" t="s">
        <v>7622</v>
      </c>
      <c r="I1356" s="803" t="str">
        <f>IFERROR(INDEX('УУС'!F:F,MATCH('показатель 504-п'!T1356,'УУС'!N:N,0)),"")</f>
        <v/>
      </c>
      <c r="J1356" s="804" t="str">
        <f t="shared" si="72"/>
        <v xml:space="preserve">4G хор</v>
      </c>
      <c r="K1356" s="805" t="s">
        <v>156</v>
      </c>
      <c r="L1356" s="805" t="s">
        <v>156</v>
      </c>
      <c r="M1356" s="805" t="s">
        <v>156</v>
      </c>
      <c r="N1356" s="805" t="s">
        <v>2483</v>
      </c>
      <c r="O1356" s="806" t="str">
        <f t="shared" si="73"/>
        <v>РРЛ</v>
      </c>
      <c r="P1356" s="801" t="s">
        <v>2540</v>
      </c>
      <c r="Q1356" s="801" t="str">
        <f>CONCATENATE(IFERROR(INDEX('УЦН 1.0'!D:D,MATCH('показатель 504-п'!T1356,'УЦН 1.0'!R:R,0)),""),IF(IFERROR(INDEX('УЦН 1.0'!H:H,MATCH('показатель 504-п'!T1356,'УЦН 1.0'!R:R,0)),"")="",""," ("&amp;IFERROR(INDEX('УЦН 1.0'!H:H,MATCH('показатель 504-п'!T1356,'УЦН 1.0'!R:R,0)),"")&amp;")"))</f>
        <v/>
      </c>
      <c r="R1356" s="807" t="str">
        <f>IFERROR(INDEX('УЦН 2.0'!K:K,MATCH('показатель 504-п'!T1356,'УЦН 2.0'!L:L,0)),"")</f>
        <v/>
      </c>
      <c r="S1356" s="801" t="str">
        <f>IFERROR(INDEX('ПРТС'!H:H,MATCH('показатель 504-п'!T1356,'ПРТС'!P:P,0)),"")</f>
        <v/>
      </c>
      <c r="T1356" s="808">
        <v>1357</v>
      </c>
      <c r="U1356" s="785"/>
      <c r="V1356" s="785"/>
      <c r="W1356" s="785"/>
      <c r="X1356" s="785"/>
      <c r="Y1356" s="785"/>
      <c r="Z1356" s="785"/>
      <c r="AA1356" s="785"/>
      <c r="AB1356" s="785"/>
    </row>
    <row r="1357" ht="14.25">
      <c r="A1357" s="800" t="s">
        <v>1234</v>
      </c>
      <c r="B1357" s="800" t="s">
        <v>1237</v>
      </c>
      <c r="C1357" s="800" t="s">
        <v>1404</v>
      </c>
      <c r="D1357" s="801">
        <v>227</v>
      </c>
      <c r="E1357" s="822">
        <v>203</v>
      </c>
      <c r="F1357" s="823" t="s">
        <v>7623</v>
      </c>
      <c r="G1357" s="823" t="s">
        <v>7624</v>
      </c>
      <c r="H1357" s="823" t="s">
        <v>7625</v>
      </c>
      <c r="I1357" s="803" t="str">
        <f>IFERROR(INDEX('УУС'!F:F,MATCH('показатель 504-п'!T1357,'УУС'!N:N,0)),"")</f>
        <v/>
      </c>
      <c r="J1357" s="804" t="str">
        <f t="shared" si="72"/>
        <v xml:space="preserve">2G низ</v>
      </c>
      <c r="K1357" s="805" t="s">
        <v>156</v>
      </c>
      <c r="L1357" s="805" t="s">
        <v>156</v>
      </c>
      <c r="M1357" s="805" t="s">
        <v>156</v>
      </c>
      <c r="N1357" s="805" t="s">
        <v>2490</v>
      </c>
      <c r="O1357" s="806" t="str">
        <f t="shared" si="73"/>
        <v>ВОЛС</v>
      </c>
      <c r="P1357" s="801" t="s">
        <v>819</v>
      </c>
      <c r="Q1357" s="801" t="str">
        <f>CONCATENATE(IFERROR(INDEX('УЦН 1.0'!D:D,MATCH('показатель 504-п'!T1357,'УЦН 1.0'!R:R,0)),""),IF(IFERROR(INDEX('УЦН 1.0'!H:H,MATCH('показатель 504-п'!T1357,'УЦН 1.0'!R:R,0)),"")="",""," ("&amp;IFERROR(INDEX('УЦН 1.0'!H:H,MATCH('показатель 504-п'!T1357,'УЦН 1.0'!R:R,0)),"")&amp;")"))</f>
        <v/>
      </c>
      <c r="R1357" s="807" t="str">
        <f>IFERROR(INDEX('УЦН 2.0'!K:K,MATCH('показатель 504-п'!T1357,'УЦН 2.0'!L:L,0)),"")</f>
        <v/>
      </c>
      <c r="S1357" s="801" t="str">
        <f>IFERROR(INDEX('ПРТС'!H:H,MATCH('показатель 504-п'!T1357,'ПРТС'!P:P,0)),"")</f>
        <v/>
      </c>
      <c r="T1357" s="808">
        <v>1358</v>
      </c>
      <c r="U1357" s="785"/>
      <c r="V1357" s="785"/>
      <c r="W1357" s="785"/>
      <c r="X1357" s="785"/>
      <c r="Y1357" s="785"/>
      <c r="Z1357" s="785"/>
      <c r="AA1357" s="785"/>
      <c r="AB1357" s="785"/>
    </row>
    <row r="1358" ht="14.25">
      <c r="A1358" s="800" t="s">
        <v>1234</v>
      </c>
      <c r="B1358" s="800" t="s">
        <v>7567</v>
      </c>
      <c r="C1358" s="800" t="s">
        <v>7626</v>
      </c>
      <c r="D1358" s="801">
        <v>48</v>
      </c>
      <c r="E1358" s="802">
        <v>54</v>
      </c>
      <c r="F1358" s="803" t="s">
        <v>7627</v>
      </c>
      <c r="G1358" s="803" t="s">
        <v>7628</v>
      </c>
      <c r="H1358" s="803" t="s">
        <v>7629</v>
      </c>
      <c r="I1358" s="803" t="str">
        <f>IFERROR(INDEX('УУС'!F:F,MATCH('показатель 504-п'!T1358,'УУС'!N:N,0)),"")</f>
        <v/>
      </c>
      <c r="J1358" s="804" t="str">
        <f t="shared" si="72"/>
        <v xml:space="preserve">4G хор</v>
      </c>
      <c r="K1358" s="805" t="s">
        <v>2480</v>
      </c>
      <c r="L1358" s="805" t="s">
        <v>2481</v>
      </c>
      <c r="M1358" s="805" t="s">
        <v>2482</v>
      </c>
      <c r="N1358" s="805" t="s">
        <v>2483</v>
      </c>
      <c r="O1358" s="806" t="str">
        <f t="shared" si="73"/>
        <v>-</v>
      </c>
      <c r="P1358" s="801" t="s">
        <v>156</v>
      </c>
      <c r="Q1358" s="801" t="str">
        <f>CONCATENATE(IFERROR(INDEX('УЦН 1.0'!D:D,MATCH('показатель 504-п'!T1358,'УЦН 1.0'!R:R,0)),""),IF(IFERROR(INDEX('УЦН 1.0'!H:H,MATCH('показатель 504-п'!T1358,'УЦН 1.0'!R:R,0)),"")="",""," ("&amp;IFERROR(INDEX('УЦН 1.0'!H:H,MATCH('показатель 504-п'!T1358,'УЦН 1.0'!R:R,0)),"")&amp;")"))</f>
        <v/>
      </c>
      <c r="R1358" s="807" t="str">
        <f>IFERROR(INDEX('УЦН 2.0'!K:K,MATCH('показатель 504-п'!T1358,'УЦН 2.0'!L:L,0)),"")</f>
        <v/>
      </c>
      <c r="S1358" s="801" t="str">
        <f>IFERROR(INDEX('ПРТС'!H:H,MATCH('показатель 504-п'!T1358,'ПРТС'!P:P,0)),"")</f>
        <v/>
      </c>
      <c r="T1358" s="808">
        <v>1359</v>
      </c>
      <c r="U1358" s="785"/>
      <c r="V1358" s="785"/>
      <c r="W1358" s="785"/>
      <c r="X1358" s="785"/>
      <c r="Y1358" s="785"/>
      <c r="Z1358" s="785"/>
      <c r="AA1358" s="785"/>
      <c r="AB1358" s="785"/>
    </row>
    <row r="1359" ht="14.25">
      <c r="A1359" s="809" t="s">
        <v>1234</v>
      </c>
      <c r="B1359" s="800" t="s">
        <v>1235</v>
      </c>
      <c r="C1359" s="809" t="s">
        <v>1236</v>
      </c>
      <c r="D1359" s="810">
        <v>231</v>
      </c>
      <c r="E1359" s="802">
        <v>146</v>
      </c>
      <c r="F1359" s="803" t="s">
        <v>7630</v>
      </c>
      <c r="G1359" s="803" t="s">
        <v>7631</v>
      </c>
      <c r="H1359" s="803" t="s">
        <v>7632</v>
      </c>
      <c r="I1359" s="803" t="str">
        <f>IFERROR(INDEX('УУС'!F:F,MATCH('показатель 504-п'!T1359,'УУС'!N:N,0)),"")</f>
        <v/>
      </c>
      <c r="J1359" s="811" t="str">
        <f t="shared" si="72"/>
        <v xml:space="preserve">4G хор</v>
      </c>
      <c r="K1359" s="805"/>
      <c r="L1359" s="812" t="s">
        <v>2481</v>
      </c>
      <c r="M1359" s="805"/>
      <c r="N1359" s="812" t="s">
        <v>2483</v>
      </c>
      <c r="O1359" s="806" t="str">
        <f t="shared" si="73"/>
        <v>ВОЛС</v>
      </c>
      <c r="P1359" s="801" t="s">
        <v>819</v>
      </c>
      <c r="Q1359" s="801" t="str">
        <f>CONCATENATE(IFERROR(INDEX('УЦН 1.0'!D:D,MATCH('показатель 504-п'!T1359,'УЦН 1.0'!R:R,0)),""),IF(IFERROR(INDEX('УЦН 1.0'!H:H,MATCH('показатель 504-п'!T1359,'УЦН 1.0'!R:R,0)),"")="",""," ("&amp;IFERROR(INDEX('УЦН 1.0'!H:H,MATCH('показатель 504-п'!T1359,'УЦН 1.0'!R:R,0)),"")&amp;")"))</f>
        <v/>
      </c>
      <c r="R1359" s="807" t="str">
        <f>IFERROR(INDEX('УЦН 2.0'!K:K,MATCH('показатель 504-п'!T1359,'УЦН 2.0'!L:L,0)),"")</f>
        <v xml:space="preserve">2023 (июнь 2023) - ВОЛС + Мегафон </v>
      </c>
      <c r="S1359" s="801" t="str">
        <f>IFERROR(INDEX('ПРТС'!H:H,MATCH('показатель 504-п'!T1359,'ПРТС'!P:P,0)),"")</f>
        <v/>
      </c>
      <c r="T1359" s="808">
        <v>1360</v>
      </c>
      <c r="U1359" s="785"/>
      <c r="V1359" s="785"/>
      <c r="W1359" s="785"/>
      <c r="X1359" s="785"/>
      <c r="Y1359" s="785"/>
      <c r="Z1359" s="785"/>
      <c r="AA1359" s="785"/>
      <c r="AB1359" s="785"/>
    </row>
    <row r="1360" ht="14.25">
      <c r="A1360" s="800" t="s">
        <v>1234</v>
      </c>
      <c r="B1360" s="800" t="s">
        <v>1380</v>
      </c>
      <c r="C1360" s="800" t="s">
        <v>7633</v>
      </c>
      <c r="D1360" s="801">
        <v>54</v>
      </c>
      <c r="E1360" s="802">
        <v>29</v>
      </c>
      <c r="F1360" s="803" t="s">
        <v>7634</v>
      </c>
      <c r="G1360" s="803" t="s">
        <v>7635</v>
      </c>
      <c r="H1360" s="803" t="s">
        <v>7636</v>
      </c>
      <c r="I1360" s="803" t="str">
        <f>IFERROR(INDEX('УУС'!F:F,MATCH('показатель 504-п'!T1360,'УУС'!N:N,0)),"")</f>
        <v/>
      </c>
      <c r="J1360" s="804" t="str">
        <f t="shared" si="72"/>
        <v xml:space="preserve">4G хор</v>
      </c>
      <c r="K1360" s="805" t="s">
        <v>156</v>
      </c>
      <c r="L1360" s="805" t="s">
        <v>156</v>
      </c>
      <c r="M1360" s="805" t="s">
        <v>2489</v>
      </c>
      <c r="N1360" s="805" t="s">
        <v>2483</v>
      </c>
      <c r="O1360" s="806" t="str">
        <f t="shared" si="73"/>
        <v>-</v>
      </c>
      <c r="P1360" s="801" t="s">
        <v>156</v>
      </c>
      <c r="Q1360" s="801" t="str">
        <f>CONCATENATE(IFERROR(INDEX('УЦН 1.0'!D:D,MATCH('показатель 504-п'!T1360,'УЦН 1.0'!R:R,0)),""),IF(IFERROR(INDEX('УЦН 1.0'!H:H,MATCH('показатель 504-п'!T1360,'УЦН 1.0'!R:R,0)),"")="",""," ("&amp;IFERROR(INDEX('УЦН 1.0'!H:H,MATCH('показатель 504-п'!T1360,'УЦН 1.0'!R:R,0)),"")&amp;")"))</f>
        <v/>
      </c>
      <c r="R1360" s="807" t="str">
        <f>IFERROR(INDEX('УЦН 2.0'!K:K,MATCH('показатель 504-п'!T1360,'УЦН 2.0'!L:L,0)),"")</f>
        <v/>
      </c>
      <c r="S1360" s="801" t="str">
        <f>IFERROR(INDEX('ПРТС'!H:H,MATCH('показатель 504-п'!T1360,'ПРТС'!P:P,0)),"")</f>
        <v/>
      </c>
      <c r="T1360" s="808">
        <v>1361</v>
      </c>
      <c r="U1360" s="785"/>
      <c r="V1360" s="785"/>
      <c r="W1360" s="785"/>
      <c r="X1360" s="785"/>
      <c r="Y1360" s="785"/>
      <c r="Z1360" s="785"/>
      <c r="AA1360" s="785"/>
      <c r="AB1360" s="785"/>
    </row>
    <row r="1361" ht="14.25">
      <c r="A1361" s="814" t="s">
        <v>1234</v>
      </c>
      <c r="B1361" s="800" t="s">
        <v>3650</v>
      </c>
      <c r="C1361" s="814" t="s">
        <v>161</v>
      </c>
      <c r="D1361" s="815">
        <v>614</v>
      </c>
      <c r="E1361" s="802">
        <v>515</v>
      </c>
      <c r="F1361" s="803" t="s">
        <v>7637</v>
      </c>
      <c r="G1361" s="803" t="s">
        <v>7638</v>
      </c>
      <c r="H1361" s="803" t="s">
        <v>7639</v>
      </c>
      <c r="I1361" s="803" t="str">
        <f>IFERROR(INDEX('УУС'!F:F,MATCH('показатель 504-п'!T1361,'УУС'!N:N,0)),"")</f>
        <v/>
      </c>
      <c r="J1361" s="816" t="str">
        <f t="shared" si="72"/>
        <v xml:space="preserve">4G хор</v>
      </c>
      <c r="K1361" s="805"/>
      <c r="L1361" s="805"/>
      <c r="M1361" s="817" t="s">
        <v>2482</v>
      </c>
      <c r="N1361" s="805"/>
      <c r="O1361" s="806" t="str">
        <f t="shared" si="73"/>
        <v>ВОЛС</v>
      </c>
      <c r="P1361" s="801" t="s">
        <v>819</v>
      </c>
      <c r="Q1361" s="801" t="str">
        <f>CONCATENATE(IFERROR(INDEX('УЦН 1.0'!D:D,MATCH('показатель 504-п'!T1361,'УЦН 1.0'!R:R,0)),""),IF(IFERROR(INDEX('УЦН 1.0'!H:H,MATCH('показатель 504-п'!T1361,'УЦН 1.0'!R:R,0)),"")="",""," ("&amp;IFERROR(INDEX('УЦН 1.0'!H:H,MATCH('показатель 504-п'!T1361,'УЦН 1.0'!R:R,0)),"")&amp;")"))</f>
        <v/>
      </c>
      <c r="R1361" s="807" t="str">
        <f>IFERROR(INDEX('УЦН 2.0'!K:K,MATCH('показатель 504-п'!T1361,'УЦН 2.0'!L:L,0)),"")</f>
        <v/>
      </c>
      <c r="S1361" s="801">
        <f>IFERROR(INDEX('ПРТС'!H:H,MATCH('показатель 504-п'!T1361,'ПРТС'!P:P,0)),"")</f>
        <v>2019</v>
      </c>
      <c r="T1361" s="808">
        <v>1362</v>
      </c>
      <c r="U1361" s="785"/>
      <c r="V1361" s="785"/>
      <c r="W1361" s="785"/>
      <c r="X1361" s="785"/>
      <c r="Y1361" s="785"/>
      <c r="Z1361" s="785"/>
      <c r="AA1361" s="785"/>
      <c r="AB1361" s="785"/>
    </row>
    <row r="1362" ht="14.25">
      <c r="A1362" s="809" t="s">
        <v>1234</v>
      </c>
      <c r="B1362" s="800" t="s">
        <v>1381</v>
      </c>
      <c r="C1362" s="809" t="s">
        <v>401</v>
      </c>
      <c r="D1362" s="810">
        <v>339</v>
      </c>
      <c r="E1362" s="802">
        <v>241</v>
      </c>
      <c r="F1362" s="803" t="s">
        <v>7640</v>
      </c>
      <c r="G1362" s="803" t="s">
        <v>7641</v>
      </c>
      <c r="H1362" s="803" t="s">
        <v>7642</v>
      </c>
      <c r="I1362" s="803" t="str">
        <f>IFERROR(INDEX('УУС'!F:F,MATCH('показатель 504-п'!T1362,'УУС'!N:N,0)),"")</f>
        <v/>
      </c>
      <c r="J1362" s="811" t="str">
        <f t="shared" si="72"/>
        <v xml:space="preserve">4G хор</v>
      </c>
      <c r="K1362" s="805" t="s">
        <v>156</v>
      </c>
      <c r="L1362" s="812" t="s">
        <v>2481</v>
      </c>
      <c r="M1362" s="805" t="s">
        <v>156</v>
      </c>
      <c r="N1362" s="812" t="s">
        <v>2483</v>
      </c>
      <c r="O1362" s="806" t="str">
        <f t="shared" si="73"/>
        <v>ВОЛС</v>
      </c>
      <c r="P1362" s="801" t="s">
        <v>819</v>
      </c>
      <c r="Q1362" s="801" t="str">
        <f>CONCATENATE(IFERROR(INDEX('УЦН 1.0'!D:D,MATCH('показатель 504-п'!T1362,'УЦН 1.0'!R:R,0)),""),IF(IFERROR(INDEX('УЦН 1.0'!H:H,MATCH('показатель 504-п'!T1362,'УЦН 1.0'!R:R,0)),"")="",""," ("&amp;IFERROR(INDEX('УЦН 1.0'!H:H,MATCH('показатель 504-п'!T1362,'УЦН 1.0'!R:R,0)),"")&amp;")"))</f>
        <v xml:space="preserve">2017 (ВОЛС)</v>
      </c>
      <c r="R1362" s="807" t="str">
        <f>IFERROR(INDEX('УЦН 2.0'!K:K,MATCH('показатель 504-п'!T1362,'УЦН 2.0'!L:L,0)),"")</f>
        <v xml:space="preserve">2021 - ВОЛС + Мегафон </v>
      </c>
      <c r="S1362" s="801" t="str">
        <f>IFERROR(INDEX('ПРТС'!H:H,MATCH('показатель 504-п'!T1362,'ПРТС'!P:P,0)),"")</f>
        <v/>
      </c>
      <c r="T1362" s="808">
        <v>1363</v>
      </c>
      <c r="U1362" s="785"/>
      <c r="V1362" s="785"/>
      <c r="W1362" s="785"/>
      <c r="X1362" s="785"/>
      <c r="Y1362" s="785"/>
      <c r="Z1362" s="785"/>
      <c r="AA1362" s="785"/>
      <c r="AB1362" s="785"/>
    </row>
    <row r="1363" ht="14.25">
      <c r="A1363" s="809" t="s">
        <v>1234</v>
      </c>
      <c r="B1363" s="800" t="s">
        <v>1237</v>
      </c>
      <c r="C1363" s="809" t="s">
        <v>1238</v>
      </c>
      <c r="D1363" s="813">
        <v>144</v>
      </c>
      <c r="E1363" s="802">
        <v>101</v>
      </c>
      <c r="F1363" s="803" t="s">
        <v>7643</v>
      </c>
      <c r="G1363" s="803" t="s">
        <v>7644</v>
      </c>
      <c r="H1363" s="803" t="s">
        <v>7645</v>
      </c>
      <c r="I1363" s="803" t="str">
        <f>IFERROR(INDEX('УУС'!F:F,MATCH('показатель 504-п'!T1363,'УУС'!N:N,0)),"")</f>
        <v/>
      </c>
      <c r="J1363" s="811" t="str">
        <f t="shared" si="72"/>
        <v xml:space="preserve">4G хор</v>
      </c>
      <c r="K1363" s="805"/>
      <c r="L1363" s="805"/>
      <c r="M1363" s="805"/>
      <c r="N1363" s="812" t="s">
        <v>2483</v>
      </c>
      <c r="O1363" s="806" t="str">
        <f t="shared" si="73"/>
        <v>ВОЛС</v>
      </c>
      <c r="P1363" s="801" t="s">
        <v>156</v>
      </c>
      <c r="Q1363" s="801" t="str">
        <f>CONCATENATE(IFERROR(INDEX('УЦН 1.0'!D:D,MATCH('показатель 504-п'!T1363,'УЦН 1.0'!R:R,0)),""),IF(IFERROR(INDEX('УЦН 1.0'!H:H,MATCH('показатель 504-п'!T1363,'УЦН 1.0'!R:R,0)),"")="",""," ("&amp;IFERROR(INDEX('УЦН 1.0'!H:H,MATCH('показатель 504-п'!T1363,'УЦН 1.0'!R:R,0)),"")&amp;")"))</f>
        <v/>
      </c>
      <c r="R1363" s="807" t="str">
        <f>IFERROR(INDEX('УЦН 2.0'!K:K,MATCH('показатель 504-п'!T1363,'УЦН 2.0'!L:L,0)),"")</f>
        <v xml:space="preserve">2023 (октябрь 2023) - ВОЛС  </v>
      </c>
      <c r="S1363" s="801" t="str">
        <f>IFERROR(INDEX('ПРТС'!H:H,MATCH('показатель 504-п'!T1363,'ПРТС'!P:P,0)),"")</f>
        <v/>
      </c>
      <c r="T1363" s="808">
        <v>1364</v>
      </c>
      <c r="U1363" s="785"/>
      <c r="V1363" s="785"/>
      <c r="W1363" s="785"/>
      <c r="X1363" s="785"/>
      <c r="Y1363" s="785"/>
      <c r="Z1363" s="785"/>
      <c r="AA1363" s="785"/>
      <c r="AB1363" s="785"/>
    </row>
    <row r="1364" ht="14.25">
      <c r="A1364" s="814" t="s">
        <v>1234</v>
      </c>
      <c r="B1364" s="800" t="s">
        <v>7610</v>
      </c>
      <c r="C1364" s="814" t="s">
        <v>402</v>
      </c>
      <c r="D1364" s="815">
        <v>292</v>
      </c>
      <c r="E1364" s="802">
        <v>253</v>
      </c>
      <c r="F1364" s="803" t="s">
        <v>7646</v>
      </c>
      <c r="G1364" s="803" t="s">
        <v>7647</v>
      </c>
      <c r="H1364" s="803" t="s">
        <v>7648</v>
      </c>
      <c r="I1364" s="803" t="str">
        <f>IFERROR(INDEX('УУС'!F:F,MATCH('показатель 504-п'!T1364,'УУС'!N:N,0)),"")</f>
        <v/>
      </c>
      <c r="J1364" s="816" t="str">
        <f t="shared" si="72"/>
        <v xml:space="preserve">4G хор</v>
      </c>
      <c r="K1364" s="805"/>
      <c r="L1364" s="805"/>
      <c r="M1364" s="817" t="s">
        <v>2482</v>
      </c>
      <c r="N1364" s="805"/>
      <c r="O1364" s="806" t="str">
        <f t="shared" si="73"/>
        <v>ВОЛС</v>
      </c>
      <c r="P1364" s="801" t="s">
        <v>819</v>
      </c>
      <c r="Q1364" s="801" t="str">
        <f>CONCATENATE(IFERROR(INDEX('УЦН 1.0'!D:D,MATCH('показатель 504-п'!T1364,'УЦН 1.0'!R:R,0)),""),IF(IFERROR(INDEX('УЦН 1.0'!H:H,MATCH('показатель 504-п'!T1364,'УЦН 1.0'!R:R,0)),"")="",""," ("&amp;IFERROR(INDEX('УЦН 1.0'!H:H,MATCH('показатель 504-п'!T1364,'УЦН 1.0'!R:R,0)),"")&amp;")"))</f>
        <v xml:space="preserve">2019 (ВОЛС)</v>
      </c>
      <c r="R1364" s="807" t="str">
        <f>IFERROR(INDEX('УЦН 2.0'!K:K,MATCH('показатель 504-п'!T1364,'УЦН 2.0'!L:L,0)),"")</f>
        <v/>
      </c>
      <c r="S1364" s="801">
        <f>IFERROR(INDEX('ПРТС'!H:H,MATCH('показатель 504-п'!T1364,'ПРТС'!P:P,0)),"")</f>
        <v>2019</v>
      </c>
      <c r="T1364" s="808">
        <v>1365</v>
      </c>
      <c r="U1364" s="785"/>
      <c r="V1364" s="785"/>
      <c r="W1364" s="785"/>
      <c r="X1364" s="785"/>
      <c r="Y1364" s="785"/>
      <c r="Z1364" s="785"/>
      <c r="AA1364" s="785"/>
      <c r="AB1364" s="785"/>
    </row>
    <row r="1365" ht="14.25">
      <c r="A1365" s="800" t="s">
        <v>1234</v>
      </c>
      <c r="B1365" s="800" t="s">
        <v>7567</v>
      </c>
      <c r="C1365" s="800" t="s">
        <v>380</v>
      </c>
      <c r="D1365" s="801">
        <v>79</v>
      </c>
      <c r="E1365" s="802">
        <v>71</v>
      </c>
      <c r="F1365" s="803" t="s">
        <v>7649</v>
      </c>
      <c r="G1365" s="803" t="s">
        <v>7650</v>
      </c>
      <c r="H1365" s="803" t="s">
        <v>7651</v>
      </c>
      <c r="I1365" s="803" t="str">
        <f>IFERROR(INDEX('УУС'!F:F,MATCH('показатель 504-п'!T1365,'УУС'!N:N,0)),"")</f>
        <v/>
      </c>
      <c r="J1365" s="804" t="str">
        <f t="shared" si="72"/>
        <v xml:space="preserve">4G хор</v>
      </c>
      <c r="K1365" s="805" t="s">
        <v>2480</v>
      </c>
      <c r="L1365" s="805" t="s">
        <v>2481</v>
      </c>
      <c r="M1365" s="805" t="s">
        <v>2482</v>
      </c>
      <c r="N1365" s="805" t="s">
        <v>2483</v>
      </c>
      <c r="O1365" s="806" t="str">
        <f t="shared" si="73"/>
        <v>-</v>
      </c>
      <c r="P1365" s="801" t="s">
        <v>156</v>
      </c>
      <c r="Q1365" s="801" t="str">
        <f>CONCATENATE(IFERROR(INDEX('УЦН 1.0'!D:D,MATCH('показатель 504-п'!T1365,'УЦН 1.0'!R:R,0)),""),IF(IFERROR(INDEX('УЦН 1.0'!H:H,MATCH('показатель 504-п'!T1365,'УЦН 1.0'!R:R,0)),"")="",""," ("&amp;IFERROR(INDEX('УЦН 1.0'!H:H,MATCH('показатель 504-п'!T1365,'УЦН 1.0'!R:R,0)),"")&amp;")"))</f>
        <v/>
      </c>
      <c r="R1365" s="807" t="str">
        <f>IFERROR(INDEX('УЦН 2.0'!K:K,MATCH('показатель 504-п'!T1365,'УЦН 2.0'!L:L,0)),"")</f>
        <v/>
      </c>
      <c r="S1365" s="801" t="str">
        <f>IFERROR(INDEX('ПРТС'!H:H,MATCH('показатель 504-п'!T1365,'ПРТС'!P:P,0)),"")</f>
        <v/>
      </c>
      <c r="T1365" s="808">
        <v>1366</v>
      </c>
      <c r="U1365" s="785"/>
      <c r="V1365" s="785"/>
      <c r="W1365" s="785"/>
      <c r="X1365" s="785"/>
      <c r="Y1365" s="785"/>
      <c r="Z1365" s="785"/>
      <c r="AA1365" s="785"/>
      <c r="AB1365" s="785"/>
    </row>
    <row r="1366" ht="14.25">
      <c r="A1366" s="800" t="s">
        <v>1234</v>
      </c>
      <c r="B1366" s="800" t="s">
        <v>7575</v>
      </c>
      <c r="C1366" s="800" t="s">
        <v>7652</v>
      </c>
      <c r="D1366" s="801">
        <v>121</v>
      </c>
      <c r="E1366" s="802">
        <v>82</v>
      </c>
      <c r="F1366" s="803" t="s">
        <v>7653</v>
      </c>
      <c r="G1366" s="803" t="s">
        <v>7654</v>
      </c>
      <c r="H1366" s="803" t="s">
        <v>7655</v>
      </c>
      <c r="I1366" s="803" t="str">
        <f>IFERROR(INDEX('УУС'!F:F,MATCH('показатель 504-п'!T1366,'УУС'!N:N,0)),"")</f>
        <v/>
      </c>
      <c r="J1366" s="804" t="str">
        <f t="shared" si="72"/>
        <v xml:space="preserve">4G хор</v>
      </c>
      <c r="K1366" s="805" t="s">
        <v>2562</v>
      </c>
      <c r="L1366" s="805" t="s">
        <v>2500</v>
      </c>
      <c r="M1366" s="805" t="s">
        <v>2489</v>
      </c>
      <c r="N1366" s="805" t="s">
        <v>2483</v>
      </c>
      <c r="O1366" s="806" t="str">
        <f t="shared" si="73"/>
        <v>-</v>
      </c>
      <c r="P1366" s="801" t="s">
        <v>156</v>
      </c>
      <c r="Q1366" s="801" t="str">
        <f>CONCATENATE(IFERROR(INDEX('УЦН 1.0'!D:D,MATCH('показатель 504-п'!T1366,'УЦН 1.0'!R:R,0)),""),IF(IFERROR(INDEX('УЦН 1.0'!H:H,MATCH('показатель 504-п'!T1366,'УЦН 1.0'!R:R,0)),"")="",""," ("&amp;IFERROR(INDEX('УЦН 1.0'!H:H,MATCH('показатель 504-п'!T1366,'УЦН 1.0'!R:R,0)),"")&amp;")"))</f>
        <v/>
      </c>
      <c r="R1366" s="807" t="str">
        <f>IFERROR(INDEX('УЦН 2.0'!K:K,MATCH('показатель 504-п'!T1366,'УЦН 2.0'!L:L,0)),"")</f>
        <v/>
      </c>
      <c r="S1366" s="801" t="str">
        <f>IFERROR(INDEX('ПРТС'!H:H,MATCH('показатель 504-п'!T1366,'ПРТС'!P:P,0)),"")</f>
        <v/>
      </c>
      <c r="T1366" s="808">
        <v>1367</v>
      </c>
      <c r="U1366" s="785"/>
      <c r="V1366" s="785"/>
      <c r="W1366" s="785"/>
      <c r="X1366" s="785"/>
      <c r="Y1366" s="785"/>
      <c r="Z1366" s="785"/>
      <c r="AA1366" s="785"/>
      <c r="AB1366" s="785"/>
    </row>
    <row r="1367" ht="14.25">
      <c r="A1367" s="800" t="s">
        <v>1234</v>
      </c>
      <c r="B1367" s="800" t="s">
        <v>7583</v>
      </c>
      <c r="C1367" s="800" t="s">
        <v>4190</v>
      </c>
      <c r="D1367" s="801">
        <v>58</v>
      </c>
      <c r="E1367" s="802">
        <v>38</v>
      </c>
      <c r="F1367" s="803" t="s">
        <v>7656</v>
      </c>
      <c r="G1367" s="803" t="s">
        <v>7657</v>
      </c>
      <c r="H1367" s="803" t="s">
        <v>7658</v>
      </c>
      <c r="I1367" s="803" t="str">
        <f>IFERROR(INDEX('УУС'!F:F,MATCH('показатель 504-п'!T1367,'УУС'!N:N,0)),"")</f>
        <v xml:space="preserve">ул. Центральная, д. 57</v>
      </c>
      <c r="J1367" s="804" t="str">
        <f t="shared" si="72"/>
        <v xml:space="preserve">4G хор</v>
      </c>
      <c r="K1367" s="805" t="s">
        <v>2515</v>
      </c>
      <c r="L1367" s="805" t="s">
        <v>156</v>
      </c>
      <c r="M1367" s="805" t="s">
        <v>156</v>
      </c>
      <c r="N1367" s="805" t="s">
        <v>2483</v>
      </c>
      <c r="O1367" s="806" t="str">
        <f t="shared" si="73"/>
        <v>-</v>
      </c>
      <c r="P1367" s="801" t="s">
        <v>156</v>
      </c>
      <c r="Q1367" s="801" t="str">
        <f>CONCATENATE(IFERROR(INDEX('УЦН 1.0'!D:D,MATCH('показатель 504-п'!T1367,'УЦН 1.0'!R:R,0)),""),IF(IFERROR(INDEX('УЦН 1.0'!H:H,MATCH('показатель 504-п'!T1367,'УЦН 1.0'!R:R,0)),"")="",""," ("&amp;IFERROR(INDEX('УЦН 1.0'!H:H,MATCH('показатель 504-п'!T1367,'УЦН 1.0'!R:R,0)),"")&amp;")"))</f>
        <v/>
      </c>
      <c r="R1367" s="807" t="str">
        <f>IFERROR(INDEX('УЦН 2.0'!K:K,MATCH('показатель 504-п'!T1367,'УЦН 2.0'!L:L,0)),"")</f>
        <v/>
      </c>
      <c r="S1367" s="801" t="str">
        <f>IFERROR(INDEX('ПРТС'!H:H,MATCH('показатель 504-п'!T1367,'ПРТС'!P:P,0)),"")</f>
        <v/>
      </c>
      <c r="T1367" s="808">
        <v>1368</v>
      </c>
      <c r="U1367" s="785"/>
      <c r="V1367" s="785"/>
      <c r="W1367" s="785"/>
      <c r="X1367" s="785"/>
      <c r="Y1367" s="785"/>
      <c r="Z1367" s="785"/>
      <c r="AA1367" s="785"/>
      <c r="AB1367" s="785"/>
    </row>
    <row r="1368" ht="14.25">
      <c r="A1368" s="800" t="s">
        <v>1234</v>
      </c>
      <c r="B1368" s="800" t="s">
        <v>7575</v>
      </c>
      <c r="C1368" s="800" t="s">
        <v>7659</v>
      </c>
      <c r="D1368" s="801">
        <v>123</v>
      </c>
      <c r="E1368" s="802">
        <v>81</v>
      </c>
      <c r="F1368" s="803" t="s">
        <v>7660</v>
      </c>
      <c r="G1368" s="803" t="s">
        <v>7661</v>
      </c>
      <c r="H1368" s="803" t="s">
        <v>7662</v>
      </c>
      <c r="I1368" s="803" t="str">
        <f>IFERROR(INDEX('УУС'!F:F,MATCH('показатель 504-п'!T1368,'УУС'!N:N,0)),"")</f>
        <v/>
      </c>
      <c r="J1368" s="804" t="str">
        <f t="shared" si="72"/>
        <v xml:space="preserve">3G хор</v>
      </c>
      <c r="K1368" s="805" t="s">
        <v>2562</v>
      </c>
      <c r="L1368" s="805" t="s">
        <v>2500</v>
      </c>
      <c r="M1368" s="805" t="s">
        <v>2489</v>
      </c>
      <c r="N1368" s="805" t="s">
        <v>2495</v>
      </c>
      <c r="O1368" s="806" t="str">
        <f t="shared" si="73"/>
        <v>РРЛ</v>
      </c>
      <c r="P1368" s="801" t="s">
        <v>2540</v>
      </c>
      <c r="Q1368" s="801" t="str">
        <f>CONCATENATE(IFERROR(INDEX('УЦН 1.0'!D:D,MATCH('показатель 504-п'!T1368,'УЦН 1.0'!R:R,0)),""),IF(IFERROR(INDEX('УЦН 1.0'!H:H,MATCH('показатель 504-п'!T1368,'УЦН 1.0'!R:R,0)),"")="",""," ("&amp;IFERROR(INDEX('УЦН 1.0'!H:H,MATCH('показатель 504-п'!T1368,'УЦН 1.0'!R:R,0)),"")&amp;")"))</f>
        <v/>
      </c>
      <c r="R1368" s="807" t="str">
        <f>IFERROR(INDEX('УЦН 2.0'!K:K,MATCH('показатель 504-п'!T1368,'УЦН 2.0'!L:L,0)),"")</f>
        <v/>
      </c>
      <c r="S1368" s="801" t="str">
        <f>IFERROR(INDEX('ПРТС'!H:H,MATCH('показатель 504-п'!T1368,'ПРТС'!P:P,0)),"")</f>
        <v/>
      </c>
      <c r="T1368" s="808">
        <v>1369</v>
      </c>
      <c r="U1368" s="785"/>
      <c r="V1368" s="785"/>
      <c r="W1368" s="785"/>
      <c r="X1368" s="785"/>
      <c r="Y1368" s="785"/>
      <c r="Z1368" s="785"/>
      <c r="AA1368" s="785"/>
      <c r="AB1368" s="785"/>
    </row>
    <row r="1369" ht="14.25">
      <c r="A1369" s="800" t="s">
        <v>1234</v>
      </c>
      <c r="B1369" s="800" t="s">
        <v>7663</v>
      </c>
      <c r="C1369" s="800" t="s">
        <v>403</v>
      </c>
      <c r="D1369" s="801">
        <v>255</v>
      </c>
      <c r="E1369" s="802">
        <v>245</v>
      </c>
      <c r="F1369" s="803" t="s">
        <v>7664</v>
      </c>
      <c r="G1369" s="803" t="s">
        <v>7665</v>
      </c>
      <c r="H1369" s="803" t="s">
        <v>7666</v>
      </c>
      <c r="I1369" s="803" t="str">
        <f>IFERROR(INDEX('УУС'!F:F,MATCH('показатель 504-п'!T1369,'УУС'!N:N,0)),"")</f>
        <v/>
      </c>
      <c r="J1369" s="804" t="str">
        <f t="shared" si="72"/>
        <v xml:space="preserve">3G хор</v>
      </c>
      <c r="K1369" s="805" t="s">
        <v>2707</v>
      </c>
      <c r="L1369" s="805" t="s">
        <v>2488</v>
      </c>
      <c r="M1369" s="805" t="s">
        <v>2489</v>
      </c>
      <c r="N1369" s="805" t="s">
        <v>2495</v>
      </c>
      <c r="O1369" s="806" t="str">
        <f t="shared" si="73"/>
        <v>ВОЛС</v>
      </c>
      <c r="P1369" s="801" t="s">
        <v>819</v>
      </c>
      <c r="Q1369" s="801" t="str">
        <f>CONCATENATE(IFERROR(INDEX('УЦН 1.0'!D:D,MATCH('показатель 504-п'!T1369,'УЦН 1.0'!R:R,0)),""),IF(IFERROR(INDEX('УЦН 1.0'!H:H,MATCH('показатель 504-п'!T1369,'УЦН 1.0'!R:R,0)),"")="",""," ("&amp;IFERROR(INDEX('УЦН 1.0'!H:H,MATCH('показатель 504-п'!T1369,'УЦН 1.0'!R:R,0)),"")&amp;")"))</f>
        <v xml:space="preserve">2019 (ВОЛС)</v>
      </c>
      <c r="R1369" s="807" t="str">
        <f>IFERROR(INDEX('УЦН 2.0'!K:K,MATCH('показатель 504-п'!T1369,'УЦН 2.0'!L:L,0)),"")</f>
        <v/>
      </c>
      <c r="S1369" s="801" t="str">
        <f>IFERROR(INDEX('ПРТС'!H:H,MATCH('показатель 504-п'!T1369,'ПРТС'!P:P,0)),"")</f>
        <v/>
      </c>
      <c r="T1369" s="808">
        <v>1370</v>
      </c>
      <c r="U1369" s="785"/>
      <c r="V1369" s="785"/>
      <c r="W1369" s="785"/>
      <c r="X1369" s="785"/>
      <c r="Y1369" s="785"/>
      <c r="Z1369" s="785"/>
      <c r="AA1369" s="785"/>
      <c r="AB1369" s="785"/>
    </row>
    <row r="1370" ht="14.25">
      <c r="A1370" s="814" t="s">
        <v>1234</v>
      </c>
      <c r="B1370" s="800" t="s">
        <v>6825</v>
      </c>
      <c r="C1370" s="814" t="s">
        <v>697</v>
      </c>
      <c r="D1370" s="801">
        <v>233</v>
      </c>
      <c r="E1370" s="802">
        <v>187</v>
      </c>
      <c r="F1370" s="803" t="s">
        <v>7667</v>
      </c>
      <c r="G1370" s="803" t="s">
        <v>7668</v>
      </c>
      <c r="H1370" s="803" t="s">
        <v>7669</v>
      </c>
      <c r="I1370" s="803" t="str">
        <f>IFERROR(INDEX('УУС'!F:F,MATCH('показатель 504-п'!T1370,'УУС'!N:N,0)),"")</f>
        <v xml:space="preserve">ул. Ковалева, д. 1</v>
      </c>
      <c r="J1370" s="816" t="str">
        <f t="shared" si="72"/>
        <v xml:space="preserve">4G хор</v>
      </c>
      <c r="K1370" s="805"/>
      <c r="L1370" s="817" t="s">
        <v>2481</v>
      </c>
      <c r="M1370" s="805"/>
      <c r="N1370" s="805"/>
      <c r="O1370" s="806" t="str">
        <f t="shared" si="73"/>
        <v>ВОЛС</v>
      </c>
      <c r="P1370" s="801" t="s">
        <v>819</v>
      </c>
      <c r="Q1370" s="801" t="str">
        <f>CONCATENATE(IFERROR(INDEX('УЦН 1.0'!D:D,MATCH('показатель 504-п'!T1370,'УЦН 1.0'!R:R,0)),""),IF(IFERROR(INDEX('УЦН 1.0'!H:H,MATCH('показатель 504-п'!T1370,'УЦН 1.0'!R:R,0)),"")="",""," ("&amp;IFERROR(INDEX('УЦН 1.0'!H:H,MATCH('показатель 504-п'!T1370,'УЦН 1.0'!R:R,0)),"")&amp;")"))</f>
        <v/>
      </c>
      <c r="R1370" s="807" t="str">
        <f>IFERROR(INDEX('УЦН 2.0'!K:K,MATCH('показатель 504-п'!T1370,'УЦН 2.0'!L:L,0)),"")</f>
        <v/>
      </c>
      <c r="S1370" s="801">
        <f>IFERROR(INDEX('ПРТС'!H:H,MATCH('показатель 504-п'!T1370,'ПРТС'!P:P,0)),"")</f>
        <v>2023</v>
      </c>
      <c r="T1370" s="808">
        <v>1371</v>
      </c>
      <c r="U1370" s="785"/>
      <c r="V1370" s="785"/>
      <c r="W1370" s="785"/>
      <c r="X1370" s="785"/>
      <c r="Y1370" s="785"/>
      <c r="Z1370" s="785"/>
      <c r="AA1370" s="785"/>
      <c r="AB1370" s="785"/>
    </row>
    <row r="1371" ht="14.25">
      <c r="A1371" s="814" t="s">
        <v>1234</v>
      </c>
      <c r="B1371" s="800" t="s">
        <v>7605</v>
      </c>
      <c r="C1371" s="814" t="s">
        <v>607</v>
      </c>
      <c r="D1371" s="815">
        <v>534</v>
      </c>
      <c r="E1371" s="802">
        <v>345</v>
      </c>
      <c r="F1371" s="803" t="s">
        <v>7670</v>
      </c>
      <c r="G1371" s="803" t="s">
        <v>7671</v>
      </c>
      <c r="H1371" s="803" t="s">
        <v>7672</v>
      </c>
      <c r="I1371" s="803" t="str">
        <f>IFERROR(INDEX('УУС'!F:F,MATCH('показатель 504-п'!T1371,'УУС'!N:N,0)),"")</f>
        <v xml:space="preserve">ул. Антонова, д. 8</v>
      </c>
      <c r="J1371" s="816" t="str">
        <f t="shared" si="72"/>
        <v xml:space="preserve">4G хор</v>
      </c>
      <c r="K1371" s="805"/>
      <c r="L1371" s="805"/>
      <c r="M1371" s="805"/>
      <c r="N1371" s="817" t="s">
        <v>2483</v>
      </c>
      <c r="O1371" s="806" t="str">
        <f t="shared" si="73"/>
        <v>ВОЛС</v>
      </c>
      <c r="P1371" s="801" t="s">
        <v>819</v>
      </c>
      <c r="Q1371" s="801" t="str">
        <f>CONCATENATE(IFERROR(INDEX('УЦН 1.0'!D:D,MATCH('показатель 504-п'!T1371,'УЦН 1.0'!R:R,0)),""),IF(IFERROR(INDEX('УЦН 1.0'!H:H,MATCH('показатель 504-п'!T1371,'УЦН 1.0'!R:R,0)),"")="",""," ("&amp;IFERROR(INDEX('УЦН 1.0'!H:H,MATCH('показатель 504-п'!T1371,'УЦН 1.0'!R:R,0)),"")&amp;")"))</f>
        <v xml:space="preserve">2021 (ВОЛС)</v>
      </c>
      <c r="R1371" s="807" t="str">
        <f>IFERROR(INDEX('УЦН 2.0'!K:K,MATCH('показатель 504-п'!T1371,'УЦН 2.0'!L:L,0)),"")</f>
        <v/>
      </c>
      <c r="S1371" s="801">
        <f>IFERROR(INDEX('ПРТС'!H:H,MATCH('показатель 504-п'!T1371,'ПРТС'!P:P,0)),"")</f>
        <v>2021</v>
      </c>
      <c r="T1371" s="808">
        <v>1372</v>
      </c>
      <c r="U1371" s="785"/>
      <c r="V1371" s="785"/>
      <c r="W1371" s="785"/>
      <c r="X1371" s="785"/>
      <c r="Y1371" s="785"/>
      <c r="Z1371" s="785"/>
      <c r="AA1371" s="785"/>
      <c r="AB1371" s="785"/>
    </row>
    <row r="1372" ht="14.25">
      <c r="A1372" s="800" t="s">
        <v>1234</v>
      </c>
      <c r="B1372" s="800" t="s">
        <v>7575</v>
      </c>
      <c r="C1372" s="800" t="s">
        <v>7673</v>
      </c>
      <c r="D1372" s="801">
        <v>938</v>
      </c>
      <c r="E1372" s="802">
        <v>734</v>
      </c>
      <c r="F1372" s="803" t="s">
        <v>7674</v>
      </c>
      <c r="G1372" s="803" t="s">
        <v>7675</v>
      </c>
      <c r="H1372" s="803" t="s">
        <v>7676</v>
      </c>
      <c r="I1372" s="803" t="str">
        <f>IFERROR(INDEX('УУС'!F:F,MATCH('показатель 504-п'!T1372,'УУС'!N:N,0)),"")</f>
        <v xml:space="preserve">ул. Советская, д. 43а</v>
      </c>
      <c r="J1372" s="804" t="str">
        <f t="shared" si="72"/>
        <v xml:space="preserve">4G хор</v>
      </c>
      <c r="K1372" s="805" t="s">
        <v>2562</v>
      </c>
      <c r="L1372" s="805" t="s">
        <v>2500</v>
      </c>
      <c r="M1372" s="805" t="s">
        <v>2489</v>
      </c>
      <c r="N1372" s="805" t="s">
        <v>2483</v>
      </c>
      <c r="O1372" s="806" t="str">
        <f t="shared" si="73"/>
        <v>ВОЛС</v>
      </c>
      <c r="P1372" s="801" t="s">
        <v>819</v>
      </c>
      <c r="Q1372" s="801" t="str">
        <f>CONCATENATE(IFERROR(INDEX('УЦН 1.0'!D:D,MATCH('показатель 504-п'!T1372,'УЦН 1.0'!R:R,0)),""),IF(IFERROR(INDEX('УЦН 1.0'!H:H,MATCH('показатель 504-п'!T1372,'УЦН 1.0'!R:R,0)),"")="",""," ("&amp;IFERROR(INDEX('УЦН 1.0'!H:H,MATCH('показатель 504-п'!T1372,'УЦН 1.0'!R:R,0)),"")&amp;")"))</f>
        <v/>
      </c>
      <c r="R1372" s="807" t="str">
        <f>IFERROR(INDEX('УЦН 2.0'!K:K,MATCH('показатель 504-п'!T1372,'УЦН 2.0'!L:L,0)),"")</f>
        <v/>
      </c>
      <c r="S1372" s="801" t="str">
        <f>IFERROR(INDEX('ПРТС'!H:H,MATCH('показатель 504-п'!T1372,'ПРТС'!P:P,0)),"")</f>
        <v/>
      </c>
      <c r="T1372" s="808">
        <v>1373</v>
      </c>
      <c r="U1372" s="785"/>
      <c r="V1372" s="785"/>
      <c r="W1372" s="785"/>
      <c r="X1372" s="785"/>
      <c r="Y1372" s="785"/>
      <c r="Z1372" s="785"/>
      <c r="AA1372" s="785"/>
      <c r="AB1372" s="785"/>
    </row>
    <row r="1373" ht="14.25">
      <c r="A1373" s="800" t="s">
        <v>1234</v>
      </c>
      <c r="B1373" s="800" t="s">
        <v>1381</v>
      </c>
      <c r="C1373" s="800" t="s">
        <v>7677</v>
      </c>
      <c r="D1373" s="801">
        <v>120</v>
      </c>
      <c r="E1373" s="802">
        <v>77</v>
      </c>
      <c r="F1373" s="803" t="s">
        <v>7678</v>
      </c>
      <c r="G1373" s="803" t="s">
        <v>7679</v>
      </c>
      <c r="H1373" s="803" t="s">
        <v>7680</v>
      </c>
      <c r="I1373" s="803" t="str">
        <f>IFERROR(INDEX('УУС'!F:F,MATCH('показатель 504-п'!T1373,'УУС'!N:N,0)),"")</f>
        <v xml:space="preserve">ул. Центральная, д. 34</v>
      </c>
      <c r="J1373" s="804" t="str">
        <f t="shared" si="72"/>
        <v xml:space="preserve">2G низ</v>
      </c>
      <c r="K1373" s="805" t="s">
        <v>156</v>
      </c>
      <c r="L1373" s="805" t="s">
        <v>156</v>
      </c>
      <c r="M1373" s="805" t="s">
        <v>156</v>
      </c>
      <c r="N1373" s="805" t="s">
        <v>2490</v>
      </c>
      <c r="O1373" s="806" t="str">
        <f t="shared" si="73"/>
        <v>-</v>
      </c>
      <c r="P1373" s="801" t="s">
        <v>156</v>
      </c>
      <c r="Q1373" s="801" t="str">
        <f>CONCATENATE(IFERROR(INDEX('УЦН 1.0'!D:D,MATCH('показатель 504-п'!T1373,'УЦН 1.0'!R:R,0)),""),IF(IFERROR(INDEX('УЦН 1.0'!H:H,MATCH('показатель 504-п'!T1373,'УЦН 1.0'!R:R,0)),"")="",""," ("&amp;IFERROR(INDEX('УЦН 1.0'!H:H,MATCH('показатель 504-п'!T1373,'УЦН 1.0'!R:R,0)),"")&amp;")"))</f>
        <v/>
      </c>
      <c r="R1373" s="807" t="str">
        <f>IFERROR(INDEX('УЦН 2.0'!K:K,MATCH('показатель 504-п'!T1373,'УЦН 2.0'!L:L,0)),"")</f>
        <v/>
      </c>
      <c r="S1373" s="801" t="str">
        <f>IFERROR(INDEX('ПРТС'!H:H,MATCH('показатель 504-п'!T1373,'ПРТС'!P:P,0)),"")</f>
        <v/>
      </c>
      <c r="T1373" s="808">
        <v>1374</v>
      </c>
      <c r="U1373" s="785"/>
      <c r="V1373" s="785"/>
      <c r="W1373" s="785"/>
      <c r="X1373" s="785"/>
      <c r="Y1373" s="785"/>
      <c r="Z1373" s="785"/>
      <c r="AA1373" s="785"/>
      <c r="AB1373" s="785"/>
    </row>
    <row r="1374" ht="14.25">
      <c r="A1374" s="800" t="s">
        <v>1234</v>
      </c>
      <c r="B1374" s="800" t="s">
        <v>6825</v>
      </c>
      <c r="C1374" s="800" t="s">
        <v>7681</v>
      </c>
      <c r="D1374" s="801">
        <v>59</v>
      </c>
      <c r="E1374" s="802">
        <v>35</v>
      </c>
      <c r="F1374" s="803" t="s">
        <v>7682</v>
      </c>
      <c r="G1374" s="803" t="s">
        <v>7683</v>
      </c>
      <c r="H1374" s="803" t="s">
        <v>7684</v>
      </c>
      <c r="I1374" s="803" t="str">
        <f>IFERROR(INDEX('УУС'!F:F,MATCH('показатель 504-п'!T1374,'УУС'!N:N,0)),"")</f>
        <v xml:space="preserve">ул. Центральная, д. 16</v>
      </c>
      <c r="J1374" s="804" t="str">
        <f t="shared" si="72"/>
        <v>-</v>
      </c>
      <c r="K1374" s="805" t="s">
        <v>156</v>
      </c>
      <c r="L1374" s="805" t="s">
        <v>156</v>
      </c>
      <c r="M1374" s="805" t="s">
        <v>156</v>
      </c>
      <c r="N1374" s="805" t="s">
        <v>156</v>
      </c>
      <c r="O1374" s="806" t="str">
        <f t="shared" si="73"/>
        <v>ВОЛС</v>
      </c>
      <c r="P1374" s="801" t="s">
        <v>819</v>
      </c>
      <c r="Q1374" s="801" t="str">
        <f>CONCATENATE(IFERROR(INDEX('УЦН 1.0'!D:D,MATCH('показатель 504-п'!T1374,'УЦН 1.0'!R:R,0)),""),IF(IFERROR(INDEX('УЦН 1.0'!H:H,MATCH('показатель 504-п'!T1374,'УЦН 1.0'!R:R,0)),"")="",""," ("&amp;IFERROR(INDEX('УЦН 1.0'!H:H,MATCH('показатель 504-п'!T1374,'УЦН 1.0'!R:R,0)),"")&amp;")"))</f>
        <v/>
      </c>
      <c r="R1374" s="807" t="str">
        <f>IFERROR(INDEX('УЦН 2.0'!K:K,MATCH('показатель 504-п'!T1374,'УЦН 2.0'!L:L,0)),"")</f>
        <v/>
      </c>
      <c r="S1374" s="801" t="str">
        <f>IFERROR(INDEX('ПРТС'!H:H,MATCH('показатель 504-п'!T1374,'ПРТС'!P:P,0)),"")</f>
        <v/>
      </c>
      <c r="T1374" s="808">
        <v>1375</v>
      </c>
      <c r="U1374" s="785"/>
      <c r="V1374" s="785"/>
      <c r="W1374" s="785"/>
      <c r="X1374" s="785"/>
      <c r="Y1374" s="785"/>
      <c r="Z1374" s="785"/>
      <c r="AA1374" s="785"/>
      <c r="AB1374" s="785"/>
    </row>
    <row r="1375" ht="14.25">
      <c r="A1375" s="800" t="s">
        <v>1234</v>
      </c>
      <c r="B1375" s="800" t="s">
        <v>7605</v>
      </c>
      <c r="C1375" s="800" t="s">
        <v>7685</v>
      </c>
      <c r="D1375" s="801">
        <v>21</v>
      </c>
      <c r="E1375" s="802">
        <v>3</v>
      </c>
      <c r="F1375" s="803" t="s">
        <v>7686</v>
      </c>
      <c r="G1375" s="803" t="s">
        <v>7687</v>
      </c>
      <c r="H1375" s="803" t="s">
        <v>7688</v>
      </c>
      <c r="I1375" s="803" t="str">
        <f>IFERROR(INDEX('УУС'!F:F,MATCH('показатель 504-п'!T1375,'УУС'!N:N,0)),"")</f>
        <v/>
      </c>
      <c r="J1375" s="804" t="str">
        <f t="shared" si="72"/>
        <v>-</v>
      </c>
      <c r="K1375" s="805" t="s">
        <v>156</v>
      </c>
      <c r="L1375" s="805" t="s">
        <v>156</v>
      </c>
      <c r="M1375" s="805" t="s">
        <v>156</v>
      </c>
      <c r="N1375" s="805" t="s">
        <v>156</v>
      </c>
      <c r="O1375" s="806" t="str">
        <f t="shared" si="73"/>
        <v>-</v>
      </c>
      <c r="P1375" s="801" t="s">
        <v>156</v>
      </c>
      <c r="Q1375" s="801" t="str">
        <f>CONCATENATE(IFERROR(INDEX('УЦН 1.0'!D:D,MATCH('показатель 504-п'!T1375,'УЦН 1.0'!R:R,0)),""),IF(IFERROR(INDEX('УЦН 1.0'!H:H,MATCH('показатель 504-п'!T1375,'УЦН 1.0'!R:R,0)),"")="",""," ("&amp;IFERROR(INDEX('УЦН 1.0'!H:H,MATCH('показатель 504-п'!T1375,'УЦН 1.0'!R:R,0)),"")&amp;")"))</f>
        <v/>
      </c>
      <c r="R1375" s="807" t="str">
        <f>IFERROR(INDEX('УЦН 2.0'!K:K,MATCH('показатель 504-п'!T1375,'УЦН 2.0'!L:L,0)),"")</f>
        <v/>
      </c>
      <c r="S1375" s="801" t="str">
        <f>IFERROR(INDEX('ПРТС'!H:H,MATCH('показатель 504-п'!T1375,'ПРТС'!P:P,0)),"")</f>
        <v/>
      </c>
      <c r="T1375" s="808">
        <v>1376</v>
      </c>
      <c r="U1375" s="785"/>
      <c r="V1375" s="785"/>
      <c r="W1375" s="785"/>
      <c r="X1375" s="785"/>
      <c r="Y1375" s="785"/>
      <c r="Z1375" s="785"/>
      <c r="AA1375" s="785"/>
      <c r="AB1375" s="785"/>
    </row>
    <row r="1376" ht="14.25">
      <c r="A1376" s="800" t="s">
        <v>1234</v>
      </c>
      <c r="B1376" s="800" t="s">
        <v>7663</v>
      </c>
      <c r="C1376" s="800" t="s">
        <v>7689</v>
      </c>
      <c r="D1376" s="801">
        <v>46</v>
      </c>
      <c r="E1376" s="802">
        <v>22</v>
      </c>
      <c r="F1376" s="803" t="s">
        <v>7690</v>
      </c>
      <c r="G1376" s="803" t="s">
        <v>7691</v>
      </c>
      <c r="H1376" s="803" t="s">
        <v>7692</v>
      </c>
      <c r="I1376" s="803" t="str">
        <f>IFERROR(INDEX('УУС'!F:F,MATCH('показатель 504-п'!T1376,'УУС'!N:N,0)),"")</f>
        <v/>
      </c>
      <c r="J1376" s="804" t="str">
        <f t="shared" si="72"/>
        <v xml:space="preserve">2G низ</v>
      </c>
      <c r="K1376" s="805" t="s">
        <v>2515</v>
      </c>
      <c r="L1376" s="805" t="s">
        <v>156</v>
      </c>
      <c r="M1376" s="805" t="s">
        <v>156</v>
      </c>
      <c r="N1376" s="805" t="s">
        <v>2490</v>
      </c>
      <c r="O1376" s="806" t="str">
        <f t="shared" si="73"/>
        <v>-</v>
      </c>
      <c r="P1376" s="801" t="s">
        <v>156</v>
      </c>
      <c r="Q1376" s="801" t="str">
        <f>CONCATENATE(IFERROR(INDEX('УЦН 1.0'!D:D,MATCH('показатель 504-п'!T1376,'УЦН 1.0'!R:R,0)),""),IF(IFERROR(INDEX('УЦН 1.0'!H:H,MATCH('показатель 504-п'!T1376,'УЦН 1.0'!R:R,0)),"")="",""," ("&amp;IFERROR(INDEX('УЦН 1.0'!H:H,MATCH('показатель 504-п'!T1376,'УЦН 1.0'!R:R,0)),"")&amp;")"))</f>
        <v/>
      </c>
      <c r="R1376" s="807" t="str">
        <f>IFERROR(INDEX('УЦН 2.0'!K:K,MATCH('показатель 504-п'!T1376,'УЦН 2.0'!L:L,0)),"")</f>
        <v/>
      </c>
      <c r="S1376" s="801" t="str">
        <f>IFERROR(INDEX('ПРТС'!H:H,MATCH('показатель 504-п'!T1376,'ПРТС'!P:P,0)),"")</f>
        <v/>
      </c>
      <c r="T1376" s="808">
        <v>1377</v>
      </c>
      <c r="U1376" s="785"/>
      <c r="V1376" s="785"/>
      <c r="W1376" s="785"/>
      <c r="X1376" s="785"/>
      <c r="Y1376" s="785"/>
      <c r="Z1376" s="785"/>
      <c r="AA1376" s="785"/>
      <c r="AB1376" s="785"/>
    </row>
    <row r="1377" ht="14.25">
      <c r="A1377" s="800" t="s">
        <v>1151</v>
      </c>
      <c r="B1377" s="800"/>
      <c r="C1377" s="800" t="s">
        <v>1422</v>
      </c>
      <c r="D1377" s="801">
        <v>651</v>
      </c>
      <c r="E1377" s="802">
        <v>410</v>
      </c>
      <c r="F1377" s="803" t="s">
        <v>7693</v>
      </c>
      <c r="G1377" s="803" t="s">
        <v>7694</v>
      </c>
      <c r="H1377" s="803" t="s">
        <v>7695</v>
      </c>
      <c r="I1377" s="803" t="str">
        <f>IFERROR(INDEX('УУС'!F:F,MATCH('показатель 504-п'!T1377,'УУС'!N:N,0)),"")</f>
        <v/>
      </c>
      <c r="J1377" s="804" t="str">
        <f t="shared" si="72"/>
        <v xml:space="preserve">3G хор</v>
      </c>
      <c r="K1377" s="805" t="s">
        <v>156</v>
      </c>
      <c r="L1377" s="805" t="s">
        <v>2488</v>
      </c>
      <c r="M1377" s="805" t="s">
        <v>156</v>
      </c>
      <c r="N1377" s="805" t="s">
        <v>156</v>
      </c>
      <c r="O1377" s="806" t="s">
        <v>819</v>
      </c>
      <c r="P1377" s="801" t="s">
        <v>156</v>
      </c>
      <c r="Q1377" s="801" t="str">
        <f>CONCATENATE(IFERROR(INDEX('УЦН 1.0'!D:D,MATCH('показатель 504-п'!T1377,'УЦН 1.0'!R:R,0)),""),IF(IFERROR(INDEX('УЦН 1.0'!H:H,MATCH('показатель 504-п'!T1377,'УЦН 1.0'!R:R,0)),"")="",""," ("&amp;IFERROR(INDEX('УЦН 1.0'!H:H,MATCH('показатель 504-п'!T1377,'УЦН 1.0'!R:R,0)),"")&amp;")"))</f>
        <v/>
      </c>
      <c r="R1377" s="807" t="str">
        <f>IFERROR(INDEX('УЦН 2.0'!K:K,MATCH('показатель 504-п'!T1377,'УЦН 2.0'!L:L,0)),"")</f>
        <v/>
      </c>
      <c r="S1377" s="801" t="str">
        <f>IFERROR(INDEX('ПРТС'!H:H,MATCH('показатель 504-п'!T1377,'ПРТС'!P:P,0)),"")</f>
        <v/>
      </c>
      <c r="T1377" s="808">
        <v>1378</v>
      </c>
      <c r="U1377" s="785"/>
      <c r="V1377" s="785"/>
      <c r="W1377" s="785"/>
      <c r="X1377" s="785"/>
      <c r="Y1377" s="785"/>
      <c r="Z1377" s="785"/>
      <c r="AA1377" s="785"/>
      <c r="AB1377" s="785"/>
    </row>
    <row r="1378" ht="14.25">
      <c r="A1378" s="818" t="s">
        <v>1151</v>
      </c>
      <c r="B1378" s="800"/>
      <c r="C1378" s="818" t="s">
        <v>406</v>
      </c>
      <c r="D1378" s="813">
        <v>369</v>
      </c>
      <c r="E1378" s="822">
        <v>222</v>
      </c>
      <c r="F1378" s="823" t="s">
        <v>7696</v>
      </c>
      <c r="G1378" s="823" t="s">
        <v>7697</v>
      </c>
      <c r="H1378" s="823" t="s">
        <v>7698</v>
      </c>
      <c r="I1378" s="803" t="str">
        <f>IFERROR(INDEX('УУС'!F:F,MATCH('показатель 504-п'!T1378,'УУС'!N:N,0)),"")</f>
        <v/>
      </c>
      <c r="J1378" s="819" t="str">
        <f t="shared" si="72"/>
        <v xml:space="preserve">3G низ</v>
      </c>
      <c r="K1378" s="805" t="s">
        <v>156</v>
      </c>
      <c r="L1378" s="805" t="s">
        <v>7699</v>
      </c>
      <c r="M1378" s="805" t="s">
        <v>156</v>
      </c>
      <c r="N1378" s="820" t="s">
        <v>156</v>
      </c>
      <c r="O1378" s="806" t="str">
        <f t="shared" si="73"/>
        <v>Спутник</v>
      </c>
      <c r="P1378" s="801" t="s">
        <v>882</v>
      </c>
      <c r="Q1378" s="801" t="str">
        <f>CONCATENATE(IFERROR(INDEX('УЦН 1.0'!D:D,MATCH('показатель 504-п'!T1378,'УЦН 1.0'!R:R,0)),""),IF(IFERROR(INDEX('УЦН 1.0'!H:H,MATCH('показатель 504-п'!T1378,'УЦН 1.0'!R:R,0)),"")="",""," ("&amp;IFERROR(INDEX('УЦН 1.0'!H:H,MATCH('показатель 504-п'!T1378,'УЦН 1.0'!R:R,0)),"")&amp;")"))</f>
        <v xml:space="preserve">2021 (Спутник)</v>
      </c>
      <c r="R1378" s="807">
        <f>IFERROR(INDEX('УЦН 2.0'!K:K,MATCH('показатель 504-п'!T1378,'УЦН 2.0'!L:L,0)),"")</f>
        <v>0</v>
      </c>
      <c r="S1378" s="801" t="str">
        <f>IFERROR(INDEX('ПРТС'!H:H,MATCH('показатель 504-п'!T1378,'ПРТС'!P:P,0)),"")</f>
        <v/>
      </c>
      <c r="T1378" s="808">
        <v>1379</v>
      </c>
      <c r="U1378" s="785"/>
      <c r="V1378" s="785"/>
      <c r="W1378" s="785"/>
      <c r="X1378" s="785"/>
      <c r="Y1378" s="785"/>
      <c r="Z1378" s="785"/>
      <c r="AA1378" s="785"/>
      <c r="AB1378" s="785"/>
    </row>
    <row r="1379" ht="14.25">
      <c r="A1379" s="800" t="s">
        <v>1151</v>
      </c>
      <c r="B1379" s="800"/>
      <c r="C1379" s="800" t="s">
        <v>7700</v>
      </c>
      <c r="D1379" s="801">
        <v>124</v>
      </c>
      <c r="E1379" s="802">
        <v>94</v>
      </c>
      <c r="F1379" s="803" t="s">
        <v>7701</v>
      </c>
      <c r="G1379" s="803" t="s">
        <v>7702</v>
      </c>
      <c r="H1379" s="803" t="s">
        <v>7703</v>
      </c>
      <c r="I1379" s="803" t="str">
        <f>IFERROR(INDEX('УУС'!F:F,MATCH('показатель 504-п'!T1379,'УУС'!N:N,0)),"")</f>
        <v/>
      </c>
      <c r="J1379" s="804" t="str">
        <f t="shared" si="72"/>
        <v xml:space="preserve">2G низ</v>
      </c>
      <c r="K1379" s="805" t="s">
        <v>156</v>
      </c>
      <c r="L1379" s="805" t="s">
        <v>156</v>
      </c>
      <c r="M1379" s="805" t="s">
        <v>156</v>
      </c>
      <c r="N1379" s="805" t="s">
        <v>7704</v>
      </c>
      <c r="O1379" s="806" t="str">
        <f t="shared" si="73"/>
        <v>Спутник</v>
      </c>
      <c r="P1379" s="801" t="s">
        <v>882</v>
      </c>
      <c r="Q1379" s="801" t="str">
        <f>CONCATENATE(IFERROR(INDEX('УЦН 1.0'!D:D,MATCH('показатель 504-п'!T1379,'УЦН 1.0'!R:R,0)),""),IF(IFERROR(INDEX('УЦН 1.0'!H:H,MATCH('показатель 504-п'!T1379,'УЦН 1.0'!R:R,0)),"")="",""," ("&amp;IFERROR(INDEX('УЦН 1.0'!H:H,MATCH('показатель 504-п'!T1379,'УЦН 1.0'!R:R,0)),"")&amp;")"))</f>
        <v/>
      </c>
      <c r="R1379" s="807" t="str">
        <f>IFERROR(INDEX('УЦН 2.0'!K:K,MATCH('показатель 504-п'!T1379,'УЦН 2.0'!L:L,0)),"")</f>
        <v/>
      </c>
      <c r="S1379" s="801" t="str">
        <f>IFERROR(INDEX('ПРТС'!H:H,MATCH('показатель 504-п'!T1379,'ПРТС'!P:P,0)),"")</f>
        <v/>
      </c>
      <c r="T1379" s="808">
        <v>1380</v>
      </c>
      <c r="U1379" s="785"/>
      <c r="V1379" s="785"/>
      <c r="W1379" s="785"/>
      <c r="X1379" s="785"/>
      <c r="Y1379" s="785"/>
      <c r="Z1379" s="785"/>
      <c r="AA1379" s="785"/>
      <c r="AB1379" s="785"/>
    </row>
    <row r="1380" ht="14.25">
      <c r="A1380" s="800" t="s">
        <v>1151</v>
      </c>
      <c r="B1380" s="800"/>
      <c r="C1380" s="800" t="s">
        <v>7705</v>
      </c>
      <c r="D1380" s="801">
        <v>71</v>
      </c>
      <c r="E1380" s="802">
        <v>53</v>
      </c>
      <c r="F1380" s="803" t="s">
        <v>7706</v>
      </c>
      <c r="G1380" s="803" t="s">
        <v>7707</v>
      </c>
      <c r="H1380" s="803" t="s">
        <v>7708</v>
      </c>
      <c r="I1380" s="803" t="str">
        <f>IFERROR(INDEX('УУС'!F:F,MATCH('показатель 504-п'!T1380,'УУС'!N:N,0)),"")</f>
        <v/>
      </c>
      <c r="J1380" s="804" t="str">
        <f t="shared" si="72"/>
        <v xml:space="preserve">2G низ</v>
      </c>
      <c r="K1380" s="805" t="s">
        <v>156</v>
      </c>
      <c r="L1380" s="805" t="s">
        <v>156</v>
      </c>
      <c r="M1380" s="805" t="s">
        <v>156</v>
      </c>
      <c r="N1380" s="805" t="s">
        <v>7704</v>
      </c>
      <c r="O1380" s="806" t="str">
        <f t="shared" si="73"/>
        <v>-</v>
      </c>
      <c r="P1380" s="801" t="s">
        <v>156</v>
      </c>
      <c r="Q1380" s="801" t="str">
        <f>CONCATENATE(IFERROR(INDEX('УЦН 1.0'!D:D,MATCH('показатель 504-п'!T1380,'УЦН 1.0'!R:R,0)),""),IF(IFERROR(INDEX('УЦН 1.0'!H:H,MATCH('показатель 504-п'!T1380,'УЦН 1.0'!R:R,0)),"")="",""," ("&amp;IFERROR(INDEX('УЦН 1.0'!H:H,MATCH('показатель 504-п'!T1380,'УЦН 1.0'!R:R,0)),"")&amp;")"))</f>
        <v/>
      </c>
      <c r="R1380" s="807" t="str">
        <f>IFERROR(INDEX('УЦН 2.0'!K:K,MATCH('показатель 504-п'!T1380,'УЦН 2.0'!L:L,0)),"")</f>
        <v/>
      </c>
      <c r="S1380" s="801" t="str">
        <f>IFERROR(INDEX('ПРТС'!H:H,MATCH('показатель 504-п'!T1380,'ПРТС'!P:P,0)),"")</f>
        <v/>
      </c>
      <c r="T1380" s="808">
        <v>1381</v>
      </c>
      <c r="U1380" s="785"/>
      <c r="V1380" s="785"/>
      <c r="W1380" s="785"/>
      <c r="X1380" s="785"/>
      <c r="Y1380" s="785"/>
      <c r="Z1380" s="785"/>
      <c r="AA1380" s="785"/>
      <c r="AB1380" s="785"/>
    </row>
    <row r="1381" ht="14.25">
      <c r="A1381" s="800" t="s">
        <v>1151</v>
      </c>
      <c r="B1381" s="800"/>
      <c r="C1381" s="800" t="s">
        <v>7709</v>
      </c>
      <c r="D1381" s="801">
        <v>55</v>
      </c>
      <c r="E1381" s="802">
        <v>76</v>
      </c>
      <c r="F1381" s="803" t="s">
        <v>7710</v>
      </c>
      <c r="G1381" s="803" t="s">
        <v>7711</v>
      </c>
      <c r="H1381" s="803" t="s">
        <v>7712</v>
      </c>
      <c r="I1381" s="803" t="str">
        <f>IFERROR(INDEX('УУС'!F:F,MATCH('показатель 504-п'!T1381,'УУС'!N:N,0)),"")</f>
        <v/>
      </c>
      <c r="J1381" s="804" t="str">
        <f t="shared" si="72"/>
        <v>-</v>
      </c>
      <c r="K1381" s="805" t="s">
        <v>156</v>
      </c>
      <c r="L1381" s="805" t="s">
        <v>156</v>
      </c>
      <c r="M1381" s="805" t="s">
        <v>156</v>
      </c>
      <c r="N1381" s="805" t="s">
        <v>156</v>
      </c>
      <c r="O1381" s="806" t="str">
        <f t="shared" si="73"/>
        <v>Спутник</v>
      </c>
      <c r="P1381" s="801" t="s">
        <v>882</v>
      </c>
      <c r="Q1381" s="801" t="str">
        <f>CONCATENATE(IFERROR(INDEX('УЦН 1.0'!D:D,MATCH('показатель 504-п'!T1381,'УЦН 1.0'!R:R,0)),""),IF(IFERROR(INDEX('УЦН 1.0'!H:H,MATCH('показатель 504-п'!T1381,'УЦН 1.0'!R:R,0)),"")="",""," ("&amp;IFERROR(INDEX('УЦН 1.0'!H:H,MATCH('показатель 504-п'!T1381,'УЦН 1.0'!R:R,0)),"")&amp;")"))</f>
        <v/>
      </c>
      <c r="R1381" s="807" t="str">
        <f>IFERROR(INDEX('УЦН 2.0'!K:K,MATCH('показатель 504-п'!T1381,'УЦН 2.0'!L:L,0)),"")</f>
        <v/>
      </c>
      <c r="S1381" s="801" t="str">
        <f>IFERROR(INDEX('ПРТС'!H:H,MATCH('показатель 504-п'!T1381,'ПРТС'!P:P,0)),"")</f>
        <v/>
      </c>
      <c r="T1381" s="808">
        <v>1382</v>
      </c>
      <c r="U1381" s="785"/>
      <c r="V1381" s="785"/>
      <c r="W1381" s="785"/>
      <c r="X1381" s="785"/>
      <c r="Y1381" s="785"/>
      <c r="Z1381" s="785"/>
      <c r="AA1381" s="785"/>
      <c r="AB1381" s="785"/>
    </row>
    <row r="1382" ht="14.25">
      <c r="A1382" s="800" t="s">
        <v>1151</v>
      </c>
      <c r="B1382" s="800"/>
      <c r="C1382" s="800" t="s">
        <v>1496</v>
      </c>
      <c r="D1382" s="801">
        <v>639</v>
      </c>
      <c r="E1382" s="802">
        <v>467</v>
      </c>
      <c r="F1382" s="803" t="s">
        <v>7713</v>
      </c>
      <c r="G1382" s="803" t="s">
        <v>7714</v>
      </c>
      <c r="H1382" s="803" t="s">
        <v>7715</v>
      </c>
      <c r="I1382" s="803" t="str">
        <f>IFERROR(INDEX('УУС'!F:F,MATCH('показатель 504-п'!T1382,'УУС'!N:N,0)),"")</f>
        <v/>
      </c>
      <c r="J1382" s="804" t="str">
        <f t="shared" si="72"/>
        <v xml:space="preserve">4G хор</v>
      </c>
      <c r="K1382" s="805" t="s">
        <v>156</v>
      </c>
      <c r="L1382" s="805" t="s">
        <v>2481</v>
      </c>
      <c r="M1382" s="805" t="s">
        <v>156</v>
      </c>
      <c r="N1382" s="805" t="s">
        <v>7704</v>
      </c>
      <c r="O1382" s="806" t="str">
        <f t="shared" si="73"/>
        <v>Спутник</v>
      </c>
      <c r="P1382" s="801" t="s">
        <v>882</v>
      </c>
      <c r="Q1382" s="801" t="str">
        <f>CONCATENATE(IFERROR(INDEX('УЦН 1.0'!D:D,MATCH('показатель 504-п'!T1382,'УЦН 1.0'!R:R,0)),""),IF(IFERROR(INDEX('УЦН 1.0'!H:H,MATCH('показатель 504-п'!T1382,'УЦН 1.0'!R:R,0)),"")="",""," ("&amp;IFERROR(INDEX('УЦН 1.0'!H:H,MATCH('показатель 504-п'!T1382,'УЦН 1.0'!R:R,0)),"")&amp;")"))</f>
        <v/>
      </c>
      <c r="R1382" s="807" t="str">
        <f>IFERROR(INDEX('УЦН 2.0'!K:K,MATCH('показатель 504-п'!T1382,'УЦН 2.0'!L:L,0)),"")</f>
        <v/>
      </c>
      <c r="S1382" s="801" t="str">
        <f>IFERROR(INDEX('ПРТС'!H:H,MATCH('показатель 504-п'!T1382,'ПРТС'!P:P,0)),"")</f>
        <v/>
      </c>
      <c r="T1382" s="808">
        <v>1383</v>
      </c>
      <c r="U1382" s="785"/>
      <c r="V1382" s="785"/>
      <c r="W1382" s="785"/>
      <c r="X1382" s="785"/>
      <c r="Y1382" s="785"/>
      <c r="Z1382" s="785"/>
      <c r="AA1382" s="785"/>
      <c r="AB1382" s="785"/>
    </row>
    <row r="1383" ht="14.25">
      <c r="A1383" s="800" t="s">
        <v>1151</v>
      </c>
      <c r="B1383" s="800"/>
      <c r="C1383" s="800" t="s">
        <v>7716</v>
      </c>
      <c r="D1383" s="801">
        <v>47</v>
      </c>
      <c r="E1383" s="802">
        <v>12</v>
      </c>
      <c r="F1383" s="803" t="s">
        <v>7717</v>
      </c>
      <c r="G1383" s="803" t="s">
        <v>7718</v>
      </c>
      <c r="H1383" s="803" t="s">
        <v>7719</v>
      </c>
      <c r="I1383" s="803" t="str">
        <f>IFERROR(INDEX('УУС'!F:F,MATCH('показатель 504-п'!T1383,'УУС'!N:N,0)),"")</f>
        <v xml:space="preserve">ул. Ленина, д. 15</v>
      </c>
      <c r="J1383" s="804" t="str">
        <f t="shared" si="72"/>
        <v>-</v>
      </c>
      <c r="K1383" s="805" t="s">
        <v>156</v>
      </c>
      <c r="L1383" s="805" t="s">
        <v>156</v>
      </c>
      <c r="M1383" s="805" t="s">
        <v>156</v>
      </c>
      <c r="N1383" s="805" t="s">
        <v>156</v>
      </c>
      <c r="O1383" s="806" t="str">
        <f t="shared" si="73"/>
        <v>Спутник</v>
      </c>
      <c r="P1383" s="801" t="s">
        <v>882</v>
      </c>
      <c r="Q1383" s="801" t="str">
        <f>CONCATENATE(IFERROR(INDEX('УЦН 1.0'!D:D,MATCH('показатель 504-п'!T1383,'УЦН 1.0'!R:R,0)),""),IF(IFERROR(INDEX('УЦН 1.0'!H:H,MATCH('показатель 504-п'!T1383,'УЦН 1.0'!R:R,0)),"")="",""," ("&amp;IFERROR(INDEX('УЦН 1.0'!H:H,MATCH('показатель 504-п'!T1383,'УЦН 1.0'!R:R,0)),"")&amp;")"))</f>
        <v/>
      </c>
      <c r="R1383" s="807" t="str">
        <f>IFERROR(INDEX('УЦН 2.0'!K:K,MATCH('показатель 504-п'!T1383,'УЦН 2.0'!L:L,0)),"")</f>
        <v/>
      </c>
      <c r="S1383" s="801" t="str">
        <f>IFERROR(INDEX('ПРТС'!H:H,MATCH('показатель 504-п'!T1383,'ПРТС'!P:P,0)),"")</f>
        <v/>
      </c>
      <c r="T1383" s="808">
        <v>1384</v>
      </c>
      <c r="U1383" s="785"/>
      <c r="V1383" s="785"/>
      <c r="W1383" s="785"/>
      <c r="X1383" s="785"/>
      <c r="Y1383" s="785"/>
      <c r="Z1383" s="785"/>
      <c r="AA1383" s="785"/>
      <c r="AB1383" s="785"/>
    </row>
    <row r="1384" ht="14.25">
      <c r="A1384" s="800" t="s">
        <v>1151</v>
      </c>
      <c r="B1384" s="800"/>
      <c r="C1384" s="800" t="s">
        <v>7720</v>
      </c>
      <c r="D1384" s="801">
        <v>6950</v>
      </c>
      <c r="E1384" s="802">
        <v>6167</v>
      </c>
      <c r="F1384" s="803" t="s">
        <v>7721</v>
      </c>
      <c r="G1384" s="803" t="s">
        <v>7722</v>
      </c>
      <c r="H1384" s="803" t="s">
        <v>7723</v>
      </c>
      <c r="I1384" s="803" t="str">
        <f>IFERROR(INDEX('УУС'!F:F,MATCH('показатель 504-п'!T1384,'УУС'!N:N,0)),"")</f>
        <v/>
      </c>
      <c r="J1384" s="804" t="str">
        <f t="shared" ref="J1384:J1447" si="74">IF(COUNTIF(K1384:N1384,"*4G хорошее*")&gt;0,"4G хор",IF(COUNTIF(K1384:N1384,"*3G хорошее*")&gt;0,"3G хор",IF(COUNTIF(K1384:N1384,"*4G низкое*")&gt;0,"4G низ",IF(COUNTIF(K1384:N1384,"*3G низкое*")&gt;0,"3G низ",IF(COUNTIF(K1384:N1384,"*2G хорошее*")&gt;0,"2G хор",IF(COUNTIF(K1384:N1384,"*2G низкое*")&gt;0,"2G низ",IF((COUNTIF(K1384:N1384,"* *")=0),"-",)))))))</f>
        <v xml:space="preserve">4G хор</v>
      </c>
      <c r="K1384" s="805" t="s">
        <v>2480</v>
      </c>
      <c r="L1384" s="805" t="s">
        <v>2481</v>
      </c>
      <c r="M1384" s="805" t="s">
        <v>2482</v>
      </c>
      <c r="N1384" s="805" t="s">
        <v>2483</v>
      </c>
      <c r="O1384" s="806" t="s">
        <v>819</v>
      </c>
      <c r="P1384" s="801" t="s">
        <v>882</v>
      </c>
      <c r="Q1384" s="801" t="str">
        <f>CONCATENATE(IFERROR(INDEX('УЦН 1.0'!D:D,MATCH('показатель 504-п'!T1384,'УЦН 1.0'!R:R,0)),""),IF(IFERROR(INDEX('УЦН 1.0'!H:H,MATCH('показатель 504-п'!T1384,'УЦН 1.0'!R:R,0)),"")="",""," ("&amp;IFERROR(INDEX('УЦН 1.0'!H:H,MATCH('показатель 504-п'!T1384,'УЦН 1.0'!R:R,0)),"")&amp;")"))</f>
        <v/>
      </c>
      <c r="R1384" s="807" t="str">
        <f>IFERROR(INDEX('УЦН 2.0'!K:K,MATCH('показатель 504-п'!T1384,'УЦН 2.0'!L:L,0)),"")</f>
        <v/>
      </c>
      <c r="S1384" s="801" t="str">
        <f>IFERROR(INDEX('ПРТС'!H:H,MATCH('показатель 504-п'!T1384,'ПРТС'!P:P,0)),"")</f>
        <v/>
      </c>
      <c r="T1384" s="808">
        <v>1386</v>
      </c>
      <c r="U1384" s="785"/>
      <c r="V1384" s="785"/>
      <c r="W1384" s="785"/>
      <c r="X1384" s="785"/>
      <c r="Y1384" s="785"/>
      <c r="Z1384" s="785"/>
      <c r="AA1384" s="785"/>
      <c r="AB1384" s="785"/>
    </row>
    <row r="1385" ht="14.25">
      <c r="A1385" s="800" t="s">
        <v>1151</v>
      </c>
      <c r="B1385" s="800"/>
      <c r="C1385" s="800" t="s">
        <v>7724</v>
      </c>
      <c r="D1385" s="801">
        <v>1534</v>
      </c>
      <c r="E1385" s="802">
        <v>1224</v>
      </c>
      <c r="F1385" s="803" t="s">
        <v>7725</v>
      </c>
      <c r="G1385" s="803" t="s">
        <v>7726</v>
      </c>
      <c r="H1385" s="803" t="s">
        <v>7727</v>
      </c>
      <c r="I1385" s="803" t="str">
        <f>IFERROR(INDEX('УУС'!F:F,MATCH('показатель 504-п'!T1385,'УУС'!N:N,0)),"")</f>
        <v/>
      </c>
      <c r="J1385" s="804" t="str">
        <f t="shared" si="74"/>
        <v xml:space="preserve">4G хор</v>
      </c>
      <c r="K1385" s="805" t="s">
        <v>2480</v>
      </c>
      <c r="L1385" s="805" t="s">
        <v>2536</v>
      </c>
      <c r="M1385" s="805" t="s">
        <v>2482</v>
      </c>
      <c r="N1385" s="805" t="s">
        <v>2695</v>
      </c>
      <c r="O1385" s="806" t="str">
        <f t="shared" ref="O1384:O1447" si="75">IF(COUNTIF(P1385:R1385,"*ВОЛС*")&gt;0,"ВОЛС",IF(COUNTIF(P1385:R1385,"*БШПД*")&gt;0,"РРЛ",IF(COUNTIF(P1385:R1385,"*Спутник*")&gt;0,"Спутник",IF((COUNTIF(P1385:R1385,"* *")=0),"-",))))</f>
        <v>Спутник</v>
      </c>
      <c r="P1385" s="801" t="s">
        <v>882</v>
      </c>
      <c r="Q1385" s="801" t="str">
        <f>CONCATENATE(IFERROR(INDEX('УЦН 1.0'!D:D,MATCH('показатель 504-п'!T1385,'УЦН 1.0'!R:R,0)),""),IF(IFERROR(INDEX('УЦН 1.0'!H:H,MATCH('показатель 504-п'!T1385,'УЦН 1.0'!R:R,0)),"")="",""," ("&amp;IFERROR(INDEX('УЦН 1.0'!H:H,MATCH('показатель 504-п'!T1385,'УЦН 1.0'!R:R,0)),"")&amp;")"))</f>
        <v/>
      </c>
      <c r="R1385" s="807" t="str">
        <f>IFERROR(INDEX('УЦН 2.0'!K:K,MATCH('показатель 504-п'!T1385,'УЦН 2.0'!L:L,0)),"")</f>
        <v/>
      </c>
      <c r="S1385" s="801" t="str">
        <f>IFERROR(INDEX('ПРТС'!H:H,MATCH('показатель 504-п'!T1385,'ПРТС'!P:P,0)),"")</f>
        <v/>
      </c>
      <c r="T1385" s="808">
        <v>1387</v>
      </c>
      <c r="U1385" s="785"/>
      <c r="V1385" s="785"/>
      <c r="W1385" s="785"/>
      <c r="X1385" s="785"/>
      <c r="Y1385" s="785"/>
      <c r="Z1385" s="785"/>
      <c r="AA1385" s="785"/>
      <c r="AB1385" s="785"/>
    </row>
    <row r="1386" ht="14.25">
      <c r="A1386" s="800" t="s">
        <v>7728</v>
      </c>
      <c r="B1386" s="800"/>
      <c r="C1386" s="800" t="s">
        <v>7729</v>
      </c>
      <c r="D1386" s="801">
        <v>10037</v>
      </c>
      <c r="E1386" s="802">
        <v>8428</v>
      </c>
      <c r="F1386" s="803" t="s">
        <v>7730</v>
      </c>
      <c r="G1386" s="803" t="s">
        <v>7731</v>
      </c>
      <c r="H1386" s="803" t="s">
        <v>7732</v>
      </c>
      <c r="I1386" s="803" t="str">
        <f>IFERROR(INDEX('УУС'!F:F,MATCH('показатель 504-п'!T1386,'УУС'!N:N,0)),"")</f>
        <v/>
      </c>
      <c r="J1386" s="804" t="str">
        <f t="shared" si="74"/>
        <v xml:space="preserve">4G хор</v>
      </c>
      <c r="K1386" s="805" t="s">
        <v>2480</v>
      </c>
      <c r="L1386" s="805" t="s">
        <v>2481</v>
      </c>
      <c r="M1386" s="805" t="s">
        <v>2482</v>
      </c>
      <c r="N1386" s="805" t="s">
        <v>2483</v>
      </c>
      <c r="O1386" s="806" t="str">
        <f t="shared" si="75"/>
        <v>ВОЛС</v>
      </c>
      <c r="P1386" s="801" t="s">
        <v>819</v>
      </c>
      <c r="Q1386" s="801" t="str">
        <f>CONCATENATE(IFERROR(INDEX('УЦН 1.0'!D:D,MATCH('показатель 504-п'!T1386,'УЦН 1.0'!R:R,0)),""),IF(IFERROR(INDEX('УЦН 1.0'!H:H,MATCH('показатель 504-п'!T1386,'УЦН 1.0'!R:R,0)),"")="",""," ("&amp;IFERROR(INDEX('УЦН 1.0'!H:H,MATCH('показатель 504-п'!T1386,'УЦН 1.0'!R:R,0)),"")&amp;")"))</f>
        <v/>
      </c>
      <c r="R1386" s="807" t="str">
        <f>IFERROR(INDEX('УЦН 2.0'!K:K,MATCH('показатель 504-п'!T1386,'УЦН 2.0'!L:L,0)),"")</f>
        <v/>
      </c>
      <c r="S1386" s="801" t="str">
        <f>IFERROR(INDEX('ПРТС'!H:H,MATCH('показатель 504-п'!T1386,'ПРТС'!P:P,0)),"")</f>
        <v/>
      </c>
      <c r="T1386" s="808">
        <v>571</v>
      </c>
      <c r="U1386" s="785"/>
      <c r="V1386" s="785"/>
      <c r="W1386" s="785"/>
      <c r="X1386" s="785"/>
      <c r="Y1386" s="785"/>
      <c r="Z1386" s="785"/>
      <c r="AA1386" s="785"/>
      <c r="AB1386" s="785"/>
    </row>
    <row r="1387" ht="14.25">
      <c r="A1387" s="800" t="s">
        <v>7733</v>
      </c>
      <c r="B1387" s="800"/>
      <c r="C1387" s="800" t="s">
        <v>7734</v>
      </c>
      <c r="D1387" s="801">
        <v>33091</v>
      </c>
      <c r="E1387" s="802">
        <v>40442</v>
      </c>
      <c r="F1387" s="803" t="s">
        <v>7735</v>
      </c>
      <c r="G1387" s="803" t="s">
        <v>7736</v>
      </c>
      <c r="H1387" s="803" t="s">
        <v>7737</v>
      </c>
      <c r="I1387" s="803" t="str">
        <f>IFERROR(INDEX('УУС'!F:F,MATCH('показатель 504-п'!T1387,'УУС'!N:N,0)),"")</f>
        <v/>
      </c>
      <c r="J1387" s="804" t="str">
        <f t="shared" si="74"/>
        <v xml:space="preserve">4G хор</v>
      </c>
      <c r="K1387" s="805" t="s">
        <v>2480</v>
      </c>
      <c r="L1387" s="805" t="s">
        <v>2481</v>
      </c>
      <c r="M1387" s="805" t="s">
        <v>2482</v>
      </c>
      <c r="N1387" s="805" t="s">
        <v>2483</v>
      </c>
      <c r="O1387" s="806" t="str">
        <f t="shared" si="75"/>
        <v>ВОЛС</v>
      </c>
      <c r="P1387" s="801" t="s">
        <v>819</v>
      </c>
      <c r="Q1387" s="801" t="str">
        <f>CONCATENATE(IFERROR(INDEX('УЦН 1.0'!D:D,MATCH('показатель 504-п'!T1387,'УЦН 1.0'!R:R,0)),""),IF(IFERROR(INDEX('УЦН 1.0'!H:H,MATCH('показатель 504-п'!T1387,'УЦН 1.0'!R:R,0)),"")="",""," ("&amp;IFERROR(INDEX('УЦН 1.0'!H:H,MATCH('показатель 504-п'!T1387,'УЦН 1.0'!R:R,0)),"")&amp;")"))</f>
        <v/>
      </c>
      <c r="R1387" s="807" t="str">
        <f>IFERROR(INDEX('УЦН 2.0'!K:K,MATCH('показатель 504-п'!T1387,'УЦН 2.0'!L:L,0)),"")</f>
        <v/>
      </c>
      <c r="S1387" s="801" t="str">
        <f>IFERROR(INDEX('ПРТС'!H:H,MATCH('показатель 504-п'!T1387,'ПРТС'!P:P,0)),"")</f>
        <v/>
      </c>
      <c r="T1387" s="808">
        <v>1388</v>
      </c>
      <c r="U1387" s="785"/>
      <c r="V1387" s="785"/>
      <c r="W1387" s="785"/>
      <c r="X1387" s="785"/>
      <c r="Y1387" s="785"/>
      <c r="Z1387" s="785"/>
      <c r="AA1387" s="785"/>
      <c r="AB1387" s="785"/>
    </row>
    <row r="1388" ht="14.25">
      <c r="A1388" s="818" t="s">
        <v>1152</v>
      </c>
      <c r="B1388" s="800" t="s">
        <v>1321</v>
      </c>
      <c r="C1388" s="818" t="s">
        <v>1153</v>
      </c>
      <c r="D1388" s="813">
        <v>211</v>
      </c>
      <c r="E1388" s="822">
        <v>227</v>
      </c>
      <c r="F1388" s="823" t="s">
        <v>7738</v>
      </c>
      <c r="G1388" s="823" t="s">
        <v>7739</v>
      </c>
      <c r="H1388" s="823" t="s">
        <v>7740</v>
      </c>
      <c r="I1388" s="803" t="str">
        <f>IFERROR(INDEX('УУС'!F:F,MATCH('показатель 504-п'!T1388,'УУС'!N:N,0)),"")</f>
        <v xml:space="preserve">ул. Центральная, д. 38а</v>
      </c>
      <c r="J1388" s="819" t="str">
        <f t="shared" si="74"/>
        <v xml:space="preserve">2G низ</v>
      </c>
      <c r="K1388" s="805" t="s">
        <v>156</v>
      </c>
      <c r="L1388" s="805" t="s">
        <v>156</v>
      </c>
      <c r="M1388" s="805" t="s">
        <v>156</v>
      </c>
      <c r="N1388" s="820" t="s">
        <v>2490</v>
      </c>
      <c r="O1388" s="806" t="str">
        <f t="shared" si="75"/>
        <v>Спутник</v>
      </c>
      <c r="P1388" s="801" t="s">
        <v>882</v>
      </c>
      <c r="Q1388" s="801" t="str">
        <f>CONCATENATE(IFERROR(INDEX('УЦН 1.0'!D:D,MATCH('показатель 504-п'!T1388,'УЦН 1.0'!R:R,0)),""),IF(IFERROR(INDEX('УЦН 1.0'!H:H,MATCH('показатель 504-п'!T1388,'УЦН 1.0'!R:R,0)),"")="",""," ("&amp;IFERROR(INDEX('УЦН 1.0'!H:H,MATCH('показатель 504-п'!T1388,'УЦН 1.0'!R:R,0)),"")&amp;")"))</f>
        <v/>
      </c>
      <c r="R1388" s="807">
        <f>IFERROR(INDEX('УЦН 2.0'!K:K,MATCH('показатель 504-п'!T1388,'УЦН 2.0'!L:L,0)),"")</f>
        <v>0</v>
      </c>
      <c r="S1388" s="801" t="str">
        <f>IFERROR(INDEX('ПРТС'!H:H,MATCH('показатель 504-п'!T1388,'ПРТС'!P:P,0)),"")</f>
        <v/>
      </c>
      <c r="T1388" s="808">
        <v>1389</v>
      </c>
      <c r="U1388" s="785"/>
      <c r="V1388" s="785"/>
      <c r="W1388" s="785"/>
      <c r="X1388" s="785"/>
      <c r="Y1388" s="785"/>
      <c r="Z1388" s="785"/>
      <c r="AA1388" s="785"/>
      <c r="AB1388" s="785"/>
    </row>
    <row r="1389" ht="14.25">
      <c r="A1389" s="800" t="s">
        <v>1152</v>
      </c>
      <c r="B1389" s="800" t="s">
        <v>1239</v>
      </c>
      <c r="C1389" s="800" t="s">
        <v>7741</v>
      </c>
      <c r="D1389" s="801">
        <v>1968</v>
      </c>
      <c r="E1389" s="802">
        <v>1703</v>
      </c>
      <c r="F1389" s="803" t="s">
        <v>7742</v>
      </c>
      <c r="G1389" s="803" t="s">
        <v>7743</v>
      </c>
      <c r="H1389" s="803" t="s">
        <v>7744</v>
      </c>
      <c r="I1389" s="803" t="str">
        <f>IFERROR(INDEX('УУС'!F:F,MATCH('показатель 504-п'!T1389,'УУС'!N:N,0)),"")</f>
        <v/>
      </c>
      <c r="J1389" s="804" t="str">
        <f t="shared" si="74"/>
        <v xml:space="preserve">3G хор</v>
      </c>
      <c r="K1389" s="805" t="s">
        <v>2707</v>
      </c>
      <c r="L1389" s="805" t="s">
        <v>2488</v>
      </c>
      <c r="M1389" s="805" t="s">
        <v>2508</v>
      </c>
      <c r="N1389" s="805" t="s">
        <v>2495</v>
      </c>
      <c r="O1389" s="806" t="str">
        <f t="shared" si="75"/>
        <v>ВОЛС</v>
      </c>
      <c r="P1389" s="801" t="s">
        <v>819</v>
      </c>
      <c r="Q1389" s="801" t="str">
        <f>CONCATENATE(IFERROR(INDEX('УЦН 1.0'!D:D,MATCH('показатель 504-п'!T1389,'УЦН 1.0'!R:R,0)),""),IF(IFERROR(INDEX('УЦН 1.0'!H:H,MATCH('показатель 504-п'!T1389,'УЦН 1.0'!R:R,0)),"")="",""," ("&amp;IFERROR(INDEX('УЦН 1.0'!H:H,MATCH('показатель 504-п'!T1389,'УЦН 1.0'!R:R,0)),"")&amp;")"))</f>
        <v/>
      </c>
      <c r="R1389" s="807" t="str">
        <f>IFERROR(INDEX('УЦН 2.0'!K:K,MATCH('показатель 504-п'!T1389,'УЦН 2.0'!L:L,0)),"")</f>
        <v/>
      </c>
      <c r="S1389" s="801" t="str">
        <f>IFERROR(INDEX('ПРТС'!H:H,MATCH('показатель 504-п'!T1389,'ПРТС'!P:P,0)),"")</f>
        <v/>
      </c>
      <c r="T1389" s="808">
        <v>1390</v>
      </c>
      <c r="U1389" s="785"/>
      <c r="V1389" s="785"/>
      <c r="W1389" s="785"/>
      <c r="X1389" s="785"/>
      <c r="Y1389" s="785"/>
      <c r="Z1389" s="785"/>
      <c r="AA1389" s="785"/>
      <c r="AB1389" s="785"/>
    </row>
    <row r="1390" ht="14.25">
      <c r="A1390" s="800" t="s">
        <v>1152</v>
      </c>
      <c r="B1390" s="800" t="s">
        <v>7745</v>
      </c>
      <c r="C1390" s="821" t="s">
        <v>1435</v>
      </c>
      <c r="D1390" s="801">
        <v>133</v>
      </c>
      <c r="E1390" s="822">
        <v>124</v>
      </c>
      <c r="F1390" s="823" t="s">
        <v>7746</v>
      </c>
      <c r="G1390" s="823" t="s">
        <v>7747</v>
      </c>
      <c r="H1390" s="823" t="s">
        <v>7748</v>
      </c>
      <c r="I1390" s="803" t="str">
        <f>IFERROR(INDEX('УУС'!F:F,MATCH('показатель 504-п'!T1390,'УУС'!N:N,0)),"")</f>
        <v/>
      </c>
      <c r="J1390" s="804" t="str">
        <f t="shared" si="74"/>
        <v xml:space="preserve">2G низ</v>
      </c>
      <c r="K1390" s="805" t="s">
        <v>156</v>
      </c>
      <c r="L1390" s="805" t="s">
        <v>156</v>
      </c>
      <c r="M1390" s="805" t="s">
        <v>156</v>
      </c>
      <c r="N1390" s="805" t="s">
        <v>2490</v>
      </c>
      <c r="O1390" s="806" t="str">
        <f t="shared" si="75"/>
        <v>Спутник</v>
      </c>
      <c r="P1390" s="801" t="s">
        <v>882</v>
      </c>
      <c r="Q1390" s="801" t="str">
        <f>CONCATENATE(IFERROR(INDEX('УЦН 1.0'!D:D,MATCH('показатель 504-п'!T1390,'УЦН 1.0'!R:R,0)),""),IF(IFERROR(INDEX('УЦН 1.0'!H:H,MATCH('показатель 504-п'!T1390,'УЦН 1.0'!R:R,0)),"")="",""," ("&amp;IFERROR(INDEX('УЦН 1.0'!H:H,MATCH('показатель 504-п'!T1390,'УЦН 1.0'!R:R,0)),"")&amp;")"))</f>
        <v/>
      </c>
      <c r="R1390" s="807" t="str">
        <f>IFERROR(INDEX('УЦН 2.0'!K:K,MATCH('показатель 504-п'!T1390,'УЦН 2.0'!L:L,0)),"")</f>
        <v/>
      </c>
      <c r="S1390" s="801" t="str">
        <f>IFERROR(INDEX('ПРТС'!H:H,MATCH('показатель 504-п'!T1390,'ПРТС'!P:P,0)),"")</f>
        <v/>
      </c>
      <c r="T1390" s="808">
        <v>1391</v>
      </c>
      <c r="U1390" s="785"/>
      <c r="V1390" s="785"/>
      <c r="W1390" s="785"/>
      <c r="X1390" s="785"/>
      <c r="Y1390" s="785"/>
      <c r="Z1390" s="785"/>
      <c r="AA1390" s="785"/>
      <c r="AB1390" s="785"/>
    </row>
    <row r="1391" ht="14.25">
      <c r="A1391" s="809" t="s">
        <v>1152</v>
      </c>
      <c r="B1391" s="800" t="s">
        <v>1239</v>
      </c>
      <c r="C1391" s="809" t="s">
        <v>407</v>
      </c>
      <c r="D1391" s="810">
        <v>401</v>
      </c>
      <c r="E1391" s="802">
        <v>386</v>
      </c>
      <c r="F1391" s="803" t="s">
        <v>7749</v>
      </c>
      <c r="G1391" s="803" t="s">
        <v>7750</v>
      </c>
      <c r="H1391" s="803" t="s">
        <v>7751</v>
      </c>
      <c r="I1391" s="803" t="str">
        <f>IFERROR(INDEX('УУС'!F:F,MATCH('показатель 504-п'!T1391,'УУС'!N:N,0)),"")</f>
        <v/>
      </c>
      <c r="J1391" s="811" t="str">
        <f t="shared" si="74"/>
        <v xml:space="preserve">4G хор</v>
      </c>
      <c r="K1391" s="805" t="s">
        <v>156</v>
      </c>
      <c r="L1391" s="812" t="s">
        <v>2481</v>
      </c>
      <c r="M1391" s="805" t="s">
        <v>156</v>
      </c>
      <c r="N1391" s="812" t="s">
        <v>2483</v>
      </c>
      <c r="O1391" s="806" t="str">
        <f t="shared" si="75"/>
        <v>ВОЛС</v>
      </c>
      <c r="P1391" s="801" t="s">
        <v>819</v>
      </c>
      <c r="Q1391" s="801" t="str">
        <f>CONCATENATE(IFERROR(INDEX('УЦН 1.0'!D:D,MATCH('показатель 504-п'!T1391,'УЦН 1.0'!R:R,0)),""),IF(IFERROR(INDEX('УЦН 1.0'!H:H,MATCH('показатель 504-п'!T1391,'УЦН 1.0'!R:R,0)),"")="",""," ("&amp;IFERROR(INDEX('УЦН 1.0'!H:H,MATCH('показатель 504-п'!T1391,'УЦН 1.0'!R:R,0)),"")&amp;")"))</f>
        <v xml:space="preserve">2021 (ВОЛС)</v>
      </c>
      <c r="R1391" s="807" t="str">
        <f>IFERROR(INDEX('УЦН 2.0'!K:K,MATCH('показатель 504-п'!T1391,'УЦН 2.0'!L:L,0)),"")</f>
        <v xml:space="preserve">2023 (с 2022) (январь 2023) - ВОЛС + Мегафон </v>
      </c>
      <c r="S1391" s="801" t="str">
        <f>IFERROR(INDEX('ПРТС'!H:H,MATCH('показатель 504-п'!T1391,'ПРТС'!P:P,0)),"")</f>
        <v/>
      </c>
      <c r="T1391" s="808">
        <v>1392</v>
      </c>
      <c r="U1391" s="785"/>
      <c r="V1391" s="785"/>
      <c r="W1391" s="785"/>
      <c r="X1391" s="785"/>
      <c r="Y1391" s="785"/>
      <c r="Z1391" s="785"/>
      <c r="AA1391" s="785"/>
      <c r="AB1391" s="785"/>
    </row>
    <row r="1392" ht="14.25">
      <c r="A1392" s="800" t="s">
        <v>1152</v>
      </c>
      <c r="B1392" s="800" t="s">
        <v>7752</v>
      </c>
      <c r="C1392" s="800" t="s">
        <v>1488</v>
      </c>
      <c r="D1392" s="801">
        <v>128</v>
      </c>
      <c r="E1392" s="802">
        <v>139</v>
      </c>
      <c r="F1392" s="803" t="s">
        <v>7753</v>
      </c>
      <c r="G1392" s="803" t="s">
        <v>7754</v>
      </c>
      <c r="H1392" s="803" t="s">
        <v>7755</v>
      </c>
      <c r="I1392" s="803" t="str">
        <f>IFERROR(INDEX('УУС'!F:F,MATCH('показатель 504-п'!T1392,'УУС'!N:N,0)),"")</f>
        <v xml:space="preserve">ул. Центральная, д. 1</v>
      </c>
      <c r="J1392" s="804" t="str">
        <f t="shared" si="74"/>
        <v xml:space="preserve">4G хор</v>
      </c>
      <c r="K1392" s="805" t="s">
        <v>2562</v>
      </c>
      <c r="L1392" s="805" t="s">
        <v>2481</v>
      </c>
      <c r="M1392" s="805" t="s">
        <v>4220</v>
      </c>
      <c r="N1392" s="805" t="s">
        <v>2738</v>
      </c>
      <c r="O1392" s="806" t="str">
        <f t="shared" si="75"/>
        <v>РРЛ</v>
      </c>
      <c r="P1392" s="801" t="s">
        <v>2540</v>
      </c>
      <c r="Q1392" s="801" t="str">
        <f>CONCATENATE(IFERROR(INDEX('УЦН 1.0'!D:D,MATCH('показатель 504-п'!T1392,'УЦН 1.0'!R:R,0)),""),IF(IFERROR(INDEX('УЦН 1.0'!H:H,MATCH('показатель 504-п'!T1392,'УЦН 1.0'!R:R,0)),"")="",""," ("&amp;IFERROR(INDEX('УЦН 1.0'!H:H,MATCH('показатель 504-п'!T1392,'УЦН 1.0'!R:R,0)),"")&amp;")"))</f>
        <v/>
      </c>
      <c r="R1392" s="807" t="str">
        <f>IFERROR(INDEX('УЦН 2.0'!K:K,MATCH('показатель 504-п'!T1392,'УЦН 2.0'!L:L,0)),"")</f>
        <v/>
      </c>
      <c r="S1392" s="801" t="str">
        <f>IFERROR(INDEX('ПРТС'!H:H,MATCH('показатель 504-п'!T1392,'ПРТС'!P:P,0)),"")</f>
        <v/>
      </c>
      <c r="T1392" s="808">
        <v>1393</v>
      </c>
      <c r="U1392" s="785"/>
      <c r="V1392" s="785"/>
      <c r="W1392" s="785"/>
      <c r="X1392" s="785"/>
      <c r="Y1392" s="785"/>
      <c r="Z1392" s="785"/>
      <c r="AA1392" s="785"/>
      <c r="AB1392" s="785"/>
    </row>
    <row r="1393" ht="14.25">
      <c r="A1393" s="800" t="s">
        <v>1152</v>
      </c>
      <c r="B1393" s="800" t="s">
        <v>7756</v>
      </c>
      <c r="C1393" s="800" t="s">
        <v>7757</v>
      </c>
      <c r="D1393" s="801">
        <v>817</v>
      </c>
      <c r="E1393" s="802">
        <v>899</v>
      </c>
      <c r="F1393" s="803" t="s">
        <v>7758</v>
      </c>
      <c r="G1393" s="803" t="s">
        <v>7759</v>
      </c>
      <c r="H1393" s="803" t="s">
        <v>7760</v>
      </c>
      <c r="I1393" s="803" t="str">
        <f>IFERROR(INDEX('УУС'!F:F,MATCH('показатель 504-п'!T1393,'УУС'!N:N,0)),"")</f>
        <v/>
      </c>
      <c r="J1393" s="804" t="str">
        <f t="shared" si="74"/>
        <v xml:space="preserve">4G хор</v>
      </c>
      <c r="K1393" s="805" t="s">
        <v>2562</v>
      </c>
      <c r="L1393" s="805" t="s">
        <v>2481</v>
      </c>
      <c r="M1393" s="805" t="s">
        <v>156</v>
      </c>
      <c r="N1393" s="805" t="s">
        <v>2483</v>
      </c>
      <c r="O1393" s="806" t="str">
        <f t="shared" si="75"/>
        <v>ВОЛС</v>
      </c>
      <c r="P1393" s="801" t="s">
        <v>819</v>
      </c>
      <c r="Q1393" s="801" t="str">
        <f>CONCATENATE(IFERROR(INDEX('УЦН 1.0'!D:D,MATCH('показатель 504-п'!T1393,'УЦН 1.0'!R:R,0)),""),IF(IFERROR(INDEX('УЦН 1.0'!H:H,MATCH('показатель 504-п'!T1393,'УЦН 1.0'!R:R,0)),"")="",""," ("&amp;IFERROR(INDEX('УЦН 1.0'!H:H,MATCH('показатель 504-п'!T1393,'УЦН 1.0'!R:R,0)),"")&amp;")"))</f>
        <v/>
      </c>
      <c r="R1393" s="807" t="str">
        <f>IFERROR(INDEX('УЦН 2.0'!K:K,MATCH('показатель 504-п'!T1393,'УЦН 2.0'!L:L,0)),"")</f>
        <v/>
      </c>
      <c r="S1393" s="801" t="str">
        <f>IFERROR(INDEX('ПРТС'!H:H,MATCH('показатель 504-п'!T1393,'ПРТС'!P:P,0)),"")</f>
        <v/>
      </c>
      <c r="T1393" s="808">
        <v>1394</v>
      </c>
      <c r="U1393" s="785"/>
      <c r="V1393" s="785"/>
      <c r="W1393" s="785"/>
      <c r="X1393" s="785"/>
      <c r="Y1393" s="785"/>
      <c r="Z1393" s="785"/>
      <c r="AA1393" s="785"/>
      <c r="AB1393" s="785"/>
    </row>
    <row r="1394" ht="14.25">
      <c r="A1394" s="800" t="s">
        <v>1152</v>
      </c>
      <c r="B1394" s="800" t="s">
        <v>1323</v>
      </c>
      <c r="C1394" s="800" t="s">
        <v>408</v>
      </c>
      <c r="D1394" s="801">
        <v>483</v>
      </c>
      <c r="E1394" s="802">
        <v>453</v>
      </c>
      <c r="F1394" s="803" t="s">
        <v>7761</v>
      </c>
      <c r="G1394" s="803" t="s">
        <v>7762</v>
      </c>
      <c r="H1394" s="803" t="s">
        <v>7763</v>
      </c>
      <c r="I1394" s="803" t="str">
        <f>IFERROR(INDEX('УУС'!F:F,MATCH('показатель 504-п'!T1394,'УУС'!N:N,0)),"")</f>
        <v xml:space="preserve">ул. Центральная, д. 4</v>
      </c>
      <c r="J1394" s="804" t="str">
        <f t="shared" si="74"/>
        <v xml:space="preserve">4G хор</v>
      </c>
      <c r="K1394" s="805" t="s">
        <v>2562</v>
      </c>
      <c r="L1394" s="805" t="s">
        <v>2488</v>
      </c>
      <c r="M1394" s="805" t="s">
        <v>3005</v>
      </c>
      <c r="N1394" s="805" t="s">
        <v>2483</v>
      </c>
      <c r="O1394" s="806" t="str">
        <f t="shared" si="75"/>
        <v>ВОЛС</v>
      </c>
      <c r="P1394" s="801" t="s">
        <v>819</v>
      </c>
      <c r="Q1394" s="801" t="str">
        <f>CONCATENATE(IFERROR(INDEX('УЦН 1.0'!D:D,MATCH('показатель 504-п'!T1394,'УЦН 1.0'!R:R,0)),""),IF(IFERROR(INDEX('УЦН 1.0'!H:H,MATCH('показатель 504-п'!T1394,'УЦН 1.0'!R:R,0)),"")="",""," ("&amp;IFERROR(INDEX('УЦН 1.0'!H:H,MATCH('показатель 504-п'!T1394,'УЦН 1.0'!R:R,0)),"")&amp;")"))</f>
        <v xml:space="preserve">2019 (ВОЛС)</v>
      </c>
      <c r="R1394" s="807" t="str">
        <f>IFERROR(INDEX('УЦН 2.0'!K:K,MATCH('показатель 504-п'!T1394,'УЦН 2.0'!L:L,0)),"")</f>
        <v/>
      </c>
      <c r="S1394" s="801" t="str">
        <f>IFERROR(INDEX('ПРТС'!H:H,MATCH('показатель 504-п'!T1394,'ПРТС'!P:P,0)),"")</f>
        <v/>
      </c>
      <c r="T1394" s="808">
        <v>1395</v>
      </c>
      <c r="U1394" s="785"/>
      <c r="V1394" s="785"/>
      <c r="W1394" s="785"/>
      <c r="X1394" s="785"/>
      <c r="Y1394" s="785"/>
      <c r="Z1394" s="785"/>
      <c r="AA1394" s="785"/>
      <c r="AB1394" s="785"/>
    </row>
    <row r="1395" ht="14.25">
      <c r="A1395" s="800" t="s">
        <v>1152</v>
      </c>
      <c r="B1395" s="800" t="s">
        <v>1321</v>
      </c>
      <c r="C1395" s="800" t="s">
        <v>7764</v>
      </c>
      <c r="D1395" s="801">
        <v>986</v>
      </c>
      <c r="E1395" s="802">
        <v>874</v>
      </c>
      <c r="F1395" s="803" t="s">
        <v>7765</v>
      </c>
      <c r="G1395" s="803" t="s">
        <v>7766</v>
      </c>
      <c r="H1395" s="803" t="s">
        <v>7767</v>
      </c>
      <c r="I1395" s="803" t="str">
        <f>IFERROR(INDEX('УУС'!F:F,MATCH('показатель 504-п'!T1395,'УУС'!N:N,0)),"")</f>
        <v/>
      </c>
      <c r="J1395" s="804" t="str">
        <f t="shared" si="74"/>
        <v xml:space="preserve">4G хор</v>
      </c>
      <c r="K1395" s="805" t="s">
        <v>156</v>
      </c>
      <c r="L1395" s="805" t="s">
        <v>2481</v>
      </c>
      <c r="M1395" s="805" t="s">
        <v>2482</v>
      </c>
      <c r="N1395" s="805" t="s">
        <v>2495</v>
      </c>
      <c r="O1395" s="806" t="str">
        <f t="shared" si="75"/>
        <v>РРЛ</v>
      </c>
      <c r="P1395" s="801" t="s">
        <v>2540</v>
      </c>
      <c r="Q1395" s="801" t="str">
        <f>CONCATENATE(IFERROR(INDEX('УЦН 1.0'!D:D,MATCH('показатель 504-п'!T1395,'УЦН 1.0'!R:R,0)),""),IF(IFERROR(INDEX('УЦН 1.0'!H:H,MATCH('показатель 504-п'!T1395,'УЦН 1.0'!R:R,0)),"")="",""," ("&amp;IFERROR(INDEX('УЦН 1.0'!H:H,MATCH('показатель 504-п'!T1395,'УЦН 1.0'!R:R,0)),"")&amp;")"))</f>
        <v/>
      </c>
      <c r="R1395" s="807" t="str">
        <f>IFERROR(INDEX('УЦН 2.0'!K:K,MATCH('показатель 504-п'!T1395,'УЦН 2.0'!L:L,0)),"")</f>
        <v/>
      </c>
      <c r="S1395" s="801" t="str">
        <f>IFERROR(INDEX('ПРТС'!H:H,MATCH('показатель 504-п'!T1395,'ПРТС'!P:P,0)),"")</f>
        <v/>
      </c>
      <c r="T1395" s="808">
        <v>1396</v>
      </c>
      <c r="U1395" s="785"/>
      <c r="V1395" s="785"/>
      <c r="W1395" s="785"/>
      <c r="X1395" s="785"/>
      <c r="Y1395" s="785"/>
      <c r="Z1395" s="785"/>
      <c r="AA1395" s="785"/>
      <c r="AB1395" s="785"/>
    </row>
    <row r="1396" ht="14.25">
      <c r="A1396" s="800" t="s">
        <v>1152</v>
      </c>
      <c r="B1396" s="800" t="s">
        <v>7768</v>
      </c>
      <c r="C1396" s="800" t="s">
        <v>1477</v>
      </c>
      <c r="D1396" s="801">
        <v>136</v>
      </c>
      <c r="E1396" s="822">
        <v>134</v>
      </c>
      <c r="F1396" s="823" t="s">
        <v>7769</v>
      </c>
      <c r="G1396" s="823" t="s">
        <v>7770</v>
      </c>
      <c r="H1396" s="823" t="s">
        <v>7771</v>
      </c>
      <c r="I1396" s="803" t="str">
        <f>IFERROR(INDEX('УУС'!F:F,MATCH('показатель 504-п'!T1396,'УУС'!N:N,0)),"")</f>
        <v xml:space="preserve">ул. Советская, д. 55</v>
      </c>
      <c r="J1396" s="804" t="str">
        <f t="shared" si="74"/>
        <v xml:space="preserve">3G низ</v>
      </c>
      <c r="K1396" s="805" t="s">
        <v>156</v>
      </c>
      <c r="L1396" s="805" t="s">
        <v>2975</v>
      </c>
      <c r="M1396" s="805" t="s">
        <v>156</v>
      </c>
      <c r="N1396" s="805" t="s">
        <v>2738</v>
      </c>
      <c r="O1396" s="806" t="str">
        <f t="shared" si="75"/>
        <v>Спутник</v>
      </c>
      <c r="P1396" s="801" t="s">
        <v>882</v>
      </c>
      <c r="Q1396" s="801" t="str">
        <f>CONCATENATE(IFERROR(INDEX('УЦН 1.0'!D:D,MATCH('показатель 504-п'!T1396,'УЦН 1.0'!R:R,0)),""),IF(IFERROR(INDEX('УЦН 1.0'!H:H,MATCH('показатель 504-п'!T1396,'УЦН 1.0'!R:R,0)),"")="",""," ("&amp;IFERROR(INDEX('УЦН 1.0'!H:H,MATCH('показатель 504-п'!T1396,'УЦН 1.0'!R:R,0)),"")&amp;")"))</f>
        <v/>
      </c>
      <c r="R1396" s="807" t="str">
        <f>IFERROR(INDEX('УЦН 2.0'!K:K,MATCH('показатель 504-п'!T1396,'УЦН 2.0'!L:L,0)),"")</f>
        <v/>
      </c>
      <c r="S1396" s="801" t="str">
        <f>IFERROR(INDEX('ПРТС'!H:H,MATCH('показатель 504-п'!T1396,'ПРТС'!P:P,0)),"")</f>
        <v/>
      </c>
      <c r="T1396" s="808">
        <v>1397</v>
      </c>
      <c r="U1396" s="785"/>
      <c r="V1396" s="785"/>
      <c r="W1396" s="785"/>
      <c r="X1396" s="785"/>
      <c r="Y1396" s="785"/>
      <c r="Z1396" s="785"/>
      <c r="AA1396" s="785"/>
      <c r="AB1396" s="785"/>
    </row>
    <row r="1397" ht="14.25">
      <c r="A1397" s="809" t="s">
        <v>1152</v>
      </c>
      <c r="B1397" s="800" t="s">
        <v>1239</v>
      </c>
      <c r="C1397" s="809" t="s">
        <v>1240</v>
      </c>
      <c r="D1397" s="813">
        <v>213</v>
      </c>
      <c r="E1397" s="802">
        <v>177</v>
      </c>
      <c r="F1397" s="803" t="s">
        <v>7772</v>
      </c>
      <c r="G1397" s="803" t="s">
        <v>7773</v>
      </c>
      <c r="H1397" s="803" t="s">
        <v>7774</v>
      </c>
      <c r="I1397" s="803" t="str">
        <f>IFERROR(INDEX('УУС'!F:F,MATCH('показатель 504-п'!T1397,'УУС'!N:N,0)),"")</f>
        <v/>
      </c>
      <c r="J1397" s="811" t="str">
        <f t="shared" si="74"/>
        <v xml:space="preserve">4G хор</v>
      </c>
      <c r="K1397" s="805"/>
      <c r="L1397" s="805"/>
      <c r="M1397" s="805"/>
      <c r="N1397" s="812" t="s">
        <v>2483</v>
      </c>
      <c r="O1397" s="806" t="str">
        <f t="shared" si="75"/>
        <v>ВОЛС</v>
      </c>
      <c r="P1397" s="801" t="s">
        <v>2540</v>
      </c>
      <c r="Q1397" s="801" t="str">
        <f>CONCATENATE(IFERROR(INDEX('УЦН 1.0'!D:D,MATCH('показатель 504-п'!T1397,'УЦН 1.0'!R:R,0)),""),IF(IFERROR(INDEX('УЦН 1.0'!H:H,MATCH('показатель 504-п'!T1397,'УЦН 1.0'!R:R,0)),"")="",""," ("&amp;IFERROR(INDEX('УЦН 1.0'!H:H,MATCH('показатель 504-п'!T1397,'УЦН 1.0'!R:R,0)),"")&amp;")"))</f>
        <v/>
      </c>
      <c r="R1397" s="807" t="str">
        <f>IFERROR(INDEX('УЦН 2.0'!K:K,MATCH('показатель 504-п'!T1397,'УЦН 2.0'!L:L,0)),"")</f>
        <v xml:space="preserve">2023 (ноябрь 2023) - ВОЛС  </v>
      </c>
      <c r="S1397" s="801" t="str">
        <f>IFERROR(INDEX('ПРТС'!H:H,MATCH('показатель 504-п'!T1397,'ПРТС'!P:P,0)),"")</f>
        <v/>
      </c>
      <c r="T1397" s="808">
        <v>1398</v>
      </c>
      <c r="U1397" s="785"/>
      <c r="V1397" s="785"/>
      <c r="W1397" s="785"/>
      <c r="X1397" s="785"/>
      <c r="Y1397" s="785"/>
      <c r="Z1397" s="785"/>
      <c r="AA1397" s="785"/>
      <c r="AB1397" s="785"/>
    </row>
    <row r="1398" ht="14.25">
      <c r="A1398" s="818" t="s">
        <v>1152</v>
      </c>
      <c r="B1398" s="800" t="s">
        <v>1241</v>
      </c>
      <c r="C1398" s="818" t="s">
        <v>1154</v>
      </c>
      <c r="D1398" s="801">
        <v>160</v>
      </c>
      <c r="E1398" s="822">
        <v>156</v>
      </c>
      <c r="F1398" s="823" t="s">
        <v>7775</v>
      </c>
      <c r="G1398" s="823" t="s">
        <v>7776</v>
      </c>
      <c r="H1398" s="823" t="s">
        <v>7777</v>
      </c>
      <c r="I1398" s="803" t="str">
        <f>IFERROR(INDEX('УУС'!F:F,MATCH('показатель 504-п'!T1398,'УУС'!N:N,0)),"")</f>
        <v/>
      </c>
      <c r="J1398" s="819" t="str">
        <f t="shared" si="74"/>
        <v xml:space="preserve">2G низ</v>
      </c>
      <c r="K1398" s="805" t="s">
        <v>156</v>
      </c>
      <c r="L1398" s="805" t="s">
        <v>156</v>
      </c>
      <c r="M1398" s="805" t="s">
        <v>156</v>
      </c>
      <c r="N1398" s="820" t="s">
        <v>2490</v>
      </c>
      <c r="O1398" s="806" t="str">
        <f t="shared" si="75"/>
        <v>Спутник</v>
      </c>
      <c r="P1398" s="801" t="s">
        <v>882</v>
      </c>
      <c r="Q1398" s="801" t="str">
        <f>CONCATENATE(IFERROR(INDEX('УЦН 1.0'!D:D,MATCH('показатель 504-п'!T1398,'УЦН 1.0'!R:R,0)),""),IF(IFERROR(INDEX('УЦН 1.0'!H:H,MATCH('показатель 504-п'!T1398,'УЦН 1.0'!R:R,0)),"")="",""," ("&amp;IFERROR(INDEX('УЦН 1.0'!H:H,MATCH('показатель 504-п'!T1398,'УЦН 1.0'!R:R,0)),"")&amp;")"))</f>
        <v/>
      </c>
      <c r="R1398" s="807">
        <f>IFERROR(INDEX('УЦН 2.0'!K:K,MATCH('показатель 504-п'!T1398,'УЦН 2.0'!L:L,0)),"")</f>
        <v>0</v>
      </c>
      <c r="S1398" s="801" t="str">
        <f>IFERROR(INDEX('ПРТС'!H:H,MATCH('показатель 504-п'!T1398,'ПРТС'!P:P,0)),"")</f>
        <v/>
      </c>
      <c r="T1398" s="808">
        <v>1399</v>
      </c>
      <c r="U1398" s="785"/>
      <c r="V1398" s="785"/>
      <c r="W1398" s="785"/>
      <c r="X1398" s="785"/>
      <c r="Y1398" s="785"/>
      <c r="Z1398" s="785"/>
      <c r="AA1398" s="785"/>
      <c r="AB1398" s="785"/>
    </row>
    <row r="1399" ht="14.25">
      <c r="A1399" s="809" t="s">
        <v>1152</v>
      </c>
      <c r="B1399" s="800" t="s">
        <v>1321</v>
      </c>
      <c r="C1399" s="809" t="s">
        <v>1458</v>
      </c>
      <c r="D1399" s="810">
        <v>234</v>
      </c>
      <c r="E1399" s="802">
        <v>201</v>
      </c>
      <c r="F1399" s="803" t="s">
        <v>7778</v>
      </c>
      <c r="G1399" s="803" t="s">
        <v>7779</v>
      </c>
      <c r="H1399" s="803" t="s">
        <v>7780</v>
      </c>
      <c r="I1399" s="803" t="str">
        <f>IFERROR(INDEX('УУС'!F:F,MATCH('показатель 504-п'!T1399,'УУС'!N:N,0)),"")</f>
        <v/>
      </c>
      <c r="J1399" s="811" t="str">
        <f t="shared" si="74"/>
        <v xml:space="preserve">4G хор</v>
      </c>
      <c r="K1399" s="805" t="s">
        <v>156</v>
      </c>
      <c r="L1399" s="812" t="s">
        <v>2481</v>
      </c>
      <c r="M1399" s="805" t="s">
        <v>156</v>
      </c>
      <c r="N1399" s="812" t="s">
        <v>2483</v>
      </c>
      <c r="O1399" s="806" t="str">
        <f t="shared" si="75"/>
        <v>ВОЛС</v>
      </c>
      <c r="P1399" s="801" t="s">
        <v>156</v>
      </c>
      <c r="Q1399" s="801" t="str">
        <f>CONCATENATE(IFERROR(INDEX('УЦН 1.0'!D:D,MATCH('показатель 504-п'!T1399,'УЦН 1.0'!R:R,0)),""),IF(IFERROR(INDEX('УЦН 1.0'!H:H,MATCH('показатель 504-п'!T1399,'УЦН 1.0'!R:R,0)),"")="",""," ("&amp;IFERROR(INDEX('УЦН 1.0'!H:H,MATCH('показатель 504-п'!T1399,'УЦН 1.0'!R:R,0)),"")&amp;")"))</f>
        <v/>
      </c>
      <c r="R1399" s="807" t="str">
        <f>IFERROR(INDEX('УЦН 2.0'!K:K,MATCH('показатель 504-п'!T1399,'УЦН 2.0'!L:L,0)),"")</f>
        <v xml:space="preserve">2023 (с 2022) (февраль 2023) - ВОЛС + Мегафон </v>
      </c>
      <c r="S1399" s="801" t="str">
        <f>IFERROR(INDEX('ПРТС'!H:H,MATCH('показатель 504-п'!T1399,'ПРТС'!P:P,0)),"")</f>
        <v/>
      </c>
      <c r="T1399" s="808">
        <v>1400</v>
      </c>
      <c r="U1399" s="785"/>
      <c r="V1399" s="785"/>
      <c r="W1399" s="785"/>
      <c r="X1399" s="785"/>
      <c r="Y1399" s="785"/>
      <c r="Z1399" s="785"/>
      <c r="AA1399" s="785"/>
      <c r="AB1399" s="785"/>
    </row>
    <row r="1400" ht="14.25">
      <c r="A1400" s="800" t="s">
        <v>1152</v>
      </c>
      <c r="B1400" s="800" t="s">
        <v>7781</v>
      </c>
      <c r="C1400" s="800" t="s">
        <v>1489</v>
      </c>
      <c r="D1400" s="801">
        <v>161</v>
      </c>
      <c r="E1400" s="822">
        <v>174</v>
      </c>
      <c r="F1400" s="823" t="s">
        <v>7782</v>
      </c>
      <c r="G1400" s="823" t="s">
        <v>7783</v>
      </c>
      <c r="H1400" s="823" t="s">
        <v>7784</v>
      </c>
      <c r="I1400" s="803" t="str">
        <f>IFERROR(INDEX('УУС'!F:F,MATCH('показатель 504-п'!T1400,'УУС'!N:N,0)),"")</f>
        <v/>
      </c>
      <c r="J1400" s="804" t="str">
        <f t="shared" si="74"/>
        <v xml:space="preserve">4G низ</v>
      </c>
      <c r="K1400" s="805" t="s">
        <v>2562</v>
      </c>
      <c r="L1400" s="805" t="s">
        <v>2643</v>
      </c>
      <c r="M1400" s="805" t="s">
        <v>156</v>
      </c>
      <c r="N1400" s="805" t="s">
        <v>156</v>
      </c>
      <c r="O1400" s="806" t="str">
        <f t="shared" si="75"/>
        <v>ВОЛС</v>
      </c>
      <c r="P1400" s="801" t="s">
        <v>819</v>
      </c>
      <c r="Q1400" s="801" t="str">
        <f>CONCATENATE(IFERROR(INDEX('УЦН 1.0'!D:D,MATCH('показатель 504-п'!T1400,'УЦН 1.0'!R:R,0)),""),IF(IFERROR(INDEX('УЦН 1.0'!H:H,MATCH('показатель 504-п'!T1400,'УЦН 1.0'!R:R,0)),"")="",""," ("&amp;IFERROR(INDEX('УЦН 1.0'!H:H,MATCH('показатель 504-п'!T1400,'УЦН 1.0'!R:R,0)),"")&amp;")"))</f>
        <v/>
      </c>
      <c r="R1400" s="807" t="str">
        <f>IFERROR(INDEX('УЦН 2.0'!K:K,MATCH('показатель 504-п'!T1400,'УЦН 2.0'!L:L,0)),"")</f>
        <v/>
      </c>
      <c r="S1400" s="801" t="str">
        <f>IFERROR(INDEX('ПРТС'!H:H,MATCH('показатель 504-п'!T1400,'ПРТС'!P:P,0)),"")</f>
        <v/>
      </c>
      <c r="T1400" s="808">
        <v>1401</v>
      </c>
      <c r="U1400" s="785"/>
      <c r="V1400" s="785"/>
      <c r="W1400" s="785"/>
      <c r="X1400" s="785"/>
      <c r="Y1400" s="785"/>
      <c r="Z1400" s="785"/>
      <c r="AA1400" s="785"/>
      <c r="AB1400" s="785"/>
    </row>
    <row r="1401" ht="14.25">
      <c r="A1401" s="800" t="s">
        <v>1152</v>
      </c>
      <c r="B1401" s="800" t="s">
        <v>7752</v>
      </c>
      <c r="C1401" s="800" t="s">
        <v>7785</v>
      </c>
      <c r="D1401" s="801">
        <v>937</v>
      </c>
      <c r="E1401" s="802">
        <v>781</v>
      </c>
      <c r="F1401" s="803" t="s">
        <v>7786</v>
      </c>
      <c r="G1401" s="803" t="s">
        <v>7787</v>
      </c>
      <c r="H1401" s="803" t="s">
        <v>7788</v>
      </c>
      <c r="I1401" s="803" t="str">
        <f>IFERROR(INDEX('УУС'!F:F,MATCH('показатель 504-п'!T1401,'УУС'!N:N,0)),"")</f>
        <v/>
      </c>
      <c r="J1401" s="804" t="str">
        <f t="shared" si="74"/>
        <v xml:space="preserve">4G хор</v>
      </c>
      <c r="K1401" s="805" t="s">
        <v>2480</v>
      </c>
      <c r="L1401" s="805" t="s">
        <v>2481</v>
      </c>
      <c r="M1401" s="805" t="s">
        <v>2482</v>
      </c>
      <c r="N1401" s="805" t="s">
        <v>2483</v>
      </c>
      <c r="O1401" s="806" t="str">
        <f t="shared" si="75"/>
        <v>ВОЛС</v>
      </c>
      <c r="P1401" s="801" t="s">
        <v>819</v>
      </c>
      <c r="Q1401" s="801" t="str">
        <f>CONCATENATE(IFERROR(INDEX('УЦН 1.0'!D:D,MATCH('показатель 504-п'!T1401,'УЦН 1.0'!R:R,0)),""),IF(IFERROR(INDEX('УЦН 1.0'!H:H,MATCH('показатель 504-п'!T1401,'УЦН 1.0'!R:R,0)),"")="",""," ("&amp;IFERROR(INDEX('УЦН 1.0'!H:H,MATCH('показатель 504-п'!T1401,'УЦН 1.0'!R:R,0)),"")&amp;")"))</f>
        <v/>
      </c>
      <c r="R1401" s="807" t="str">
        <f>IFERROR(INDEX('УЦН 2.0'!K:K,MATCH('показатель 504-п'!T1401,'УЦН 2.0'!L:L,0)),"")</f>
        <v/>
      </c>
      <c r="S1401" s="801" t="str">
        <f>IFERROR(INDEX('ПРТС'!H:H,MATCH('показатель 504-п'!T1401,'ПРТС'!P:P,0)),"")</f>
        <v/>
      </c>
      <c r="T1401" s="808">
        <v>1402</v>
      </c>
      <c r="U1401" s="785"/>
      <c r="V1401" s="785"/>
      <c r="W1401" s="785"/>
      <c r="X1401" s="785"/>
      <c r="Y1401" s="785"/>
      <c r="Z1401" s="785"/>
      <c r="AA1401" s="785"/>
      <c r="AB1401" s="785"/>
    </row>
    <row r="1402" ht="14.25">
      <c r="A1402" s="800" t="s">
        <v>1152</v>
      </c>
      <c r="B1402" s="800" t="s">
        <v>7781</v>
      </c>
      <c r="C1402" s="800" t="s">
        <v>7789</v>
      </c>
      <c r="D1402" s="801">
        <v>8</v>
      </c>
      <c r="E1402" s="802">
        <v>13</v>
      </c>
      <c r="F1402" s="803" t="s">
        <v>7790</v>
      </c>
      <c r="G1402" s="803" t="s">
        <v>7791</v>
      </c>
      <c r="H1402" s="803" t="s">
        <v>7792</v>
      </c>
      <c r="I1402" s="803" t="str">
        <f>IFERROR(INDEX('УУС'!F:F,MATCH('показатель 504-п'!T1402,'УУС'!N:N,0)),"")</f>
        <v xml:space="preserve">ул. Центральная, д. 1</v>
      </c>
      <c r="J1402" s="804" t="str">
        <f t="shared" si="74"/>
        <v>-</v>
      </c>
      <c r="K1402" s="805" t="s">
        <v>156</v>
      </c>
      <c r="L1402" s="805" t="s">
        <v>156</v>
      </c>
      <c r="M1402" s="805" t="s">
        <v>156</v>
      </c>
      <c r="N1402" s="805" t="s">
        <v>156</v>
      </c>
      <c r="O1402" s="806" t="str">
        <f t="shared" si="75"/>
        <v>-</v>
      </c>
      <c r="P1402" s="801" t="s">
        <v>156</v>
      </c>
      <c r="Q1402" s="801" t="str">
        <f>CONCATENATE(IFERROR(INDEX('УЦН 1.0'!D:D,MATCH('показатель 504-п'!T1402,'УЦН 1.0'!R:R,0)),""),IF(IFERROR(INDEX('УЦН 1.0'!H:H,MATCH('показатель 504-п'!T1402,'УЦН 1.0'!R:R,0)),"")="",""," ("&amp;IFERROR(INDEX('УЦН 1.0'!H:H,MATCH('показатель 504-п'!T1402,'УЦН 1.0'!R:R,0)),"")&amp;")"))</f>
        <v/>
      </c>
      <c r="R1402" s="807" t="str">
        <f>IFERROR(INDEX('УЦН 2.0'!K:K,MATCH('показатель 504-п'!T1402,'УЦН 2.0'!L:L,0)),"")</f>
        <v/>
      </c>
      <c r="S1402" s="801" t="str">
        <f>IFERROR(INDEX('ПРТС'!H:H,MATCH('показатель 504-п'!T1402,'ПРТС'!P:P,0)),"")</f>
        <v/>
      </c>
      <c r="T1402" s="808">
        <v>1403</v>
      </c>
      <c r="U1402" s="785"/>
      <c r="V1402" s="785"/>
      <c r="W1402" s="785"/>
      <c r="X1402" s="785"/>
      <c r="Y1402" s="785"/>
      <c r="Z1402" s="785"/>
      <c r="AA1402" s="785"/>
      <c r="AB1402" s="785"/>
    </row>
    <row r="1403" ht="14.25">
      <c r="A1403" s="814" t="s">
        <v>1152</v>
      </c>
      <c r="B1403" s="800" t="s">
        <v>7745</v>
      </c>
      <c r="C1403" s="814" t="s">
        <v>409</v>
      </c>
      <c r="D1403" s="813">
        <v>309</v>
      </c>
      <c r="E1403" s="802">
        <v>295</v>
      </c>
      <c r="F1403" s="803" t="s">
        <v>7793</v>
      </c>
      <c r="G1403" s="803" t="s">
        <v>7794</v>
      </c>
      <c r="H1403" s="803" t="s">
        <v>7795</v>
      </c>
      <c r="I1403" s="803" t="str">
        <f>IFERROR(INDEX('УУС'!F:F,MATCH('показатель 504-п'!T1403,'УУС'!N:N,0)),"")</f>
        <v/>
      </c>
      <c r="J1403" s="816" t="str">
        <f t="shared" si="74"/>
        <v xml:space="preserve">4G хор</v>
      </c>
      <c r="K1403" s="805"/>
      <c r="L1403" s="817" t="s">
        <v>2481</v>
      </c>
      <c r="M1403" s="805"/>
      <c r="N1403" s="805"/>
      <c r="O1403" s="806" t="str">
        <f t="shared" si="75"/>
        <v>ВОЛС</v>
      </c>
      <c r="P1403" s="801" t="s">
        <v>2540</v>
      </c>
      <c r="Q1403" s="801" t="str">
        <f>CONCATENATE(IFERROR(INDEX('УЦН 1.0'!D:D,MATCH('показатель 504-п'!T1403,'УЦН 1.0'!R:R,0)),""),IF(IFERROR(INDEX('УЦН 1.0'!H:H,MATCH('показатель 504-п'!T1403,'УЦН 1.0'!R:R,0)),"")="",""," ("&amp;IFERROR(INDEX('УЦН 1.0'!H:H,MATCH('показатель 504-п'!T1403,'УЦН 1.0'!R:R,0)),"")&amp;")"))</f>
        <v xml:space="preserve">2021 (ВОЛС)</v>
      </c>
      <c r="R1403" s="807" t="str">
        <f>IFERROR(INDEX('УЦН 2.0'!K:K,MATCH('показатель 504-п'!T1403,'УЦН 2.0'!L:L,0)),"")</f>
        <v/>
      </c>
      <c r="S1403" s="801">
        <f>IFERROR(INDEX('ПРТС'!H:H,MATCH('показатель 504-п'!T1403,'ПРТС'!P:P,0)),"")</f>
        <v>2023</v>
      </c>
      <c r="T1403" s="808">
        <v>1404</v>
      </c>
      <c r="U1403" s="785"/>
      <c r="V1403" s="785"/>
      <c r="W1403" s="785"/>
      <c r="X1403" s="785"/>
      <c r="Y1403" s="785"/>
      <c r="Z1403" s="785"/>
      <c r="AA1403" s="785"/>
      <c r="AB1403" s="785"/>
    </row>
    <row r="1404" ht="14.25">
      <c r="A1404" s="800" t="s">
        <v>1152</v>
      </c>
      <c r="B1404" s="800" t="s">
        <v>7745</v>
      </c>
      <c r="C1404" s="800" t="s">
        <v>1559</v>
      </c>
      <c r="D1404" s="801">
        <v>236</v>
      </c>
      <c r="E1404" s="822">
        <v>222</v>
      </c>
      <c r="F1404" s="823" t="s">
        <v>7796</v>
      </c>
      <c r="G1404" s="823" t="s">
        <v>7797</v>
      </c>
      <c r="H1404" s="823" t="s">
        <v>7798</v>
      </c>
      <c r="I1404" s="803" t="str">
        <f>IFERROR(INDEX('УУС'!F:F,MATCH('показатель 504-п'!T1404,'УУС'!N:N,0)),"")</f>
        <v xml:space="preserve">ул. Новая, д. 40</v>
      </c>
      <c r="J1404" s="804" t="str">
        <f t="shared" si="74"/>
        <v xml:space="preserve">2G низ</v>
      </c>
      <c r="K1404" s="805" t="s">
        <v>156</v>
      </c>
      <c r="L1404" s="805" t="s">
        <v>156</v>
      </c>
      <c r="M1404" s="805" t="s">
        <v>156</v>
      </c>
      <c r="N1404" s="805" t="s">
        <v>2490</v>
      </c>
      <c r="O1404" s="806" t="str">
        <f t="shared" si="75"/>
        <v>Спутник</v>
      </c>
      <c r="P1404" s="801" t="s">
        <v>882</v>
      </c>
      <c r="Q1404" s="801" t="str">
        <f>CONCATENATE(IFERROR(INDEX('УЦН 1.0'!D:D,MATCH('показатель 504-п'!T1404,'УЦН 1.0'!R:R,0)),""),IF(IFERROR(INDEX('УЦН 1.0'!H:H,MATCH('показатель 504-п'!T1404,'УЦН 1.0'!R:R,0)),"")="",""," ("&amp;IFERROR(INDEX('УЦН 1.0'!H:H,MATCH('показатель 504-п'!T1404,'УЦН 1.0'!R:R,0)),"")&amp;")"))</f>
        <v/>
      </c>
      <c r="R1404" s="807" t="str">
        <f>IFERROR(INDEX('УЦН 2.0'!K:K,MATCH('показатель 504-п'!T1404,'УЦН 2.0'!L:L,0)),"")</f>
        <v/>
      </c>
      <c r="S1404" s="801" t="str">
        <f>IFERROR(INDEX('ПРТС'!H:H,MATCH('показатель 504-п'!T1404,'ПРТС'!P:P,0)),"")</f>
        <v/>
      </c>
      <c r="T1404" s="808">
        <v>1405</v>
      </c>
      <c r="U1404" s="785"/>
      <c r="V1404" s="785"/>
      <c r="W1404" s="785"/>
      <c r="X1404" s="785"/>
      <c r="Y1404" s="785"/>
      <c r="Z1404" s="785"/>
      <c r="AA1404" s="785"/>
      <c r="AB1404" s="785"/>
    </row>
    <row r="1405" ht="14.25">
      <c r="A1405" s="800" t="s">
        <v>1152</v>
      </c>
      <c r="B1405" s="800" t="s">
        <v>1239</v>
      </c>
      <c r="C1405" s="800" t="s">
        <v>410</v>
      </c>
      <c r="D1405" s="801">
        <v>481</v>
      </c>
      <c r="E1405" s="822">
        <v>450</v>
      </c>
      <c r="F1405" s="823" t="s">
        <v>7799</v>
      </c>
      <c r="G1405" s="823" t="s">
        <v>7800</v>
      </c>
      <c r="H1405" s="823" t="s">
        <v>7801</v>
      </c>
      <c r="I1405" s="803" t="str">
        <f>IFERROR(INDEX('УУС'!F:F,MATCH('показатель 504-п'!T1405,'УУС'!N:N,0)),"")</f>
        <v/>
      </c>
      <c r="J1405" s="804" t="str">
        <f t="shared" si="74"/>
        <v xml:space="preserve">3G хор</v>
      </c>
      <c r="K1405" s="805" t="s">
        <v>156</v>
      </c>
      <c r="L1405" s="805" t="s">
        <v>2488</v>
      </c>
      <c r="M1405" s="805" t="s">
        <v>156</v>
      </c>
      <c r="N1405" s="805" t="s">
        <v>156</v>
      </c>
      <c r="O1405" s="806" t="str">
        <f t="shared" si="75"/>
        <v>ВОЛС</v>
      </c>
      <c r="P1405" s="801" t="s">
        <v>819</v>
      </c>
      <c r="Q1405" s="801" t="str">
        <f>CONCATENATE(IFERROR(INDEX('УЦН 1.0'!D:D,MATCH('показатель 504-п'!T1405,'УЦН 1.0'!R:R,0)),""),IF(IFERROR(INDEX('УЦН 1.0'!H:H,MATCH('показатель 504-п'!T1405,'УЦН 1.0'!R:R,0)),"")="",""," ("&amp;IFERROR(INDEX('УЦН 1.0'!H:H,MATCH('показатель 504-п'!T1405,'УЦН 1.0'!R:R,0)),"")&amp;")"))</f>
        <v xml:space="preserve">2019 (ВОЛС)</v>
      </c>
      <c r="R1405" s="807" t="str">
        <f>IFERROR(INDEX('УЦН 2.0'!K:K,MATCH('показатель 504-п'!T1405,'УЦН 2.0'!L:L,0)),"")</f>
        <v/>
      </c>
      <c r="S1405" s="801" t="str">
        <f>IFERROR(INDEX('ПРТС'!H:H,MATCH('показатель 504-п'!T1405,'ПРТС'!P:P,0)),"")</f>
        <v/>
      </c>
      <c r="T1405" s="808">
        <v>1406</v>
      </c>
      <c r="U1405" s="785"/>
      <c r="V1405" s="785"/>
      <c r="W1405" s="785"/>
      <c r="X1405" s="785"/>
      <c r="Y1405" s="785"/>
      <c r="Z1405" s="785"/>
      <c r="AA1405" s="785"/>
      <c r="AB1405" s="785"/>
    </row>
    <row r="1406" ht="14.25">
      <c r="A1406" s="800" t="s">
        <v>1152</v>
      </c>
      <c r="B1406" s="800" t="s">
        <v>7768</v>
      </c>
      <c r="C1406" s="800" t="s">
        <v>7802</v>
      </c>
      <c r="D1406" s="801">
        <v>2313</v>
      </c>
      <c r="E1406" s="802">
        <v>2283</v>
      </c>
      <c r="F1406" s="803" t="s">
        <v>7803</v>
      </c>
      <c r="G1406" s="803" t="s">
        <v>7804</v>
      </c>
      <c r="H1406" s="803" t="s">
        <v>7805</v>
      </c>
      <c r="I1406" s="803" t="str">
        <f>IFERROR(INDEX('УУС'!F:F,MATCH('показатель 504-п'!T1406,'УУС'!N:N,0)),"")</f>
        <v/>
      </c>
      <c r="J1406" s="804" t="str">
        <f t="shared" si="74"/>
        <v xml:space="preserve">4G хор</v>
      </c>
      <c r="K1406" s="805" t="s">
        <v>2480</v>
      </c>
      <c r="L1406" s="805" t="s">
        <v>2481</v>
      </c>
      <c r="M1406" s="805" t="s">
        <v>2482</v>
      </c>
      <c r="N1406" s="805" t="s">
        <v>2483</v>
      </c>
      <c r="O1406" s="806" t="str">
        <f t="shared" si="75"/>
        <v>ВОЛС</v>
      </c>
      <c r="P1406" s="801" t="s">
        <v>819</v>
      </c>
      <c r="Q1406" s="801" t="str">
        <f>CONCATENATE(IFERROR(INDEX('УЦН 1.0'!D:D,MATCH('показатель 504-п'!T1406,'УЦН 1.0'!R:R,0)),""),IF(IFERROR(INDEX('УЦН 1.0'!H:H,MATCH('показатель 504-п'!T1406,'УЦН 1.0'!R:R,0)),"")="",""," ("&amp;IFERROR(INDEX('УЦН 1.0'!H:H,MATCH('показатель 504-п'!T1406,'УЦН 1.0'!R:R,0)),"")&amp;")"))</f>
        <v/>
      </c>
      <c r="R1406" s="807" t="str">
        <f>IFERROR(INDEX('УЦН 2.0'!K:K,MATCH('показатель 504-п'!T1406,'УЦН 2.0'!L:L,0)),"")</f>
        <v/>
      </c>
      <c r="S1406" s="801" t="str">
        <f>IFERROR(INDEX('ПРТС'!H:H,MATCH('показатель 504-п'!T1406,'ПРТС'!P:P,0)),"")</f>
        <v/>
      </c>
      <c r="T1406" s="808">
        <v>1407</v>
      </c>
      <c r="U1406" s="785"/>
      <c r="V1406" s="785"/>
      <c r="W1406" s="785"/>
      <c r="X1406" s="785"/>
      <c r="Y1406" s="785"/>
      <c r="Z1406" s="785"/>
      <c r="AA1406" s="785"/>
      <c r="AB1406" s="785"/>
    </row>
    <row r="1407" ht="14.25">
      <c r="A1407" s="800" t="s">
        <v>1152</v>
      </c>
      <c r="B1407" s="800" t="s">
        <v>7745</v>
      </c>
      <c r="C1407" s="800" t="s">
        <v>411</v>
      </c>
      <c r="D1407" s="801">
        <v>401</v>
      </c>
      <c r="E1407" s="822">
        <v>395</v>
      </c>
      <c r="F1407" s="823" t="s">
        <v>7806</v>
      </c>
      <c r="G1407" s="823" t="s">
        <v>7807</v>
      </c>
      <c r="H1407" s="823" t="s">
        <v>7808</v>
      </c>
      <c r="I1407" s="803" t="str">
        <f>IFERROR(INDEX('УУС'!F:F,MATCH('показатель 504-п'!T1407,'УУС'!N:N,0)),"")</f>
        <v/>
      </c>
      <c r="J1407" s="804" t="str">
        <f t="shared" si="74"/>
        <v xml:space="preserve">4G хор</v>
      </c>
      <c r="K1407" s="805"/>
      <c r="L1407" s="805"/>
      <c r="M1407" s="805" t="s">
        <v>2516</v>
      </c>
      <c r="N1407" s="805" t="s">
        <v>2483</v>
      </c>
      <c r="O1407" s="806" t="str">
        <f t="shared" si="75"/>
        <v>ВОЛС</v>
      </c>
      <c r="P1407" s="801" t="s">
        <v>819</v>
      </c>
      <c r="Q1407" s="801" t="str">
        <f>CONCATENATE(IFERROR(INDEX('УЦН 1.0'!D:D,MATCH('показатель 504-п'!T1407,'УЦН 1.0'!R:R,0)),""),IF(IFERROR(INDEX('УЦН 1.0'!H:H,MATCH('показатель 504-п'!T1407,'УЦН 1.0'!R:R,0)),"")="",""," ("&amp;IFERROR(INDEX('УЦН 1.0'!H:H,MATCH('показатель 504-п'!T1407,'УЦН 1.0'!R:R,0)),"")&amp;")"))</f>
        <v xml:space="preserve">2020 (ВОЛС)</v>
      </c>
      <c r="R1407" s="807" t="str">
        <f>IFERROR(INDEX('УЦН 2.0'!K:K,MATCH('показатель 504-п'!T1407,'УЦН 2.0'!L:L,0)),"")</f>
        <v/>
      </c>
      <c r="S1407" s="801" t="str">
        <f>IFERROR(INDEX('ПРТС'!H:H,MATCH('показатель 504-п'!T1407,'ПРТС'!P:P,0)),"")</f>
        <v/>
      </c>
      <c r="T1407" s="808">
        <v>1408</v>
      </c>
      <c r="U1407" s="785"/>
      <c r="V1407" s="785"/>
      <c r="W1407" s="785"/>
      <c r="X1407" s="785"/>
      <c r="Y1407" s="785"/>
      <c r="Z1407" s="785"/>
      <c r="AA1407" s="785"/>
      <c r="AB1407" s="785"/>
    </row>
    <row r="1408" ht="14.25">
      <c r="A1408" s="800" t="s">
        <v>1152</v>
      </c>
      <c r="B1408" s="800" t="s">
        <v>7781</v>
      </c>
      <c r="C1408" s="800" t="s">
        <v>112</v>
      </c>
      <c r="D1408" s="801">
        <v>157</v>
      </c>
      <c r="E1408" s="822">
        <v>183</v>
      </c>
      <c r="F1408" s="823" t="s">
        <v>7809</v>
      </c>
      <c r="G1408" s="823" t="s">
        <v>7810</v>
      </c>
      <c r="H1408" s="823" t="s">
        <v>7811</v>
      </c>
      <c r="I1408" s="803" t="str">
        <f>IFERROR(INDEX('УУС'!F:F,MATCH('показатель 504-п'!T1408,'УУС'!N:N,0)),"")</f>
        <v/>
      </c>
      <c r="J1408" s="804" t="str">
        <f t="shared" si="74"/>
        <v xml:space="preserve">4G низ</v>
      </c>
      <c r="K1408" s="805" t="s">
        <v>156</v>
      </c>
      <c r="L1408" s="805" t="s">
        <v>2975</v>
      </c>
      <c r="M1408" s="805" t="s">
        <v>2489</v>
      </c>
      <c r="N1408" s="805" t="s">
        <v>2586</v>
      </c>
      <c r="O1408" s="806" t="str">
        <f t="shared" si="75"/>
        <v>-</v>
      </c>
      <c r="P1408" s="801" t="s">
        <v>156</v>
      </c>
      <c r="Q1408" s="801" t="str">
        <f>CONCATENATE(IFERROR(INDEX('УЦН 1.0'!D:D,MATCH('показатель 504-п'!T1408,'УЦН 1.0'!R:R,0)),""),IF(IFERROR(INDEX('УЦН 1.0'!H:H,MATCH('показатель 504-п'!T1408,'УЦН 1.0'!R:R,0)),"")="",""," ("&amp;IFERROR(INDEX('УЦН 1.0'!H:H,MATCH('показатель 504-п'!T1408,'УЦН 1.0'!R:R,0)),"")&amp;")"))</f>
        <v/>
      </c>
      <c r="R1408" s="807" t="str">
        <f>IFERROR(INDEX('УЦН 2.0'!K:K,MATCH('показатель 504-п'!T1408,'УЦН 2.0'!L:L,0)),"")</f>
        <v/>
      </c>
      <c r="S1408" s="801" t="str">
        <f>IFERROR(INDEX('ПРТС'!H:H,MATCH('показатель 504-п'!T1408,'ПРТС'!P:P,0)),"")</f>
        <v/>
      </c>
      <c r="T1408" s="808">
        <v>1409</v>
      </c>
      <c r="U1408" s="785"/>
      <c r="V1408" s="785"/>
      <c r="W1408" s="785"/>
      <c r="X1408" s="785"/>
      <c r="Y1408" s="785"/>
      <c r="Z1408" s="785"/>
      <c r="AA1408" s="785"/>
      <c r="AB1408" s="785"/>
    </row>
    <row r="1409" ht="14.25">
      <c r="A1409" s="814" t="s">
        <v>1152</v>
      </c>
      <c r="B1409" s="800" t="s">
        <v>7745</v>
      </c>
      <c r="C1409" s="814" t="s">
        <v>185</v>
      </c>
      <c r="D1409" s="815">
        <v>757</v>
      </c>
      <c r="E1409" s="802">
        <v>669</v>
      </c>
      <c r="F1409" s="803" t="s">
        <v>7812</v>
      </c>
      <c r="G1409" s="803" t="s">
        <v>7813</v>
      </c>
      <c r="H1409" s="803" t="s">
        <v>7814</v>
      </c>
      <c r="I1409" s="803" t="str">
        <f>IFERROR(INDEX('УУС'!F:F,MATCH('показатель 504-п'!T1409,'УУС'!N:N,0)),"")</f>
        <v/>
      </c>
      <c r="J1409" s="816" t="str">
        <f t="shared" si="74"/>
        <v xml:space="preserve">4G хор</v>
      </c>
      <c r="K1409" s="805"/>
      <c r="L1409" s="805"/>
      <c r="M1409" s="817" t="s">
        <v>2482</v>
      </c>
      <c r="N1409" s="805"/>
      <c r="O1409" s="806" t="str">
        <f t="shared" si="75"/>
        <v>ВОЛС</v>
      </c>
      <c r="P1409" s="801" t="s">
        <v>819</v>
      </c>
      <c r="Q1409" s="801" t="str">
        <f>CONCATENATE(IFERROR(INDEX('УЦН 1.0'!D:D,MATCH('показатель 504-п'!T1409,'УЦН 1.0'!R:R,0)),""),IF(IFERROR(INDEX('УЦН 1.0'!H:H,MATCH('показатель 504-п'!T1409,'УЦН 1.0'!R:R,0)),"")="",""," ("&amp;IFERROR(INDEX('УЦН 1.0'!H:H,MATCH('показатель 504-п'!T1409,'УЦН 1.0'!R:R,0)),"")&amp;")"))</f>
        <v/>
      </c>
      <c r="R1409" s="807" t="str">
        <f>IFERROR(INDEX('УЦН 2.0'!K:K,MATCH('показатель 504-п'!T1409,'УЦН 2.0'!L:L,0)),"")</f>
        <v/>
      </c>
      <c r="S1409" s="801">
        <f>IFERROR(INDEX('ПРТС'!H:H,MATCH('показатель 504-п'!T1409,'ПРТС'!P:P,0)),"")</f>
        <v>2019</v>
      </c>
      <c r="T1409" s="808">
        <v>1410</v>
      </c>
      <c r="U1409" s="785"/>
      <c r="V1409" s="785"/>
      <c r="W1409" s="785"/>
      <c r="X1409" s="785"/>
      <c r="Y1409" s="785"/>
      <c r="Z1409" s="785"/>
      <c r="AA1409" s="785"/>
      <c r="AB1409" s="785"/>
    </row>
    <row r="1410" ht="14.25">
      <c r="A1410" s="800" t="s">
        <v>1152</v>
      </c>
      <c r="B1410" s="800" t="s">
        <v>7752</v>
      </c>
      <c r="C1410" s="800" t="s">
        <v>7815</v>
      </c>
      <c r="D1410" s="801">
        <v>5</v>
      </c>
      <c r="E1410" s="802">
        <v>0</v>
      </c>
      <c r="F1410" s="803" t="s">
        <v>7816</v>
      </c>
      <c r="G1410" s="803" t="s">
        <v>7817</v>
      </c>
      <c r="H1410" s="803" t="s">
        <v>7818</v>
      </c>
      <c r="I1410" s="803" t="str">
        <f>IFERROR(INDEX('УУС'!F:F,MATCH('показатель 504-п'!T1410,'УУС'!N:N,0)),"")</f>
        <v xml:space="preserve">ул. Надежды, д. 4</v>
      </c>
      <c r="J1410" s="804" t="str">
        <f t="shared" si="74"/>
        <v xml:space="preserve">3G низ</v>
      </c>
      <c r="K1410" s="805" t="s">
        <v>2562</v>
      </c>
      <c r="L1410" s="805" t="s">
        <v>2500</v>
      </c>
      <c r="M1410" s="805" t="s">
        <v>2489</v>
      </c>
      <c r="N1410" s="805" t="s">
        <v>2738</v>
      </c>
      <c r="O1410" s="806" t="str">
        <f t="shared" si="75"/>
        <v>-</v>
      </c>
      <c r="P1410" s="801" t="s">
        <v>156</v>
      </c>
      <c r="Q1410" s="801" t="str">
        <f>CONCATENATE(IFERROR(INDEX('УЦН 1.0'!D:D,MATCH('показатель 504-п'!T1410,'УЦН 1.0'!R:R,0)),""),IF(IFERROR(INDEX('УЦН 1.0'!H:H,MATCH('показатель 504-п'!T1410,'УЦН 1.0'!R:R,0)),"")="",""," ("&amp;IFERROR(INDEX('УЦН 1.0'!H:H,MATCH('показатель 504-п'!T1410,'УЦН 1.0'!R:R,0)),"")&amp;")"))</f>
        <v/>
      </c>
      <c r="R1410" s="807" t="str">
        <f>IFERROR(INDEX('УЦН 2.0'!K:K,MATCH('показатель 504-п'!T1410,'УЦН 2.0'!L:L,0)),"")</f>
        <v/>
      </c>
      <c r="S1410" s="801" t="str">
        <f>IFERROR(INDEX('ПРТС'!H:H,MATCH('показатель 504-п'!T1410,'ПРТС'!P:P,0)),"")</f>
        <v/>
      </c>
      <c r="T1410" s="808">
        <v>1411</v>
      </c>
      <c r="U1410" s="785"/>
      <c r="V1410" s="785"/>
      <c r="W1410" s="785"/>
      <c r="X1410" s="785"/>
      <c r="Y1410" s="785"/>
      <c r="Z1410" s="785"/>
      <c r="AA1410" s="785"/>
      <c r="AB1410" s="785"/>
    </row>
    <row r="1411" ht="14.25">
      <c r="A1411" s="818" t="s">
        <v>1152</v>
      </c>
      <c r="B1411" s="800" t="s">
        <v>1241</v>
      </c>
      <c r="C1411" s="818" t="s">
        <v>412</v>
      </c>
      <c r="D1411" s="801">
        <v>432</v>
      </c>
      <c r="E1411" s="802">
        <v>454</v>
      </c>
      <c r="F1411" s="803" t="s">
        <v>7819</v>
      </c>
      <c r="G1411" s="803" t="s">
        <v>7820</v>
      </c>
      <c r="H1411" s="803" t="s">
        <v>7821</v>
      </c>
      <c r="I1411" s="803" t="str">
        <f>IFERROR(INDEX('УУС'!F:F,MATCH('показатель 504-п'!T1411,'УУС'!N:N,0)),"")</f>
        <v/>
      </c>
      <c r="J1411" s="819" t="str">
        <f t="shared" si="74"/>
        <v xml:space="preserve">3G хор</v>
      </c>
      <c r="K1411" s="805"/>
      <c r="L1411" s="805" t="s">
        <v>2975</v>
      </c>
      <c r="M1411" s="805"/>
      <c r="N1411" s="820" t="s">
        <v>2495</v>
      </c>
      <c r="O1411" s="806" t="str">
        <f t="shared" si="75"/>
        <v>ВОЛС</v>
      </c>
      <c r="P1411" s="801" t="s">
        <v>2540</v>
      </c>
      <c r="Q1411" s="801" t="str">
        <f>CONCATENATE(IFERROR(INDEX('УЦН 1.0'!D:D,MATCH('показатель 504-п'!T1411,'УЦН 1.0'!R:R,0)),""),IF(IFERROR(INDEX('УЦН 1.0'!H:H,MATCH('показатель 504-п'!T1411,'УЦН 1.0'!R:R,0)),"")="",""," ("&amp;IFERROR(INDEX('УЦН 1.0'!H:H,MATCH('показатель 504-п'!T1411,'УЦН 1.0'!R:R,0)),"")&amp;")"))</f>
        <v xml:space="preserve">2021 (ВОЛС)</v>
      </c>
      <c r="R1411" s="807">
        <f>IFERROR(INDEX('УЦН 2.0'!K:K,MATCH('показатель 504-п'!T1411,'УЦН 2.0'!L:L,0)),"")</f>
        <v>0</v>
      </c>
      <c r="S1411" s="801" t="str">
        <f>IFERROR(INDEX('ПРТС'!H:H,MATCH('показатель 504-п'!T1411,'ПРТС'!P:P,0)),"")</f>
        <v/>
      </c>
      <c r="T1411" s="808">
        <v>1412</v>
      </c>
      <c r="U1411" s="785"/>
      <c r="V1411" s="785"/>
      <c r="W1411" s="785"/>
      <c r="X1411" s="785"/>
      <c r="Y1411" s="785"/>
      <c r="Z1411" s="785"/>
      <c r="AA1411" s="785"/>
      <c r="AB1411" s="785"/>
    </row>
    <row r="1412" ht="14.25">
      <c r="A1412" s="800" t="s">
        <v>1152</v>
      </c>
      <c r="B1412" s="800" t="s">
        <v>7768</v>
      </c>
      <c r="C1412" s="800" t="s">
        <v>7822</v>
      </c>
      <c r="D1412" s="801">
        <v>62</v>
      </c>
      <c r="E1412" s="802">
        <v>96</v>
      </c>
      <c r="F1412" s="803" t="s">
        <v>7823</v>
      </c>
      <c r="G1412" s="803" t="s">
        <v>7824</v>
      </c>
      <c r="H1412" s="803" t="s">
        <v>7825</v>
      </c>
      <c r="I1412" s="803" t="str">
        <f>IFERROR(INDEX('УУС'!F:F,MATCH('показатель 504-п'!T1412,'УУС'!N:N,0)),"")</f>
        <v/>
      </c>
      <c r="J1412" s="804" t="str">
        <f t="shared" si="74"/>
        <v xml:space="preserve">4G хор</v>
      </c>
      <c r="K1412" s="805" t="s">
        <v>156</v>
      </c>
      <c r="L1412" s="805" t="s">
        <v>2481</v>
      </c>
      <c r="M1412" s="805" t="s">
        <v>156</v>
      </c>
      <c r="N1412" s="805" t="s">
        <v>2495</v>
      </c>
      <c r="O1412" s="806" t="str">
        <f t="shared" si="75"/>
        <v>-</v>
      </c>
      <c r="P1412" s="801" t="s">
        <v>156</v>
      </c>
      <c r="Q1412" s="801" t="str">
        <f>CONCATENATE(IFERROR(INDEX('УЦН 1.0'!D:D,MATCH('показатель 504-п'!T1412,'УЦН 1.0'!R:R,0)),""),IF(IFERROR(INDEX('УЦН 1.0'!H:H,MATCH('показатель 504-п'!T1412,'УЦН 1.0'!R:R,0)),"")="",""," ("&amp;IFERROR(INDEX('УЦН 1.0'!H:H,MATCH('показатель 504-п'!T1412,'УЦН 1.0'!R:R,0)),"")&amp;")"))</f>
        <v/>
      </c>
      <c r="R1412" s="807" t="str">
        <f>IFERROR(INDEX('УЦН 2.0'!K:K,MATCH('показатель 504-п'!T1412,'УЦН 2.0'!L:L,0)),"")</f>
        <v/>
      </c>
      <c r="S1412" s="801" t="str">
        <f>IFERROR(INDEX('ПРТС'!H:H,MATCH('показатель 504-п'!T1412,'ПРТС'!P:P,0)),"")</f>
        <v/>
      </c>
      <c r="T1412" s="808">
        <v>1413</v>
      </c>
      <c r="U1412" s="785"/>
      <c r="V1412" s="785"/>
      <c r="W1412" s="785"/>
      <c r="X1412" s="785"/>
      <c r="Y1412" s="785"/>
      <c r="Z1412" s="785"/>
      <c r="AA1412" s="785"/>
      <c r="AB1412" s="785"/>
    </row>
    <row r="1413" ht="14.25">
      <c r="A1413" s="800" t="s">
        <v>1152</v>
      </c>
      <c r="B1413" s="800" t="s">
        <v>1321</v>
      </c>
      <c r="C1413" s="800" t="s">
        <v>413</v>
      </c>
      <c r="D1413" s="801">
        <v>334</v>
      </c>
      <c r="E1413" s="802">
        <v>291</v>
      </c>
      <c r="F1413" s="803" t="s">
        <v>7826</v>
      </c>
      <c r="G1413" s="803" t="s">
        <v>7827</v>
      </c>
      <c r="H1413" s="803" t="s">
        <v>7828</v>
      </c>
      <c r="I1413" s="803" t="str">
        <f>IFERROR(INDEX('УУС'!F:F,MATCH('показатель 504-п'!T1413,'УУС'!N:N,0)),"")</f>
        <v/>
      </c>
      <c r="J1413" s="804" t="str">
        <f t="shared" si="74"/>
        <v xml:space="preserve">4G хор</v>
      </c>
      <c r="K1413" s="805" t="s">
        <v>156</v>
      </c>
      <c r="L1413" s="805" t="s">
        <v>2481</v>
      </c>
      <c r="M1413" s="805" t="s">
        <v>2482</v>
      </c>
      <c r="N1413" s="805" t="s">
        <v>2495</v>
      </c>
      <c r="O1413" s="806" t="str">
        <f t="shared" si="75"/>
        <v>ВОЛС</v>
      </c>
      <c r="P1413" s="801" t="s">
        <v>819</v>
      </c>
      <c r="Q1413" s="801" t="str">
        <f>CONCATENATE(IFERROR(INDEX('УЦН 1.0'!D:D,MATCH('показатель 504-п'!T1413,'УЦН 1.0'!R:R,0)),""),IF(IFERROR(INDEX('УЦН 1.0'!H:H,MATCH('показатель 504-п'!T1413,'УЦН 1.0'!R:R,0)),"")="",""," ("&amp;IFERROR(INDEX('УЦН 1.0'!H:H,MATCH('показатель 504-п'!T1413,'УЦН 1.0'!R:R,0)),"")&amp;")"))</f>
        <v xml:space="preserve">2019 (ВОЛС)</v>
      </c>
      <c r="R1413" s="807" t="str">
        <f>IFERROR(INDEX('УЦН 2.0'!K:K,MATCH('показатель 504-п'!T1413,'УЦН 2.0'!L:L,0)),"")</f>
        <v/>
      </c>
      <c r="S1413" s="801" t="str">
        <f>IFERROR(INDEX('ПРТС'!H:H,MATCH('показатель 504-п'!T1413,'ПРТС'!P:P,0)),"")</f>
        <v/>
      </c>
      <c r="T1413" s="808">
        <v>1414</v>
      </c>
      <c r="U1413" s="785"/>
      <c r="V1413" s="785"/>
      <c r="W1413" s="785"/>
      <c r="X1413" s="785"/>
      <c r="Y1413" s="785"/>
      <c r="Z1413" s="785"/>
      <c r="AA1413" s="785"/>
      <c r="AB1413" s="785"/>
    </row>
    <row r="1414" ht="14.25">
      <c r="A1414" s="800" t="s">
        <v>1152</v>
      </c>
      <c r="B1414" s="800" t="s">
        <v>1323</v>
      </c>
      <c r="C1414" s="800" t="s">
        <v>7829</v>
      </c>
      <c r="D1414" s="801">
        <v>4293</v>
      </c>
      <c r="E1414" s="802">
        <v>4241</v>
      </c>
      <c r="F1414" s="803" t="s">
        <v>7830</v>
      </c>
      <c r="G1414" s="803" t="s">
        <v>7831</v>
      </c>
      <c r="H1414" s="803" t="s">
        <v>7832</v>
      </c>
      <c r="I1414" s="803" t="str">
        <f>IFERROR(INDEX('УУС'!F:F,MATCH('показатель 504-п'!T1414,'УУС'!N:N,0)),"")</f>
        <v/>
      </c>
      <c r="J1414" s="804" t="str">
        <f t="shared" si="74"/>
        <v xml:space="preserve">4G хор</v>
      </c>
      <c r="K1414" s="805" t="s">
        <v>2480</v>
      </c>
      <c r="L1414" s="805" t="s">
        <v>2481</v>
      </c>
      <c r="M1414" s="805" t="s">
        <v>2482</v>
      </c>
      <c r="N1414" s="805" t="s">
        <v>2483</v>
      </c>
      <c r="O1414" s="806" t="str">
        <f t="shared" si="75"/>
        <v>ВОЛС</v>
      </c>
      <c r="P1414" s="801" t="s">
        <v>819</v>
      </c>
      <c r="Q1414" s="801" t="str">
        <f>CONCATENATE(IFERROR(INDEX('УЦН 1.0'!D:D,MATCH('показатель 504-п'!T1414,'УЦН 1.0'!R:R,0)),""),IF(IFERROR(INDEX('УЦН 1.0'!H:H,MATCH('показатель 504-п'!T1414,'УЦН 1.0'!R:R,0)),"")="",""," ("&amp;IFERROR(INDEX('УЦН 1.0'!H:H,MATCH('показатель 504-п'!T1414,'УЦН 1.0'!R:R,0)),"")&amp;")"))</f>
        <v/>
      </c>
      <c r="R1414" s="807" t="str">
        <f>IFERROR(INDEX('УЦН 2.0'!K:K,MATCH('показатель 504-п'!T1414,'УЦН 2.0'!L:L,0)),"")</f>
        <v/>
      </c>
      <c r="S1414" s="801" t="str">
        <f>IFERROR(INDEX('ПРТС'!H:H,MATCH('показатель 504-п'!T1414,'ПРТС'!P:P,0)),"")</f>
        <v/>
      </c>
      <c r="T1414" s="808">
        <v>1415</v>
      </c>
      <c r="U1414" s="785"/>
      <c r="V1414" s="785"/>
      <c r="W1414" s="785"/>
      <c r="X1414" s="785"/>
      <c r="Y1414" s="785"/>
      <c r="Z1414" s="785"/>
      <c r="AA1414" s="785"/>
      <c r="AB1414" s="785"/>
    </row>
    <row r="1415" ht="14.25">
      <c r="A1415" s="809" t="s">
        <v>1152</v>
      </c>
      <c r="B1415" s="800" t="s">
        <v>1241</v>
      </c>
      <c r="C1415" s="809" t="s">
        <v>1242</v>
      </c>
      <c r="D1415" s="813">
        <v>192</v>
      </c>
      <c r="E1415" s="802">
        <v>197</v>
      </c>
      <c r="F1415" s="803" t="s">
        <v>7833</v>
      </c>
      <c r="G1415" s="803" t="s">
        <v>7834</v>
      </c>
      <c r="H1415" s="803" t="s">
        <v>7835</v>
      </c>
      <c r="I1415" s="803" t="str">
        <f>IFERROR(INDEX('УУС'!F:F,MATCH('показатель 504-п'!T1415,'УУС'!N:N,0)),"")</f>
        <v/>
      </c>
      <c r="J1415" s="811" t="str">
        <f t="shared" si="74"/>
        <v xml:space="preserve">4G хор</v>
      </c>
      <c r="K1415" s="805"/>
      <c r="L1415" s="805"/>
      <c r="M1415" s="805"/>
      <c r="N1415" s="812" t="s">
        <v>2483</v>
      </c>
      <c r="O1415" s="806" t="str">
        <f t="shared" si="75"/>
        <v>ВОЛС</v>
      </c>
      <c r="P1415" s="801" t="s">
        <v>2540</v>
      </c>
      <c r="Q1415" s="801" t="str">
        <f>CONCATENATE(IFERROR(INDEX('УЦН 1.0'!D:D,MATCH('показатель 504-п'!T1415,'УЦН 1.0'!R:R,0)),""),IF(IFERROR(INDEX('УЦН 1.0'!H:H,MATCH('показатель 504-п'!T1415,'УЦН 1.0'!R:R,0)),"")="",""," ("&amp;IFERROR(INDEX('УЦН 1.0'!H:H,MATCH('показатель 504-п'!T1415,'УЦН 1.0'!R:R,0)),"")&amp;")"))</f>
        <v/>
      </c>
      <c r="R1415" s="807" t="str">
        <f>IFERROR(INDEX('УЦН 2.0'!K:K,MATCH('показатель 504-п'!T1415,'УЦН 2.0'!L:L,0)),"")</f>
        <v xml:space="preserve">2023 (сентябрь 2023) - ВОЛС  </v>
      </c>
      <c r="S1415" s="801" t="str">
        <f>IFERROR(INDEX('ПРТС'!H:H,MATCH('показатель 504-п'!T1415,'ПРТС'!P:P,0)),"")</f>
        <v/>
      </c>
      <c r="T1415" s="808">
        <v>1416</v>
      </c>
      <c r="U1415" s="785"/>
      <c r="V1415" s="785"/>
      <c r="W1415" s="785"/>
      <c r="X1415" s="785"/>
      <c r="Y1415" s="785"/>
      <c r="Z1415" s="785"/>
      <c r="AA1415" s="785"/>
      <c r="AB1415" s="785"/>
    </row>
    <row r="1416" ht="14.25">
      <c r="A1416" s="809" t="s">
        <v>1152</v>
      </c>
      <c r="B1416" s="800" t="s">
        <v>1323</v>
      </c>
      <c r="C1416" s="809" t="s">
        <v>1560</v>
      </c>
      <c r="D1416" s="810">
        <v>190</v>
      </c>
      <c r="E1416" s="802">
        <v>174</v>
      </c>
      <c r="F1416" s="803" t="s">
        <v>7836</v>
      </c>
      <c r="G1416" s="803" t="s">
        <v>7837</v>
      </c>
      <c r="H1416" s="803" t="s">
        <v>7838</v>
      </c>
      <c r="I1416" s="803" t="str">
        <f>IFERROR(INDEX('УУС'!F:F,MATCH('показатель 504-п'!T1416,'УУС'!N:N,0)),"")</f>
        <v/>
      </c>
      <c r="J1416" s="811" t="str">
        <f t="shared" si="74"/>
        <v xml:space="preserve">4G хор</v>
      </c>
      <c r="K1416" s="805" t="s">
        <v>156</v>
      </c>
      <c r="L1416" s="812" t="s">
        <v>2481</v>
      </c>
      <c r="M1416" s="805" t="s">
        <v>156</v>
      </c>
      <c r="N1416" s="812" t="s">
        <v>2483</v>
      </c>
      <c r="O1416" s="806" t="str">
        <f t="shared" si="75"/>
        <v>ВОЛС</v>
      </c>
      <c r="P1416" s="801" t="s">
        <v>882</v>
      </c>
      <c r="Q1416" s="801" t="str">
        <f>CONCATENATE(IFERROR(INDEX('УЦН 1.0'!D:D,MATCH('показатель 504-п'!T1416,'УЦН 1.0'!R:R,0)),""),IF(IFERROR(INDEX('УЦН 1.0'!H:H,MATCH('показатель 504-п'!T1416,'УЦН 1.0'!R:R,0)),"")="",""," ("&amp;IFERROR(INDEX('УЦН 1.0'!H:H,MATCH('показатель 504-п'!T1416,'УЦН 1.0'!R:R,0)),"")&amp;")"))</f>
        <v/>
      </c>
      <c r="R1416" s="807" t="str">
        <f>IFERROR(INDEX('УЦН 2.0'!K:K,MATCH('показатель 504-п'!T1416,'УЦН 2.0'!L:L,0)),"")</f>
        <v xml:space="preserve">2023 (с 2022) (март 2023) - ВОЛС + Мегафон </v>
      </c>
      <c r="S1416" s="801" t="str">
        <f>IFERROR(INDEX('ПРТС'!H:H,MATCH('показатель 504-п'!T1416,'ПРТС'!P:P,0)),"")</f>
        <v/>
      </c>
      <c r="T1416" s="808">
        <v>1417</v>
      </c>
      <c r="U1416" s="785"/>
      <c r="V1416" s="785"/>
      <c r="W1416" s="785"/>
      <c r="X1416" s="785"/>
      <c r="Y1416" s="785"/>
      <c r="Z1416" s="785"/>
      <c r="AA1416" s="785"/>
      <c r="AB1416" s="785"/>
    </row>
    <row r="1417" ht="14.25">
      <c r="A1417" s="800" t="s">
        <v>1152</v>
      </c>
      <c r="B1417" s="800" t="s">
        <v>7752</v>
      </c>
      <c r="C1417" s="800" t="s">
        <v>7839</v>
      </c>
      <c r="D1417" s="801">
        <v>26</v>
      </c>
      <c r="E1417" s="802">
        <v>5</v>
      </c>
      <c r="F1417" s="803" t="s">
        <v>7840</v>
      </c>
      <c r="G1417" s="803" t="s">
        <v>7841</v>
      </c>
      <c r="H1417" s="803" t="s">
        <v>7842</v>
      </c>
      <c r="I1417" s="803" t="str">
        <f>IFERROR(INDEX('УУС'!F:F,MATCH('показатель 504-п'!T1417,'УУС'!N:N,0)),"")</f>
        <v/>
      </c>
      <c r="J1417" s="804" t="str">
        <f t="shared" si="74"/>
        <v xml:space="preserve">4G хор</v>
      </c>
      <c r="K1417" s="805" t="s">
        <v>4119</v>
      </c>
      <c r="L1417" s="805" t="s">
        <v>2481</v>
      </c>
      <c r="M1417" s="805" t="s">
        <v>4220</v>
      </c>
      <c r="N1417" s="805" t="s">
        <v>2586</v>
      </c>
      <c r="O1417" s="806" t="str">
        <f t="shared" si="75"/>
        <v>-</v>
      </c>
      <c r="P1417" s="801" t="s">
        <v>156</v>
      </c>
      <c r="Q1417" s="801" t="str">
        <f>CONCATENATE(IFERROR(INDEX('УЦН 1.0'!D:D,MATCH('показатель 504-п'!T1417,'УЦН 1.0'!R:R,0)),""),IF(IFERROR(INDEX('УЦН 1.0'!H:H,MATCH('показатель 504-п'!T1417,'УЦН 1.0'!R:R,0)),"")="",""," ("&amp;IFERROR(INDEX('УЦН 1.0'!H:H,MATCH('показатель 504-п'!T1417,'УЦН 1.0'!R:R,0)),"")&amp;")"))</f>
        <v/>
      </c>
      <c r="R1417" s="807" t="str">
        <f>IFERROR(INDEX('УЦН 2.0'!K:K,MATCH('показатель 504-п'!T1417,'УЦН 2.0'!L:L,0)),"")</f>
        <v/>
      </c>
      <c r="S1417" s="801" t="str">
        <f>IFERROR(INDEX('ПРТС'!H:H,MATCH('показатель 504-п'!T1417,'ПРТС'!P:P,0)),"")</f>
        <v/>
      </c>
      <c r="T1417" s="808">
        <v>1418</v>
      </c>
      <c r="U1417" s="785"/>
      <c r="V1417" s="785"/>
      <c r="W1417" s="785"/>
      <c r="X1417" s="785"/>
      <c r="Y1417" s="785"/>
      <c r="Z1417" s="785"/>
      <c r="AA1417" s="785"/>
      <c r="AB1417" s="785"/>
    </row>
    <row r="1418" ht="14.25">
      <c r="A1418" s="800" t="s">
        <v>1152</v>
      </c>
      <c r="B1418" s="800" t="s">
        <v>7752</v>
      </c>
      <c r="C1418" s="800" t="s">
        <v>414</v>
      </c>
      <c r="D1418" s="801">
        <v>372</v>
      </c>
      <c r="E1418" s="802">
        <v>309</v>
      </c>
      <c r="F1418" s="803" t="s">
        <v>7843</v>
      </c>
      <c r="G1418" s="803" t="s">
        <v>7844</v>
      </c>
      <c r="H1418" s="803" t="s">
        <v>7845</v>
      </c>
      <c r="I1418" s="803" t="str">
        <f>IFERROR(INDEX('УУС'!F:F,MATCH('показатель 504-п'!T1418,'УУС'!N:N,0)),"")</f>
        <v/>
      </c>
      <c r="J1418" s="804" t="str">
        <f t="shared" si="74"/>
        <v xml:space="preserve">4G хор</v>
      </c>
      <c r="K1418" s="805" t="s">
        <v>2480</v>
      </c>
      <c r="L1418" s="805" t="s">
        <v>2975</v>
      </c>
      <c r="M1418" s="805" t="s">
        <v>2482</v>
      </c>
      <c r="N1418" s="805" t="s">
        <v>2483</v>
      </c>
      <c r="O1418" s="806" t="str">
        <f t="shared" si="75"/>
        <v>ВОЛС</v>
      </c>
      <c r="P1418" s="801" t="s">
        <v>819</v>
      </c>
      <c r="Q1418" s="801" t="str">
        <f>CONCATENATE(IFERROR(INDEX('УЦН 1.0'!D:D,MATCH('показатель 504-п'!T1418,'УЦН 1.0'!R:R,0)),""),IF(IFERROR(INDEX('УЦН 1.0'!H:H,MATCH('показатель 504-п'!T1418,'УЦН 1.0'!R:R,0)),"")="",""," ("&amp;IFERROR(INDEX('УЦН 1.0'!H:H,MATCH('показатель 504-п'!T1418,'УЦН 1.0'!R:R,0)),"")&amp;")"))</f>
        <v xml:space="preserve">2019 (ВОЛС)</v>
      </c>
      <c r="R1418" s="807" t="str">
        <f>IFERROR(INDEX('УЦН 2.0'!K:K,MATCH('показатель 504-п'!T1418,'УЦН 2.0'!L:L,0)),"")</f>
        <v/>
      </c>
      <c r="S1418" s="801" t="str">
        <f>IFERROR(INDEX('ПРТС'!H:H,MATCH('показатель 504-п'!T1418,'ПРТС'!P:P,0)),"")</f>
        <v/>
      </c>
      <c r="T1418" s="808">
        <v>1419</v>
      </c>
      <c r="U1418" s="785"/>
      <c r="V1418" s="785"/>
      <c r="W1418" s="785"/>
      <c r="X1418" s="785"/>
      <c r="Y1418" s="785"/>
      <c r="Z1418" s="785"/>
      <c r="AA1418" s="785"/>
      <c r="AB1418" s="785"/>
    </row>
    <row r="1419" ht="14.25">
      <c r="A1419" s="800" t="s">
        <v>1152</v>
      </c>
      <c r="B1419" s="800" t="s">
        <v>7781</v>
      </c>
      <c r="C1419" s="800" t="s">
        <v>7846</v>
      </c>
      <c r="D1419" s="801">
        <v>27</v>
      </c>
      <c r="E1419" s="802">
        <v>39</v>
      </c>
      <c r="F1419" s="803" t="s">
        <v>7847</v>
      </c>
      <c r="G1419" s="803" t="s">
        <v>7848</v>
      </c>
      <c r="H1419" s="803" t="s">
        <v>7849</v>
      </c>
      <c r="I1419" s="803" t="str">
        <f>IFERROR(INDEX('УУС'!F:F,MATCH('показатель 504-п'!T1419,'УУС'!N:N,0)),"")</f>
        <v xml:space="preserve">ул. Зеленая, д. 21</v>
      </c>
      <c r="J1419" s="804" t="str">
        <f t="shared" si="74"/>
        <v>-</v>
      </c>
      <c r="K1419" s="805" t="s">
        <v>156</v>
      </c>
      <c r="L1419" s="805" t="s">
        <v>156</v>
      </c>
      <c r="M1419" s="805" t="s">
        <v>156</v>
      </c>
      <c r="N1419" s="805" t="s">
        <v>156</v>
      </c>
      <c r="O1419" s="806" t="str">
        <f t="shared" si="75"/>
        <v>-</v>
      </c>
      <c r="P1419" s="801" t="s">
        <v>156</v>
      </c>
      <c r="Q1419" s="801" t="str">
        <f>CONCATENATE(IFERROR(INDEX('УЦН 1.0'!D:D,MATCH('показатель 504-п'!T1419,'УЦН 1.0'!R:R,0)),""),IF(IFERROR(INDEX('УЦН 1.0'!H:H,MATCH('показатель 504-п'!T1419,'УЦН 1.0'!R:R,0)),"")="",""," ("&amp;IFERROR(INDEX('УЦН 1.0'!H:H,MATCH('показатель 504-п'!T1419,'УЦН 1.0'!R:R,0)),"")&amp;")"))</f>
        <v/>
      </c>
      <c r="R1419" s="807" t="str">
        <f>IFERROR(INDEX('УЦН 2.0'!K:K,MATCH('показатель 504-п'!T1419,'УЦН 2.0'!L:L,0)),"")</f>
        <v/>
      </c>
      <c r="S1419" s="801" t="str">
        <f>IFERROR(INDEX('ПРТС'!H:H,MATCH('показатель 504-п'!T1419,'ПРТС'!P:P,0)),"")</f>
        <v/>
      </c>
      <c r="T1419" s="808">
        <v>1420</v>
      </c>
      <c r="U1419" s="785"/>
      <c r="V1419" s="785"/>
      <c r="W1419" s="785"/>
      <c r="X1419" s="785"/>
      <c r="Y1419" s="785"/>
      <c r="Z1419" s="785"/>
      <c r="AA1419" s="785"/>
      <c r="AB1419" s="785"/>
    </row>
    <row r="1420" ht="14.25">
      <c r="A1420" s="800" t="s">
        <v>1152</v>
      </c>
      <c r="B1420" s="800" t="s">
        <v>7781</v>
      </c>
      <c r="C1420" s="800" t="s">
        <v>7850</v>
      </c>
      <c r="D1420" s="801">
        <v>1722</v>
      </c>
      <c r="E1420" s="802">
        <v>1905</v>
      </c>
      <c r="F1420" s="803" t="s">
        <v>7851</v>
      </c>
      <c r="G1420" s="803" t="s">
        <v>7852</v>
      </c>
      <c r="H1420" s="803" t="s">
        <v>7853</v>
      </c>
      <c r="I1420" s="803" t="str">
        <f>IFERROR(INDEX('УУС'!F:F,MATCH('показатель 504-п'!T1420,'УУС'!N:N,0)),"")</f>
        <v/>
      </c>
      <c r="J1420" s="804" t="str">
        <f t="shared" si="74"/>
        <v xml:space="preserve">4G хор</v>
      </c>
      <c r="K1420" s="805" t="s">
        <v>2480</v>
      </c>
      <c r="L1420" s="805" t="s">
        <v>2488</v>
      </c>
      <c r="M1420" s="805" t="s">
        <v>2482</v>
      </c>
      <c r="N1420" s="805" t="s">
        <v>2483</v>
      </c>
      <c r="O1420" s="806" t="str">
        <f t="shared" si="75"/>
        <v>ВОЛС</v>
      </c>
      <c r="P1420" s="801" t="s">
        <v>819</v>
      </c>
      <c r="Q1420" s="801" t="str">
        <f>CONCATENATE(IFERROR(INDEX('УЦН 1.0'!D:D,MATCH('показатель 504-п'!T1420,'УЦН 1.0'!R:R,0)),""),IF(IFERROR(INDEX('УЦН 1.0'!H:H,MATCH('показатель 504-п'!T1420,'УЦН 1.0'!R:R,0)),"")="",""," ("&amp;IFERROR(INDEX('УЦН 1.0'!H:H,MATCH('показатель 504-п'!T1420,'УЦН 1.0'!R:R,0)),"")&amp;")"))</f>
        <v/>
      </c>
      <c r="R1420" s="807" t="str">
        <f>IFERROR(INDEX('УЦН 2.0'!K:K,MATCH('показатель 504-п'!T1420,'УЦН 2.0'!L:L,0)),"")</f>
        <v/>
      </c>
      <c r="S1420" s="801" t="str">
        <f>IFERROR(INDEX('ПРТС'!H:H,MATCH('показатель 504-п'!T1420,'ПРТС'!P:P,0)),"")</f>
        <v/>
      </c>
      <c r="T1420" s="808">
        <v>1421</v>
      </c>
      <c r="U1420" s="785"/>
      <c r="V1420" s="785"/>
      <c r="W1420" s="785"/>
      <c r="X1420" s="785"/>
      <c r="Y1420" s="785"/>
      <c r="Z1420" s="785"/>
      <c r="AA1420" s="785"/>
      <c r="AB1420" s="785"/>
    </row>
    <row r="1421" ht="14.25">
      <c r="A1421" s="800" t="s">
        <v>1152</v>
      </c>
      <c r="B1421" s="800" t="s">
        <v>7756</v>
      </c>
      <c r="C1421" s="800" t="s">
        <v>7854</v>
      </c>
      <c r="D1421" s="801">
        <v>822</v>
      </c>
      <c r="E1421" s="802">
        <v>782</v>
      </c>
      <c r="F1421" s="803" t="s">
        <v>7855</v>
      </c>
      <c r="G1421" s="803" t="s">
        <v>7856</v>
      </c>
      <c r="H1421" s="803" t="s">
        <v>7857</v>
      </c>
      <c r="I1421" s="803" t="str">
        <f>IFERROR(INDEX('УУС'!F:F,MATCH('показатель 504-п'!T1421,'УУС'!N:N,0)),"")</f>
        <v xml:space="preserve">ул. Новая, д. 2</v>
      </c>
      <c r="J1421" s="804" t="str">
        <f t="shared" si="74"/>
        <v xml:space="preserve">3G хор</v>
      </c>
      <c r="K1421" s="805" t="s">
        <v>2562</v>
      </c>
      <c r="L1421" s="805" t="s">
        <v>2975</v>
      </c>
      <c r="M1421" s="805" t="s">
        <v>2508</v>
      </c>
      <c r="N1421" s="805" t="s">
        <v>2738</v>
      </c>
      <c r="O1421" s="806" t="str">
        <f t="shared" si="75"/>
        <v>ВОЛС</v>
      </c>
      <c r="P1421" s="801" t="s">
        <v>819</v>
      </c>
      <c r="Q1421" s="801" t="str">
        <f>CONCATENATE(IFERROR(INDEX('УЦН 1.0'!D:D,MATCH('показатель 504-п'!T1421,'УЦН 1.0'!R:R,0)),""),IF(IFERROR(INDEX('УЦН 1.0'!H:H,MATCH('показатель 504-п'!T1421,'УЦН 1.0'!R:R,0)),"")="",""," ("&amp;IFERROR(INDEX('УЦН 1.0'!H:H,MATCH('показатель 504-п'!T1421,'УЦН 1.0'!R:R,0)),"")&amp;")"))</f>
        <v/>
      </c>
      <c r="R1421" s="807" t="str">
        <f>IFERROR(INDEX('УЦН 2.0'!K:K,MATCH('показатель 504-п'!T1421,'УЦН 2.0'!L:L,0)),"")</f>
        <v/>
      </c>
      <c r="S1421" s="801" t="str">
        <f>IFERROR(INDEX('ПРТС'!H:H,MATCH('показатель 504-п'!T1421,'ПРТС'!P:P,0)),"")</f>
        <v/>
      </c>
      <c r="T1421" s="808">
        <v>1422</v>
      </c>
      <c r="U1421" s="785"/>
      <c r="V1421" s="785"/>
      <c r="W1421" s="785"/>
      <c r="X1421" s="785"/>
      <c r="Y1421" s="785"/>
      <c r="Z1421" s="785"/>
      <c r="AA1421" s="785"/>
      <c r="AB1421" s="785"/>
    </row>
    <row r="1422" ht="14.25">
      <c r="A1422" s="800" t="s">
        <v>1152</v>
      </c>
      <c r="B1422" s="800" t="s">
        <v>7781</v>
      </c>
      <c r="C1422" s="800" t="s">
        <v>1452</v>
      </c>
      <c r="D1422" s="801">
        <v>178</v>
      </c>
      <c r="E1422" s="822">
        <v>175</v>
      </c>
      <c r="F1422" s="823" t="s">
        <v>7858</v>
      </c>
      <c r="G1422" s="823" t="s">
        <v>7859</v>
      </c>
      <c r="H1422" s="823" t="s">
        <v>7860</v>
      </c>
      <c r="I1422" s="803" t="str">
        <f>IFERROR(INDEX('УУС'!F:F,MATCH('показатель 504-п'!T1422,'УУС'!N:N,0)),"")</f>
        <v/>
      </c>
      <c r="J1422" s="804" t="str">
        <f t="shared" si="74"/>
        <v xml:space="preserve">3G низ</v>
      </c>
      <c r="K1422" s="805" t="s">
        <v>156</v>
      </c>
      <c r="L1422" s="805" t="s">
        <v>2500</v>
      </c>
      <c r="M1422" s="805" t="s">
        <v>3005</v>
      </c>
      <c r="N1422" s="805" t="s">
        <v>2738</v>
      </c>
      <c r="O1422" s="806" t="str">
        <f t="shared" si="75"/>
        <v>РРЛ</v>
      </c>
      <c r="P1422" s="801" t="s">
        <v>2540</v>
      </c>
      <c r="Q1422" s="801" t="str">
        <f>CONCATENATE(IFERROR(INDEX('УЦН 1.0'!D:D,MATCH('показатель 504-п'!T1422,'УЦН 1.0'!R:R,0)),""),IF(IFERROR(INDEX('УЦН 1.0'!H:H,MATCH('показатель 504-п'!T1422,'УЦН 1.0'!R:R,0)),"")="",""," ("&amp;IFERROR(INDEX('УЦН 1.0'!H:H,MATCH('показатель 504-п'!T1422,'УЦН 1.0'!R:R,0)),"")&amp;")"))</f>
        <v/>
      </c>
      <c r="R1422" s="807" t="str">
        <f>IFERROR(INDEX('УЦН 2.0'!K:K,MATCH('показатель 504-п'!T1422,'УЦН 2.0'!L:L,0)),"")</f>
        <v/>
      </c>
      <c r="S1422" s="801" t="str">
        <f>IFERROR(INDEX('ПРТС'!H:H,MATCH('показатель 504-п'!T1422,'ПРТС'!P:P,0)),"")</f>
        <v/>
      </c>
      <c r="T1422" s="808">
        <v>1423</v>
      </c>
      <c r="U1422" s="785"/>
      <c r="V1422" s="785"/>
      <c r="W1422" s="785"/>
      <c r="X1422" s="785"/>
      <c r="Y1422" s="785"/>
      <c r="Z1422" s="785"/>
      <c r="AA1422" s="785"/>
      <c r="AB1422" s="785"/>
    </row>
    <row r="1423" ht="14.25">
      <c r="A1423" s="809" t="s">
        <v>1156</v>
      </c>
      <c r="B1423" s="800" t="s">
        <v>7861</v>
      </c>
      <c r="C1423" s="809" t="s">
        <v>7862</v>
      </c>
      <c r="D1423" s="810">
        <v>122</v>
      </c>
      <c r="E1423" s="802">
        <v>88</v>
      </c>
      <c r="F1423" s="803" t="s">
        <v>7863</v>
      </c>
      <c r="G1423" s="803" t="s">
        <v>7864</v>
      </c>
      <c r="H1423" s="803" t="s">
        <v>7865</v>
      </c>
      <c r="I1423" s="803" t="str">
        <f>IFERROR(INDEX('УУС'!F:F,MATCH('показатель 504-п'!T1423,'УУС'!N:N,0)),"")</f>
        <v/>
      </c>
      <c r="J1423" s="811" t="str">
        <f t="shared" si="74"/>
        <v xml:space="preserve">4G хор</v>
      </c>
      <c r="K1423" s="805"/>
      <c r="L1423" s="805"/>
      <c r="M1423" s="805"/>
      <c r="N1423" s="812" t="s">
        <v>2483</v>
      </c>
      <c r="O1423" s="806" t="str">
        <f t="shared" si="75"/>
        <v>Спутник</v>
      </c>
      <c r="P1423" s="801" t="s">
        <v>882</v>
      </c>
      <c r="Q1423" s="801" t="str">
        <f>CONCATENATE(IFERROR(INDEX('УЦН 1.0'!D:D,MATCH('показатель 504-п'!T1423,'УЦН 1.0'!R:R,0)),""),IF(IFERROR(INDEX('УЦН 1.0'!H:H,MATCH('показатель 504-п'!T1423,'УЦН 1.0'!R:R,0)),"")="",""," ("&amp;IFERROR(INDEX('УЦН 1.0'!H:H,MATCH('показатель 504-п'!T1423,'УЦН 1.0'!R:R,0)),"")&amp;")"))</f>
        <v/>
      </c>
      <c r="R1423" s="807" t="str">
        <f>IFERROR(INDEX('УЦН 2.0'!K:K,MATCH('показатель 504-п'!T1423,'УЦН 2.0'!L:L,0)),"")</f>
        <v xml:space="preserve">2023 (с 2022) (июль 2023) - спутник  </v>
      </c>
      <c r="S1423" s="801" t="str">
        <f>IFERROR(INDEX('ПРТС'!H:H,MATCH('показатель 504-п'!T1423,'ПРТС'!P:P,0)),"")</f>
        <v/>
      </c>
      <c r="T1423" s="808">
        <v>1424</v>
      </c>
      <c r="U1423" s="785"/>
      <c r="V1423" s="785"/>
      <c r="W1423" s="785"/>
      <c r="X1423" s="785"/>
      <c r="Y1423" s="785"/>
      <c r="Z1423" s="785"/>
      <c r="AA1423" s="785"/>
      <c r="AB1423" s="785"/>
    </row>
    <row r="1424" ht="14.25">
      <c r="A1424" s="814" t="s">
        <v>1156</v>
      </c>
      <c r="B1424" s="800" t="s">
        <v>7866</v>
      </c>
      <c r="C1424" s="814" t="s">
        <v>610</v>
      </c>
      <c r="D1424" s="815">
        <v>530</v>
      </c>
      <c r="E1424" s="802">
        <v>340</v>
      </c>
      <c r="F1424" s="803" t="s">
        <v>7867</v>
      </c>
      <c r="G1424" s="803" t="s">
        <v>7868</v>
      </c>
      <c r="H1424" s="803" t="s">
        <v>7869</v>
      </c>
      <c r="I1424" s="803" t="str">
        <f>IFERROR(INDEX('УУС'!F:F,MATCH('показатель 504-п'!T1424,'УУС'!N:N,0)),"")</f>
        <v/>
      </c>
      <c r="J1424" s="816" t="str">
        <f t="shared" si="74"/>
        <v xml:space="preserve">4G хор</v>
      </c>
      <c r="K1424" s="805"/>
      <c r="L1424" s="805"/>
      <c r="M1424" s="817" t="s">
        <v>2482</v>
      </c>
      <c r="N1424" s="805"/>
      <c r="O1424" s="806" t="str">
        <f t="shared" si="75"/>
        <v>Спутник</v>
      </c>
      <c r="P1424" s="801" t="s">
        <v>882</v>
      </c>
      <c r="Q1424" s="801" t="str">
        <f>CONCATENATE(IFERROR(INDEX('УЦН 1.0'!D:D,MATCH('показатель 504-п'!T1424,'УЦН 1.0'!R:R,0)),""),IF(IFERROR(INDEX('УЦН 1.0'!H:H,MATCH('показатель 504-п'!T1424,'УЦН 1.0'!R:R,0)),"")="",""," ("&amp;IFERROR(INDEX('УЦН 1.0'!H:H,MATCH('показатель 504-п'!T1424,'УЦН 1.0'!R:R,0)),"")&amp;")"))</f>
        <v/>
      </c>
      <c r="R1424" s="807" t="str">
        <f>IFERROR(INDEX('УЦН 2.0'!K:K,MATCH('показатель 504-п'!T1424,'УЦН 2.0'!L:L,0)),"")</f>
        <v/>
      </c>
      <c r="S1424" s="801">
        <f>IFERROR(INDEX('ПРТС'!H:H,MATCH('показатель 504-п'!T1424,'ПРТС'!P:P,0)),"")</f>
        <v>2021</v>
      </c>
      <c r="T1424" s="808">
        <v>1425</v>
      </c>
      <c r="U1424" s="785"/>
      <c r="V1424" s="785"/>
      <c r="W1424" s="785"/>
      <c r="X1424" s="785"/>
      <c r="Y1424" s="785"/>
      <c r="Z1424" s="785"/>
      <c r="AA1424" s="785"/>
      <c r="AB1424" s="785"/>
    </row>
    <row r="1425" ht="14.25">
      <c r="A1425" s="818" t="s">
        <v>1156</v>
      </c>
      <c r="B1425" s="800" t="s">
        <v>7861</v>
      </c>
      <c r="C1425" s="818" t="s">
        <v>1040</v>
      </c>
      <c r="D1425" s="801">
        <v>253</v>
      </c>
      <c r="E1425" s="822">
        <v>194</v>
      </c>
      <c r="F1425" s="823" t="s">
        <v>7870</v>
      </c>
      <c r="G1425" s="823" t="s">
        <v>7871</v>
      </c>
      <c r="H1425" s="823" t="s">
        <v>7872</v>
      </c>
      <c r="I1425" s="803" t="str">
        <f>IFERROR(INDEX('УУС'!F:F,MATCH('показатель 504-п'!T1425,'УУС'!N:N,0)),"")</f>
        <v xml:space="preserve">ул. Заречная, д. 4</v>
      </c>
      <c r="J1425" s="819" t="str">
        <f t="shared" si="74"/>
        <v>-</v>
      </c>
      <c r="K1425" s="805" t="s">
        <v>156</v>
      </c>
      <c r="L1425" s="805" t="s">
        <v>156</v>
      </c>
      <c r="M1425" s="805" t="s">
        <v>156</v>
      </c>
      <c r="N1425" s="820" t="s">
        <v>156</v>
      </c>
      <c r="O1425" s="806" t="str">
        <f t="shared" si="75"/>
        <v>Спутник</v>
      </c>
      <c r="P1425" s="801" t="s">
        <v>156</v>
      </c>
      <c r="Q1425" s="801" t="str">
        <f>CONCATENATE(IFERROR(INDEX('УЦН 1.0'!D:D,MATCH('показатель 504-п'!T1425,'УЦН 1.0'!R:R,0)),""),IF(IFERROR(INDEX('УЦН 1.0'!H:H,MATCH('показатель 504-п'!T1425,'УЦН 1.0'!R:R,0)),"")="",""," ("&amp;IFERROR(INDEX('УЦН 1.0'!H:H,MATCH('показатель 504-п'!T1425,'УЦН 1.0'!R:R,0)),"")&amp;")"))</f>
        <v xml:space="preserve">2020 (Спутник)</v>
      </c>
      <c r="R1425" s="807">
        <f>IFERROR(INDEX('УЦН 2.0'!K:K,MATCH('показатель 504-п'!T1425,'УЦН 2.0'!L:L,0)),"")</f>
        <v>0</v>
      </c>
      <c r="S1425" s="801" t="str">
        <f>IFERROR(INDEX('ПРТС'!H:H,MATCH('показатель 504-п'!T1425,'ПРТС'!P:P,0)),"")</f>
        <v/>
      </c>
      <c r="T1425" s="808">
        <v>1426</v>
      </c>
      <c r="U1425" s="785"/>
      <c r="V1425" s="785"/>
      <c r="W1425" s="785"/>
      <c r="X1425" s="785"/>
      <c r="Y1425" s="785"/>
      <c r="Z1425" s="785"/>
      <c r="AA1425" s="785"/>
      <c r="AB1425" s="785"/>
    </row>
    <row r="1426" ht="14.25">
      <c r="A1426" s="818" t="s">
        <v>1156</v>
      </c>
      <c r="B1426" s="800" t="s">
        <v>7873</v>
      </c>
      <c r="C1426" s="818" t="s">
        <v>1157</v>
      </c>
      <c r="D1426" s="801">
        <v>676</v>
      </c>
      <c r="E1426" s="802">
        <v>319</v>
      </c>
      <c r="F1426" s="803" t="s">
        <v>7874</v>
      </c>
      <c r="G1426" s="803" t="s">
        <v>7875</v>
      </c>
      <c r="H1426" s="803" t="s">
        <v>7876</v>
      </c>
      <c r="I1426" s="803" t="str">
        <f>IFERROR(INDEX('УУС'!F:F,MATCH('показатель 504-п'!T1426,'УУС'!N:N,0)),"")</f>
        <v/>
      </c>
      <c r="J1426" s="819" t="str">
        <f t="shared" si="74"/>
        <v xml:space="preserve">2G хор</v>
      </c>
      <c r="K1426" s="805" t="s">
        <v>2557</v>
      </c>
      <c r="L1426" s="805" t="s">
        <v>156</v>
      </c>
      <c r="M1426" s="805" t="s">
        <v>156</v>
      </c>
      <c r="N1426" s="820" t="s">
        <v>156</v>
      </c>
      <c r="O1426" s="806" t="str">
        <f t="shared" si="75"/>
        <v>Спутник</v>
      </c>
      <c r="P1426" s="801" t="s">
        <v>882</v>
      </c>
      <c r="Q1426" s="801" t="str">
        <f>CONCATENATE(IFERROR(INDEX('УЦН 1.0'!D:D,MATCH('показатель 504-п'!T1426,'УЦН 1.0'!R:R,0)),""),IF(IFERROR(INDEX('УЦН 1.0'!H:H,MATCH('показатель 504-п'!T1426,'УЦН 1.0'!R:R,0)),"")="",""," ("&amp;IFERROR(INDEX('УЦН 1.0'!H:H,MATCH('показатель 504-п'!T1426,'УЦН 1.0'!R:R,0)),"")&amp;")"))</f>
        <v/>
      </c>
      <c r="R1426" s="807">
        <f>IFERROR(INDEX('УЦН 2.0'!K:K,MATCH('показатель 504-п'!T1426,'УЦН 2.0'!L:L,0)),"")</f>
        <v>0</v>
      </c>
      <c r="S1426" s="801" t="str">
        <f>IFERROR(INDEX('ПРТС'!H:H,MATCH('показатель 504-п'!T1426,'ПРТС'!P:P,0)),"")</f>
        <v/>
      </c>
      <c r="T1426" s="808">
        <v>1427</v>
      </c>
      <c r="U1426" s="785"/>
      <c r="V1426" s="785"/>
      <c r="W1426" s="785"/>
      <c r="X1426" s="785"/>
      <c r="Y1426" s="785"/>
      <c r="Z1426" s="785"/>
      <c r="AA1426" s="785"/>
      <c r="AB1426" s="785"/>
    </row>
    <row r="1427" ht="14.25">
      <c r="A1427" s="800" t="s">
        <v>1156</v>
      </c>
      <c r="B1427" s="800" t="s">
        <v>7866</v>
      </c>
      <c r="C1427" s="800" t="s">
        <v>7877</v>
      </c>
      <c r="D1427" s="801">
        <v>22175</v>
      </c>
      <c r="E1427" s="802">
        <v>19556</v>
      </c>
      <c r="F1427" s="803" t="s">
        <v>7878</v>
      </c>
      <c r="G1427" s="803" t="s">
        <v>7879</v>
      </c>
      <c r="H1427" s="803" t="s">
        <v>7880</v>
      </c>
      <c r="I1427" s="803" t="str">
        <f>IFERROR(INDEX('УУС'!F:F,MATCH('показатель 504-п'!T1427,'УУС'!N:N,0)),"")</f>
        <v/>
      </c>
      <c r="J1427" s="804" t="str">
        <f t="shared" si="74"/>
        <v xml:space="preserve">4G хор</v>
      </c>
      <c r="K1427" s="805" t="s">
        <v>2480</v>
      </c>
      <c r="L1427" s="805" t="s">
        <v>2481</v>
      </c>
      <c r="M1427" s="805" t="s">
        <v>2482</v>
      </c>
      <c r="N1427" s="805" t="s">
        <v>2483</v>
      </c>
      <c r="O1427" s="806" t="s">
        <v>819</v>
      </c>
      <c r="P1427" s="801" t="s">
        <v>156</v>
      </c>
      <c r="Q1427" s="801" t="str">
        <f>CONCATENATE(IFERROR(INDEX('УЦН 1.0'!D:D,MATCH('показатель 504-п'!T1427,'УЦН 1.0'!R:R,0)),""),IF(IFERROR(INDEX('УЦН 1.0'!H:H,MATCH('показатель 504-п'!T1427,'УЦН 1.0'!R:R,0)),"")="",""," ("&amp;IFERROR(INDEX('УЦН 1.0'!H:H,MATCH('показатель 504-п'!T1427,'УЦН 1.0'!R:R,0)),"")&amp;")"))</f>
        <v/>
      </c>
      <c r="R1427" s="807" t="str">
        <f>IFERROR(INDEX('УЦН 2.0'!K:K,MATCH('показатель 504-п'!T1427,'УЦН 2.0'!L:L,0)),"")</f>
        <v/>
      </c>
      <c r="S1427" s="801" t="str">
        <f>IFERROR(INDEX('ПРТС'!H:H,MATCH('показатель 504-п'!T1427,'ПРТС'!P:P,0)),"")</f>
        <v/>
      </c>
      <c r="T1427" s="808">
        <v>1428</v>
      </c>
      <c r="U1427" s="785"/>
      <c r="V1427" s="785"/>
      <c r="W1427" s="785"/>
      <c r="X1427" s="785"/>
      <c r="Y1427" s="785"/>
      <c r="Z1427" s="785"/>
      <c r="AA1427" s="785"/>
      <c r="AB1427" s="785"/>
    </row>
    <row r="1428" ht="14.25">
      <c r="A1428" s="818" t="s">
        <v>1156</v>
      </c>
      <c r="B1428" s="800" t="s">
        <v>7881</v>
      </c>
      <c r="C1428" s="818" t="s">
        <v>1116</v>
      </c>
      <c r="D1428" s="801">
        <v>205</v>
      </c>
      <c r="E1428" s="822">
        <v>144</v>
      </c>
      <c r="F1428" s="823" t="s">
        <v>7882</v>
      </c>
      <c r="G1428" s="823" t="s">
        <v>7883</v>
      </c>
      <c r="H1428" s="823" t="s">
        <v>7884</v>
      </c>
      <c r="I1428" s="803" t="str">
        <f>IFERROR(INDEX('УУС'!F:F,MATCH('показатель 504-п'!T1428,'УУС'!N:N,0)),"")</f>
        <v xml:space="preserve">ул. 50 Лет Таймыра, д. 5</v>
      </c>
      <c r="J1428" s="819" t="str">
        <f t="shared" si="74"/>
        <v xml:space="preserve">2G низ</v>
      </c>
      <c r="K1428" s="805" t="s">
        <v>156</v>
      </c>
      <c r="L1428" s="805" t="s">
        <v>156</v>
      </c>
      <c r="M1428" s="805" t="s">
        <v>156</v>
      </c>
      <c r="N1428" s="820" t="s">
        <v>2490</v>
      </c>
      <c r="O1428" s="806" t="str">
        <f t="shared" si="75"/>
        <v>-</v>
      </c>
      <c r="P1428" s="801" t="s">
        <v>156</v>
      </c>
      <c r="Q1428" s="801" t="str">
        <f>CONCATENATE(IFERROR(INDEX('УЦН 1.0'!D:D,MATCH('показатель 504-п'!T1428,'УЦН 1.0'!R:R,0)),""),IF(IFERROR(INDEX('УЦН 1.0'!H:H,MATCH('показатель 504-п'!T1428,'УЦН 1.0'!R:R,0)),"")="",""," ("&amp;IFERROR(INDEX('УЦН 1.0'!H:H,MATCH('показатель 504-п'!T1428,'УЦН 1.0'!R:R,0)),"")&amp;")"))</f>
        <v/>
      </c>
      <c r="R1428" s="807">
        <f>IFERROR(INDEX('УЦН 2.0'!K:K,MATCH('показатель 504-п'!T1428,'УЦН 2.0'!L:L,0)),"")</f>
        <v>0</v>
      </c>
      <c r="S1428" s="801" t="str">
        <f>IFERROR(INDEX('ПРТС'!H:H,MATCH('показатель 504-п'!T1428,'ПРТС'!P:P,0)),"")</f>
        <v/>
      </c>
      <c r="T1428" s="808">
        <v>1429</v>
      </c>
      <c r="U1428" s="785"/>
      <c r="V1428" s="785"/>
      <c r="W1428" s="785"/>
      <c r="X1428" s="785"/>
      <c r="Y1428" s="785"/>
      <c r="Z1428" s="785"/>
      <c r="AA1428" s="785"/>
      <c r="AB1428" s="785"/>
    </row>
    <row r="1429" ht="14.25">
      <c r="A1429" s="800" t="s">
        <v>1156</v>
      </c>
      <c r="B1429" s="800" t="s">
        <v>7861</v>
      </c>
      <c r="C1429" s="800" t="s">
        <v>7885</v>
      </c>
      <c r="D1429" s="801">
        <v>17</v>
      </c>
      <c r="E1429" s="802">
        <v>0</v>
      </c>
      <c r="F1429" s="803" t="s">
        <v>7886</v>
      </c>
      <c r="G1429" s="803" t="s">
        <v>7887</v>
      </c>
      <c r="H1429" s="803" t="s">
        <v>7888</v>
      </c>
      <c r="I1429" s="803" t="str">
        <f>IFERROR(INDEX('УУС'!F:F,MATCH('показатель 504-п'!T1429,'УУС'!N:N,0)),"")</f>
        <v/>
      </c>
      <c r="J1429" s="804" t="str">
        <f t="shared" si="74"/>
        <v xml:space="preserve">2G низ</v>
      </c>
      <c r="K1429" s="805" t="s">
        <v>156</v>
      </c>
      <c r="L1429" s="805" t="s">
        <v>156</v>
      </c>
      <c r="M1429" s="805" t="s">
        <v>2489</v>
      </c>
      <c r="N1429" s="805" t="s">
        <v>156</v>
      </c>
      <c r="O1429" s="806" t="str">
        <f t="shared" si="75"/>
        <v>-</v>
      </c>
      <c r="P1429" s="801" t="s">
        <v>156</v>
      </c>
      <c r="Q1429" s="801" t="str">
        <f>CONCATENATE(IFERROR(INDEX('УЦН 1.0'!D:D,MATCH('показатель 504-п'!T1429,'УЦН 1.0'!R:R,0)),""),IF(IFERROR(INDEX('УЦН 1.0'!H:H,MATCH('показатель 504-п'!T1429,'УЦН 1.0'!R:R,0)),"")="",""," ("&amp;IFERROR(INDEX('УЦН 1.0'!H:H,MATCH('показатель 504-п'!T1429,'УЦН 1.0'!R:R,0)),"")&amp;")"))</f>
        <v/>
      </c>
      <c r="R1429" s="807" t="str">
        <f>IFERROR(INDEX('УЦН 2.0'!K:K,MATCH('показатель 504-п'!T1429,'УЦН 2.0'!L:L,0)),"")</f>
        <v/>
      </c>
      <c r="S1429" s="801" t="str">
        <f>IFERROR(INDEX('ПРТС'!H:H,MATCH('показатель 504-п'!T1429,'ПРТС'!P:P,0)),"")</f>
        <v/>
      </c>
      <c r="T1429" s="808">
        <v>1430</v>
      </c>
      <c r="U1429" s="785"/>
      <c r="V1429" s="785"/>
      <c r="W1429" s="785"/>
      <c r="X1429" s="785"/>
      <c r="Y1429" s="785"/>
      <c r="Z1429" s="785"/>
      <c r="AA1429" s="785"/>
      <c r="AB1429" s="785"/>
    </row>
    <row r="1430" ht="14.25">
      <c r="A1430" s="800" t="s">
        <v>1156</v>
      </c>
      <c r="B1430" s="800" t="s">
        <v>7861</v>
      </c>
      <c r="C1430" s="800" t="s">
        <v>7889</v>
      </c>
      <c r="D1430" s="801">
        <v>801</v>
      </c>
      <c r="E1430" s="802">
        <v>551</v>
      </c>
      <c r="F1430" s="803" t="s">
        <v>7890</v>
      </c>
      <c r="G1430" s="803" t="s">
        <v>7891</v>
      </c>
      <c r="H1430" s="803" t="s">
        <v>7892</v>
      </c>
      <c r="I1430" s="803" t="str">
        <f>IFERROR(INDEX('УУС'!F:F,MATCH('показатель 504-п'!T1430,'УУС'!N:N,0)),"")</f>
        <v/>
      </c>
      <c r="J1430" s="804" t="str">
        <f t="shared" si="74"/>
        <v xml:space="preserve">3G хор</v>
      </c>
      <c r="K1430" s="805" t="s">
        <v>2707</v>
      </c>
      <c r="L1430" s="805" t="s">
        <v>156</v>
      </c>
      <c r="M1430" s="805" t="s">
        <v>2508</v>
      </c>
      <c r="N1430" s="805" t="s">
        <v>156</v>
      </c>
      <c r="O1430" s="806" t="str">
        <f t="shared" si="75"/>
        <v>Спутник</v>
      </c>
      <c r="P1430" s="801" t="s">
        <v>882</v>
      </c>
      <c r="Q1430" s="801" t="str">
        <f>CONCATENATE(IFERROR(INDEX('УЦН 1.0'!D:D,MATCH('показатель 504-п'!T1430,'УЦН 1.0'!R:R,0)),""),IF(IFERROR(INDEX('УЦН 1.0'!H:H,MATCH('показатель 504-п'!T1430,'УЦН 1.0'!R:R,0)),"")="",""," ("&amp;IFERROR(INDEX('УЦН 1.0'!H:H,MATCH('показатель 504-п'!T1430,'УЦН 1.0'!R:R,0)),"")&amp;")"))</f>
        <v/>
      </c>
      <c r="R1430" s="807" t="str">
        <f>IFERROR(INDEX('УЦН 2.0'!K:K,MATCH('показатель 504-п'!T1430,'УЦН 2.0'!L:L,0)),"")</f>
        <v/>
      </c>
      <c r="S1430" s="801" t="str">
        <f>IFERROR(INDEX('ПРТС'!H:H,MATCH('показатель 504-п'!T1430,'ПРТС'!P:P,0)),"")</f>
        <v/>
      </c>
      <c r="T1430" s="808">
        <v>1431</v>
      </c>
      <c r="U1430" s="785"/>
      <c r="V1430" s="785"/>
      <c r="W1430" s="785"/>
      <c r="X1430" s="785"/>
      <c r="Y1430" s="785"/>
      <c r="Z1430" s="785"/>
      <c r="AA1430" s="785"/>
      <c r="AB1430" s="785"/>
    </row>
    <row r="1431" ht="14.25">
      <c r="A1431" s="800" t="s">
        <v>1156</v>
      </c>
      <c r="B1431" s="800" t="s">
        <v>7861</v>
      </c>
      <c r="C1431" s="800" t="s">
        <v>7893</v>
      </c>
      <c r="D1431" s="801">
        <v>0</v>
      </c>
      <c r="E1431" s="802">
        <v>0</v>
      </c>
      <c r="F1431" s="803" t="s">
        <v>7894</v>
      </c>
      <c r="G1431" s="803" t="s">
        <v>7895</v>
      </c>
      <c r="H1431" s="803" t="s">
        <v>7896</v>
      </c>
      <c r="I1431" s="803" t="str">
        <f>IFERROR(INDEX('УУС'!F:F,MATCH('показатель 504-п'!T1431,'УУС'!N:N,0)),"")</f>
        <v/>
      </c>
      <c r="J1431" s="804" t="str">
        <f t="shared" si="74"/>
        <v>-</v>
      </c>
      <c r="K1431" s="805" t="s">
        <v>156</v>
      </c>
      <c r="L1431" s="805" t="s">
        <v>156</v>
      </c>
      <c r="M1431" s="805" t="s">
        <v>156</v>
      </c>
      <c r="N1431" s="805" t="s">
        <v>156</v>
      </c>
      <c r="O1431" s="806" t="str">
        <f t="shared" si="75"/>
        <v>-</v>
      </c>
      <c r="P1431" s="801" t="s">
        <v>156</v>
      </c>
      <c r="Q1431" s="801" t="str">
        <f>CONCATENATE(IFERROR(INDEX('УЦН 1.0'!D:D,MATCH('показатель 504-п'!T1431,'УЦН 1.0'!R:R,0)),""),IF(IFERROR(INDEX('УЦН 1.0'!H:H,MATCH('показатель 504-п'!T1431,'УЦН 1.0'!R:R,0)),"")="",""," ("&amp;IFERROR(INDEX('УЦН 1.0'!H:H,MATCH('показатель 504-п'!T1431,'УЦН 1.0'!R:R,0)),"")&amp;")"))</f>
        <v/>
      </c>
      <c r="R1431" s="807" t="str">
        <f>IFERROR(INDEX('УЦН 2.0'!K:K,MATCH('показатель 504-п'!T1431,'УЦН 2.0'!L:L,0)),"")</f>
        <v/>
      </c>
      <c r="S1431" s="801" t="str">
        <f>IFERROR(INDEX('ПРТС'!H:H,MATCH('показатель 504-п'!T1431,'ПРТС'!P:P,0)),"")</f>
        <v/>
      </c>
      <c r="T1431" s="808">
        <v>1432</v>
      </c>
      <c r="U1431" s="785"/>
      <c r="V1431" s="785"/>
      <c r="W1431" s="785"/>
      <c r="X1431" s="785"/>
      <c r="Y1431" s="785"/>
      <c r="Z1431" s="785"/>
      <c r="AA1431" s="785"/>
      <c r="AB1431" s="785"/>
    </row>
    <row r="1432" ht="14.25">
      <c r="A1432" s="818" t="s">
        <v>1156</v>
      </c>
      <c r="B1432" s="800" t="s">
        <v>7881</v>
      </c>
      <c r="C1432" s="818" t="s">
        <v>1042</v>
      </c>
      <c r="D1432" s="801">
        <v>334</v>
      </c>
      <c r="E1432" s="822">
        <v>203</v>
      </c>
      <c r="F1432" s="823" t="s">
        <v>7897</v>
      </c>
      <c r="G1432" s="823" t="s">
        <v>7898</v>
      </c>
      <c r="H1432" s="823" t="s">
        <v>7899</v>
      </c>
      <c r="I1432" s="803" t="str">
        <f>IFERROR(INDEX('УУС'!F:F,MATCH('показатель 504-п'!T1432,'УУС'!N:N,0)),"")</f>
        <v xml:space="preserve">ул. Южная, д. 1А</v>
      </c>
      <c r="J1432" s="819" t="str">
        <f t="shared" si="74"/>
        <v>-</v>
      </c>
      <c r="K1432" s="805" t="s">
        <v>156</v>
      </c>
      <c r="L1432" s="805" t="s">
        <v>156</v>
      </c>
      <c r="M1432" s="805" t="s">
        <v>156</v>
      </c>
      <c r="N1432" s="820" t="s">
        <v>156</v>
      </c>
      <c r="O1432" s="806" t="str">
        <f t="shared" si="75"/>
        <v>Спутник</v>
      </c>
      <c r="P1432" s="801" t="s">
        <v>882</v>
      </c>
      <c r="Q1432" s="801" t="str">
        <f>CONCATENATE(IFERROR(INDEX('УЦН 1.0'!D:D,MATCH('показатель 504-п'!T1432,'УЦН 1.0'!R:R,0)),""),IF(IFERROR(INDEX('УЦН 1.0'!H:H,MATCH('показатель 504-п'!T1432,'УЦН 1.0'!R:R,0)),"")="",""," ("&amp;IFERROR(INDEX('УЦН 1.0'!H:H,MATCH('показатель 504-п'!T1432,'УЦН 1.0'!R:R,0)),"")&amp;")"))</f>
        <v xml:space="preserve">2021 (Спутник)</v>
      </c>
      <c r="R1432" s="807">
        <f>IFERROR(INDEX('УЦН 2.0'!K:K,MATCH('показатель 504-п'!T1432,'УЦН 2.0'!L:L,0)),"")</f>
        <v>0</v>
      </c>
      <c r="S1432" s="801" t="str">
        <f>IFERROR(INDEX('ПРТС'!H:H,MATCH('показатель 504-п'!T1432,'ПРТС'!P:P,0)),"")</f>
        <v/>
      </c>
      <c r="T1432" s="808">
        <v>1433</v>
      </c>
      <c r="U1432" s="785"/>
      <c r="V1432" s="785"/>
      <c r="W1432" s="785"/>
      <c r="X1432" s="785"/>
      <c r="Y1432" s="785"/>
      <c r="Z1432" s="785"/>
      <c r="AA1432" s="785"/>
      <c r="AB1432" s="785"/>
    </row>
    <row r="1433" ht="14.25">
      <c r="A1433" s="800" t="s">
        <v>1156</v>
      </c>
      <c r="B1433" s="800" t="s">
        <v>7881</v>
      </c>
      <c r="C1433" s="800" t="s">
        <v>7900</v>
      </c>
      <c r="D1433" s="801">
        <v>128</v>
      </c>
      <c r="E1433" s="802">
        <v>0</v>
      </c>
      <c r="F1433" s="803" t="s">
        <v>7901</v>
      </c>
      <c r="G1433" s="803" t="s">
        <v>7902</v>
      </c>
      <c r="H1433" s="803" t="s">
        <v>7903</v>
      </c>
      <c r="I1433" s="803" t="str">
        <f>IFERROR(INDEX('УУС'!F:F,MATCH('показатель 504-п'!T1433,'УУС'!N:N,0)),"")</f>
        <v/>
      </c>
      <c r="J1433" s="804" t="str">
        <f t="shared" si="74"/>
        <v>-</v>
      </c>
      <c r="K1433" s="805" t="s">
        <v>156</v>
      </c>
      <c r="L1433" s="805" t="s">
        <v>156</v>
      </c>
      <c r="M1433" s="805" t="s">
        <v>156</v>
      </c>
      <c r="N1433" s="805" t="s">
        <v>156</v>
      </c>
      <c r="O1433" s="806" t="str">
        <f t="shared" si="75"/>
        <v>-</v>
      </c>
      <c r="P1433" s="801" t="s">
        <v>156</v>
      </c>
      <c r="Q1433" s="801" t="str">
        <f>CONCATENATE(IFERROR(INDEX('УЦН 1.0'!D:D,MATCH('показатель 504-п'!T1433,'УЦН 1.0'!R:R,0)),""),IF(IFERROR(INDEX('УЦН 1.0'!H:H,MATCH('показатель 504-п'!T1433,'УЦН 1.0'!R:R,0)),"")="",""," ("&amp;IFERROR(INDEX('УЦН 1.0'!H:H,MATCH('показатель 504-п'!T1433,'УЦН 1.0'!R:R,0)),"")&amp;")"))</f>
        <v/>
      </c>
      <c r="R1433" s="807" t="str">
        <f>IFERROR(INDEX('УЦН 2.0'!K:K,MATCH('показатель 504-п'!T1433,'УЦН 2.0'!L:L,0)),"")</f>
        <v/>
      </c>
      <c r="S1433" s="801" t="str">
        <f>IFERROR(INDEX('ПРТС'!H:H,MATCH('показатель 504-п'!T1433,'ПРТС'!P:P,0)),"")</f>
        <v/>
      </c>
      <c r="T1433" s="808">
        <v>1434</v>
      </c>
      <c r="U1433" s="785"/>
      <c r="V1433" s="785"/>
      <c r="W1433" s="785"/>
      <c r="X1433" s="785"/>
      <c r="Y1433" s="785"/>
      <c r="Z1433" s="785"/>
      <c r="AA1433" s="785"/>
      <c r="AB1433" s="785"/>
    </row>
    <row r="1434" ht="14.25">
      <c r="A1434" s="800" t="s">
        <v>1156</v>
      </c>
      <c r="B1434" s="800" t="s">
        <v>7881</v>
      </c>
      <c r="C1434" s="800" t="s">
        <v>415</v>
      </c>
      <c r="D1434" s="801">
        <v>274</v>
      </c>
      <c r="E1434" s="822">
        <v>276</v>
      </c>
      <c r="F1434" s="823" t="s">
        <v>7904</v>
      </c>
      <c r="G1434" s="823" t="s">
        <v>7905</v>
      </c>
      <c r="H1434" s="823" t="s">
        <v>7906</v>
      </c>
      <c r="I1434" s="803" t="str">
        <f>IFERROR(INDEX('УУС'!F:F,MATCH('показатель 504-п'!T1434,'УУС'!N:N,0)),"")</f>
        <v xml:space="preserve">ул. Луговая, д. 12</v>
      </c>
      <c r="J1434" s="804" t="str">
        <f t="shared" si="74"/>
        <v xml:space="preserve">2G низ</v>
      </c>
      <c r="K1434" s="805" t="s">
        <v>2515</v>
      </c>
      <c r="L1434" s="805" t="s">
        <v>156</v>
      </c>
      <c r="M1434" s="805" t="s">
        <v>156</v>
      </c>
      <c r="N1434" s="805" t="s">
        <v>156</v>
      </c>
      <c r="O1434" s="806" t="str">
        <f t="shared" si="75"/>
        <v>Спутник</v>
      </c>
      <c r="P1434" s="801" t="s">
        <v>882</v>
      </c>
      <c r="Q1434" s="801" t="str">
        <f>CONCATENATE(IFERROR(INDEX('УЦН 1.0'!D:D,MATCH('показатель 504-п'!T1434,'УЦН 1.0'!R:R,0)),""),IF(IFERROR(INDEX('УЦН 1.0'!H:H,MATCH('показатель 504-п'!T1434,'УЦН 1.0'!R:R,0)),"")="",""," ("&amp;IFERROR(INDEX('УЦН 1.0'!H:H,MATCH('показатель 504-п'!T1434,'УЦН 1.0'!R:R,0)),"")&amp;")"))</f>
        <v xml:space="preserve">2021 (Спутник)</v>
      </c>
      <c r="R1434" s="807" t="str">
        <f>IFERROR(INDEX('УЦН 2.0'!K:K,MATCH('показатель 504-п'!T1434,'УЦН 2.0'!L:L,0)),"")</f>
        <v/>
      </c>
      <c r="S1434" s="801" t="str">
        <f>IFERROR(INDEX('ПРТС'!H:H,MATCH('показатель 504-п'!T1434,'ПРТС'!P:P,0)),"")</f>
        <v/>
      </c>
      <c r="T1434" s="808">
        <v>1435</v>
      </c>
      <c r="U1434" s="785"/>
      <c r="V1434" s="785"/>
      <c r="W1434" s="785"/>
      <c r="X1434" s="785"/>
      <c r="Y1434" s="785"/>
      <c r="Z1434" s="785"/>
      <c r="AA1434" s="785"/>
      <c r="AB1434" s="785"/>
    </row>
    <row r="1435" ht="14.25">
      <c r="A1435" s="800" t="s">
        <v>1156</v>
      </c>
      <c r="B1435" s="800" t="s">
        <v>7866</v>
      </c>
      <c r="C1435" s="800" t="s">
        <v>7907</v>
      </c>
      <c r="D1435" s="801">
        <v>116</v>
      </c>
      <c r="E1435" s="802">
        <v>44</v>
      </c>
      <c r="F1435" s="803" t="s">
        <v>7908</v>
      </c>
      <c r="G1435" s="803" t="s">
        <v>7909</v>
      </c>
      <c r="H1435" s="803" t="s">
        <v>7910</v>
      </c>
      <c r="I1435" s="803" t="str">
        <f>IFERROR(INDEX('УУС'!F:F,MATCH('показатель 504-п'!T1435,'УУС'!N:N,0)),"")</f>
        <v/>
      </c>
      <c r="J1435" s="804" t="str">
        <f t="shared" si="74"/>
        <v xml:space="preserve">3G хор</v>
      </c>
      <c r="K1435" s="805" t="s">
        <v>2707</v>
      </c>
      <c r="L1435" s="805" t="s">
        <v>2488</v>
      </c>
      <c r="M1435" s="805" t="s">
        <v>2508</v>
      </c>
      <c r="N1435" s="805" t="s">
        <v>2495</v>
      </c>
      <c r="O1435" s="806" t="str">
        <f t="shared" si="75"/>
        <v>-</v>
      </c>
      <c r="P1435" s="801" t="s">
        <v>156</v>
      </c>
      <c r="Q1435" s="801" t="str">
        <f>CONCATENATE(IFERROR(INDEX('УЦН 1.0'!D:D,MATCH('показатель 504-п'!T1435,'УЦН 1.0'!R:R,0)),""),IF(IFERROR(INDEX('УЦН 1.0'!H:H,MATCH('показатель 504-п'!T1435,'УЦН 1.0'!R:R,0)),"")="",""," ("&amp;IFERROR(INDEX('УЦН 1.0'!H:H,MATCH('показатель 504-п'!T1435,'УЦН 1.0'!R:R,0)),"")&amp;")"))</f>
        <v/>
      </c>
      <c r="R1435" s="807" t="str">
        <f>IFERROR(INDEX('УЦН 2.0'!K:K,MATCH('показатель 504-п'!T1435,'УЦН 2.0'!L:L,0)),"")</f>
        <v/>
      </c>
      <c r="S1435" s="801" t="str">
        <f>IFERROR(INDEX('ПРТС'!H:H,MATCH('показатель 504-п'!T1435,'ПРТС'!P:P,0)),"")</f>
        <v/>
      </c>
      <c r="T1435" s="808">
        <v>1436</v>
      </c>
      <c r="U1435" s="785"/>
      <c r="V1435" s="785"/>
      <c r="W1435" s="785"/>
      <c r="X1435" s="785"/>
      <c r="Y1435" s="785"/>
      <c r="Z1435" s="785"/>
      <c r="AA1435" s="785"/>
      <c r="AB1435" s="785"/>
    </row>
    <row r="1436" ht="14.25">
      <c r="A1436" s="800" t="s">
        <v>1156</v>
      </c>
      <c r="B1436" s="800" t="s">
        <v>7861</v>
      </c>
      <c r="C1436" s="800" t="s">
        <v>7911</v>
      </c>
      <c r="D1436" s="801">
        <v>11</v>
      </c>
      <c r="E1436" s="802">
        <v>0</v>
      </c>
      <c r="F1436" s="803" t="s">
        <v>7912</v>
      </c>
      <c r="G1436" s="803" t="s">
        <v>7913</v>
      </c>
      <c r="H1436" s="803" t="s">
        <v>7914</v>
      </c>
      <c r="I1436" s="803" t="str">
        <f>IFERROR(INDEX('УУС'!F:F,MATCH('показатель 504-п'!T1436,'УУС'!N:N,0)),"")</f>
        <v/>
      </c>
      <c r="J1436" s="804" t="str">
        <f t="shared" si="74"/>
        <v>-</v>
      </c>
      <c r="K1436" s="805" t="s">
        <v>156</v>
      </c>
      <c r="L1436" s="805" t="s">
        <v>156</v>
      </c>
      <c r="M1436" s="805" t="s">
        <v>156</v>
      </c>
      <c r="N1436" s="805" t="s">
        <v>156</v>
      </c>
      <c r="O1436" s="806" t="str">
        <f t="shared" si="75"/>
        <v>-</v>
      </c>
      <c r="P1436" s="801" t="s">
        <v>156</v>
      </c>
      <c r="Q1436" s="801" t="str">
        <f>CONCATENATE(IFERROR(INDEX('УЦН 1.0'!D:D,MATCH('показатель 504-п'!T1436,'УЦН 1.0'!R:R,0)),""),IF(IFERROR(INDEX('УЦН 1.0'!H:H,MATCH('показатель 504-п'!T1436,'УЦН 1.0'!R:R,0)),"")="",""," ("&amp;IFERROR(INDEX('УЦН 1.0'!H:H,MATCH('показатель 504-п'!T1436,'УЦН 1.0'!R:R,0)),"")&amp;")"))</f>
        <v/>
      </c>
      <c r="R1436" s="807" t="str">
        <f>IFERROR(INDEX('УЦН 2.0'!K:K,MATCH('показатель 504-п'!T1436,'УЦН 2.0'!L:L,0)),"")</f>
        <v/>
      </c>
      <c r="S1436" s="801" t="str">
        <f>IFERROR(INDEX('ПРТС'!H:H,MATCH('показатель 504-п'!T1436,'ПРТС'!P:P,0)),"")</f>
        <v/>
      </c>
      <c r="T1436" s="808">
        <v>1437</v>
      </c>
      <c r="U1436" s="785"/>
      <c r="V1436" s="785"/>
      <c r="W1436" s="785"/>
      <c r="X1436" s="785"/>
      <c r="Y1436" s="785"/>
      <c r="Z1436" s="785"/>
      <c r="AA1436" s="785"/>
      <c r="AB1436" s="785"/>
    </row>
    <row r="1437" ht="14.25">
      <c r="A1437" s="800" t="s">
        <v>1156</v>
      </c>
      <c r="B1437" s="800" t="s">
        <v>7881</v>
      </c>
      <c r="C1437" s="800" t="s">
        <v>1045</v>
      </c>
      <c r="D1437" s="801">
        <v>313</v>
      </c>
      <c r="E1437" s="822">
        <v>309</v>
      </c>
      <c r="F1437" s="823" t="s">
        <v>7915</v>
      </c>
      <c r="G1437" s="823" t="s">
        <v>7916</v>
      </c>
      <c r="H1437" s="823" t="s">
        <v>7917</v>
      </c>
      <c r="I1437" s="803" t="str">
        <f>IFERROR(INDEX('УУС'!F:F,MATCH('показатель 504-п'!T1437,'УУС'!N:N,0)),"")</f>
        <v xml:space="preserve">ул. Аксенова, д. 17</v>
      </c>
      <c r="J1437" s="804" t="str">
        <f t="shared" si="74"/>
        <v>-</v>
      </c>
      <c r="K1437" s="805" t="s">
        <v>156</v>
      </c>
      <c r="L1437" s="805" t="s">
        <v>156</v>
      </c>
      <c r="M1437" s="805" t="s">
        <v>156</v>
      </c>
      <c r="N1437" s="805" t="s">
        <v>156</v>
      </c>
      <c r="O1437" s="806" t="str">
        <f t="shared" si="75"/>
        <v>Спутник</v>
      </c>
      <c r="P1437" s="801" t="s">
        <v>882</v>
      </c>
      <c r="Q1437" s="801" t="str">
        <f>CONCATENATE(IFERROR(INDEX('УЦН 1.0'!D:D,MATCH('показатель 504-п'!T1437,'УЦН 1.0'!R:R,0)),""),IF(IFERROR(INDEX('УЦН 1.0'!H:H,MATCH('показатель 504-п'!T1437,'УЦН 1.0'!R:R,0)),"")="",""," ("&amp;IFERROR(INDEX('УЦН 1.0'!H:H,MATCH('показатель 504-п'!T1437,'УЦН 1.0'!R:R,0)),"")&amp;")"))</f>
        <v xml:space="preserve">2021 (Спутник)</v>
      </c>
      <c r="R1437" s="807" t="str">
        <f>IFERROR(INDEX('УЦН 2.0'!K:K,MATCH('показатель 504-п'!T1437,'УЦН 2.0'!L:L,0)),"")</f>
        <v/>
      </c>
      <c r="S1437" s="801" t="str">
        <f>IFERROR(INDEX('ПРТС'!H:H,MATCH('показатель 504-п'!T1437,'ПРТС'!P:P,0)),"")</f>
        <v/>
      </c>
      <c r="T1437" s="808">
        <v>1438</v>
      </c>
      <c r="U1437" s="785"/>
      <c r="V1437" s="785"/>
      <c r="W1437" s="785"/>
      <c r="X1437" s="785"/>
      <c r="Y1437" s="785"/>
      <c r="Z1437" s="785"/>
      <c r="AA1437" s="785"/>
      <c r="AB1437" s="785"/>
    </row>
    <row r="1438" ht="14.25">
      <c r="A1438" s="814" t="s">
        <v>1156</v>
      </c>
      <c r="B1438" s="800" t="s">
        <v>7881</v>
      </c>
      <c r="C1438" s="814" t="s">
        <v>612</v>
      </c>
      <c r="D1438" s="815">
        <v>556</v>
      </c>
      <c r="E1438" s="802">
        <v>593</v>
      </c>
      <c r="F1438" s="803" t="s">
        <v>7918</v>
      </c>
      <c r="G1438" s="803" t="s">
        <v>7919</v>
      </c>
      <c r="H1438" s="803" t="s">
        <v>7920</v>
      </c>
      <c r="I1438" s="803" t="str">
        <f>IFERROR(INDEX('УУС'!F:F,MATCH('показатель 504-п'!T1438,'УУС'!N:N,0)),"")</f>
        <v/>
      </c>
      <c r="J1438" s="816" t="str">
        <f t="shared" si="74"/>
        <v xml:space="preserve">4G хор</v>
      </c>
      <c r="K1438" s="805"/>
      <c r="L1438" s="805"/>
      <c r="M1438" s="817" t="s">
        <v>2482</v>
      </c>
      <c r="N1438" s="805"/>
      <c r="O1438" s="806" t="str">
        <f t="shared" si="75"/>
        <v>-</v>
      </c>
      <c r="P1438" s="801" t="s">
        <v>156</v>
      </c>
      <c r="Q1438" s="801" t="str">
        <f>CONCATENATE(IFERROR(INDEX('УЦН 1.0'!D:D,MATCH('показатель 504-п'!T1438,'УЦН 1.0'!R:R,0)),""),IF(IFERROR(INDEX('УЦН 1.0'!H:H,MATCH('показатель 504-п'!T1438,'УЦН 1.0'!R:R,0)),"")="",""," ("&amp;IFERROR(INDEX('УЦН 1.0'!H:H,MATCH('показатель 504-п'!T1438,'УЦН 1.0'!R:R,0)),"")&amp;")"))</f>
        <v/>
      </c>
      <c r="R1438" s="807" t="str">
        <f>IFERROR(INDEX('УЦН 2.0'!K:K,MATCH('показатель 504-п'!T1438,'УЦН 2.0'!L:L,0)),"")</f>
        <v/>
      </c>
      <c r="S1438" s="801">
        <f>IFERROR(INDEX('ПРТС'!H:H,MATCH('показатель 504-п'!T1438,'ПРТС'!P:P,0)),"")</f>
        <v>2021</v>
      </c>
      <c r="T1438" s="808">
        <v>1439</v>
      </c>
      <c r="U1438" s="785"/>
      <c r="V1438" s="785"/>
      <c r="W1438" s="785"/>
      <c r="X1438" s="785"/>
      <c r="Y1438" s="785"/>
      <c r="Z1438" s="785"/>
      <c r="AA1438" s="785"/>
      <c r="AB1438" s="785"/>
    </row>
    <row r="1439" ht="14.25">
      <c r="A1439" s="800" t="s">
        <v>1156</v>
      </c>
      <c r="B1439" s="800" t="s">
        <v>7861</v>
      </c>
      <c r="C1439" s="800" t="s">
        <v>7921</v>
      </c>
      <c r="D1439" s="801">
        <v>1692</v>
      </c>
      <c r="E1439" s="802">
        <v>1836</v>
      </c>
      <c r="F1439" s="803" t="s">
        <v>7922</v>
      </c>
      <c r="G1439" s="803" t="s">
        <v>7923</v>
      </c>
      <c r="H1439" s="803" t="s">
        <v>7924</v>
      </c>
      <c r="I1439" s="803" t="str">
        <f>IFERROR(INDEX('УУС'!F:F,MATCH('показатель 504-п'!T1439,'УУС'!N:N,0)),"")</f>
        <v/>
      </c>
      <c r="J1439" s="804" t="str">
        <f t="shared" si="74"/>
        <v xml:space="preserve">4G хор</v>
      </c>
      <c r="K1439" s="805" t="s">
        <v>2707</v>
      </c>
      <c r="L1439" s="805" t="s">
        <v>2481</v>
      </c>
      <c r="M1439" s="805" t="s">
        <v>2482</v>
      </c>
      <c r="N1439" s="805" t="s">
        <v>2483</v>
      </c>
      <c r="O1439" s="806" t="str">
        <f t="shared" si="75"/>
        <v>-</v>
      </c>
      <c r="P1439" s="801" t="s">
        <v>156</v>
      </c>
      <c r="Q1439" s="801" t="str">
        <f>CONCATENATE(IFERROR(INDEX('УЦН 1.0'!D:D,MATCH('показатель 504-п'!T1439,'УЦН 1.0'!R:R,0)),""),IF(IFERROR(INDEX('УЦН 1.0'!H:H,MATCH('показатель 504-п'!T1439,'УЦН 1.0'!R:R,0)),"")="",""," ("&amp;IFERROR(INDEX('УЦН 1.0'!H:H,MATCH('показатель 504-п'!T1439,'УЦН 1.0'!R:R,0)),"")&amp;")"))</f>
        <v/>
      </c>
      <c r="R1439" s="807" t="str">
        <f>IFERROR(INDEX('УЦН 2.0'!K:K,MATCH('показатель 504-п'!T1439,'УЦН 2.0'!L:L,0)),"")</f>
        <v/>
      </c>
      <c r="S1439" s="801" t="str">
        <f>IFERROR(INDEX('ПРТС'!H:H,MATCH('показатель 504-п'!T1439,'ПРТС'!P:P,0)),"")</f>
        <v/>
      </c>
      <c r="T1439" s="808">
        <v>1440</v>
      </c>
      <c r="U1439" s="785"/>
      <c r="V1439" s="785"/>
      <c r="W1439" s="785"/>
      <c r="X1439" s="785"/>
      <c r="Y1439" s="785"/>
      <c r="Z1439" s="785"/>
      <c r="AA1439" s="785"/>
      <c r="AB1439" s="785"/>
    </row>
    <row r="1440" ht="14.25">
      <c r="A1440" s="800" t="s">
        <v>1156</v>
      </c>
      <c r="B1440" s="800" t="s">
        <v>7861</v>
      </c>
      <c r="C1440" s="800" t="s">
        <v>7925</v>
      </c>
      <c r="D1440" s="801">
        <v>33</v>
      </c>
      <c r="E1440" s="802">
        <v>0</v>
      </c>
      <c r="F1440" s="803" t="s">
        <v>7926</v>
      </c>
      <c r="G1440" s="803" t="s">
        <v>7927</v>
      </c>
      <c r="H1440" s="803" t="s">
        <v>7928</v>
      </c>
      <c r="I1440" s="803" t="str">
        <f>IFERROR(INDEX('УУС'!F:F,MATCH('показатель 504-п'!T1440,'УУС'!N:N,0)),"")</f>
        <v/>
      </c>
      <c r="J1440" s="804" t="str">
        <f t="shared" si="74"/>
        <v>-</v>
      </c>
      <c r="K1440" s="805" t="s">
        <v>156</v>
      </c>
      <c r="L1440" s="805" t="s">
        <v>156</v>
      </c>
      <c r="M1440" s="805" t="s">
        <v>156</v>
      </c>
      <c r="N1440" s="805" t="s">
        <v>156</v>
      </c>
      <c r="O1440" s="806" t="str">
        <f t="shared" si="75"/>
        <v>-</v>
      </c>
      <c r="P1440" s="801" t="s">
        <v>156</v>
      </c>
      <c r="Q1440" s="801" t="str">
        <f>CONCATENATE(IFERROR(INDEX('УЦН 1.0'!D:D,MATCH('показатель 504-п'!T1440,'УЦН 1.0'!R:R,0)),""),IF(IFERROR(INDEX('УЦН 1.0'!H:H,MATCH('показатель 504-п'!T1440,'УЦН 1.0'!R:R,0)),"")="",""," ("&amp;IFERROR(INDEX('УЦН 1.0'!H:H,MATCH('показатель 504-п'!T1440,'УЦН 1.0'!R:R,0)),"")&amp;")"))</f>
        <v/>
      </c>
      <c r="R1440" s="807" t="str">
        <f>IFERROR(INDEX('УЦН 2.0'!K:K,MATCH('показатель 504-п'!T1440,'УЦН 2.0'!L:L,0)),"")</f>
        <v/>
      </c>
      <c r="S1440" s="801" t="str">
        <f>IFERROR(INDEX('ПРТС'!H:H,MATCH('показатель 504-п'!T1440,'ПРТС'!P:P,0)),"")</f>
        <v/>
      </c>
      <c r="T1440" s="808">
        <v>1441</v>
      </c>
      <c r="U1440" s="785"/>
      <c r="V1440" s="785"/>
      <c r="W1440" s="785"/>
      <c r="X1440" s="785"/>
      <c r="Y1440" s="785"/>
      <c r="Z1440" s="785"/>
      <c r="AA1440" s="785"/>
      <c r="AB1440" s="785"/>
    </row>
    <row r="1441" ht="14.25">
      <c r="A1441" s="800" t="s">
        <v>1156</v>
      </c>
      <c r="B1441" s="800" t="s">
        <v>7881</v>
      </c>
      <c r="C1441" s="800" t="s">
        <v>1047</v>
      </c>
      <c r="D1441" s="801">
        <v>334</v>
      </c>
      <c r="E1441" s="822">
        <v>330</v>
      </c>
      <c r="F1441" s="823" t="s">
        <v>7929</v>
      </c>
      <c r="G1441" s="823" t="s">
        <v>7930</v>
      </c>
      <c r="H1441" s="823" t="s">
        <v>7931</v>
      </c>
      <c r="I1441" s="803" t="str">
        <f>IFERROR(INDEX('УУС'!F:F,MATCH('показатель 504-п'!T1441,'УУС'!N:N,0)),"")</f>
        <v xml:space="preserve">ул. Центральная, д. 7</v>
      </c>
      <c r="J1441" s="804" t="str">
        <f t="shared" si="74"/>
        <v>-</v>
      </c>
      <c r="K1441" s="805" t="s">
        <v>156</v>
      </c>
      <c r="L1441" s="805" t="s">
        <v>156</v>
      </c>
      <c r="M1441" s="805" t="s">
        <v>156</v>
      </c>
      <c r="N1441" s="805" t="s">
        <v>156</v>
      </c>
      <c r="O1441" s="806" t="str">
        <f t="shared" si="75"/>
        <v>Спутник</v>
      </c>
      <c r="P1441" s="801" t="s">
        <v>156</v>
      </c>
      <c r="Q1441" s="801" t="str">
        <f>CONCATENATE(IFERROR(INDEX('УЦН 1.0'!D:D,MATCH('показатель 504-п'!T1441,'УЦН 1.0'!R:R,0)),""),IF(IFERROR(INDEX('УЦН 1.0'!H:H,MATCH('показатель 504-п'!T1441,'УЦН 1.0'!R:R,0)),"")="",""," ("&amp;IFERROR(INDEX('УЦН 1.0'!H:H,MATCH('показатель 504-п'!T1441,'УЦН 1.0'!R:R,0)),"")&amp;")"))</f>
        <v xml:space="preserve">2019 (Спутник)</v>
      </c>
      <c r="R1441" s="807" t="str">
        <f>IFERROR(INDEX('УЦН 2.0'!K:K,MATCH('показатель 504-п'!T1441,'УЦН 2.0'!L:L,0)),"")</f>
        <v/>
      </c>
      <c r="S1441" s="801" t="str">
        <f>IFERROR(INDEX('ПРТС'!H:H,MATCH('показатель 504-п'!T1441,'ПРТС'!P:P,0)),"")</f>
        <v/>
      </c>
      <c r="T1441" s="808">
        <v>1442</v>
      </c>
      <c r="U1441" s="785"/>
      <c r="V1441" s="785"/>
      <c r="W1441" s="785"/>
      <c r="X1441" s="785"/>
      <c r="Y1441" s="785"/>
      <c r="Z1441" s="785"/>
      <c r="AA1441" s="785"/>
      <c r="AB1441" s="785"/>
    </row>
    <row r="1442" ht="14.25">
      <c r="A1442" s="800" t="s">
        <v>1156</v>
      </c>
      <c r="B1442" s="800" t="s">
        <v>7866</v>
      </c>
      <c r="C1442" s="800" t="s">
        <v>1049</v>
      </c>
      <c r="D1442" s="801">
        <v>334</v>
      </c>
      <c r="E1442" s="822">
        <v>194</v>
      </c>
      <c r="F1442" s="823" t="s">
        <v>7932</v>
      </c>
      <c r="G1442" s="823" t="s">
        <v>7933</v>
      </c>
      <c r="H1442" s="823" t="s">
        <v>7934</v>
      </c>
      <c r="I1442" s="803" t="str">
        <f>IFERROR(INDEX('УУС'!F:F,MATCH('показатель 504-п'!T1442,'УУС'!N:N,0)),"")</f>
        <v xml:space="preserve">ул. Зеленая, д. 2</v>
      </c>
      <c r="J1442" s="804" t="str">
        <f t="shared" si="74"/>
        <v>-</v>
      </c>
      <c r="K1442" s="805" t="s">
        <v>156</v>
      </c>
      <c r="L1442" s="805" t="s">
        <v>156</v>
      </c>
      <c r="M1442" s="805" t="s">
        <v>156</v>
      </c>
      <c r="N1442" s="805" t="s">
        <v>156</v>
      </c>
      <c r="O1442" s="806" t="str">
        <f t="shared" si="75"/>
        <v>Спутник</v>
      </c>
      <c r="P1442" s="801" t="s">
        <v>882</v>
      </c>
      <c r="Q1442" s="801" t="str">
        <f>CONCATENATE(IFERROR(INDEX('УЦН 1.0'!D:D,MATCH('показатель 504-п'!T1442,'УЦН 1.0'!R:R,0)),""),IF(IFERROR(INDEX('УЦН 1.0'!H:H,MATCH('показатель 504-п'!T1442,'УЦН 1.0'!R:R,0)),"")="",""," ("&amp;IFERROR(INDEX('УЦН 1.0'!H:H,MATCH('показатель 504-п'!T1442,'УЦН 1.0'!R:R,0)),"")&amp;")"))</f>
        <v xml:space="preserve">2021 (Спутник)</v>
      </c>
      <c r="R1442" s="807" t="str">
        <f>IFERROR(INDEX('УЦН 2.0'!K:K,MATCH('показатель 504-п'!T1442,'УЦН 2.0'!L:L,0)),"")</f>
        <v/>
      </c>
      <c r="S1442" s="801" t="str">
        <f>IFERROR(INDEX('ПРТС'!H:H,MATCH('показатель 504-п'!T1442,'ПРТС'!P:P,0)),"")</f>
        <v/>
      </c>
      <c r="T1442" s="808">
        <v>1443</v>
      </c>
      <c r="U1442" s="785"/>
      <c r="V1442" s="785"/>
      <c r="W1442" s="785"/>
      <c r="X1442" s="785"/>
      <c r="Y1442" s="785"/>
      <c r="Z1442" s="785"/>
      <c r="AA1442" s="785"/>
      <c r="AB1442" s="785"/>
    </row>
    <row r="1443" ht="14.25">
      <c r="A1443" s="800" t="s">
        <v>1156</v>
      </c>
      <c r="B1443" s="800" t="s">
        <v>7881</v>
      </c>
      <c r="C1443" s="800" t="s">
        <v>1051</v>
      </c>
      <c r="D1443" s="801">
        <v>496</v>
      </c>
      <c r="E1443" s="802">
        <v>531</v>
      </c>
      <c r="F1443" s="803" t="s">
        <v>7935</v>
      </c>
      <c r="G1443" s="803" t="s">
        <v>7936</v>
      </c>
      <c r="H1443" s="803" t="s">
        <v>7937</v>
      </c>
      <c r="I1443" s="803" t="str">
        <f>IFERROR(INDEX('УУС'!F:F,MATCH('показатель 504-п'!T1443,'УУС'!N:N,0)),"")</f>
        <v xml:space="preserve">ул. Набережная, д. 12</v>
      </c>
      <c r="J1443" s="804" t="str">
        <f t="shared" si="74"/>
        <v>-</v>
      </c>
      <c r="K1443" s="805" t="s">
        <v>156</v>
      </c>
      <c r="L1443" s="805" t="s">
        <v>156</v>
      </c>
      <c r="M1443" s="805" t="s">
        <v>156</v>
      </c>
      <c r="N1443" s="805" t="s">
        <v>156</v>
      </c>
      <c r="O1443" s="806" t="str">
        <f t="shared" si="75"/>
        <v>Спутник</v>
      </c>
      <c r="P1443" s="801" t="s">
        <v>156</v>
      </c>
      <c r="Q1443" s="801" t="str">
        <f>CONCATENATE(IFERROR(INDEX('УЦН 1.0'!D:D,MATCH('показатель 504-п'!T1443,'УЦН 1.0'!R:R,0)),""),IF(IFERROR(INDEX('УЦН 1.0'!H:H,MATCH('показатель 504-п'!T1443,'УЦН 1.0'!R:R,0)),"")="",""," ("&amp;IFERROR(INDEX('УЦН 1.0'!H:H,MATCH('показатель 504-п'!T1443,'УЦН 1.0'!R:R,0)),"")&amp;")"))</f>
        <v xml:space="preserve">2020 (Спутник)</v>
      </c>
      <c r="R1443" s="807" t="str">
        <f>IFERROR(INDEX('УЦН 2.0'!K:K,MATCH('показатель 504-п'!T1443,'УЦН 2.0'!L:L,0)),"")</f>
        <v/>
      </c>
      <c r="S1443" s="801" t="str">
        <f>IFERROR(INDEX('ПРТС'!H:H,MATCH('показатель 504-п'!T1443,'ПРТС'!P:P,0)),"")</f>
        <v/>
      </c>
      <c r="T1443" s="808">
        <v>1444</v>
      </c>
      <c r="U1443" s="785"/>
      <c r="V1443" s="785"/>
      <c r="W1443" s="785"/>
      <c r="X1443" s="785"/>
      <c r="Y1443" s="785"/>
      <c r="Z1443" s="785"/>
      <c r="AA1443" s="785"/>
      <c r="AB1443" s="785"/>
    </row>
    <row r="1444" ht="14.25">
      <c r="A1444" s="800" t="s">
        <v>1156</v>
      </c>
      <c r="B1444" s="800" t="s">
        <v>7861</v>
      </c>
      <c r="C1444" s="800" t="s">
        <v>7938</v>
      </c>
      <c r="D1444" s="801">
        <v>814</v>
      </c>
      <c r="E1444" s="802">
        <v>913</v>
      </c>
      <c r="F1444" s="803" t="s">
        <v>7939</v>
      </c>
      <c r="G1444" s="803" t="s">
        <v>7940</v>
      </c>
      <c r="H1444" s="803" t="s">
        <v>7941</v>
      </c>
      <c r="I1444" s="803" t="str">
        <f>IFERROR(INDEX('УУС'!F:F,MATCH('показатель 504-п'!T1444,'УУС'!N:N,0)),"")</f>
        <v/>
      </c>
      <c r="J1444" s="804" t="str">
        <f t="shared" si="74"/>
        <v xml:space="preserve">3G хор</v>
      </c>
      <c r="K1444" s="805" t="s">
        <v>156</v>
      </c>
      <c r="L1444" s="805" t="s">
        <v>156</v>
      </c>
      <c r="M1444" s="805" t="s">
        <v>2508</v>
      </c>
      <c r="N1444" s="805" t="s">
        <v>156</v>
      </c>
      <c r="O1444" s="806" t="str">
        <f t="shared" si="75"/>
        <v>Спутник</v>
      </c>
      <c r="P1444" s="801" t="s">
        <v>882</v>
      </c>
      <c r="Q1444" s="801" t="str">
        <f>CONCATENATE(IFERROR(INDEX('УЦН 1.0'!D:D,MATCH('показатель 504-п'!T1444,'УЦН 1.0'!R:R,0)),""),IF(IFERROR(INDEX('УЦН 1.0'!H:H,MATCH('показатель 504-п'!T1444,'УЦН 1.0'!R:R,0)),"")="",""," ("&amp;IFERROR(INDEX('УЦН 1.0'!H:H,MATCH('показатель 504-п'!T1444,'УЦН 1.0'!R:R,0)),"")&amp;")"))</f>
        <v/>
      </c>
      <c r="R1444" s="807" t="str">
        <f>IFERROR(INDEX('УЦН 2.0'!K:K,MATCH('показатель 504-п'!T1444,'УЦН 2.0'!L:L,0)),"")</f>
        <v/>
      </c>
      <c r="S1444" s="801" t="str">
        <f>IFERROR(INDEX('ПРТС'!H:H,MATCH('показатель 504-п'!T1444,'ПРТС'!P:P,0)),"")</f>
        <v/>
      </c>
      <c r="T1444" s="808">
        <v>1445</v>
      </c>
      <c r="U1444" s="785"/>
      <c r="V1444" s="785"/>
      <c r="W1444" s="785"/>
      <c r="X1444" s="785"/>
      <c r="Y1444" s="785"/>
      <c r="Z1444" s="785"/>
      <c r="AA1444" s="785"/>
      <c r="AB1444" s="785"/>
    </row>
    <row r="1445" ht="14.25">
      <c r="A1445" s="809" t="s">
        <v>1156</v>
      </c>
      <c r="B1445" s="800" t="s">
        <v>7866</v>
      </c>
      <c r="C1445" s="809" t="s">
        <v>586</v>
      </c>
      <c r="D1445" s="815">
        <v>513</v>
      </c>
      <c r="E1445" s="802">
        <v>352</v>
      </c>
      <c r="F1445" s="803" t="s">
        <v>7942</v>
      </c>
      <c r="G1445" s="803" t="s">
        <v>7943</v>
      </c>
      <c r="H1445" s="803" t="s">
        <v>7944</v>
      </c>
      <c r="I1445" s="803" t="str">
        <f>IFERROR(INDEX('УУС'!F:F,MATCH('показатель 504-п'!T1445,'УУС'!N:N,0)),"")</f>
        <v/>
      </c>
      <c r="J1445" s="811" t="str">
        <f t="shared" si="74"/>
        <v xml:space="preserve">4G хор</v>
      </c>
      <c r="K1445" s="805"/>
      <c r="L1445" s="805"/>
      <c r="M1445" s="817" t="s">
        <v>2516</v>
      </c>
      <c r="N1445" s="812" t="s">
        <v>2483</v>
      </c>
      <c r="O1445" s="806" t="str">
        <f t="shared" si="75"/>
        <v>Спутник</v>
      </c>
      <c r="P1445" s="801" t="s">
        <v>882</v>
      </c>
      <c r="Q1445" s="801" t="str">
        <f>CONCATENATE(IFERROR(INDEX('УЦН 1.0'!D:D,MATCH('показатель 504-п'!T1445,'УЦН 1.0'!R:R,0)),""),IF(IFERROR(INDEX('УЦН 1.0'!H:H,MATCH('показатель 504-п'!T1445,'УЦН 1.0'!R:R,0)),"")="",""," ("&amp;IFERROR(INDEX('УЦН 1.0'!H:H,MATCH('показатель 504-п'!T1445,'УЦН 1.0'!R:R,0)),"")&amp;")"))</f>
        <v/>
      </c>
      <c r="R1445" s="807" t="str">
        <f>IFERROR(INDEX('УЦН 2.0'!K:K,MATCH('показатель 504-п'!T1445,'УЦН 2.0'!L:L,0)),"")</f>
        <v xml:space="preserve">2023 (ноябрь 2023) - спутник  </v>
      </c>
      <c r="S1445" s="801">
        <f>IFERROR(INDEX('ПРТС'!H:H,MATCH('показатель 504-п'!T1445,'ПРТС'!P:P,0)),"")</f>
        <v>2020</v>
      </c>
      <c r="T1445" s="808">
        <v>1446</v>
      </c>
      <c r="U1445" s="785"/>
      <c r="V1445" s="785"/>
      <c r="W1445" s="785"/>
      <c r="X1445" s="785"/>
      <c r="Y1445" s="785"/>
      <c r="Z1445" s="785"/>
      <c r="AA1445" s="785"/>
      <c r="AB1445" s="785"/>
    </row>
    <row r="1446" ht="14.25">
      <c r="A1446" s="814" t="s">
        <v>1156</v>
      </c>
      <c r="B1446" s="800" t="s">
        <v>7861</v>
      </c>
      <c r="C1446" s="814" t="s">
        <v>646</v>
      </c>
      <c r="D1446" s="815">
        <v>338</v>
      </c>
      <c r="E1446" s="802">
        <v>216</v>
      </c>
      <c r="F1446" s="803" t="s">
        <v>7945</v>
      </c>
      <c r="G1446" s="803" t="s">
        <v>7946</v>
      </c>
      <c r="H1446" s="803" t="s">
        <v>7947</v>
      </c>
      <c r="I1446" s="803" t="str">
        <f>IFERROR(INDEX('УУС'!F:F,MATCH('показатель 504-п'!T1446,'УУС'!N:N,0)),"")</f>
        <v/>
      </c>
      <c r="J1446" s="816" t="str">
        <f t="shared" si="74"/>
        <v xml:space="preserve">4G хор</v>
      </c>
      <c r="K1446" s="805"/>
      <c r="L1446" s="817" t="s">
        <v>2481</v>
      </c>
      <c r="M1446" s="805"/>
      <c r="N1446" s="805"/>
      <c r="O1446" s="806" t="str">
        <f t="shared" si="75"/>
        <v>Спутник</v>
      </c>
      <c r="P1446" s="801" t="s">
        <v>882</v>
      </c>
      <c r="Q1446" s="801" t="str">
        <f>CONCATENATE(IFERROR(INDEX('УЦН 1.0'!D:D,MATCH('показатель 504-п'!T1446,'УЦН 1.0'!R:R,0)),""),IF(IFERROR(INDEX('УЦН 1.0'!H:H,MATCH('показатель 504-п'!T1446,'УЦН 1.0'!R:R,0)),"")="",""," ("&amp;IFERROR(INDEX('УЦН 1.0'!H:H,MATCH('показатель 504-п'!T1446,'УЦН 1.0'!R:R,0)),"")&amp;")"))</f>
        <v xml:space="preserve">2021 (Спутник)</v>
      </c>
      <c r="R1446" s="807" t="str">
        <f>IFERROR(INDEX('УЦН 2.0'!K:K,MATCH('показатель 504-п'!T1446,'УЦН 2.0'!L:L,0)),"")</f>
        <v/>
      </c>
      <c r="S1446" s="801">
        <f>IFERROR(INDEX('ПРТС'!H:H,MATCH('показатель 504-п'!T1446,'ПРТС'!P:P,0)),"")</f>
        <v>2022</v>
      </c>
      <c r="T1446" s="808">
        <v>1447</v>
      </c>
      <c r="U1446" s="785"/>
      <c r="V1446" s="785"/>
      <c r="W1446" s="785"/>
      <c r="X1446" s="785"/>
      <c r="Y1446" s="785"/>
      <c r="Z1446" s="785"/>
      <c r="AA1446" s="785"/>
      <c r="AB1446" s="785"/>
    </row>
    <row r="1447" ht="14.25">
      <c r="A1447" s="818" t="s">
        <v>1156</v>
      </c>
      <c r="B1447" s="800" t="s">
        <v>7866</v>
      </c>
      <c r="C1447" s="818" t="s">
        <v>1054</v>
      </c>
      <c r="D1447" s="801">
        <v>354</v>
      </c>
      <c r="E1447" s="822">
        <v>173</v>
      </c>
      <c r="F1447" s="823" t="s">
        <v>7948</v>
      </c>
      <c r="G1447" s="823" t="s">
        <v>7949</v>
      </c>
      <c r="H1447" s="823" t="s">
        <v>7950</v>
      </c>
      <c r="I1447" s="803" t="str">
        <f>IFERROR(INDEX('УУС'!F:F,MATCH('показатель 504-п'!T1447,'УУС'!N:N,0)),"")</f>
        <v xml:space="preserve">ул. Дибикова, д. 6</v>
      </c>
      <c r="J1447" s="819" t="str">
        <f t="shared" si="74"/>
        <v>-</v>
      </c>
      <c r="K1447" s="805" t="s">
        <v>156</v>
      </c>
      <c r="L1447" s="805" t="s">
        <v>156</v>
      </c>
      <c r="M1447" s="805" t="s">
        <v>156</v>
      </c>
      <c r="N1447" s="820" t="s">
        <v>156</v>
      </c>
      <c r="O1447" s="806" t="str">
        <f t="shared" si="75"/>
        <v>Спутник</v>
      </c>
      <c r="P1447" s="801" t="s">
        <v>882</v>
      </c>
      <c r="Q1447" s="801" t="str">
        <f>CONCATENATE(IFERROR(INDEX('УЦН 1.0'!D:D,MATCH('показатель 504-п'!T1447,'УЦН 1.0'!R:R,0)),""),IF(IFERROR(INDEX('УЦН 1.0'!H:H,MATCH('показатель 504-п'!T1447,'УЦН 1.0'!R:R,0)),"")="",""," ("&amp;IFERROR(INDEX('УЦН 1.0'!H:H,MATCH('показатель 504-п'!T1447,'УЦН 1.0'!R:R,0)),"")&amp;")"))</f>
        <v xml:space="preserve">2021 (Спутник)</v>
      </c>
      <c r="R1447" s="807">
        <f>IFERROR(INDEX('УЦН 2.0'!K:K,MATCH('показатель 504-п'!T1447,'УЦН 2.0'!L:L,0)),"")</f>
        <v>0</v>
      </c>
      <c r="S1447" s="801" t="str">
        <f>IFERROR(INDEX('ПРТС'!H:H,MATCH('показатель 504-п'!T1447,'ПРТС'!P:P,0)),"")</f>
        <v/>
      </c>
      <c r="T1447" s="808">
        <v>1448</v>
      </c>
      <c r="U1447" s="785"/>
      <c r="V1447" s="785"/>
      <c r="W1447" s="785"/>
      <c r="X1447" s="785"/>
      <c r="Y1447" s="785"/>
      <c r="Z1447" s="785"/>
      <c r="AA1447" s="785"/>
      <c r="AB1447" s="785"/>
    </row>
    <row r="1448" ht="14.25">
      <c r="A1448" s="800" t="s">
        <v>1156</v>
      </c>
      <c r="B1448" s="800" t="s">
        <v>7881</v>
      </c>
      <c r="C1448" s="800" t="s">
        <v>7951</v>
      </c>
      <c r="D1448" s="801">
        <v>2645</v>
      </c>
      <c r="E1448" s="802">
        <v>2665</v>
      </c>
      <c r="F1448" s="803" t="s">
        <v>7952</v>
      </c>
      <c r="G1448" s="803" t="s">
        <v>7953</v>
      </c>
      <c r="H1448" s="803" t="s">
        <v>7954</v>
      </c>
      <c r="I1448" s="803" t="str">
        <f>IFERROR(INDEX('УУС'!F:F,MATCH('показатель 504-п'!T1448,'УУС'!N:N,0)),"")</f>
        <v/>
      </c>
      <c r="J1448" s="804" t="str">
        <f t="shared" ref="J1448:J1511" si="76">IF(COUNTIF(K1448:N1448,"*4G хорошее*")&gt;0,"4G хор",IF(COUNTIF(K1448:N1448,"*3G хорошее*")&gt;0,"3G хор",IF(COUNTIF(K1448:N1448,"*4G низкое*")&gt;0,"4G низ",IF(COUNTIF(K1448:N1448,"*3G низкое*")&gt;0,"3G низ",IF(COUNTIF(K1448:N1448,"*2G хорошее*")&gt;0,"2G хор",IF(COUNTIF(K1448:N1448,"*2G низкое*")&gt;0,"2G низ",IF((COUNTIF(K1448:N1448,"* *")=0),"-",)))))))</f>
        <v xml:space="preserve">4G хор</v>
      </c>
      <c r="K1448" s="805" t="s">
        <v>2707</v>
      </c>
      <c r="L1448" s="805" t="s">
        <v>2488</v>
      </c>
      <c r="M1448" s="805" t="s">
        <v>2482</v>
      </c>
      <c r="N1448" s="805" t="s">
        <v>2495</v>
      </c>
      <c r="O1448" s="806" t="str">
        <f t="shared" ref="O1448:O1511" si="77">IF(COUNTIF(P1448:R1448,"*ВОЛС*")&gt;0,"ВОЛС",IF(COUNTIF(P1448:R1448,"*БШПД*")&gt;0,"РРЛ",IF(COUNTIF(P1448:R1448,"*Спутник*")&gt;0,"Спутник",IF((COUNTIF(P1448:R1448,"* *")=0),"-",))))</f>
        <v>Спутник</v>
      </c>
      <c r="P1448" s="801" t="s">
        <v>882</v>
      </c>
      <c r="Q1448" s="801" t="str">
        <f>CONCATENATE(IFERROR(INDEX('УЦН 1.0'!D:D,MATCH('показатель 504-п'!T1448,'УЦН 1.0'!R:R,0)),""),IF(IFERROR(INDEX('УЦН 1.0'!H:H,MATCH('показатель 504-п'!T1448,'УЦН 1.0'!R:R,0)),"")="",""," ("&amp;IFERROR(INDEX('УЦН 1.0'!H:H,MATCH('показатель 504-п'!T1448,'УЦН 1.0'!R:R,0)),"")&amp;")"))</f>
        <v/>
      </c>
      <c r="R1448" s="807" t="str">
        <f>IFERROR(INDEX('УЦН 2.0'!K:K,MATCH('показатель 504-п'!T1448,'УЦН 2.0'!L:L,0)),"")</f>
        <v/>
      </c>
      <c r="S1448" s="801" t="str">
        <f>IFERROR(INDEX('ПРТС'!H:H,MATCH('показатель 504-п'!T1448,'ПРТС'!P:P,0)),"")</f>
        <v/>
      </c>
      <c r="T1448" s="808">
        <v>1449</v>
      </c>
      <c r="U1448" s="785"/>
      <c r="V1448" s="785"/>
      <c r="W1448" s="785"/>
      <c r="X1448" s="785"/>
      <c r="Y1448" s="785"/>
      <c r="Z1448" s="785"/>
      <c r="AA1448" s="785"/>
      <c r="AB1448" s="785"/>
    </row>
    <row r="1449" ht="14.25">
      <c r="A1449" s="814" t="s">
        <v>1156</v>
      </c>
      <c r="B1449" s="800" t="s">
        <v>7881</v>
      </c>
      <c r="C1449" s="814" t="s">
        <v>648</v>
      </c>
      <c r="D1449" s="815">
        <v>368</v>
      </c>
      <c r="E1449" s="802">
        <v>327</v>
      </c>
      <c r="F1449" s="803" t="s">
        <v>7955</v>
      </c>
      <c r="G1449" s="803" t="s">
        <v>7956</v>
      </c>
      <c r="H1449" s="803" t="s">
        <v>7957</v>
      </c>
      <c r="I1449" s="803" t="str">
        <f>IFERROR(INDEX('УУС'!F:F,MATCH('показатель 504-п'!T1449,'УУС'!N:N,0)),"")</f>
        <v/>
      </c>
      <c r="J1449" s="816" t="str">
        <f t="shared" si="76"/>
        <v xml:space="preserve">4G хор</v>
      </c>
      <c r="K1449" s="805"/>
      <c r="L1449" s="805"/>
      <c r="M1449" s="817" t="s">
        <v>2482</v>
      </c>
      <c r="N1449" s="805"/>
      <c r="O1449" s="806" t="str">
        <f t="shared" si="77"/>
        <v>Спутник</v>
      </c>
      <c r="P1449" s="801" t="s">
        <v>156</v>
      </c>
      <c r="Q1449" s="801" t="str">
        <f>CONCATENATE(IFERROR(INDEX('УЦН 1.0'!D:D,MATCH('показатель 504-п'!T1449,'УЦН 1.0'!R:R,0)),""),IF(IFERROR(INDEX('УЦН 1.0'!H:H,MATCH('показатель 504-п'!T1449,'УЦН 1.0'!R:R,0)),"")="",""," ("&amp;IFERROR(INDEX('УЦН 1.0'!H:H,MATCH('показатель 504-п'!T1449,'УЦН 1.0'!R:R,0)),"")&amp;")"))</f>
        <v xml:space="preserve">2021 (Спутник)</v>
      </c>
      <c r="R1449" s="807" t="str">
        <f>IFERROR(INDEX('УЦН 2.0'!K:K,MATCH('показатель 504-п'!T1449,'УЦН 2.0'!L:L,0)),"")</f>
        <v/>
      </c>
      <c r="S1449" s="801">
        <f>IFERROR(INDEX('ПРТС'!H:H,MATCH('показатель 504-п'!T1449,'ПРТС'!P:P,0)),"")</f>
        <v>2022</v>
      </c>
      <c r="T1449" s="808">
        <v>1450</v>
      </c>
      <c r="U1449" s="785"/>
      <c r="V1449" s="785"/>
      <c r="W1449" s="785"/>
      <c r="X1449" s="785"/>
      <c r="Y1449" s="785"/>
      <c r="Z1449" s="785"/>
      <c r="AA1449" s="785"/>
      <c r="AB1449" s="785"/>
    </row>
    <row r="1450" ht="14.25">
      <c r="A1450" s="818" t="s">
        <v>732</v>
      </c>
      <c r="B1450" s="800" t="s">
        <v>1172</v>
      </c>
      <c r="C1450" s="818" t="s">
        <v>733</v>
      </c>
      <c r="D1450" s="801">
        <v>243</v>
      </c>
      <c r="E1450" s="822">
        <v>223</v>
      </c>
      <c r="F1450" s="823" t="s">
        <v>7958</v>
      </c>
      <c r="G1450" s="823" t="s">
        <v>7959</v>
      </c>
      <c r="H1450" s="823" t="s">
        <v>7960</v>
      </c>
      <c r="I1450" s="803" t="str">
        <f>IFERROR(INDEX('УУС'!F:F,MATCH('показатель 504-п'!T1450,'УУС'!N:N,0)),"")</f>
        <v/>
      </c>
      <c r="J1450" s="819" t="str">
        <f t="shared" si="76"/>
        <v xml:space="preserve">2G низ</v>
      </c>
      <c r="K1450" s="805" t="s">
        <v>2515</v>
      </c>
      <c r="L1450" s="820" t="s">
        <v>2500</v>
      </c>
      <c r="M1450" s="805" t="s">
        <v>2489</v>
      </c>
      <c r="N1450" s="805" t="s">
        <v>2490</v>
      </c>
      <c r="O1450" s="806" t="str">
        <f t="shared" si="77"/>
        <v>Спутник</v>
      </c>
      <c r="P1450" s="801" t="s">
        <v>882</v>
      </c>
      <c r="Q1450" s="801" t="str">
        <f>CONCATENATE(IFERROR(INDEX('УЦН 1.0'!D:D,MATCH('показатель 504-п'!T1450,'УЦН 1.0'!R:R,0)),""),IF(IFERROR(INDEX('УЦН 1.0'!H:H,MATCH('показатель 504-п'!T1450,'УЦН 1.0'!R:R,0)),"")="",""," ("&amp;IFERROR(INDEX('УЦН 1.0'!H:H,MATCH('показатель 504-п'!T1450,'УЦН 1.0'!R:R,0)),"")&amp;")"))</f>
        <v/>
      </c>
      <c r="R1450" s="807" t="str">
        <f>IFERROR(INDEX('УЦН 2.0'!K:K,MATCH('показатель 504-п'!T1450,'УЦН 2.0'!L:L,0)),"")</f>
        <v/>
      </c>
      <c r="S1450" s="801">
        <f>IFERROR(INDEX('ПРТС'!H:H,MATCH('показатель 504-п'!T1450,'ПРТС'!P:P,0)),"")</f>
        <v>2024</v>
      </c>
      <c r="T1450" s="808">
        <v>1451</v>
      </c>
      <c r="U1450" s="785"/>
      <c r="V1450" s="785"/>
      <c r="W1450" s="785"/>
      <c r="X1450" s="785"/>
      <c r="Y1450" s="785"/>
      <c r="Z1450" s="785"/>
      <c r="AA1450" s="785"/>
      <c r="AB1450" s="785"/>
    </row>
    <row r="1451" ht="14.25">
      <c r="A1451" s="800" t="s">
        <v>732</v>
      </c>
      <c r="B1451" s="800" t="s">
        <v>1326</v>
      </c>
      <c r="C1451" s="800" t="s">
        <v>7961</v>
      </c>
      <c r="D1451" s="801">
        <v>68</v>
      </c>
      <c r="E1451" s="802">
        <v>67</v>
      </c>
      <c r="F1451" s="803" t="s">
        <v>7962</v>
      </c>
      <c r="G1451" s="803" t="s">
        <v>7963</v>
      </c>
      <c r="H1451" s="803" t="s">
        <v>7964</v>
      </c>
      <c r="I1451" s="803" t="str">
        <f>IFERROR(INDEX('УУС'!F:F,MATCH('показатель 504-п'!T1451,'УУС'!N:N,0)),"")</f>
        <v/>
      </c>
      <c r="J1451" s="804" t="str">
        <f t="shared" si="76"/>
        <v xml:space="preserve">2G низ</v>
      </c>
      <c r="K1451" s="805" t="s">
        <v>156</v>
      </c>
      <c r="L1451" s="805" t="s">
        <v>156</v>
      </c>
      <c r="M1451" s="805" t="s">
        <v>156</v>
      </c>
      <c r="N1451" s="805" t="s">
        <v>2490</v>
      </c>
      <c r="O1451" s="806" t="str">
        <f t="shared" si="77"/>
        <v>-</v>
      </c>
      <c r="P1451" s="801" t="s">
        <v>156</v>
      </c>
      <c r="Q1451" s="801" t="str">
        <f>CONCATENATE(IFERROR(INDEX('УЦН 1.0'!D:D,MATCH('показатель 504-п'!T1451,'УЦН 1.0'!R:R,0)),""),IF(IFERROR(INDEX('УЦН 1.0'!H:H,MATCH('показатель 504-п'!T1451,'УЦН 1.0'!R:R,0)),"")="",""," ("&amp;IFERROR(INDEX('УЦН 1.0'!H:H,MATCH('показатель 504-п'!T1451,'УЦН 1.0'!R:R,0)),"")&amp;")"))</f>
        <v/>
      </c>
      <c r="R1451" s="807" t="str">
        <f>IFERROR(INDEX('УЦН 2.0'!K:K,MATCH('показатель 504-п'!T1451,'УЦН 2.0'!L:L,0)),"")</f>
        <v/>
      </c>
      <c r="S1451" s="801" t="str">
        <f>IFERROR(INDEX('ПРТС'!H:H,MATCH('показатель 504-п'!T1451,'ПРТС'!P:P,0)),"")</f>
        <v/>
      </c>
      <c r="T1451" s="808">
        <v>1452</v>
      </c>
      <c r="U1451" s="785"/>
      <c r="V1451" s="785"/>
      <c r="W1451" s="785"/>
      <c r="X1451" s="785"/>
      <c r="Y1451" s="785"/>
      <c r="Z1451" s="785"/>
      <c r="AA1451" s="785"/>
      <c r="AB1451" s="785"/>
    </row>
    <row r="1452" ht="14.25">
      <c r="A1452" s="800" t="s">
        <v>732</v>
      </c>
      <c r="B1452" s="800" t="s">
        <v>7965</v>
      </c>
      <c r="C1452" s="800" t="s">
        <v>7966</v>
      </c>
      <c r="D1452" s="801">
        <v>42</v>
      </c>
      <c r="E1452" s="802">
        <v>21</v>
      </c>
      <c r="F1452" s="803" t="s">
        <v>7967</v>
      </c>
      <c r="G1452" s="803" t="s">
        <v>7968</v>
      </c>
      <c r="H1452" s="803" t="s">
        <v>7969</v>
      </c>
      <c r="I1452" s="803" t="str">
        <f>IFERROR(INDEX('УУС'!F:F,MATCH('показатель 504-п'!T1452,'УУС'!N:N,0)),"")</f>
        <v/>
      </c>
      <c r="J1452" s="804" t="str">
        <f t="shared" si="76"/>
        <v>-</v>
      </c>
      <c r="K1452" s="805" t="s">
        <v>156</v>
      </c>
      <c r="L1452" s="805" t="s">
        <v>156</v>
      </c>
      <c r="M1452" s="805" t="s">
        <v>156</v>
      </c>
      <c r="N1452" s="805" t="s">
        <v>156</v>
      </c>
      <c r="O1452" s="806" t="str">
        <f t="shared" si="77"/>
        <v>-</v>
      </c>
      <c r="P1452" s="801" t="s">
        <v>156</v>
      </c>
      <c r="Q1452" s="801" t="str">
        <f>CONCATENATE(IFERROR(INDEX('УЦН 1.0'!D:D,MATCH('показатель 504-п'!T1452,'УЦН 1.0'!R:R,0)),""),IF(IFERROR(INDEX('УЦН 1.0'!H:H,MATCH('показатель 504-п'!T1452,'УЦН 1.0'!R:R,0)),"")="",""," ("&amp;IFERROR(INDEX('УЦН 1.0'!H:H,MATCH('показатель 504-п'!T1452,'УЦН 1.0'!R:R,0)),"")&amp;")"))</f>
        <v/>
      </c>
      <c r="R1452" s="807" t="str">
        <f>IFERROR(INDEX('УЦН 2.0'!K:K,MATCH('показатель 504-п'!T1452,'УЦН 2.0'!L:L,0)),"")</f>
        <v/>
      </c>
      <c r="S1452" s="801" t="str">
        <f>IFERROR(INDEX('ПРТС'!H:H,MATCH('показатель 504-п'!T1452,'ПРТС'!P:P,0)),"")</f>
        <v/>
      </c>
      <c r="T1452" s="808">
        <v>1453</v>
      </c>
      <c r="U1452" s="785"/>
      <c r="V1452" s="785"/>
      <c r="W1452" s="785"/>
      <c r="X1452" s="785"/>
      <c r="Y1452" s="785"/>
      <c r="Z1452" s="785"/>
      <c r="AA1452" s="785"/>
      <c r="AB1452" s="785"/>
    </row>
    <row r="1453" ht="14.25">
      <c r="A1453" s="800" t="s">
        <v>732</v>
      </c>
      <c r="B1453" s="800" t="s">
        <v>7970</v>
      </c>
      <c r="C1453" s="800" t="s">
        <v>7971</v>
      </c>
      <c r="D1453" s="801">
        <v>62</v>
      </c>
      <c r="E1453" s="802">
        <v>25</v>
      </c>
      <c r="F1453" s="803" t="s">
        <v>7972</v>
      </c>
      <c r="G1453" s="803" t="s">
        <v>7973</v>
      </c>
      <c r="H1453" s="803" t="s">
        <v>7974</v>
      </c>
      <c r="I1453" s="803" t="str">
        <f>IFERROR(INDEX('УУС'!F:F,MATCH('показатель 504-п'!T1453,'УУС'!N:N,0)),"")</f>
        <v/>
      </c>
      <c r="J1453" s="804" t="str">
        <f t="shared" si="76"/>
        <v>-</v>
      </c>
      <c r="K1453" s="805" t="s">
        <v>156</v>
      </c>
      <c r="L1453" s="805" t="s">
        <v>156</v>
      </c>
      <c r="M1453" s="805" t="s">
        <v>156</v>
      </c>
      <c r="N1453" s="805" t="s">
        <v>156</v>
      </c>
      <c r="O1453" s="806" t="str">
        <f t="shared" si="77"/>
        <v>-</v>
      </c>
      <c r="P1453" s="801" t="s">
        <v>156</v>
      </c>
      <c r="Q1453" s="801" t="str">
        <f>CONCATENATE(IFERROR(INDEX('УЦН 1.0'!D:D,MATCH('показатель 504-п'!T1453,'УЦН 1.0'!R:R,0)),""),IF(IFERROR(INDEX('УЦН 1.0'!H:H,MATCH('показатель 504-п'!T1453,'УЦН 1.0'!R:R,0)),"")="",""," ("&amp;IFERROR(INDEX('УЦН 1.0'!H:H,MATCH('показатель 504-п'!T1453,'УЦН 1.0'!R:R,0)),"")&amp;")"))</f>
        <v/>
      </c>
      <c r="R1453" s="807" t="str">
        <f>IFERROR(INDEX('УЦН 2.0'!K:K,MATCH('показатель 504-п'!T1453,'УЦН 2.0'!L:L,0)),"")</f>
        <v/>
      </c>
      <c r="S1453" s="801" t="str">
        <f>IFERROR(INDEX('ПРТС'!H:H,MATCH('показатель 504-п'!T1453,'ПРТС'!P:P,0)),"")</f>
        <v/>
      </c>
      <c r="T1453" s="808">
        <v>1454</v>
      </c>
      <c r="U1453" s="785"/>
      <c r="V1453" s="785"/>
      <c r="W1453" s="785"/>
      <c r="X1453" s="785"/>
      <c r="Y1453" s="785"/>
      <c r="Z1453" s="785"/>
      <c r="AA1453" s="785"/>
      <c r="AB1453" s="785"/>
    </row>
    <row r="1454" ht="14.25">
      <c r="A1454" s="809" t="s">
        <v>732</v>
      </c>
      <c r="B1454" s="800" t="s">
        <v>1326</v>
      </c>
      <c r="C1454" s="809" t="s">
        <v>138</v>
      </c>
      <c r="D1454" s="810">
        <v>123</v>
      </c>
      <c r="E1454" s="802">
        <v>83</v>
      </c>
      <c r="F1454" s="803" t="s">
        <v>7975</v>
      </c>
      <c r="G1454" s="803" t="s">
        <v>7976</v>
      </c>
      <c r="H1454" s="803" t="s">
        <v>7977</v>
      </c>
      <c r="I1454" s="803" t="str">
        <f>IFERROR(INDEX('УУС'!F:F,MATCH('показатель 504-п'!T1454,'УУС'!N:N,0)),"")</f>
        <v/>
      </c>
      <c r="J1454" s="811" t="str">
        <f t="shared" si="76"/>
        <v xml:space="preserve">4G хор</v>
      </c>
      <c r="K1454" s="805" t="s">
        <v>156</v>
      </c>
      <c r="L1454" s="812" t="s">
        <v>2481</v>
      </c>
      <c r="M1454" s="805" t="s">
        <v>156</v>
      </c>
      <c r="N1454" s="812" t="s">
        <v>2483</v>
      </c>
      <c r="O1454" s="806" t="str">
        <f t="shared" si="77"/>
        <v>ВОЛС</v>
      </c>
      <c r="P1454" s="801" t="s">
        <v>156</v>
      </c>
      <c r="Q1454" s="801" t="str">
        <f>CONCATENATE(IFERROR(INDEX('УЦН 1.0'!D:D,MATCH('показатель 504-п'!T1454,'УЦН 1.0'!R:R,0)),""),IF(IFERROR(INDEX('УЦН 1.0'!H:H,MATCH('показатель 504-п'!T1454,'УЦН 1.0'!R:R,0)),"")="",""," ("&amp;IFERROR(INDEX('УЦН 1.0'!H:H,MATCH('показатель 504-п'!T1454,'УЦН 1.0'!R:R,0)),"")&amp;")"))</f>
        <v/>
      </c>
      <c r="R1454" s="807" t="str">
        <f>IFERROR(INDEX('УЦН 2.0'!K:K,MATCH('показатель 504-п'!T1454,'УЦН 2.0'!L:L,0)),"")</f>
        <v xml:space="preserve">2022 (ноябрь 2022) - ВОЛС + Мегафон </v>
      </c>
      <c r="S1454" s="801" t="str">
        <f>IFERROR(INDEX('ПРТС'!H:H,MATCH('показатель 504-п'!T1454,'ПРТС'!P:P,0)),"")</f>
        <v/>
      </c>
      <c r="T1454" s="808">
        <v>1455</v>
      </c>
      <c r="U1454" s="785"/>
      <c r="V1454" s="785"/>
      <c r="W1454" s="785"/>
      <c r="X1454" s="785"/>
      <c r="Y1454" s="785"/>
      <c r="Z1454" s="785"/>
      <c r="AA1454" s="785"/>
      <c r="AB1454" s="785"/>
    </row>
    <row r="1455" ht="14.25">
      <c r="A1455" s="800" t="s">
        <v>732</v>
      </c>
      <c r="B1455" s="800" t="s">
        <v>7965</v>
      </c>
      <c r="C1455" s="800" t="s">
        <v>7978</v>
      </c>
      <c r="D1455" s="801">
        <v>31</v>
      </c>
      <c r="E1455" s="802">
        <v>21</v>
      </c>
      <c r="F1455" s="803" t="s">
        <v>7979</v>
      </c>
      <c r="G1455" s="803" t="s">
        <v>7980</v>
      </c>
      <c r="H1455" s="803" t="s">
        <v>7981</v>
      </c>
      <c r="I1455" s="803" t="str">
        <f>IFERROR(INDEX('УУС'!F:F,MATCH('показатель 504-п'!T1455,'УУС'!N:N,0)),"")</f>
        <v/>
      </c>
      <c r="J1455" s="804" t="str">
        <f t="shared" si="76"/>
        <v>-</v>
      </c>
      <c r="K1455" s="805" t="s">
        <v>156</v>
      </c>
      <c r="L1455" s="805" t="s">
        <v>156</v>
      </c>
      <c r="M1455" s="805" t="s">
        <v>156</v>
      </c>
      <c r="N1455" s="805" t="s">
        <v>156</v>
      </c>
      <c r="O1455" s="806" t="str">
        <f t="shared" si="77"/>
        <v>-</v>
      </c>
      <c r="P1455" s="801" t="s">
        <v>156</v>
      </c>
      <c r="Q1455" s="801" t="str">
        <f>CONCATENATE(IFERROR(INDEX('УЦН 1.0'!D:D,MATCH('показатель 504-п'!T1455,'УЦН 1.0'!R:R,0)),""),IF(IFERROR(INDEX('УЦН 1.0'!H:H,MATCH('показатель 504-п'!T1455,'УЦН 1.0'!R:R,0)),"")="",""," ("&amp;IFERROR(INDEX('УЦН 1.0'!H:H,MATCH('показатель 504-п'!T1455,'УЦН 1.0'!R:R,0)),"")&amp;")"))</f>
        <v/>
      </c>
      <c r="R1455" s="807" t="str">
        <f>IFERROR(INDEX('УЦН 2.0'!K:K,MATCH('показатель 504-п'!T1455,'УЦН 2.0'!L:L,0)),"")</f>
        <v/>
      </c>
      <c r="S1455" s="801" t="str">
        <f>IFERROR(INDEX('ПРТС'!H:H,MATCH('показатель 504-п'!T1455,'ПРТС'!P:P,0)),"")</f>
        <v/>
      </c>
      <c r="T1455" s="808">
        <v>1456</v>
      </c>
      <c r="U1455" s="785"/>
      <c r="V1455" s="785"/>
      <c r="W1455" s="785"/>
      <c r="X1455" s="785"/>
      <c r="Y1455" s="785"/>
      <c r="Z1455" s="785"/>
      <c r="AA1455" s="785"/>
      <c r="AB1455" s="785"/>
    </row>
    <row r="1456" ht="14.25">
      <c r="A1456" s="814" t="s">
        <v>732</v>
      </c>
      <c r="B1456" s="800" t="s">
        <v>7982</v>
      </c>
      <c r="C1456" s="814" t="s">
        <v>702</v>
      </c>
      <c r="D1456" s="813">
        <v>400</v>
      </c>
      <c r="E1456" s="802">
        <v>284</v>
      </c>
      <c r="F1456" s="803" t="s">
        <v>7983</v>
      </c>
      <c r="G1456" s="803" t="s">
        <v>7984</v>
      </c>
      <c r="H1456" s="803" t="s">
        <v>7985</v>
      </c>
      <c r="I1456" s="803" t="str">
        <f>IFERROR(INDEX('УУС'!F:F,MATCH('показатель 504-п'!T1456,'УУС'!N:N,0)),"")</f>
        <v xml:space="preserve">ул. Советская, д. 40</v>
      </c>
      <c r="J1456" s="816" t="str">
        <f t="shared" si="76"/>
        <v xml:space="preserve">4G хор</v>
      </c>
      <c r="K1456" s="805"/>
      <c r="L1456" s="817" t="s">
        <v>2481</v>
      </c>
      <c r="M1456" s="805"/>
      <c r="N1456" s="805"/>
      <c r="O1456" s="806" t="str">
        <f t="shared" si="77"/>
        <v>ВОЛС</v>
      </c>
      <c r="P1456" s="801" t="s">
        <v>2540</v>
      </c>
      <c r="Q1456" s="801" t="str">
        <f>CONCATENATE(IFERROR(INDEX('УЦН 1.0'!D:D,MATCH('показатель 504-п'!T1456,'УЦН 1.0'!R:R,0)),""),IF(IFERROR(INDEX('УЦН 1.0'!H:H,MATCH('показатель 504-п'!T1456,'УЦН 1.0'!R:R,0)),"")="",""," ("&amp;IFERROR(INDEX('УЦН 1.0'!H:H,MATCH('показатель 504-п'!T1456,'УЦН 1.0'!R:R,0)),"")&amp;")"))</f>
        <v xml:space="preserve">2021 (ВОЛС)</v>
      </c>
      <c r="R1456" s="807" t="str">
        <f>IFERROR(INDEX('УЦН 2.0'!K:K,MATCH('показатель 504-п'!T1456,'УЦН 2.0'!L:L,0)),"")</f>
        <v/>
      </c>
      <c r="S1456" s="801">
        <f>IFERROR(INDEX('ПРТС'!H:H,MATCH('показатель 504-п'!T1456,'ПРТС'!P:P,0)),"")</f>
        <v>2023</v>
      </c>
      <c r="T1456" s="808">
        <v>1457</v>
      </c>
      <c r="U1456" s="785"/>
      <c r="V1456" s="785"/>
      <c r="W1456" s="785"/>
      <c r="X1456" s="785"/>
      <c r="Y1456" s="785"/>
      <c r="Z1456" s="785"/>
      <c r="AA1456" s="785"/>
      <c r="AB1456" s="785"/>
    </row>
    <row r="1457" ht="14.25">
      <c r="A1457" s="800" t="s">
        <v>732</v>
      </c>
      <c r="B1457" s="800" t="s">
        <v>1326</v>
      </c>
      <c r="C1457" s="800" t="s">
        <v>7986</v>
      </c>
      <c r="D1457" s="801">
        <v>39</v>
      </c>
      <c r="E1457" s="802">
        <v>21</v>
      </c>
      <c r="F1457" s="803" t="s">
        <v>7987</v>
      </c>
      <c r="G1457" s="803" t="s">
        <v>7988</v>
      </c>
      <c r="H1457" s="803" t="s">
        <v>7989</v>
      </c>
      <c r="I1457" s="803">
        <f>IFERROR(INDEX('УУС'!F:F,MATCH('показатель 504-п'!T1457,'УУС'!N:N,0)),"")</f>
        <v>0</v>
      </c>
      <c r="J1457" s="804" t="str">
        <f t="shared" si="76"/>
        <v>-</v>
      </c>
      <c r="K1457" s="805" t="s">
        <v>156</v>
      </c>
      <c r="L1457" s="805" t="s">
        <v>156</v>
      </c>
      <c r="M1457" s="805" t="s">
        <v>156</v>
      </c>
      <c r="N1457" s="805" t="s">
        <v>156</v>
      </c>
      <c r="O1457" s="806" t="str">
        <f t="shared" si="77"/>
        <v>-</v>
      </c>
      <c r="P1457" s="801" t="s">
        <v>156</v>
      </c>
      <c r="Q1457" s="801" t="str">
        <f>CONCATENATE(IFERROR(INDEX('УЦН 1.0'!D:D,MATCH('показатель 504-п'!T1457,'УЦН 1.0'!R:R,0)),""),IF(IFERROR(INDEX('УЦН 1.0'!H:H,MATCH('показатель 504-п'!T1457,'УЦН 1.0'!R:R,0)),"")="",""," ("&amp;IFERROR(INDEX('УЦН 1.0'!H:H,MATCH('показатель 504-п'!T1457,'УЦН 1.0'!R:R,0)),"")&amp;")"))</f>
        <v/>
      </c>
      <c r="R1457" s="807" t="str">
        <f>IFERROR(INDEX('УЦН 2.0'!K:K,MATCH('показатель 504-п'!T1457,'УЦН 2.0'!L:L,0)),"")</f>
        <v/>
      </c>
      <c r="S1457" s="801" t="str">
        <f>IFERROR(INDEX('ПРТС'!H:H,MATCH('показатель 504-п'!T1457,'ПРТС'!P:P,0)),"")</f>
        <v/>
      </c>
      <c r="T1457" s="808">
        <v>1458</v>
      </c>
      <c r="U1457" s="785"/>
      <c r="V1457" s="785"/>
      <c r="W1457" s="785"/>
      <c r="X1457" s="785"/>
      <c r="Y1457" s="785"/>
      <c r="Z1457" s="785"/>
      <c r="AA1457" s="785"/>
      <c r="AB1457" s="785"/>
    </row>
    <row r="1458" ht="14.25">
      <c r="A1458" s="800" t="s">
        <v>732</v>
      </c>
      <c r="B1458" s="800" t="s">
        <v>7965</v>
      </c>
      <c r="C1458" s="800" t="s">
        <v>1478</v>
      </c>
      <c r="D1458" s="801">
        <v>161</v>
      </c>
      <c r="E1458" s="822">
        <v>117</v>
      </c>
      <c r="F1458" s="823" t="s">
        <v>7990</v>
      </c>
      <c r="G1458" s="823" t="s">
        <v>7991</v>
      </c>
      <c r="H1458" s="823" t="s">
        <v>7992</v>
      </c>
      <c r="I1458" s="803" t="str">
        <f>IFERROR(INDEX('УУС'!F:F,MATCH('показатель 504-п'!T1458,'УУС'!N:N,0)),"")</f>
        <v/>
      </c>
      <c r="J1458" s="804" t="str">
        <f t="shared" si="76"/>
        <v>-</v>
      </c>
      <c r="K1458" s="805" t="s">
        <v>156</v>
      </c>
      <c r="L1458" s="805" t="s">
        <v>156</v>
      </c>
      <c r="M1458" s="805" t="s">
        <v>156</v>
      </c>
      <c r="N1458" s="805" t="s">
        <v>156</v>
      </c>
      <c r="O1458" s="806" t="str">
        <f t="shared" si="77"/>
        <v>Спутник</v>
      </c>
      <c r="P1458" s="801" t="s">
        <v>882</v>
      </c>
      <c r="Q1458" s="801" t="str">
        <f>CONCATENATE(IFERROR(INDEX('УЦН 1.0'!D:D,MATCH('показатель 504-п'!T1458,'УЦН 1.0'!R:R,0)),""),IF(IFERROR(INDEX('УЦН 1.0'!H:H,MATCH('показатель 504-п'!T1458,'УЦН 1.0'!R:R,0)),"")="",""," ("&amp;IFERROR(INDEX('УЦН 1.0'!H:H,MATCH('показатель 504-п'!T1458,'УЦН 1.0'!R:R,0)),"")&amp;")"))</f>
        <v/>
      </c>
      <c r="R1458" s="807" t="str">
        <f>IFERROR(INDEX('УЦН 2.0'!K:K,MATCH('показатель 504-п'!T1458,'УЦН 2.0'!L:L,0)),"")</f>
        <v/>
      </c>
      <c r="S1458" s="801" t="str">
        <f>IFERROR(INDEX('ПРТС'!H:H,MATCH('показатель 504-п'!T1458,'ПРТС'!P:P,0)),"")</f>
        <v/>
      </c>
      <c r="T1458" s="808">
        <v>1459</v>
      </c>
      <c r="U1458" s="785"/>
      <c r="V1458" s="785"/>
      <c r="W1458" s="785"/>
      <c r="X1458" s="785"/>
      <c r="Y1458" s="785"/>
      <c r="Z1458" s="785"/>
      <c r="AA1458" s="785"/>
      <c r="AB1458" s="785"/>
    </row>
    <row r="1459" ht="14.25">
      <c r="A1459" s="800" t="s">
        <v>732</v>
      </c>
      <c r="B1459" s="800" t="s">
        <v>1358</v>
      </c>
      <c r="C1459" s="800" t="s">
        <v>1446</v>
      </c>
      <c r="D1459" s="801">
        <v>159</v>
      </c>
      <c r="E1459" s="822">
        <v>133</v>
      </c>
      <c r="F1459" s="823" t="s">
        <v>7993</v>
      </c>
      <c r="G1459" s="823" t="s">
        <v>7994</v>
      </c>
      <c r="H1459" s="823" t="s">
        <v>7995</v>
      </c>
      <c r="I1459" s="803" t="str">
        <f>IFERROR(INDEX('УУС'!F:F,MATCH('показатель 504-п'!T1459,'УУС'!N:N,0)),"")</f>
        <v xml:space="preserve">ул. Гагарина, д. 41</v>
      </c>
      <c r="J1459" s="804" t="str">
        <f t="shared" si="76"/>
        <v>-</v>
      </c>
      <c r="K1459" s="805" t="s">
        <v>156</v>
      </c>
      <c r="L1459" s="805" t="s">
        <v>156</v>
      </c>
      <c r="M1459" s="805" t="s">
        <v>156</v>
      </c>
      <c r="N1459" s="805" t="s">
        <v>156</v>
      </c>
      <c r="O1459" s="806" t="str">
        <f t="shared" si="77"/>
        <v>Спутник</v>
      </c>
      <c r="P1459" s="801" t="s">
        <v>882</v>
      </c>
      <c r="Q1459" s="801" t="str">
        <f>CONCATENATE(IFERROR(INDEX('УЦН 1.0'!D:D,MATCH('показатель 504-п'!T1459,'УЦН 1.0'!R:R,0)),""),IF(IFERROR(INDEX('УЦН 1.0'!H:H,MATCH('показатель 504-п'!T1459,'УЦН 1.0'!R:R,0)),"")="",""," ("&amp;IFERROR(INDEX('УЦН 1.0'!H:H,MATCH('показатель 504-п'!T1459,'УЦН 1.0'!R:R,0)),"")&amp;")"))</f>
        <v/>
      </c>
      <c r="R1459" s="807" t="str">
        <f>IFERROR(INDEX('УЦН 2.0'!K:K,MATCH('показатель 504-п'!T1459,'УЦН 2.0'!L:L,0)),"")</f>
        <v/>
      </c>
      <c r="S1459" s="801" t="str">
        <f>IFERROR(INDEX('ПРТС'!H:H,MATCH('показатель 504-п'!T1459,'ПРТС'!P:P,0)),"")</f>
        <v/>
      </c>
      <c r="T1459" s="808">
        <v>1460</v>
      </c>
      <c r="U1459" s="785"/>
      <c r="V1459" s="785"/>
      <c r="W1459" s="785"/>
      <c r="X1459" s="785"/>
      <c r="Y1459" s="785"/>
      <c r="Z1459" s="785"/>
      <c r="AA1459" s="785"/>
      <c r="AB1459" s="785"/>
    </row>
    <row r="1460" ht="14.25">
      <c r="A1460" s="800" t="s">
        <v>732</v>
      </c>
      <c r="B1460" s="800" t="s">
        <v>7996</v>
      </c>
      <c r="C1460" s="800" t="s">
        <v>51</v>
      </c>
      <c r="D1460" s="801">
        <v>116</v>
      </c>
      <c r="E1460" s="822">
        <v>124</v>
      </c>
      <c r="F1460" s="823" t="s">
        <v>7997</v>
      </c>
      <c r="G1460" s="823" t="s">
        <v>7998</v>
      </c>
      <c r="H1460" s="823" t="s">
        <v>7999</v>
      </c>
      <c r="I1460" s="803" t="str">
        <f>IFERROR(INDEX('УУС'!F:F,MATCH('показатель 504-п'!T1460,'УУС'!N:N,0)),"")</f>
        <v xml:space="preserve">ул. Енисейская, д. 4</v>
      </c>
      <c r="J1460" s="804" t="str">
        <f t="shared" si="76"/>
        <v>-</v>
      </c>
      <c r="K1460" s="805" t="s">
        <v>156</v>
      </c>
      <c r="L1460" s="805" t="s">
        <v>156</v>
      </c>
      <c r="M1460" s="805" t="s">
        <v>156</v>
      </c>
      <c r="N1460" s="805" t="s">
        <v>156</v>
      </c>
      <c r="O1460" s="833" t="s">
        <v>882</v>
      </c>
      <c r="P1460" s="801" t="s">
        <v>156</v>
      </c>
      <c r="Q1460" s="801" t="str">
        <f>CONCATENATE(IFERROR(INDEX('УЦН 1.0'!D:D,MATCH('показатель 504-п'!T1460,'УЦН 1.0'!R:R,0)),""),IF(IFERROR(INDEX('УЦН 1.0'!H:H,MATCH('показатель 504-п'!T1460,'УЦН 1.0'!R:R,0)),"")="",""," ("&amp;IFERROR(INDEX('УЦН 1.0'!H:H,MATCH('показатель 504-п'!T1460,'УЦН 1.0'!R:R,0)),"")&amp;")"))</f>
        <v/>
      </c>
      <c r="R1460" s="807" t="str">
        <f>IFERROR(INDEX('УЦН 2.0'!K:K,MATCH('показатель 504-п'!T1460,'УЦН 2.0'!L:L,0)),"")</f>
        <v/>
      </c>
      <c r="S1460" s="801" t="str">
        <f>IFERROR(INDEX('ПРТС'!H:H,MATCH('показатель 504-п'!T1460,'ПРТС'!P:P,0)),"")</f>
        <v/>
      </c>
      <c r="T1460" s="808">
        <v>1461</v>
      </c>
      <c r="U1460" s="785"/>
      <c r="V1460" s="785"/>
      <c r="W1460" s="785"/>
      <c r="X1460" s="785"/>
      <c r="Y1460" s="785"/>
      <c r="Z1460" s="785"/>
      <c r="AA1460" s="785"/>
      <c r="AB1460" s="785"/>
    </row>
    <row r="1461" ht="14.25">
      <c r="A1461" s="800" t="s">
        <v>732</v>
      </c>
      <c r="B1461" s="800" t="s">
        <v>8000</v>
      </c>
      <c r="C1461" s="800" t="s">
        <v>1497</v>
      </c>
      <c r="D1461" s="801">
        <v>195</v>
      </c>
      <c r="E1461" s="822">
        <v>112</v>
      </c>
      <c r="F1461" s="823" t="s">
        <v>8001</v>
      </c>
      <c r="G1461" s="823" t="s">
        <v>8002</v>
      </c>
      <c r="H1461" s="823" t="s">
        <v>8003</v>
      </c>
      <c r="I1461" s="803" t="str">
        <f>IFERROR(INDEX('УУС'!F:F,MATCH('показатель 504-п'!T1461,'УУС'!N:N,0)),"")</f>
        <v xml:space="preserve">ул. Чкалова, д. 1</v>
      </c>
      <c r="J1461" s="804" t="str">
        <f t="shared" si="76"/>
        <v xml:space="preserve">3G низ</v>
      </c>
      <c r="K1461" s="805" t="s">
        <v>156</v>
      </c>
      <c r="L1461" s="805" t="s">
        <v>156</v>
      </c>
      <c r="M1461" s="805" t="s">
        <v>156</v>
      </c>
      <c r="N1461" s="805" t="s">
        <v>2738</v>
      </c>
      <c r="O1461" s="806" t="str">
        <f t="shared" si="77"/>
        <v>ВОЛС</v>
      </c>
      <c r="P1461" s="801" t="s">
        <v>819</v>
      </c>
      <c r="Q1461" s="801" t="str">
        <f>CONCATENATE(IFERROR(INDEX('УЦН 1.0'!D:D,MATCH('показатель 504-п'!T1461,'УЦН 1.0'!R:R,0)),""),IF(IFERROR(INDEX('УЦН 1.0'!H:H,MATCH('показатель 504-п'!T1461,'УЦН 1.0'!R:R,0)),"")="",""," ("&amp;IFERROR(INDEX('УЦН 1.0'!H:H,MATCH('показатель 504-п'!T1461,'УЦН 1.0'!R:R,0)),"")&amp;")"))</f>
        <v/>
      </c>
      <c r="R1461" s="807" t="str">
        <f>IFERROR(INDEX('УЦН 2.0'!K:K,MATCH('показатель 504-п'!T1461,'УЦН 2.0'!L:L,0)),"")</f>
        <v/>
      </c>
      <c r="S1461" s="801" t="str">
        <f>IFERROR(INDEX('ПРТС'!H:H,MATCH('показатель 504-п'!T1461,'ПРТС'!P:P,0)),"")</f>
        <v/>
      </c>
      <c r="T1461" s="808">
        <v>1462</v>
      </c>
      <c r="U1461" s="785"/>
      <c r="V1461" s="785"/>
      <c r="W1461" s="785"/>
      <c r="X1461" s="785"/>
      <c r="Y1461" s="785"/>
      <c r="Z1461" s="785"/>
      <c r="AA1461" s="785"/>
      <c r="AB1461" s="785"/>
    </row>
    <row r="1462" ht="14.25">
      <c r="A1462" s="818" t="s">
        <v>732</v>
      </c>
      <c r="B1462" s="800" t="s">
        <v>1358</v>
      </c>
      <c r="C1462" s="818" t="s">
        <v>1159</v>
      </c>
      <c r="D1462" s="801">
        <v>126</v>
      </c>
      <c r="E1462" s="822">
        <v>133</v>
      </c>
      <c r="F1462" s="823" t="s">
        <v>8004</v>
      </c>
      <c r="G1462" s="823" t="s">
        <v>8005</v>
      </c>
      <c r="H1462" s="823" t="s">
        <v>8006</v>
      </c>
      <c r="I1462" s="803" t="str">
        <f>IFERROR(INDEX('УУС'!F:F,MATCH('показатель 504-п'!T1462,'УУС'!N:N,0)),"")</f>
        <v xml:space="preserve">ул. Центральная, д. 18</v>
      </c>
      <c r="J1462" s="819" t="str">
        <f t="shared" si="76"/>
        <v>-</v>
      </c>
      <c r="K1462" s="805" t="s">
        <v>156</v>
      </c>
      <c r="L1462" s="805" t="s">
        <v>156</v>
      </c>
      <c r="M1462" s="805" t="s">
        <v>156</v>
      </c>
      <c r="N1462" s="820" t="s">
        <v>156</v>
      </c>
      <c r="O1462" s="806" t="str">
        <f t="shared" si="77"/>
        <v>Спутник</v>
      </c>
      <c r="P1462" s="801" t="s">
        <v>882</v>
      </c>
      <c r="Q1462" s="801" t="str">
        <f>CONCATENATE(IFERROR(INDEX('УЦН 1.0'!D:D,MATCH('показатель 504-п'!T1462,'УЦН 1.0'!R:R,0)),""),IF(IFERROR(INDEX('УЦН 1.0'!H:H,MATCH('показатель 504-п'!T1462,'УЦН 1.0'!R:R,0)),"")="",""," ("&amp;IFERROR(INDEX('УЦН 1.0'!H:H,MATCH('показатель 504-п'!T1462,'УЦН 1.0'!R:R,0)),"")&amp;")"))</f>
        <v/>
      </c>
      <c r="R1462" s="807">
        <f>IFERROR(INDEX('УЦН 2.0'!K:K,MATCH('показатель 504-п'!T1462,'УЦН 2.0'!L:L,0)),"")</f>
        <v>0</v>
      </c>
      <c r="S1462" s="801" t="str">
        <f>IFERROR(INDEX('ПРТС'!H:H,MATCH('показатель 504-п'!T1462,'ПРТС'!P:P,0)),"")</f>
        <v/>
      </c>
      <c r="T1462" s="808">
        <v>1463</v>
      </c>
      <c r="U1462" s="785"/>
      <c r="V1462" s="785"/>
      <c r="W1462" s="785"/>
      <c r="X1462" s="785"/>
      <c r="Y1462" s="785"/>
      <c r="Z1462" s="785"/>
      <c r="AA1462" s="785"/>
      <c r="AB1462" s="785"/>
    </row>
    <row r="1463" ht="14.25">
      <c r="A1463" s="800" t="s">
        <v>732</v>
      </c>
      <c r="B1463" s="800" t="s">
        <v>7970</v>
      </c>
      <c r="C1463" s="800" t="s">
        <v>8007</v>
      </c>
      <c r="D1463" s="801">
        <v>98</v>
      </c>
      <c r="E1463" s="802">
        <v>52</v>
      </c>
      <c r="F1463" s="803" t="s">
        <v>8008</v>
      </c>
      <c r="G1463" s="803" t="s">
        <v>8009</v>
      </c>
      <c r="H1463" s="803" t="s">
        <v>8010</v>
      </c>
      <c r="I1463" s="803" t="str">
        <f>IFERROR(INDEX('УУС'!F:F,MATCH('показатель 504-п'!T1463,'УУС'!N:N,0)),"")</f>
        <v/>
      </c>
      <c r="J1463" s="804" t="str">
        <f t="shared" si="76"/>
        <v xml:space="preserve">3G низ</v>
      </c>
      <c r="K1463" s="805" t="s">
        <v>156</v>
      </c>
      <c r="L1463" s="805" t="s">
        <v>156</v>
      </c>
      <c r="M1463" s="805" t="s">
        <v>156</v>
      </c>
      <c r="N1463" s="805" t="s">
        <v>2738</v>
      </c>
      <c r="O1463" s="806" t="str">
        <f t="shared" si="77"/>
        <v>ВОЛС</v>
      </c>
      <c r="P1463" s="801" t="s">
        <v>819</v>
      </c>
      <c r="Q1463" s="801" t="str">
        <f>CONCATENATE(IFERROR(INDEX('УЦН 1.0'!D:D,MATCH('показатель 504-п'!T1463,'УЦН 1.0'!R:R,0)),""),IF(IFERROR(INDEX('УЦН 1.0'!H:H,MATCH('показатель 504-п'!T1463,'УЦН 1.0'!R:R,0)),"")="",""," ("&amp;IFERROR(INDEX('УЦН 1.0'!H:H,MATCH('показатель 504-п'!T1463,'УЦН 1.0'!R:R,0)),"")&amp;")"))</f>
        <v/>
      </c>
      <c r="R1463" s="807" t="str">
        <f>IFERROR(INDEX('УЦН 2.0'!K:K,MATCH('показатель 504-п'!T1463,'УЦН 2.0'!L:L,0)),"")</f>
        <v/>
      </c>
      <c r="S1463" s="801" t="str">
        <f>IFERROR(INDEX('ПРТС'!H:H,MATCH('показатель 504-п'!T1463,'ПРТС'!P:P,0)),"")</f>
        <v/>
      </c>
      <c r="T1463" s="808">
        <v>1464</v>
      </c>
      <c r="U1463" s="785"/>
      <c r="V1463" s="785"/>
      <c r="W1463" s="785"/>
      <c r="X1463" s="785"/>
      <c r="Y1463" s="785"/>
      <c r="Z1463" s="785"/>
      <c r="AA1463" s="785"/>
      <c r="AB1463" s="785"/>
    </row>
    <row r="1464" ht="14.25">
      <c r="A1464" s="800" t="s">
        <v>732</v>
      </c>
      <c r="B1464" s="800" t="s">
        <v>7965</v>
      </c>
      <c r="C1464" s="800" t="s">
        <v>8011</v>
      </c>
      <c r="D1464" s="801">
        <v>43</v>
      </c>
      <c r="E1464" s="802">
        <v>27</v>
      </c>
      <c r="F1464" s="803" t="s">
        <v>8012</v>
      </c>
      <c r="G1464" s="803" t="s">
        <v>8013</v>
      </c>
      <c r="H1464" s="803" t="s">
        <v>8014</v>
      </c>
      <c r="I1464" s="803" t="str">
        <f>IFERROR(INDEX('УУС'!F:F,MATCH('показатель 504-п'!T1464,'УУС'!N:N,0)),"")</f>
        <v/>
      </c>
      <c r="J1464" s="804" t="str">
        <f t="shared" si="76"/>
        <v>-</v>
      </c>
      <c r="K1464" s="805" t="s">
        <v>156</v>
      </c>
      <c r="L1464" s="805" t="s">
        <v>156</v>
      </c>
      <c r="M1464" s="805" t="s">
        <v>156</v>
      </c>
      <c r="N1464" s="805" t="s">
        <v>156</v>
      </c>
      <c r="O1464" s="806" t="str">
        <f t="shared" si="77"/>
        <v>-</v>
      </c>
      <c r="P1464" s="801" t="s">
        <v>156</v>
      </c>
      <c r="Q1464" s="801" t="str">
        <f>CONCATENATE(IFERROR(INDEX('УЦН 1.0'!D:D,MATCH('показатель 504-п'!T1464,'УЦН 1.0'!R:R,0)),""),IF(IFERROR(INDEX('УЦН 1.0'!H:H,MATCH('показатель 504-п'!T1464,'УЦН 1.0'!R:R,0)),"")="",""," ("&amp;IFERROR(INDEX('УЦН 1.0'!H:H,MATCH('показатель 504-п'!T1464,'УЦН 1.0'!R:R,0)),"")&amp;")"))</f>
        <v/>
      </c>
      <c r="R1464" s="807" t="str">
        <f>IFERROR(INDEX('УЦН 2.0'!K:K,MATCH('показатель 504-п'!T1464,'УЦН 2.0'!L:L,0)),"")</f>
        <v/>
      </c>
      <c r="S1464" s="801" t="str">
        <f>IFERROR(INDEX('ПРТС'!H:H,MATCH('показатель 504-п'!T1464,'ПРТС'!P:P,0)),"")</f>
        <v/>
      </c>
      <c r="T1464" s="808">
        <v>1465</v>
      </c>
      <c r="U1464" s="785"/>
      <c r="V1464" s="785"/>
      <c r="W1464" s="785"/>
      <c r="X1464" s="785"/>
      <c r="Y1464" s="785"/>
      <c r="Z1464" s="785"/>
      <c r="AA1464" s="785"/>
      <c r="AB1464" s="785"/>
    </row>
    <row r="1465" ht="14.25">
      <c r="A1465" s="814" t="s">
        <v>732</v>
      </c>
      <c r="B1465" s="800" t="s">
        <v>1358</v>
      </c>
      <c r="C1465" s="814" t="s">
        <v>417</v>
      </c>
      <c r="D1465" s="815">
        <v>447</v>
      </c>
      <c r="E1465" s="802">
        <v>338</v>
      </c>
      <c r="F1465" s="803" t="s">
        <v>8015</v>
      </c>
      <c r="G1465" s="803" t="s">
        <v>8016</v>
      </c>
      <c r="H1465" s="803" t="s">
        <v>8017</v>
      </c>
      <c r="I1465" s="803" t="str">
        <f>IFERROR(INDEX('УУС'!F:F,MATCH('показатель 504-п'!T1465,'УУС'!N:N,0)),"")</f>
        <v/>
      </c>
      <c r="J1465" s="816" t="str">
        <f t="shared" si="76"/>
        <v xml:space="preserve">4G хор</v>
      </c>
      <c r="K1465" s="805"/>
      <c r="L1465" s="817" t="s">
        <v>2481</v>
      </c>
      <c r="M1465" s="805"/>
      <c r="N1465" s="805"/>
      <c r="O1465" s="806" t="str">
        <f t="shared" si="77"/>
        <v>ВОЛС</v>
      </c>
      <c r="P1465" s="801" t="s">
        <v>2540</v>
      </c>
      <c r="Q1465" s="801" t="str">
        <f>CONCATENATE(IFERROR(INDEX('УЦН 1.0'!D:D,MATCH('показатель 504-п'!T1465,'УЦН 1.0'!R:R,0)),""),IF(IFERROR(INDEX('УЦН 1.0'!H:H,MATCH('показатель 504-п'!T1465,'УЦН 1.0'!R:R,0)),"")="",""," ("&amp;IFERROR(INDEX('УЦН 1.0'!H:H,MATCH('показатель 504-п'!T1465,'УЦН 1.0'!R:R,0)),"")&amp;")"))</f>
        <v xml:space="preserve">2021 (ВОЛС)</v>
      </c>
      <c r="R1465" s="807" t="str">
        <f>IFERROR(INDEX('УЦН 2.0'!K:K,MATCH('показатель 504-п'!T1465,'УЦН 2.0'!L:L,0)),"")</f>
        <v/>
      </c>
      <c r="S1465" s="801">
        <f>IFERROR(INDEX('ПРТС'!H:H,MATCH('показатель 504-п'!T1465,'ПРТС'!P:P,0)),"")</f>
        <v>2022</v>
      </c>
      <c r="T1465" s="808">
        <v>1466</v>
      </c>
      <c r="U1465" s="785"/>
      <c r="V1465" s="785"/>
      <c r="W1465" s="785"/>
      <c r="X1465" s="785"/>
      <c r="Y1465" s="785"/>
      <c r="Z1465" s="785"/>
      <c r="AA1465" s="785"/>
      <c r="AB1465" s="785"/>
    </row>
    <row r="1466" ht="14.25">
      <c r="A1466" s="800" t="s">
        <v>732</v>
      </c>
      <c r="B1466" s="800" t="s">
        <v>7982</v>
      </c>
      <c r="C1466" s="800" t="s">
        <v>8018</v>
      </c>
      <c r="D1466" s="801">
        <v>85</v>
      </c>
      <c r="E1466" s="802">
        <v>53</v>
      </c>
      <c r="F1466" s="803" t="s">
        <v>8019</v>
      </c>
      <c r="G1466" s="803" t="s">
        <v>8020</v>
      </c>
      <c r="H1466" s="803" t="s">
        <v>8021</v>
      </c>
      <c r="I1466" s="803" t="str">
        <f>IFERROR(INDEX('УУС'!F:F,MATCH('показатель 504-п'!T1466,'УУС'!N:N,0)),"")</f>
        <v xml:space="preserve">ул. Гагарина, д. 40/2</v>
      </c>
      <c r="J1466" s="804" t="str">
        <f t="shared" si="76"/>
        <v xml:space="preserve">2G низ</v>
      </c>
      <c r="K1466" s="805" t="s">
        <v>156</v>
      </c>
      <c r="L1466" s="805" t="s">
        <v>156</v>
      </c>
      <c r="M1466" s="805" t="s">
        <v>8022</v>
      </c>
      <c r="N1466" s="805" t="s">
        <v>156</v>
      </c>
      <c r="O1466" s="806" t="str">
        <f t="shared" si="77"/>
        <v>-</v>
      </c>
      <c r="P1466" s="801" t="s">
        <v>156</v>
      </c>
      <c r="Q1466" s="801" t="str">
        <f>CONCATENATE(IFERROR(INDEX('УЦН 1.0'!D:D,MATCH('показатель 504-п'!T1466,'УЦН 1.0'!R:R,0)),""),IF(IFERROR(INDEX('УЦН 1.0'!H:H,MATCH('показатель 504-п'!T1466,'УЦН 1.0'!R:R,0)),"")="",""," ("&amp;IFERROR(INDEX('УЦН 1.0'!H:H,MATCH('показатель 504-п'!T1466,'УЦН 1.0'!R:R,0)),"")&amp;")"))</f>
        <v/>
      </c>
      <c r="R1466" s="807" t="str">
        <f>IFERROR(INDEX('УЦН 2.0'!K:K,MATCH('показатель 504-п'!T1466,'УЦН 2.0'!L:L,0)),"")</f>
        <v/>
      </c>
      <c r="S1466" s="801" t="str">
        <f>IFERROR(INDEX('ПРТС'!H:H,MATCH('показатель 504-п'!T1466,'ПРТС'!P:P,0)),"")</f>
        <v/>
      </c>
      <c r="T1466" s="808">
        <v>1467</v>
      </c>
      <c r="U1466" s="785"/>
      <c r="V1466" s="785"/>
      <c r="W1466" s="785"/>
      <c r="X1466" s="785"/>
      <c r="Y1466" s="785"/>
      <c r="Z1466" s="785"/>
      <c r="AA1466" s="785"/>
      <c r="AB1466" s="785"/>
    </row>
    <row r="1467" ht="14.25">
      <c r="A1467" s="800" t="s">
        <v>732</v>
      </c>
      <c r="B1467" s="800" t="s">
        <v>7965</v>
      </c>
      <c r="C1467" s="800" t="s">
        <v>8023</v>
      </c>
      <c r="D1467" s="801">
        <v>100</v>
      </c>
      <c r="E1467" s="802">
        <v>58</v>
      </c>
      <c r="F1467" s="803" t="s">
        <v>8024</v>
      </c>
      <c r="G1467" s="803" t="s">
        <v>8025</v>
      </c>
      <c r="H1467" s="803" t="s">
        <v>8026</v>
      </c>
      <c r="I1467" s="803" t="str">
        <f>IFERROR(INDEX('УУС'!F:F,MATCH('показатель 504-п'!T1467,'УУС'!N:N,0)),"")</f>
        <v xml:space="preserve">ул. Раздолинская, д. 10</v>
      </c>
      <c r="J1467" s="804" t="str">
        <f t="shared" si="76"/>
        <v>-</v>
      </c>
      <c r="K1467" s="805" t="s">
        <v>156</v>
      </c>
      <c r="L1467" s="805" t="s">
        <v>156</v>
      </c>
      <c r="M1467" s="805" t="s">
        <v>156</v>
      </c>
      <c r="N1467" s="805" t="s">
        <v>156</v>
      </c>
      <c r="O1467" s="806" t="str">
        <f t="shared" si="77"/>
        <v>Спутник</v>
      </c>
      <c r="P1467" s="801" t="s">
        <v>882</v>
      </c>
      <c r="Q1467" s="801" t="str">
        <f>CONCATENATE(IFERROR(INDEX('УЦН 1.0'!D:D,MATCH('показатель 504-п'!T1467,'УЦН 1.0'!R:R,0)),""),IF(IFERROR(INDEX('УЦН 1.0'!H:H,MATCH('показатель 504-п'!T1467,'УЦН 1.0'!R:R,0)),"")="",""," ("&amp;IFERROR(INDEX('УЦН 1.0'!H:H,MATCH('показатель 504-п'!T1467,'УЦН 1.0'!R:R,0)),"")&amp;")"))</f>
        <v/>
      </c>
      <c r="R1467" s="807" t="str">
        <f>IFERROR(INDEX('УЦН 2.0'!K:K,MATCH('показатель 504-п'!T1467,'УЦН 2.0'!L:L,0)),"")</f>
        <v/>
      </c>
      <c r="S1467" s="801" t="str">
        <f>IFERROR(INDEX('ПРТС'!H:H,MATCH('показатель 504-п'!T1467,'ПРТС'!P:P,0)),"")</f>
        <v/>
      </c>
      <c r="T1467" s="808">
        <v>1468</v>
      </c>
      <c r="U1467" s="785"/>
      <c r="V1467" s="785"/>
      <c r="W1467" s="785"/>
      <c r="X1467" s="785"/>
      <c r="Y1467" s="785"/>
      <c r="Z1467" s="785"/>
      <c r="AA1467" s="785"/>
      <c r="AB1467" s="785"/>
    </row>
    <row r="1468" ht="14.25">
      <c r="A1468" s="800" t="s">
        <v>732</v>
      </c>
      <c r="B1468" s="800" t="s">
        <v>7965</v>
      </c>
      <c r="C1468" s="800" t="s">
        <v>8027</v>
      </c>
      <c r="D1468" s="801">
        <v>854</v>
      </c>
      <c r="E1468" s="802">
        <v>598</v>
      </c>
      <c r="F1468" s="803" t="s">
        <v>8028</v>
      </c>
      <c r="G1468" s="803" t="s">
        <v>8029</v>
      </c>
      <c r="H1468" s="803" t="s">
        <v>8030</v>
      </c>
      <c r="I1468" s="803" t="str">
        <f>IFERROR(INDEX('УУС'!F:F,MATCH('показатель 504-п'!T1468,'УУС'!N:N,0)),"")</f>
        <v/>
      </c>
      <c r="J1468" s="804" t="str">
        <f t="shared" si="76"/>
        <v xml:space="preserve">4G хор</v>
      </c>
      <c r="K1468" s="805" t="s">
        <v>156</v>
      </c>
      <c r="L1468" s="805" t="s">
        <v>156</v>
      </c>
      <c r="M1468" s="805" t="s">
        <v>156</v>
      </c>
      <c r="N1468" s="805" t="s">
        <v>2483</v>
      </c>
      <c r="O1468" s="806" t="str">
        <f t="shared" si="77"/>
        <v>Спутник</v>
      </c>
      <c r="P1468" s="801" t="s">
        <v>882</v>
      </c>
      <c r="Q1468" s="801" t="str">
        <f>CONCATENATE(IFERROR(INDEX('УЦН 1.0'!D:D,MATCH('показатель 504-п'!T1468,'УЦН 1.0'!R:R,0)),""),IF(IFERROR(INDEX('УЦН 1.0'!H:H,MATCH('показатель 504-п'!T1468,'УЦН 1.0'!R:R,0)),"")="",""," ("&amp;IFERROR(INDEX('УЦН 1.0'!H:H,MATCH('показатель 504-п'!T1468,'УЦН 1.0'!R:R,0)),"")&amp;")"))</f>
        <v/>
      </c>
      <c r="R1468" s="807" t="str">
        <f>IFERROR(INDEX('УЦН 2.0'!K:K,MATCH('показатель 504-п'!T1468,'УЦН 2.0'!L:L,0)),"")</f>
        <v/>
      </c>
      <c r="S1468" s="801" t="str">
        <f>IFERROR(INDEX('ПРТС'!H:H,MATCH('показатель 504-п'!T1468,'ПРТС'!P:P,0)),"")</f>
        <v/>
      </c>
      <c r="T1468" s="808">
        <v>1469</v>
      </c>
      <c r="U1468" s="785"/>
      <c r="V1468" s="785"/>
      <c r="W1468" s="785"/>
      <c r="X1468" s="785"/>
      <c r="Y1468" s="785"/>
      <c r="Z1468" s="785"/>
      <c r="AA1468" s="785"/>
      <c r="AB1468" s="785"/>
    </row>
    <row r="1469" ht="14.25">
      <c r="A1469" s="800" t="s">
        <v>732</v>
      </c>
      <c r="B1469" s="800" t="s">
        <v>7970</v>
      </c>
      <c r="C1469" s="800" t="s">
        <v>8031</v>
      </c>
      <c r="D1469" s="801">
        <v>8038</v>
      </c>
      <c r="E1469" s="802">
        <v>6664</v>
      </c>
      <c r="F1469" s="803" t="s">
        <v>8032</v>
      </c>
      <c r="G1469" s="803" t="s">
        <v>8033</v>
      </c>
      <c r="H1469" s="803" t="s">
        <v>8034</v>
      </c>
      <c r="I1469" s="803" t="str">
        <f>IFERROR(INDEX('УУС'!F:F,MATCH('показатель 504-п'!T1469,'УУС'!N:N,0)),"")</f>
        <v/>
      </c>
      <c r="J1469" s="804" t="str">
        <f t="shared" si="76"/>
        <v xml:space="preserve">4G хор</v>
      </c>
      <c r="K1469" s="805" t="s">
        <v>2480</v>
      </c>
      <c r="L1469" s="805" t="s">
        <v>2481</v>
      </c>
      <c r="M1469" s="805" t="s">
        <v>2482</v>
      </c>
      <c r="N1469" s="805" t="s">
        <v>2483</v>
      </c>
      <c r="O1469" s="806" t="str">
        <f t="shared" si="77"/>
        <v>ВОЛС</v>
      </c>
      <c r="P1469" s="801" t="s">
        <v>819</v>
      </c>
      <c r="Q1469" s="801" t="str">
        <f>CONCATENATE(IFERROR(INDEX('УЦН 1.0'!D:D,MATCH('показатель 504-п'!T1469,'УЦН 1.0'!R:R,0)),""),IF(IFERROR(INDEX('УЦН 1.0'!H:H,MATCH('показатель 504-п'!T1469,'УЦН 1.0'!R:R,0)),"")="",""," ("&amp;IFERROR(INDEX('УЦН 1.0'!H:H,MATCH('показатель 504-п'!T1469,'УЦН 1.0'!R:R,0)),"")&amp;")"))</f>
        <v/>
      </c>
      <c r="R1469" s="807" t="str">
        <f>IFERROR(INDEX('УЦН 2.0'!K:K,MATCH('показатель 504-п'!T1469,'УЦН 2.0'!L:L,0)),"")</f>
        <v/>
      </c>
      <c r="S1469" s="801" t="str">
        <f>IFERROR(INDEX('ПРТС'!H:H,MATCH('показатель 504-п'!T1469,'ПРТС'!P:P,0)),"")</f>
        <v/>
      </c>
      <c r="T1469" s="808">
        <v>1470</v>
      </c>
      <c r="U1469" s="785"/>
      <c r="V1469" s="785"/>
      <c r="W1469" s="785"/>
      <c r="X1469" s="785"/>
      <c r="Y1469" s="785"/>
      <c r="Z1469" s="785"/>
      <c r="AA1469" s="785"/>
      <c r="AB1469" s="785"/>
    </row>
    <row r="1470" ht="14.25">
      <c r="A1470" s="814" t="s">
        <v>732</v>
      </c>
      <c r="B1470" s="800" t="s">
        <v>8000</v>
      </c>
      <c r="C1470" s="814" t="s">
        <v>502</v>
      </c>
      <c r="D1470" s="815">
        <v>582</v>
      </c>
      <c r="E1470" s="802">
        <v>377</v>
      </c>
      <c r="F1470" s="803" t="s">
        <v>8035</v>
      </c>
      <c r="G1470" s="803" t="s">
        <v>8036</v>
      </c>
      <c r="H1470" s="803" t="s">
        <v>8037</v>
      </c>
      <c r="I1470" s="803" t="str">
        <f>IFERROR(INDEX('УУС'!F:F,MATCH('показатель 504-п'!T1470,'УУС'!N:N,0)),"")</f>
        <v xml:space="preserve">ул. Большевистская, д. 10</v>
      </c>
      <c r="J1470" s="816" t="str">
        <f t="shared" si="76"/>
        <v xml:space="preserve">4G хор</v>
      </c>
      <c r="K1470" s="805"/>
      <c r="L1470" s="805"/>
      <c r="M1470" s="805"/>
      <c r="N1470" s="817" t="s">
        <v>2483</v>
      </c>
      <c r="O1470" s="806" t="str">
        <f t="shared" si="77"/>
        <v>ВОЛС</v>
      </c>
      <c r="P1470" s="801" t="s">
        <v>819</v>
      </c>
      <c r="Q1470" s="801" t="str">
        <f>CONCATENATE(IFERROR(INDEX('УЦН 1.0'!D:D,MATCH('показатель 504-п'!T1470,'УЦН 1.0'!R:R,0)),""),IF(IFERROR(INDEX('УЦН 1.0'!H:H,MATCH('показатель 504-п'!T1470,'УЦН 1.0'!R:R,0)),"")="",""," ("&amp;IFERROR(INDEX('УЦН 1.0'!H:H,MATCH('показатель 504-п'!T1470,'УЦН 1.0'!R:R,0)),"")&amp;")"))</f>
        <v/>
      </c>
      <c r="R1470" s="807" t="str">
        <f>IFERROR(INDEX('УЦН 2.0'!K:K,MATCH('показатель 504-п'!T1470,'УЦН 2.0'!L:L,0)),"")</f>
        <v/>
      </c>
      <c r="S1470" s="801">
        <f>IFERROR(INDEX('ПРТС'!H:H,MATCH('показатель 504-п'!T1470,'ПРТС'!P:P,0)),"")</f>
        <v>2018</v>
      </c>
      <c r="T1470" s="808">
        <v>1471</v>
      </c>
      <c r="U1470" s="785"/>
      <c r="V1470" s="785"/>
      <c r="W1470" s="785"/>
      <c r="X1470" s="785"/>
      <c r="Y1470" s="785"/>
      <c r="Z1470" s="785"/>
      <c r="AA1470" s="785"/>
      <c r="AB1470" s="785"/>
    </row>
    <row r="1471" ht="14.25">
      <c r="A1471" s="809" t="s">
        <v>732</v>
      </c>
      <c r="B1471" s="800" t="s">
        <v>1326</v>
      </c>
      <c r="C1471" s="809" t="s">
        <v>1561</v>
      </c>
      <c r="D1471" s="810">
        <v>197</v>
      </c>
      <c r="E1471" s="802">
        <v>125</v>
      </c>
      <c r="F1471" s="803" t="s">
        <v>8038</v>
      </c>
      <c r="G1471" s="803" t="s">
        <v>8039</v>
      </c>
      <c r="H1471" s="803" t="s">
        <v>8040</v>
      </c>
      <c r="I1471" s="803" t="str">
        <f>IFERROR(INDEX('УУС'!F:F,MATCH('показатель 504-п'!T1471,'УУС'!N:N,0)),"")</f>
        <v/>
      </c>
      <c r="J1471" s="811" t="str">
        <f t="shared" si="76"/>
        <v xml:space="preserve">4G хор</v>
      </c>
      <c r="K1471" s="805" t="s">
        <v>156</v>
      </c>
      <c r="L1471" s="812" t="s">
        <v>2481</v>
      </c>
      <c r="M1471" s="805" t="s">
        <v>156</v>
      </c>
      <c r="N1471" s="812" t="s">
        <v>2483</v>
      </c>
      <c r="O1471" s="806" t="str">
        <f t="shared" si="77"/>
        <v>ВОЛС</v>
      </c>
      <c r="P1471" s="801" t="s">
        <v>882</v>
      </c>
      <c r="Q1471" s="801" t="str">
        <f>CONCATENATE(IFERROR(INDEX('УЦН 1.0'!D:D,MATCH('показатель 504-п'!T1471,'УЦН 1.0'!R:R,0)),""),IF(IFERROR(INDEX('УЦН 1.0'!H:H,MATCH('показатель 504-п'!T1471,'УЦН 1.0'!R:R,0)),"")="",""," ("&amp;IFERROR(INDEX('УЦН 1.0'!H:H,MATCH('показатель 504-п'!T1471,'УЦН 1.0'!R:R,0)),"")&amp;")"))</f>
        <v/>
      </c>
      <c r="R1471" s="807" t="str">
        <f>IFERROR(INDEX('УЦН 2.0'!K:K,MATCH('показатель 504-п'!T1471,'УЦН 2.0'!L:L,0)),"")</f>
        <v xml:space="preserve">2023 (с 2022) (февраль 2023) - ВОЛС + Мегафон </v>
      </c>
      <c r="S1471" s="801" t="str">
        <f>IFERROR(INDEX('ПРТС'!H:H,MATCH('показатель 504-п'!T1471,'ПРТС'!P:P,0)),"")</f>
        <v/>
      </c>
      <c r="T1471" s="808">
        <v>1472</v>
      </c>
      <c r="U1471" s="785"/>
      <c r="V1471" s="785"/>
      <c r="W1471" s="785"/>
      <c r="X1471" s="785"/>
      <c r="Y1471" s="785"/>
      <c r="Z1471" s="785"/>
      <c r="AA1471" s="785"/>
      <c r="AB1471" s="785"/>
    </row>
    <row r="1472" ht="14.25">
      <c r="A1472" s="800" t="s">
        <v>732</v>
      </c>
      <c r="B1472" s="800" t="s">
        <v>7996</v>
      </c>
      <c r="C1472" s="800" t="s">
        <v>92</v>
      </c>
      <c r="D1472" s="801">
        <v>45</v>
      </c>
      <c r="E1472" s="802">
        <v>38</v>
      </c>
      <c r="F1472" s="803" t="s">
        <v>8041</v>
      </c>
      <c r="G1472" s="803" t="s">
        <v>8042</v>
      </c>
      <c r="H1472" s="803" t="s">
        <v>8043</v>
      </c>
      <c r="I1472" s="803" t="str">
        <f>IFERROR(INDEX('УУС'!F:F,MATCH('показатель 504-п'!T1472,'УУС'!N:N,0)),"")</f>
        <v/>
      </c>
      <c r="J1472" s="804" t="str">
        <f t="shared" si="76"/>
        <v>-</v>
      </c>
      <c r="K1472" s="805" t="s">
        <v>156</v>
      </c>
      <c r="L1472" s="805" t="s">
        <v>156</v>
      </c>
      <c r="M1472" s="805" t="s">
        <v>156</v>
      </c>
      <c r="N1472" s="805" t="s">
        <v>156</v>
      </c>
      <c r="O1472" s="806" t="str">
        <f t="shared" si="77"/>
        <v>-</v>
      </c>
      <c r="P1472" s="801" t="s">
        <v>156</v>
      </c>
      <c r="Q1472" s="801" t="str">
        <f>CONCATENATE(IFERROR(INDEX('УЦН 1.0'!D:D,MATCH('показатель 504-п'!T1472,'УЦН 1.0'!R:R,0)),""),IF(IFERROR(INDEX('УЦН 1.0'!H:H,MATCH('показатель 504-п'!T1472,'УЦН 1.0'!R:R,0)),"")="",""," ("&amp;IFERROR(INDEX('УЦН 1.0'!H:H,MATCH('показатель 504-п'!T1472,'УЦН 1.0'!R:R,0)),"")&amp;")"))</f>
        <v/>
      </c>
      <c r="R1472" s="807" t="str">
        <f>IFERROR(INDEX('УЦН 2.0'!K:K,MATCH('показатель 504-п'!T1472,'УЦН 2.0'!L:L,0)),"")</f>
        <v/>
      </c>
      <c r="S1472" s="801" t="str">
        <f>IFERROR(INDEX('ПРТС'!H:H,MATCH('показатель 504-п'!T1472,'ПРТС'!P:P,0)),"")</f>
        <v/>
      </c>
      <c r="T1472" s="808">
        <v>1473</v>
      </c>
      <c r="U1472" s="785"/>
      <c r="V1472" s="785"/>
      <c r="W1472" s="785"/>
      <c r="X1472" s="785"/>
      <c r="Y1472" s="785"/>
      <c r="Z1472" s="785"/>
      <c r="AA1472" s="785"/>
      <c r="AB1472" s="785"/>
    </row>
    <row r="1473" ht="14.25">
      <c r="A1473" s="814" t="s">
        <v>732</v>
      </c>
      <c r="B1473" s="800" t="s">
        <v>7996</v>
      </c>
      <c r="C1473" s="814" t="s">
        <v>418</v>
      </c>
      <c r="D1473" s="815">
        <v>473</v>
      </c>
      <c r="E1473" s="802">
        <v>287</v>
      </c>
      <c r="F1473" s="803" t="s">
        <v>8044</v>
      </c>
      <c r="G1473" s="803" t="s">
        <v>8045</v>
      </c>
      <c r="H1473" s="803" t="s">
        <v>8046</v>
      </c>
      <c r="I1473" s="803" t="str">
        <f>IFERROR(INDEX('УУС'!F:F,MATCH('показатель 504-п'!T1473,'УУС'!N:N,0)),"")</f>
        <v xml:space="preserve">ул. Зеленая, д. 43</v>
      </c>
      <c r="J1473" s="816" t="str">
        <f t="shared" si="76"/>
        <v xml:space="preserve">4G хор</v>
      </c>
      <c r="K1473" s="805"/>
      <c r="L1473" s="805"/>
      <c r="M1473" s="805"/>
      <c r="N1473" s="817" t="s">
        <v>2483</v>
      </c>
      <c r="O1473" s="806" t="str">
        <f t="shared" si="77"/>
        <v>ВОЛС</v>
      </c>
      <c r="P1473" s="801" t="s">
        <v>2540</v>
      </c>
      <c r="Q1473" s="801" t="str">
        <f>CONCATENATE(IFERROR(INDEX('УЦН 1.0'!D:D,MATCH('показатель 504-п'!T1473,'УЦН 1.0'!R:R,0)),""),IF(IFERROR(INDEX('УЦН 1.0'!H:H,MATCH('показатель 504-п'!T1473,'УЦН 1.0'!R:R,0)),"")="",""," ("&amp;IFERROR(INDEX('УЦН 1.0'!H:H,MATCH('показатель 504-п'!T1473,'УЦН 1.0'!R:R,0)),"")&amp;")"))</f>
        <v xml:space="preserve">2021 (ВОЛС)</v>
      </c>
      <c r="R1473" s="807" t="str">
        <f>IFERROR(INDEX('УЦН 2.0'!K:K,MATCH('показатель 504-п'!T1473,'УЦН 2.0'!L:L,0)),"")</f>
        <v/>
      </c>
      <c r="S1473" s="801">
        <f>IFERROR(INDEX('ПРТС'!H:H,MATCH('показатель 504-п'!T1473,'ПРТС'!P:P,0)),"")</f>
        <v>2021</v>
      </c>
      <c r="T1473" s="808">
        <v>1474</v>
      </c>
      <c r="U1473" s="785"/>
      <c r="V1473" s="785"/>
      <c r="W1473" s="785"/>
      <c r="X1473" s="785"/>
      <c r="Y1473" s="785"/>
      <c r="Z1473" s="785"/>
      <c r="AA1473" s="785"/>
      <c r="AB1473" s="785"/>
    </row>
    <row r="1474" ht="14.25">
      <c r="A1474" s="814" t="s">
        <v>732</v>
      </c>
      <c r="B1474" s="800" t="s">
        <v>1172</v>
      </c>
      <c r="C1474" s="814" t="s">
        <v>419</v>
      </c>
      <c r="D1474" s="813">
        <v>370</v>
      </c>
      <c r="E1474" s="802">
        <v>328</v>
      </c>
      <c r="F1474" s="803" t="s">
        <v>8047</v>
      </c>
      <c r="G1474" s="803" t="s">
        <v>8048</v>
      </c>
      <c r="H1474" s="803" t="s">
        <v>8049</v>
      </c>
      <c r="I1474" s="803" t="str">
        <f>IFERROR(INDEX('УУС'!F:F,MATCH('показатель 504-п'!T1474,'УУС'!N:N,0)),"")</f>
        <v/>
      </c>
      <c r="J1474" s="816" t="str">
        <f t="shared" si="76"/>
        <v xml:space="preserve">4G хор</v>
      </c>
      <c r="K1474" s="805"/>
      <c r="L1474" s="817" t="s">
        <v>2481</v>
      </c>
      <c r="M1474" s="805"/>
      <c r="N1474" s="805"/>
      <c r="O1474" s="806" t="str">
        <f t="shared" si="77"/>
        <v>ВОЛС</v>
      </c>
      <c r="P1474" s="801" t="s">
        <v>819</v>
      </c>
      <c r="Q1474" s="801" t="str">
        <f>CONCATENATE(IFERROR(INDEX('УЦН 1.0'!D:D,MATCH('показатель 504-п'!T1474,'УЦН 1.0'!R:R,0)),""),IF(IFERROR(INDEX('УЦН 1.0'!H:H,MATCH('показатель 504-п'!T1474,'УЦН 1.0'!R:R,0)),"")="",""," ("&amp;IFERROR(INDEX('УЦН 1.0'!H:H,MATCH('показатель 504-п'!T1474,'УЦН 1.0'!R:R,0)),"")&amp;")"))</f>
        <v xml:space="preserve">2021 (ВОЛС)</v>
      </c>
      <c r="R1474" s="807" t="str">
        <f>IFERROR(INDEX('УЦН 2.0'!K:K,MATCH('показатель 504-п'!T1474,'УЦН 2.0'!L:L,0)),"")</f>
        <v/>
      </c>
      <c r="S1474" s="801">
        <f>IFERROR(INDEX('ПРТС'!H:H,MATCH('показатель 504-п'!T1474,'ПРТС'!P:P,0)),"")</f>
        <v>2023</v>
      </c>
      <c r="T1474" s="808">
        <v>1475</v>
      </c>
      <c r="U1474" s="785"/>
      <c r="V1474" s="785"/>
      <c r="W1474" s="785"/>
      <c r="X1474" s="785"/>
      <c r="Y1474" s="785"/>
      <c r="Z1474" s="785"/>
      <c r="AA1474" s="785"/>
      <c r="AB1474" s="785"/>
    </row>
    <row r="1475" ht="14.25">
      <c r="A1475" s="800" t="s">
        <v>732</v>
      </c>
      <c r="B1475" s="800" t="s">
        <v>7970</v>
      </c>
      <c r="C1475" s="800" t="s">
        <v>8050</v>
      </c>
      <c r="D1475" s="801">
        <v>46</v>
      </c>
      <c r="E1475" s="802">
        <v>29</v>
      </c>
      <c r="F1475" s="803" t="s">
        <v>8051</v>
      </c>
      <c r="G1475" s="803" t="s">
        <v>8052</v>
      </c>
      <c r="H1475" s="803" t="s">
        <v>8053</v>
      </c>
      <c r="I1475" s="803" t="str">
        <f>IFERROR(INDEX('УУС'!F:F,MATCH('показатель 504-п'!T1475,'УУС'!N:N,0)),"")</f>
        <v/>
      </c>
      <c r="J1475" s="804" t="str">
        <f t="shared" si="76"/>
        <v>-</v>
      </c>
      <c r="K1475" s="805" t="s">
        <v>156</v>
      </c>
      <c r="L1475" s="805" t="s">
        <v>156</v>
      </c>
      <c r="M1475" s="805" t="s">
        <v>156</v>
      </c>
      <c r="N1475" s="805" t="s">
        <v>156</v>
      </c>
      <c r="O1475" s="806" t="str">
        <f t="shared" si="77"/>
        <v>-</v>
      </c>
      <c r="P1475" s="801" t="s">
        <v>156</v>
      </c>
      <c r="Q1475" s="801" t="str">
        <f>CONCATENATE(IFERROR(INDEX('УЦН 1.0'!D:D,MATCH('показатель 504-п'!T1475,'УЦН 1.0'!R:R,0)),""),IF(IFERROR(INDEX('УЦН 1.0'!H:H,MATCH('показатель 504-п'!T1475,'УЦН 1.0'!R:R,0)),"")="",""," ("&amp;IFERROR(INDEX('УЦН 1.0'!H:H,MATCH('показатель 504-п'!T1475,'УЦН 1.0'!R:R,0)),"")&amp;")"))</f>
        <v/>
      </c>
      <c r="R1475" s="807" t="str">
        <f>IFERROR(INDEX('УЦН 2.0'!K:K,MATCH('показатель 504-п'!T1475,'УЦН 2.0'!L:L,0)),"")</f>
        <v/>
      </c>
      <c r="S1475" s="801" t="str">
        <f>IFERROR(INDEX('ПРТС'!H:H,MATCH('показатель 504-п'!T1475,'ПРТС'!P:P,0)),"")</f>
        <v/>
      </c>
      <c r="T1475" s="808">
        <v>1476</v>
      </c>
      <c r="U1475" s="785"/>
      <c r="V1475" s="785"/>
      <c r="W1475" s="785"/>
      <c r="X1475" s="785"/>
      <c r="Y1475" s="785"/>
      <c r="Z1475" s="785"/>
      <c r="AA1475" s="785"/>
      <c r="AB1475" s="785"/>
    </row>
    <row r="1476" ht="14.25">
      <c r="A1476" s="809" t="s">
        <v>732</v>
      </c>
      <c r="B1476" s="800" t="s">
        <v>1358</v>
      </c>
      <c r="C1476" s="809" t="s">
        <v>8054</v>
      </c>
      <c r="D1476" s="810">
        <v>112</v>
      </c>
      <c r="E1476" s="802">
        <v>81</v>
      </c>
      <c r="F1476" s="803" t="s">
        <v>8055</v>
      </c>
      <c r="G1476" s="803" t="s">
        <v>8056</v>
      </c>
      <c r="H1476" s="803" t="s">
        <v>8057</v>
      </c>
      <c r="I1476" s="803" t="str">
        <f>IFERROR(INDEX('УУС'!F:F,MATCH('показатель 504-п'!T1476,'УУС'!N:N,0)),"")</f>
        <v/>
      </c>
      <c r="J1476" s="811" t="str">
        <f t="shared" si="76"/>
        <v xml:space="preserve">4G хор</v>
      </c>
      <c r="K1476" s="805" t="s">
        <v>156</v>
      </c>
      <c r="L1476" s="812" t="s">
        <v>2481</v>
      </c>
      <c r="M1476" s="805" t="s">
        <v>156</v>
      </c>
      <c r="N1476" s="812" t="s">
        <v>2483</v>
      </c>
      <c r="O1476" s="806" t="str">
        <f t="shared" si="77"/>
        <v>ВОЛС</v>
      </c>
      <c r="P1476" s="801" t="s">
        <v>2540</v>
      </c>
      <c r="Q1476" s="801" t="str">
        <f>CONCATENATE(IFERROR(INDEX('УЦН 1.0'!D:D,MATCH('показатель 504-п'!T1476,'УЦН 1.0'!R:R,0)),""),IF(IFERROR(INDEX('УЦН 1.0'!H:H,MATCH('показатель 504-п'!T1476,'УЦН 1.0'!R:R,0)),"")="",""," ("&amp;IFERROR(INDEX('УЦН 1.0'!H:H,MATCH('показатель 504-п'!T1476,'УЦН 1.0'!R:R,0)),"")&amp;")"))</f>
        <v/>
      </c>
      <c r="R1476" s="807" t="str">
        <f>IFERROR(INDEX('УЦН 2.0'!K:K,MATCH('показатель 504-п'!T1476,'УЦН 2.0'!L:L,0)),"")</f>
        <v xml:space="preserve">2022 (ноябрь 2022) - ВОЛС + Мегафон </v>
      </c>
      <c r="S1476" s="801" t="str">
        <f>IFERROR(INDEX('ПРТС'!H:H,MATCH('показатель 504-п'!T1476,'ПРТС'!P:P,0)),"")</f>
        <v/>
      </c>
      <c r="T1476" s="808">
        <v>1477</v>
      </c>
      <c r="U1476" s="785"/>
      <c r="V1476" s="785"/>
      <c r="W1476" s="785"/>
      <c r="X1476" s="785"/>
      <c r="Y1476" s="785"/>
      <c r="Z1476" s="785"/>
      <c r="AA1476" s="785"/>
      <c r="AB1476" s="785"/>
    </row>
    <row r="1477" ht="14.25">
      <c r="A1477" s="800" t="s">
        <v>1161</v>
      </c>
      <c r="B1477" s="800" t="s">
        <v>8058</v>
      </c>
      <c r="C1477" s="800" t="s">
        <v>8059</v>
      </c>
      <c r="D1477" s="801">
        <v>11</v>
      </c>
      <c r="E1477" s="802">
        <v>26</v>
      </c>
      <c r="F1477" s="803" t="s">
        <v>8060</v>
      </c>
      <c r="G1477" s="803" t="s">
        <v>8061</v>
      </c>
      <c r="H1477" s="803" t="s">
        <v>8062</v>
      </c>
      <c r="I1477" s="803" t="str">
        <f>IFERROR(INDEX('УУС'!F:F,MATCH('показатель 504-п'!T1477,'УУС'!N:N,0)),"")</f>
        <v/>
      </c>
      <c r="J1477" s="804" t="str">
        <f t="shared" si="76"/>
        <v>-</v>
      </c>
      <c r="K1477" s="805" t="s">
        <v>156</v>
      </c>
      <c r="L1477" s="805" t="s">
        <v>156</v>
      </c>
      <c r="M1477" s="805" t="s">
        <v>156</v>
      </c>
      <c r="N1477" s="805" t="s">
        <v>156</v>
      </c>
      <c r="O1477" s="806" t="str">
        <f t="shared" si="77"/>
        <v>-</v>
      </c>
      <c r="P1477" s="801" t="s">
        <v>156</v>
      </c>
      <c r="Q1477" s="801" t="str">
        <f>CONCATENATE(IFERROR(INDEX('УЦН 1.0'!D:D,MATCH('показатель 504-п'!T1477,'УЦН 1.0'!R:R,0)),""),IF(IFERROR(INDEX('УЦН 1.0'!H:H,MATCH('показатель 504-п'!T1477,'УЦН 1.0'!R:R,0)),"")="",""," ("&amp;IFERROR(INDEX('УЦН 1.0'!H:H,MATCH('показатель 504-п'!T1477,'УЦН 1.0'!R:R,0)),"")&amp;")"))</f>
        <v/>
      </c>
      <c r="R1477" s="807" t="str">
        <f>IFERROR(INDEX('УЦН 2.0'!K:K,MATCH('показатель 504-п'!T1477,'УЦН 2.0'!L:L,0)),"")</f>
        <v/>
      </c>
      <c r="S1477" s="801" t="str">
        <f>IFERROR(INDEX('ПРТС'!H:H,MATCH('показатель 504-п'!T1477,'ПРТС'!P:P,0)),"")</f>
        <v/>
      </c>
      <c r="T1477" s="808">
        <v>1478</v>
      </c>
      <c r="U1477" s="785"/>
      <c r="V1477" s="785"/>
      <c r="W1477" s="785"/>
      <c r="X1477" s="785"/>
      <c r="Y1477" s="785"/>
      <c r="Z1477" s="785"/>
      <c r="AA1477" s="785"/>
      <c r="AB1477" s="785"/>
    </row>
    <row r="1478" ht="14.25">
      <c r="A1478" s="800" t="s">
        <v>1161</v>
      </c>
      <c r="B1478" s="800" t="s">
        <v>3527</v>
      </c>
      <c r="C1478" s="800" t="s">
        <v>8063</v>
      </c>
      <c r="D1478" s="801">
        <v>0</v>
      </c>
      <c r="E1478" s="802">
        <v>0</v>
      </c>
      <c r="F1478" s="803" t="s">
        <v>8064</v>
      </c>
      <c r="G1478" s="803" t="s">
        <v>8065</v>
      </c>
      <c r="H1478" s="803" t="s">
        <v>8066</v>
      </c>
      <c r="I1478" s="803" t="str">
        <f>IFERROR(INDEX('УУС'!F:F,MATCH('показатель 504-п'!T1478,'УУС'!N:N,0)),"")</f>
        <v/>
      </c>
      <c r="J1478" s="804" t="str">
        <f t="shared" si="76"/>
        <v>-</v>
      </c>
      <c r="K1478" s="805" t="s">
        <v>156</v>
      </c>
      <c r="L1478" s="805" t="s">
        <v>156</v>
      </c>
      <c r="M1478" s="805" t="s">
        <v>156</v>
      </c>
      <c r="N1478" s="805" t="s">
        <v>156</v>
      </c>
      <c r="O1478" s="806" t="str">
        <f t="shared" si="77"/>
        <v>-</v>
      </c>
      <c r="P1478" s="801" t="s">
        <v>156</v>
      </c>
      <c r="Q1478" s="801" t="str">
        <f>CONCATENATE(IFERROR(INDEX('УЦН 1.0'!D:D,MATCH('показатель 504-п'!T1478,'УЦН 1.0'!R:R,0)),""),IF(IFERROR(INDEX('УЦН 1.0'!H:H,MATCH('показатель 504-п'!T1478,'УЦН 1.0'!R:R,0)),"")="",""," ("&amp;IFERROR(INDEX('УЦН 1.0'!H:H,MATCH('показатель 504-п'!T1478,'УЦН 1.0'!R:R,0)),"")&amp;")"))</f>
        <v/>
      </c>
      <c r="R1478" s="807" t="str">
        <f>IFERROR(INDEX('УЦН 2.0'!K:K,MATCH('показатель 504-п'!T1478,'УЦН 2.0'!L:L,0)),"")</f>
        <v/>
      </c>
      <c r="S1478" s="801" t="str">
        <f>IFERROR(INDEX('ПРТС'!H:H,MATCH('показатель 504-п'!T1478,'ПРТС'!P:P,0)),"")</f>
        <v/>
      </c>
      <c r="T1478" s="808">
        <v>1479</v>
      </c>
      <c r="U1478" s="785"/>
      <c r="V1478" s="785"/>
      <c r="W1478" s="785"/>
      <c r="X1478" s="785"/>
      <c r="Y1478" s="785"/>
      <c r="Z1478" s="785"/>
      <c r="AA1478" s="785"/>
      <c r="AB1478" s="785"/>
    </row>
    <row r="1479" ht="14.25">
      <c r="A1479" s="800" t="s">
        <v>1161</v>
      </c>
      <c r="B1479" s="800" t="s">
        <v>3527</v>
      </c>
      <c r="C1479" s="800" t="s">
        <v>8067</v>
      </c>
      <c r="D1479" s="801">
        <v>36</v>
      </c>
      <c r="E1479" s="802">
        <v>35</v>
      </c>
      <c r="F1479" s="803" t="s">
        <v>8068</v>
      </c>
      <c r="G1479" s="803" t="s">
        <v>8069</v>
      </c>
      <c r="H1479" s="803" t="s">
        <v>8070</v>
      </c>
      <c r="I1479" s="803" t="str">
        <f>IFERROR(INDEX('УУС'!F:F,MATCH('показатель 504-п'!T1479,'УУС'!N:N,0)),"")</f>
        <v xml:space="preserve">ул. Центральная, д. 3</v>
      </c>
      <c r="J1479" s="804" t="str">
        <f t="shared" si="76"/>
        <v>-</v>
      </c>
      <c r="K1479" s="805" t="s">
        <v>156</v>
      </c>
      <c r="L1479" s="805" t="s">
        <v>156</v>
      </c>
      <c r="M1479" s="805" t="s">
        <v>156</v>
      </c>
      <c r="N1479" s="805" t="s">
        <v>156</v>
      </c>
      <c r="O1479" s="806" t="str">
        <f t="shared" si="77"/>
        <v>-</v>
      </c>
      <c r="P1479" s="801" t="s">
        <v>156</v>
      </c>
      <c r="Q1479" s="801" t="str">
        <f>CONCATENATE(IFERROR(INDEX('УЦН 1.0'!D:D,MATCH('показатель 504-п'!T1479,'УЦН 1.0'!R:R,0)),""),IF(IFERROR(INDEX('УЦН 1.0'!H:H,MATCH('показатель 504-п'!T1479,'УЦН 1.0'!R:R,0)),"")="",""," ("&amp;IFERROR(INDEX('УЦН 1.0'!H:H,MATCH('показатель 504-п'!T1479,'УЦН 1.0'!R:R,0)),"")&amp;")"))</f>
        <v/>
      </c>
      <c r="R1479" s="807" t="str">
        <f>IFERROR(INDEX('УЦН 2.0'!K:K,MATCH('показатель 504-п'!T1479,'УЦН 2.0'!L:L,0)),"")</f>
        <v/>
      </c>
      <c r="S1479" s="801" t="str">
        <f>IFERROR(INDEX('ПРТС'!H:H,MATCH('показатель 504-п'!T1479,'ПРТС'!P:P,0)),"")</f>
        <v/>
      </c>
      <c r="T1479" s="808">
        <v>1480</v>
      </c>
      <c r="U1479" s="785"/>
      <c r="V1479" s="785"/>
      <c r="W1479" s="785"/>
      <c r="X1479" s="785"/>
      <c r="Y1479" s="785"/>
      <c r="Z1479" s="785"/>
      <c r="AA1479" s="785"/>
      <c r="AB1479" s="785"/>
    </row>
    <row r="1480" ht="14.25">
      <c r="A1480" s="809" t="s">
        <v>1161</v>
      </c>
      <c r="B1480" s="800" t="s">
        <v>3527</v>
      </c>
      <c r="C1480" s="809" t="s">
        <v>139</v>
      </c>
      <c r="D1480" s="810">
        <v>220</v>
      </c>
      <c r="E1480" s="802">
        <v>191</v>
      </c>
      <c r="F1480" s="803" t="s">
        <v>8071</v>
      </c>
      <c r="G1480" s="803" t="s">
        <v>8072</v>
      </c>
      <c r="H1480" s="803" t="s">
        <v>8073</v>
      </c>
      <c r="I1480" s="803" t="str">
        <f>IFERROR(INDEX('УУС'!F:F,MATCH('показатель 504-п'!T1480,'УУС'!N:N,0)),"")</f>
        <v/>
      </c>
      <c r="J1480" s="811" t="str">
        <f t="shared" si="76"/>
        <v xml:space="preserve">4G хор</v>
      </c>
      <c r="K1480" s="805"/>
      <c r="L1480" s="805"/>
      <c r="M1480" s="805"/>
      <c r="N1480" s="812" t="s">
        <v>2483</v>
      </c>
      <c r="O1480" s="806" t="str">
        <f t="shared" si="77"/>
        <v>Спутник</v>
      </c>
      <c r="P1480" s="801" t="s">
        <v>882</v>
      </c>
      <c r="Q1480" s="801" t="str">
        <f>CONCATENATE(IFERROR(INDEX('УЦН 1.0'!D:D,MATCH('показатель 504-п'!T1480,'УЦН 1.0'!R:R,0)),""),IF(IFERROR(INDEX('УЦН 1.0'!H:H,MATCH('показатель 504-п'!T1480,'УЦН 1.0'!R:R,0)),"")="",""," ("&amp;IFERROR(INDEX('УЦН 1.0'!H:H,MATCH('показатель 504-п'!T1480,'УЦН 1.0'!R:R,0)),"")&amp;")"))</f>
        <v/>
      </c>
      <c r="R1480" s="807" t="str">
        <f>IFERROR(INDEX('УЦН 2.0'!K:K,MATCH('показатель 504-п'!T1480,'УЦН 2.0'!L:L,0)),"")</f>
        <v xml:space="preserve">2023 (с 2022) (июль 2023) - спутник  </v>
      </c>
      <c r="S1480" s="801" t="str">
        <f>IFERROR(INDEX('ПРТС'!H:H,MATCH('показатель 504-п'!T1480,'ПРТС'!P:P,0)),"")</f>
        <v/>
      </c>
      <c r="T1480" s="808">
        <v>1481</v>
      </c>
      <c r="U1480" s="785"/>
      <c r="V1480" s="785"/>
      <c r="W1480" s="785"/>
      <c r="X1480" s="785"/>
      <c r="Y1480" s="785"/>
      <c r="Z1480" s="785"/>
      <c r="AA1480" s="785"/>
      <c r="AB1480" s="785"/>
    </row>
    <row r="1481" ht="14.25">
      <c r="A1481" s="800" t="s">
        <v>1161</v>
      </c>
      <c r="B1481" s="800" t="s">
        <v>7756</v>
      </c>
      <c r="C1481" s="800" t="s">
        <v>8074</v>
      </c>
      <c r="D1481" s="801">
        <v>2496</v>
      </c>
      <c r="E1481" s="802">
        <v>1961</v>
      </c>
      <c r="F1481" s="803" t="s">
        <v>8075</v>
      </c>
      <c r="G1481" s="803" t="s">
        <v>8076</v>
      </c>
      <c r="H1481" s="803" t="s">
        <v>8077</v>
      </c>
      <c r="I1481" s="803" t="str">
        <f>IFERROR(INDEX('УУС'!F:F,MATCH('показатель 504-п'!T1481,'УУС'!N:N,0)),"")</f>
        <v/>
      </c>
      <c r="J1481" s="804" t="str">
        <f t="shared" si="76"/>
        <v xml:space="preserve">4G хор</v>
      </c>
      <c r="K1481" s="805" t="s">
        <v>2707</v>
      </c>
      <c r="L1481" s="805" t="s">
        <v>2536</v>
      </c>
      <c r="M1481" s="805" t="s">
        <v>2482</v>
      </c>
      <c r="N1481" s="805" t="s">
        <v>2483</v>
      </c>
      <c r="O1481" s="806" t="str">
        <f t="shared" si="77"/>
        <v>Спутник</v>
      </c>
      <c r="P1481" s="801" t="s">
        <v>882</v>
      </c>
      <c r="Q1481" s="801" t="str">
        <f>CONCATENATE(IFERROR(INDEX('УЦН 1.0'!D:D,MATCH('показатель 504-п'!T1481,'УЦН 1.0'!R:R,0)),""),IF(IFERROR(INDEX('УЦН 1.0'!H:H,MATCH('показатель 504-п'!T1481,'УЦН 1.0'!R:R,0)),"")="",""," ("&amp;IFERROR(INDEX('УЦН 1.0'!H:H,MATCH('показатель 504-п'!T1481,'УЦН 1.0'!R:R,0)),"")&amp;")"))</f>
        <v/>
      </c>
      <c r="R1481" s="807" t="str">
        <f>IFERROR(INDEX('УЦН 2.0'!K:K,MATCH('показатель 504-п'!T1481,'УЦН 2.0'!L:L,0)),"")</f>
        <v/>
      </c>
      <c r="S1481" s="801" t="str">
        <f>IFERROR(INDEX('ПРТС'!H:H,MATCH('показатель 504-п'!T1481,'ПРТС'!P:P,0)),"")</f>
        <v/>
      </c>
      <c r="T1481" s="808">
        <v>1482</v>
      </c>
      <c r="U1481" s="785"/>
      <c r="V1481" s="785"/>
      <c r="W1481" s="785"/>
      <c r="X1481" s="785"/>
      <c r="Y1481" s="785"/>
      <c r="Z1481" s="785"/>
      <c r="AA1481" s="785"/>
      <c r="AB1481" s="785"/>
    </row>
    <row r="1482" ht="14.25">
      <c r="A1482" s="809" t="s">
        <v>1161</v>
      </c>
      <c r="B1482" s="800" t="s">
        <v>3527</v>
      </c>
      <c r="C1482" s="809" t="s">
        <v>1517</v>
      </c>
      <c r="D1482" s="810">
        <v>146</v>
      </c>
      <c r="E1482" s="802">
        <v>111</v>
      </c>
      <c r="F1482" s="803" t="s">
        <v>8078</v>
      </c>
      <c r="G1482" s="803" t="s">
        <v>8079</v>
      </c>
      <c r="H1482" s="803" t="s">
        <v>8080</v>
      </c>
      <c r="I1482" s="803" t="str">
        <f>IFERROR(INDEX('УУС'!F:F,MATCH('показатель 504-п'!T1482,'УУС'!N:N,0)),"")</f>
        <v/>
      </c>
      <c r="J1482" s="811" t="str">
        <f t="shared" si="76"/>
        <v xml:space="preserve">4G хор</v>
      </c>
      <c r="K1482" s="805"/>
      <c r="L1482" s="805"/>
      <c r="M1482" s="805"/>
      <c r="N1482" s="812" t="s">
        <v>2483</v>
      </c>
      <c r="O1482" s="806" t="str">
        <f t="shared" si="77"/>
        <v>Спутник</v>
      </c>
      <c r="P1482" s="801" t="s">
        <v>882</v>
      </c>
      <c r="Q1482" s="801" t="str">
        <f>CONCATENATE(IFERROR(INDEX('УЦН 1.0'!D:D,MATCH('показатель 504-п'!T1482,'УЦН 1.0'!R:R,0)),""),IF(IFERROR(INDEX('УЦН 1.0'!H:H,MATCH('показатель 504-п'!T1482,'УЦН 1.0'!R:R,0)),"")="",""," ("&amp;IFERROR(INDEX('УЦН 1.0'!H:H,MATCH('показатель 504-п'!T1482,'УЦН 1.0'!R:R,0)),"")&amp;")"))</f>
        <v/>
      </c>
      <c r="R1482" s="807" t="str">
        <f>IFERROR(INDEX('УЦН 2.0'!K:K,MATCH('показатель 504-п'!T1482,'УЦН 2.0'!L:L,0)),"")</f>
        <v xml:space="preserve">2023 (с 2022) (июнь 2023) - спутник  </v>
      </c>
      <c r="S1482" s="801" t="str">
        <f>IFERROR(INDEX('ПРТС'!H:H,MATCH('показатель 504-п'!T1482,'ПРТС'!P:P,0)),"")</f>
        <v/>
      </c>
      <c r="T1482" s="808">
        <v>1483</v>
      </c>
      <c r="U1482" s="785"/>
      <c r="V1482" s="785"/>
      <c r="W1482" s="785"/>
      <c r="X1482" s="785"/>
      <c r="Y1482" s="785"/>
      <c r="Z1482" s="785"/>
      <c r="AA1482" s="785"/>
      <c r="AB1482" s="785"/>
    </row>
    <row r="1483" ht="14.25">
      <c r="A1483" s="818" t="s">
        <v>1161</v>
      </c>
      <c r="B1483" s="800" t="s">
        <v>8058</v>
      </c>
      <c r="C1483" s="818" t="s">
        <v>1162</v>
      </c>
      <c r="D1483" s="801">
        <v>545</v>
      </c>
      <c r="E1483" s="822">
        <v>443</v>
      </c>
      <c r="F1483" s="823" t="s">
        <v>8081</v>
      </c>
      <c r="G1483" s="823" t="s">
        <v>8082</v>
      </c>
      <c r="H1483" s="823" t="s">
        <v>8083</v>
      </c>
      <c r="I1483" s="803" t="str">
        <f>IFERROR(INDEX('УУС'!F:F,MATCH('показатель 504-п'!T1483,'УУС'!N:N,0)),"")</f>
        <v/>
      </c>
      <c r="J1483" s="819" t="str">
        <f t="shared" si="76"/>
        <v xml:space="preserve">2G хор</v>
      </c>
      <c r="K1483" s="805" t="s">
        <v>156</v>
      </c>
      <c r="L1483" s="825" t="s">
        <v>156</v>
      </c>
      <c r="M1483" s="825" t="s">
        <v>156</v>
      </c>
      <c r="N1483" s="820" t="s">
        <v>2695</v>
      </c>
      <c r="O1483" s="806" t="str">
        <f t="shared" si="77"/>
        <v>Спутник</v>
      </c>
      <c r="P1483" s="801" t="s">
        <v>882</v>
      </c>
      <c r="Q1483" s="801" t="str">
        <f>CONCATENATE(IFERROR(INDEX('УЦН 1.0'!D:D,MATCH('показатель 504-п'!T1483,'УЦН 1.0'!R:R,0)),""),IF(IFERROR(INDEX('УЦН 1.0'!H:H,MATCH('показатель 504-п'!T1483,'УЦН 1.0'!R:R,0)),"")="",""," ("&amp;IFERROR(INDEX('УЦН 1.0'!H:H,MATCH('показатель 504-п'!T1483,'УЦН 1.0'!R:R,0)),"")&amp;")"))</f>
        <v/>
      </c>
      <c r="R1483" s="807">
        <f>IFERROR(INDEX('УЦН 2.0'!K:K,MATCH('показатель 504-п'!T1483,'УЦН 2.0'!L:L,0)),"")</f>
        <v>0</v>
      </c>
      <c r="S1483" s="801" t="str">
        <f>IFERROR(INDEX('ПРТС'!H:H,MATCH('показатель 504-п'!T1483,'ПРТС'!P:P,0)),"")</f>
        <v/>
      </c>
      <c r="T1483" s="808">
        <v>1484</v>
      </c>
      <c r="U1483" s="785"/>
      <c r="V1483" s="785"/>
      <c r="W1483" s="785"/>
      <c r="X1483" s="785"/>
      <c r="Y1483" s="785"/>
      <c r="Z1483" s="785"/>
      <c r="AA1483" s="785"/>
      <c r="AB1483" s="785"/>
    </row>
    <row r="1484" ht="14.25">
      <c r="A1484" s="800" t="s">
        <v>1161</v>
      </c>
      <c r="B1484" s="800" t="s">
        <v>8084</v>
      </c>
      <c r="C1484" s="800" t="s">
        <v>8085</v>
      </c>
      <c r="D1484" s="801">
        <v>856</v>
      </c>
      <c r="E1484" s="802">
        <v>659</v>
      </c>
      <c r="F1484" s="803" t="s">
        <v>8086</v>
      </c>
      <c r="G1484" s="803" t="s">
        <v>8087</v>
      </c>
      <c r="H1484" s="803" t="s">
        <v>8088</v>
      </c>
      <c r="I1484" s="803" t="str">
        <f>IFERROR(INDEX('УУС'!F:F,MATCH('показатель 504-п'!T1484,'УУС'!N:N,0)),"")</f>
        <v/>
      </c>
      <c r="J1484" s="804" t="str">
        <f t="shared" si="76"/>
        <v xml:space="preserve">2G хор</v>
      </c>
      <c r="K1484" s="805" t="s">
        <v>156</v>
      </c>
      <c r="L1484" s="805" t="s">
        <v>156</v>
      </c>
      <c r="M1484" s="805" t="s">
        <v>156</v>
      </c>
      <c r="N1484" s="805" t="s">
        <v>2695</v>
      </c>
      <c r="O1484" s="806" t="str">
        <f t="shared" si="77"/>
        <v>Спутник</v>
      </c>
      <c r="P1484" s="801" t="s">
        <v>882</v>
      </c>
      <c r="Q1484" s="801" t="str">
        <f>CONCATENATE(IFERROR(INDEX('УЦН 1.0'!D:D,MATCH('показатель 504-п'!T1484,'УЦН 1.0'!R:R,0)),""),IF(IFERROR(INDEX('УЦН 1.0'!H:H,MATCH('показатель 504-п'!T1484,'УЦН 1.0'!R:R,0)),"")="",""," ("&amp;IFERROR(INDEX('УЦН 1.0'!H:H,MATCH('показатель 504-п'!T1484,'УЦН 1.0'!R:R,0)),"")&amp;")"))</f>
        <v/>
      </c>
      <c r="R1484" s="807" t="str">
        <f>IFERROR(INDEX('УЦН 2.0'!K:K,MATCH('показатель 504-п'!T1484,'УЦН 2.0'!L:L,0)),"")</f>
        <v/>
      </c>
      <c r="S1484" s="801" t="str">
        <f>IFERROR(INDEX('ПРТС'!H:H,MATCH('показатель 504-п'!T1484,'ПРТС'!P:P,0)),"")</f>
        <v/>
      </c>
      <c r="T1484" s="808">
        <v>1485</v>
      </c>
      <c r="U1484" s="785"/>
      <c r="V1484" s="785"/>
      <c r="W1484" s="785"/>
      <c r="X1484" s="785"/>
      <c r="Y1484" s="785"/>
      <c r="Z1484" s="785"/>
      <c r="AA1484" s="785"/>
      <c r="AB1484" s="785"/>
    </row>
    <row r="1485" ht="14.25">
      <c r="A1485" s="800" t="s">
        <v>1161</v>
      </c>
      <c r="B1485" s="800" t="s">
        <v>3527</v>
      </c>
      <c r="C1485" s="800" t="s">
        <v>54</v>
      </c>
      <c r="D1485" s="801">
        <v>106</v>
      </c>
      <c r="E1485" s="802">
        <v>76</v>
      </c>
      <c r="F1485" s="803" t="s">
        <v>8089</v>
      </c>
      <c r="G1485" s="803" t="s">
        <v>8090</v>
      </c>
      <c r="H1485" s="803" t="s">
        <v>8091</v>
      </c>
      <c r="I1485" s="803" t="str">
        <f>IFERROR(INDEX('УУС'!F:F,MATCH('показатель 504-п'!T1485,'УУС'!N:N,0)),"")</f>
        <v xml:space="preserve">ул. Северная, д. 11</v>
      </c>
      <c r="J1485" s="804" t="str">
        <f t="shared" si="76"/>
        <v>-</v>
      </c>
      <c r="K1485" s="805" t="s">
        <v>156</v>
      </c>
      <c r="L1485" s="805" t="s">
        <v>156</v>
      </c>
      <c r="M1485" s="805" t="s">
        <v>156</v>
      </c>
      <c r="N1485" s="805" t="s">
        <v>156</v>
      </c>
      <c r="O1485" s="806" t="str">
        <f t="shared" si="77"/>
        <v>Спутник</v>
      </c>
      <c r="P1485" s="801" t="s">
        <v>882</v>
      </c>
      <c r="Q1485" s="801" t="str">
        <f>CONCATENATE(IFERROR(INDEX('УЦН 1.0'!D:D,MATCH('показатель 504-п'!T1485,'УЦН 1.0'!R:R,0)),""),IF(IFERROR(INDEX('УЦН 1.0'!H:H,MATCH('показатель 504-п'!T1485,'УЦН 1.0'!R:R,0)),"")="",""," ("&amp;IFERROR(INDEX('УЦН 1.0'!H:H,MATCH('показатель 504-п'!T1485,'УЦН 1.0'!R:R,0)),"")&amp;")"))</f>
        <v/>
      </c>
      <c r="R1485" s="807" t="str">
        <f>IFERROR(INDEX('УЦН 2.0'!K:K,MATCH('показатель 504-п'!T1485,'УЦН 2.0'!L:L,0)),"")</f>
        <v/>
      </c>
      <c r="S1485" s="801" t="str">
        <f>IFERROR(INDEX('ПРТС'!H:H,MATCH('показатель 504-п'!T1485,'ПРТС'!P:P,0)),"")</f>
        <v/>
      </c>
      <c r="T1485" s="808">
        <v>1486</v>
      </c>
      <c r="U1485" s="785"/>
      <c r="V1485" s="785"/>
      <c r="W1485" s="785"/>
      <c r="X1485" s="785"/>
      <c r="Y1485" s="785"/>
      <c r="Z1485" s="785"/>
      <c r="AA1485" s="785"/>
      <c r="AB1485" s="785"/>
    </row>
    <row r="1486" ht="14.25">
      <c r="A1486" s="809" t="s">
        <v>1161</v>
      </c>
      <c r="B1486" s="800" t="s">
        <v>1244</v>
      </c>
      <c r="C1486" s="809" t="s">
        <v>1245</v>
      </c>
      <c r="D1486" s="813">
        <v>544</v>
      </c>
      <c r="E1486" s="802">
        <v>371</v>
      </c>
      <c r="F1486" s="803" t="s">
        <v>8092</v>
      </c>
      <c r="G1486" s="803" t="s">
        <v>8093</v>
      </c>
      <c r="H1486" s="803" t="s">
        <v>8094</v>
      </c>
      <c r="I1486" s="803" t="str">
        <f>IFERROR(INDEX('УУС'!F:F,MATCH('показатель 504-п'!T1486,'УУС'!N:N,0)),"")</f>
        <v/>
      </c>
      <c r="J1486" s="811" t="str">
        <f t="shared" si="76"/>
        <v xml:space="preserve">4G хор</v>
      </c>
      <c r="K1486" s="805"/>
      <c r="L1486" s="805"/>
      <c r="M1486" s="805"/>
      <c r="N1486" s="812" t="s">
        <v>2483</v>
      </c>
      <c r="O1486" s="806" t="str">
        <f t="shared" si="77"/>
        <v>Спутник</v>
      </c>
      <c r="P1486" s="801" t="s">
        <v>882</v>
      </c>
      <c r="Q1486" s="801" t="str">
        <f>CONCATENATE(IFERROR(INDEX('УЦН 1.0'!D:D,MATCH('показатель 504-п'!T1486,'УЦН 1.0'!R:R,0)),""),IF(IFERROR(INDEX('УЦН 1.0'!H:H,MATCH('показатель 504-п'!T1486,'УЦН 1.0'!R:R,0)),"")="",""," ("&amp;IFERROR(INDEX('УЦН 1.0'!H:H,MATCH('показатель 504-п'!T1486,'УЦН 1.0'!R:R,0)),"")&amp;")"))</f>
        <v/>
      </c>
      <c r="R1486" s="807" t="str">
        <f>IFERROR(INDEX('УЦН 2.0'!K:K,MATCH('показатель 504-п'!T1486,'УЦН 2.0'!L:L,0)),"")</f>
        <v xml:space="preserve">2023 (октябрь 2023) - спутник  </v>
      </c>
      <c r="S1486" s="801" t="str">
        <f>IFERROR(INDEX('ПРТС'!H:H,MATCH('показатель 504-п'!T1486,'ПРТС'!P:P,0)),"")</f>
        <v/>
      </c>
      <c r="T1486" s="808">
        <v>1487</v>
      </c>
      <c r="U1486" s="785"/>
      <c r="V1486" s="785"/>
      <c r="W1486" s="785"/>
      <c r="X1486" s="785"/>
      <c r="Y1486" s="785"/>
      <c r="Z1486" s="785"/>
      <c r="AA1486" s="785"/>
      <c r="AB1486" s="785"/>
    </row>
    <row r="1487" ht="14.25">
      <c r="A1487" s="800" t="s">
        <v>1161</v>
      </c>
      <c r="B1487" s="800" t="s">
        <v>8095</v>
      </c>
      <c r="C1487" s="800" t="s">
        <v>8096</v>
      </c>
      <c r="D1487" s="801">
        <v>6183</v>
      </c>
      <c r="E1487" s="802">
        <v>3634</v>
      </c>
      <c r="F1487" s="803" t="s">
        <v>8097</v>
      </c>
      <c r="G1487" s="803" t="s">
        <v>8098</v>
      </c>
      <c r="H1487" s="803" t="s">
        <v>8099</v>
      </c>
      <c r="I1487" s="803" t="str">
        <f>IFERROR(INDEX('УУС'!F:F,MATCH('показатель 504-п'!T1487,'УУС'!N:N,0)),"")</f>
        <v/>
      </c>
      <c r="J1487" s="804" t="str">
        <f t="shared" si="76"/>
        <v xml:space="preserve">4G хор</v>
      </c>
      <c r="K1487" s="805" t="s">
        <v>2480</v>
      </c>
      <c r="L1487" s="805" t="s">
        <v>2536</v>
      </c>
      <c r="M1487" s="805" t="s">
        <v>2482</v>
      </c>
      <c r="N1487" s="805" t="s">
        <v>2695</v>
      </c>
      <c r="O1487" s="806" t="s">
        <v>819</v>
      </c>
      <c r="P1487" s="801" t="s">
        <v>882</v>
      </c>
      <c r="Q1487" s="801" t="str">
        <f>CONCATENATE(IFERROR(INDEX('УЦН 1.0'!D:D,MATCH('показатель 504-п'!T1487,'УЦН 1.0'!R:R,0)),""),IF(IFERROR(INDEX('УЦН 1.0'!H:H,MATCH('показатель 504-п'!T1487,'УЦН 1.0'!R:R,0)),"")="",""," ("&amp;IFERROR(INDEX('УЦН 1.0'!H:H,MATCH('показатель 504-п'!T1487,'УЦН 1.0'!R:R,0)),"")&amp;")"))</f>
        <v/>
      </c>
      <c r="R1487" s="807" t="str">
        <f>IFERROR(INDEX('УЦН 2.0'!K:K,MATCH('показатель 504-п'!T1487,'УЦН 2.0'!L:L,0)),"")</f>
        <v/>
      </c>
      <c r="S1487" s="801" t="str">
        <f>IFERROR(INDEX('ПРТС'!H:H,MATCH('показатель 504-п'!T1487,'ПРТС'!P:P,0)),"")</f>
        <v/>
      </c>
      <c r="T1487" s="808">
        <v>1488</v>
      </c>
      <c r="U1487" s="785"/>
      <c r="V1487" s="785"/>
      <c r="W1487" s="785"/>
      <c r="X1487" s="785"/>
      <c r="Y1487" s="785"/>
      <c r="Z1487" s="785"/>
      <c r="AA1487" s="785"/>
      <c r="AB1487" s="785"/>
    </row>
    <row r="1488" ht="14.25">
      <c r="A1488" s="800" t="s">
        <v>1161</v>
      </c>
      <c r="B1488" s="800" t="s">
        <v>8084</v>
      </c>
      <c r="C1488" s="800" t="s">
        <v>55</v>
      </c>
      <c r="D1488" s="801">
        <v>148</v>
      </c>
      <c r="E1488" s="822">
        <v>249</v>
      </c>
      <c r="F1488" s="823" t="s">
        <v>8100</v>
      </c>
      <c r="G1488" s="823" t="s">
        <v>8101</v>
      </c>
      <c r="H1488" s="823" t="s">
        <v>8102</v>
      </c>
      <c r="I1488" s="803" t="str">
        <f>IFERROR(INDEX('УУС'!F:F,MATCH('показатель 504-п'!T1488,'УУС'!N:N,0)),"")</f>
        <v/>
      </c>
      <c r="J1488" s="804" t="str">
        <f t="shared" si="76"/>
        <v>-</v>
      </c>
      <c r="K1488" s="805" t="s">
        <v>156</v>
      </c>
      <c r="L1488" s="805" t="s">
        <v>156</v>
      </c>
      <c r="M1488" s="805" t="s">
        <v>156</v>
      </c>
      <c r="N1488" s="805" t="s">
        <v>156</v>
      </c>
      <c r="O1488" s="806" t="str">
        <f t="shared" si="77"/>
        <v>Спутник</v>
      </c>
      <c r="P1488" s="801" t="s">
        <v>882</v>
      </c>
      <c r="Q1488" s="801" t="str">
        <f>CONCATENATE(IFERROR(INDEX('УЦН 1.0'!D:D,MATCH('показатель 504-п'!T1488,'УЦН 1.0'!R:R,0)),""),IF(IFERROR(INDEX('УЦН 1.0'!H:H,MATCH('показатель 504-п'!T1488,'УЦН 1.0'!R:R,0)),"")="",""," ("&amp;IFERROR(INDEX('УЦН 1.0'!H:H,MATCH('показатель 504-п'!T1488,'УЦН 1.0'!R:R,0)),"")&amp;")"))</f>
        <v/>
      </c>
      <c r="R1488" s="807" t="str">
        <f>IFERROR(INDEX('УЦН 2.0'!K:K,MATCH('показатель 504-п'!T1488,'УЦН 2.0'!L:L,0)),"")</f>
        <v/>
      </c>
      <c r="S1488" s="801" t="str">
        <f>IFERROR(INDEX('ПРТС'!H:H,MATCH('показатель 504-п'!T1488,'ПРТС'!P:P,0)),"")</f>
        <v/>
      </c>
      <c r="T1488" s="808">
        <v>1489</v>
      </c>
      <c r="U1488" s="785"/>
      <c r="V1488" s="785"/>
      <c r="W1488" s="785"/>
      <c r="X1488" s="785"/>
      <c r="Y1488" s="785"/>
      <c r="Z1488" s="785"/>
      <c r="AA1488" s="785"/>
      <c r="AB1488" s="785"/>
    </row>
    <row r="1489" ht="14.25">
      <c r="A1489" s="800" t="s">
        <v>1161</v>
      </c>
      <c r="B1489" s="800" t="s">
        <v>3527</v>
      </c>
      <c r="C1489" s="800" t="s">
        <v>56</v>
      </c>
      <c r="D1489" s="801">
        <v>20</v>
      </c>
      <c r="E1489" s="802">
        <v>16</v>
      </c>
      <c r="F1489" s="803" t="s">
        <v>8103</v>
      </c>
      <c r="G1489" s="803" t="s">
        <v>8104</v>
      </c>
      <c r="H1489" s="803" t="s">
        <v>8105</v>
      </c>
      <c r="I1489" s="803" t="str">
        <f>IFERROR(INDEX('УУС'!F:F,MATCH('показатель 504-п'!T1489,'УУС'!N:N,0)),"")</f>
        <v xml:space="preserve">ул. Лесная, д. 4</v>
      </c>
      <c r="J1489" s="804" t="str">
        <f t="shared" si="76"/>
        <v>-</v>
      </c>
      <c r="K1489" s="805" t="s">
        <v>156</v>
      </c>
      <c r="L1489" s="805" t="s">
        <v>156</v>
      </c>
      <c r="M1489" s="805" t="s">
        <v>156</v>
      </c>
      <c r="N1489" s="805" t="s">
        <v>156</v>
      </c>
      <c r="O1489" s="806" t="str">
        <f t="shared" si="77"/>
        <v>-</v>
      </c>
      <c r="P1489" s="801" t="s">
        <v>156</v>
      </c>
      <c r="Q1489" s="801" t="str">
        <f>CONCATENATE(IFERROR(INDEX('УЦН 1.0'!D:D,MATCH('показатель 504-п'!T1489,'УЦН 1.0'!R:R,0)),""),IF(IFERROR(INDEX('УЦН 1.0'!H:H,MATCH('показатель 504-п'!T1489,'УЦН 1.0'!R:R,0)),"")="",""," ("&amp;IFERROR(INDEX('УЦН 1.0'!H:H,MATCH('показатель 504-п'!T1489,'УЦН 1.0'!R:R,0)),"")&amp;")"))</f>
        <v/>
      </c>
      <c r="R1489" s="807" t="str">
        <f>IFERROR(INDEX('УЦН 2.0'!K:K,MATCH('показатель 504-п'!T1489,'УЦН 2.0'!L:L,0)),"")</f>
        <v/>
      </c>
      <c r="S1489" s="801" t="str">
        <f>IFERROR(INDEX('ПРТС'!H:H,MATCH('показатель 504-п'!T1489,'ПРТС'!P:P,0)),"")</f>
        <v/>
      </c>
      <c r="T1489" s="808">
        <v>1490</v>
      </c>
      <c r="U1489" s="785"/>
      <c r="V1489" s="785"/>
      <c r="W1489" s="785"/>
      <c r="X1489" s="785"/>
      <c r="Y1489" s="785"/>
      <c r="Z1489" s="785"/>
      <c r="AA1489" s="785"/>
      <c r="AB1489" s="785"/>
    </row>
    <row r="1490" ht="14.25">
      <c r="A1490" s="818" t="s">
        <v>1161</v>
      </c>
      <c r="B1490" s="800" t="s">
        <v>3527</v>
      </c>
      <c r="C1490" s="818" t="s">
        <v>141</v>
      </c>
      <c r="D1490" s="801">
        <v>306</v>
      </c>
      <c r="E1490" s="822">
        <v>215</v>
      </c>
      <c r="F1490" s="823" t="s">
        <v>8106</v>
      </c>
      <c r="G1490" s="823" t="s">
        <v>8107</v>
      </c>
      <c r="H1490" s="823" t="s">
        <v>8108</v>
      </c>
      <c r="I1490" s="803" t="str">
        <f>IFERROR(INDEX('УУС'!F:F,MATCH('показатель 504-п'!T1490,'УУС'!N:N,0)),"")</f>
        <v/>
      </c>
      <c r="J1490" s="819" t="str">
        <f t="shared" si="76"/>
        <v>-</v>
      </c>
      <c r="K1490" s="805" t="s">
        <v>156</v>
      </c>
      <c r="L1490" s="805" t="s">
        <v>156</v>
      </c>
      <c r="M1490" s="805" t="s">
        <v>156</v>
      </c>
      <c r="N1490" s="820" t="s">
        <v>156</v>
      </c>
      <c r="O1490" s="806" t="str">
        <f t="shared" si="77"/>
        <v>Спутник</v>
      </c>
      <c r="P1490" s="801" t="s">
        <v>156</v>
      </c>
      <c r="Q1490" s="801" t="str">
        <f>CONCATENATE(IFERROR(INDEX('УЦН 1.0'!D:D,MATCH('показатель 504-п'!T1490,'УЦН 1.0'!R:R,0)),""),IF(IFERROR(INDEX('УЦН 1.0'!H:H,MATCH('показатель 504-п'!T1490,'УЦН 1.0'!R:R,0)),"")="",""," ("&amp;IFERROR(INDEX('УЦН 1.0'!H:H,MATCH('показатель 504-п'!T1490,'УЦН 1.0'!R:R,0)),"")&amp;")"))</f>
        <v xml:space="preserve">2019 (Спутник)</v>
      </c>
      <c r="R1490" s="807">
        <f>IFERROR(INDEX('УЦН 2.0'!K:K,MATCH('показатель 504-п'!T1490,'УЦН 2.0'!L:L,0)),"")</f>
        <v>0</v>
      </c>
      <c r="S1490" s="801" t="str">
        <f>IFERROR(INDEX('ПРТС'!H:H,MATCH('показатель 504-п'!T1490,'ПРТС'!P:P,0)),"")</f>
        <v/>
      </c>
      <c r="T1490" s="808">
        <v>1491</v>
      </c>
      <c r="U1490" s="785"/>
      <c r="V1490" s="785"/>
      <c r="W1490" s="785"/>
      <c r="X1490" s="785"/>
      <c r="Y1490" s="785"/>
      <c r="Z1490" s="785"/>
      <c r="AA1490" s="785"/>
      <c r="AB1490" s="785"/>
    </row>
    <row r="1491" ht="14.25">
      <c r="A1491" s="800" t="s">
        <v>1161</v>
      </c>
      <c r="B1491" s="800" t="s">
        <v>7756</v>
      </c>
      <c r="C1491" s="800" t="s">
        <v>8109</v>
      </c>
      <c r="D1491" s="801">
        <v>0</v>
      </c>
      <c r="E1491" s="802">
        <v>2</v>
      </c>
      <c r="F1491" s="803" t="s">
        <v>8110</v>
      </c>
      <c r="G1491" s="803" t="s">
        <v>8111</v>
      </c>
      <c r="H1491" s="803" t="s">
        <v>8112</v>
      </c>
      <c r="I1491" s="803" t="str">
        <f>IFERROR(INDEX('УУС'!F:F,MATCH('показатель 504-п'!T1491,'УУС'!N:N,0)),"")</f>
        <v/>
      </c>
      <c r="J1491" s="804" t="str">
        <f t="shared" si="76"/>
        <v>-</v>
      </c>
      <c r="K1491" s="805" t="s">
        <v>156</v>
      </c>
      <c r="L1491" s="805" t="s">
        <v>156</v>
      </c>
      <c r="M1491" s="805" t="s">
        <v>156</v>
      </c>
      <c r="N1491" s="805" t="s">
        <v>156</v>
      </c>
      <c r="O1491" s="806" t="str">
        <f t="shared" si="77"/>
        <v>-</v>
      </c>
      <c r="P1491" s="801" t="s">
        <v>156</v>
      </c>
      <c r="Q1491" s="801" t="str">
        <f>CONCATENATE(IFERROR(INDEX('УЦН 1.0'!D:D,MATCH('показатель 504-п'!T1491,'УЦН 1.0'!R:R,0)),""),IF(IFERROR(INDEX('УЦН 1.0'!H:H,MATCH('показатель 504-п'!T1491,'УЦН 1.0'!R:R,0)),"")="",""," ("&amp;IFERROR(INDEX('УЦН 1.0'!H:H,MATCH('показатель 504-п'!T1491,'УЦН 1.0'!R:R,0)),"")&amp;")"))</f>
        <v/>
      </c>
      <c r="R1491" s="807" t="str">
        <f>IFERROR(INDEX('УЦН 2.0'!K:K,MATCH('показатель 504-п'!T1491,'УЦН 2.0'!L:L,0)),"")</f>
        <v/>
      </c>
      <c r="S1491" s="801" t="str">
        <f>IFERROR(INDEX('ПРТС'!H:H,MATCH('показатель 504-п'!T1491,'ПРТС'!P:P,0)),"")</f>
        <v/>
      </c>
      <c r="T1491" s="808">
        <v>1492</v>
      </c>
      <c r="U1491" s="785"/>
      <c r="V1491" s="785"/>
      <c r="W1491" s="785"/>
      <c r="X1491" s="785"/>
      <c r="Y1491" s="785"/>
      <c r="Z1491" s="785"/>
      <c r="AA1491" s="785"/>
      <c r="AB1491" s="785"/>
    </row>
    <row r="1492" ht="14.25">
      <c r="A1492" s="800" t="s">
        <v>1161</v>
      </c>
      <c r="B1492" s="800" t="s">
        <v>3527</v>
      </c>
      <c r="C1492" s="800" t="s">
        <v>8113</v>
      </c>
      <c r="D1492" s="801">
        <v>21</v>
      </c>
      <c r="E1492" s="802">
        <v>0</v>
      </c>
      <c r="F1492" s="803" t="s">
        <v>8114</v>
      </c>
      <c r="G1492" s="803" t="s">
        <v>8115</v>
      </c>
      <c r="H1492" s="803" t="s">
        <v>8116</v>
      </c>
      <c r="I1492" s="803" t="str">
        <f>IFERROR(INDEX('УУС'!F:F,MATCH('показатель 504-п'!T1492,'УУС'!N:N,0)),"")</f>
        <v/>
      </c>
      <c r="J1492" s="804" t="str">
        <f t="shared" si="76"/>
        <v>-</v>
      </c>
      <c r="K1492" s="805" t="s">
        <v>156</v>
      </c>
      <c r="L1492" s="805" t="s">
        <v>156</v>
      </c>
      <c r="M1492" s="805" t="s">
        <v>156</v>
      </c>
      <c r="N1492" s="805" t="s">
        <v>156</v>
      </c>
      <c r="O1492" s="806" t="str">
        <f t="shared" si="77"/>
        <v>-</v>
      </c>
      <c r="P1492" s="801" t="s">
        <v>156</v>
      </c>
      <c r="Q1492" s="801" t="str">
        <f>CONCATENATE(IFERROR(INDEX('УЦН 1.0'!D:D,MATCH('показатель 504-п'!T1492,'УЦН 1.0'!R:R,0)),""),IF(IFERROR(INDEX('УЦН 1.0'!H:H,MATCH('показатель 504-п'!T1492,'УЦН 1.0'!R:R,0)),"")="",""," ("&amp;IFERROR(INDEX('УЦН 1.0'!H:H,MATCH('показатель 504-п'!T1492,'УЦН 1.0'!R:R,0)),"")&amp;")"))</f>
        <v/>
      </c>
      <c r="R1492" s="807" t="str">
        <f>IFERROR(INDEX('УЦН 2.0'!K:K,MATCH('показатель 504-п'!T1492,'УЦН 2.0'!L:L,0)),"")</f>
        <v/>
      </c>
      <c r="S1492" s="801" t="str">
        <f>IFERROR(INDEX('ПРТС'!H:H,MATCH('показатель 504-п'!T1492,'ПРТС'!P:P,0)),"")</f>
        <v/>
      </c>
      <c r="T1492" s="808">
        <v>1493</v>
      </c>
      <c r="U1492" s="785"/>
      <c r="V1492" s="785"/>
      <c r="W1492" s="785"/>
      <c r="X1492" s="785"/>
      <c r="Y1492" s="785"/>
      <c r="Z1492" s="785"/>
      <c r="AA1492" s="785"/>
      <c r="AB1492" s="785"/>
    </row>
    <row r="1493" ht="14.25">
      <c r="A1493" s="800" t="s">
        <v>1161</v>
      </c>
      <c r="B1493" s="800" t="s">
        <v>3527</v>
      </c>
      <c r="C1493" s="800" t="s">
        <v>57</v>
      </c>
      <c r="D1493" s="801">
        <v>78</v>
      </c>
      <c r="E1493" s="802">
        <v>49</v>
      </c>
      <c r="F1493" s="803" t="s">
        <v>8117</v>
      </c>
      <c r="G1493" s="803" t="s">
        <v>8118</v>
      </c>
      <c r="H1493" s="803" t="s">
        <v>8119</v>
      </c>
      <c r="I1493" s="803" t="str">
        <f>IFERROR(INDEX('УУС'!F:F,MATCH('показатель 504-п'!T1493,'УУС'!N:N,0)),"")</f>
        <v xml:space="preserve">ул. Октябрьская, д. 16</v>
      </c>
      <c r="J1493" s="804" t="str">
        <f t="shared" si="76"/>
        <v>-</v>
      </c>
      <c r="K1493" s="805" t="s">
        <v>156</v>
      </c>
      <c r="L1493" s="805" t="s">
        <v>156</v>
      </c>
      <c r="M1493" s="805" t="s">
        <v>156</v>
      </c>
      <c r="N1493" s="805" t="s">
        <v>156</v>
      </c>
      <c r="O1493" s="806" t="str">
        <f t="shared" si="77"/>
        <v>Спутник</v>
      </c>
      <c r="P1493" s="801" t="s">
        <v>882</v>
      </c>
      <c r="Q1493" s="801" t="str">
        <f>CONCATENATE(IFERROR(INDEX('УЦН 1.0'!D:D,MATCH('показатель 504-п'!T1493,'УЦН 1.0'!R:R,0)),""),IF(IFERROR(INDEX('УЦН 1.0'!H:H,MATCH('показатель 504-п'!T1493,'УЦН 1.0'!R:R,0)),"")="",""," ("&amp;IFERROR(INDEX('УЦН 1.0'!H:H,MATCH('показатель 504-п'!T1493,'УЦН 1.0'!R:R,0)),"")&amp;")"))</f>
        <v/>
      </c>
      <c r="R1493" s="807" t="str">
        <f>IFERROR(INDEX('УЦН 2.0'!K:K,MATCH('показатель 504-п'!T1493,'УЦН 2.0'!L:L,0)),"")</f>
        <v/>
      </c>
      <c r="S1493" s="801" t="str">
        <f>IFERROR(INDEX('ПРТС'!H:H,MATCH('показатель 504-п'!T1493,'ПРТС'!P:P,0)),"")</f>
        <v/>
      </c>
      <c r="T1493" s="808">
        <v>1494</v>
      </c>
      <c r="U1493" s="785"/>
      <c r="V1493" s="785"/>
      <c r="W1493" s="785"/>
      <c r="X1493" s="785"/>
      <c r="Y1493" s="785"/>
      <c r="Z1493" s="785"/>
      <c r="AA1493" s="785"/>
      <c r="AB1493" s="785"/>
    </row>
    <row r="1494" ht="14.25">
      <c r="A1494" s="800" t="s">
        <v>1161</v>
      </c>
      <c r="B1494" s="800" t="s">
        <v>3527</v>
      </c>
      <c r="C1494" s="800" t="s">
        <v>8120</v>
      </c>
      <c r="D1494" s="801">
        <v>0</v>
      </c>
      <c r="E1494" s="802">
        <v>0</v>
      </c>
      <c r="F1494" s="803" t="s">
        <v>8121</v>
      </c>
      <c r="G1494" s="803" t="s">
        <v>8122</v>
      </c>
      <c r="H1494" s="803" t="s">
        <v>8123</v>
      </c>
      <c r="I1494" s="803" t="str">
        <f>IFERROR(INDEX('УУС'!F:F,MATCH('показатель 504-п'!T1494,'УУС'!N:N,0)),"")</f>
        <v/>
      </c>
      <c r="J1494" s="804" t="str">
        <f t="shared" si="76"/>
        <v>-</v>
      </c>
      <c r="K1494" s="805" t="s">
        <v>156</v>
      </c>
      <c r="L1494" s="805" t="s">
        <v>156</v>
      </c>
      <c r="M1494" s="805" t="s">
        <v>156</v>
      </c>
      <c r="N1494" s="805" t="s">
        <v>156</v>
      </c>
      <c r="O1494" s="806" t="str">
        <f t="shared" si="77"/>
        <v>-</v>
      </c>
      <c r="P1494" s="801" t="s">
        <v>156</v>
      </c>
      <c r="Q1494" s="801" t="str">
        <f>CONCATENATE(IFERROR(INDEX('УЦН 1.0'!D:D,MATCH('показатель 504-п'!T1494,'УЦН 1.0'!R:R,0)),""),IF(IFERROR(INDEX('УЦН 1.0'!H:H,MATCH('показатель 504-п'!T1494,'УЦН 1.0'!R:R,0)),"")="",""," ("&amp;IFERROR(INDEX('УЦН 1.0'!H:H,MATCH('показатель 504-п'!T1494,'УЦН 1.0'!R:R,0)),"")&amp;")"))</f>
        <v/>
      </c>
      <c r="R1494" s="807" t="str">
        <f>IFERROR(INDEX('УЦН 2.0'!K:K,MATCH('показатель 504-п'!T1494,'УЦН 2.0'!L:L,0)),"")</f>
        <v/>
      </c>
      <c r="S1494" s="801" t="str">
        <f>IFERROR(INDEX('ПРТС'!H:H,MATCH('показатель 504-п'!T1494,'ПРТС'!P:P,0)),"")</f>
        <v/>
      </c>
      <c r="T1494" s="808">
        <v>1495</v>
      </c>
      <c r="U1494" s="785"/>
      <c r="V1494" s="785"/>
      <c r="W1494" s="785"/>
      <c r="X1494" s="785"/>
      <c r="Y1494" s="785"/>
      <c r="Z1494" s="785"/>
      <c r="AA1494" s="785"/>
      <c r="AB1494" s="785"/>
    </row>
    <row r="1495" ht="14.25">
      <c r="A1495" s="800" t="s">
        <v>1161</v>
      </c>
      <c r="B1495" s="800" t="s">
        <v>3527</v>
      </c>
      <c r="C1495" s="800" t="s">
        <v>58</v>
      </c>
      <c r="D1495" s="801">
        <v>45</v>
      </c>
      <c r="E1495" s="802">
        <v>23</v>
      </c>
      <c r="F1495" s="803" t="s">
        <v>8124</v>
      </c>
      <c r="G1495" s="803" t="s">
        <v>8125</v>
      </c>
      <c r="H1495" s="803" t="s">
        <v>8126</v>
      </c>
      <c r="I1495" s="803" t="str">
        <f>IFERROR(INDEX('УУС'!F:F,MATCH('показатель 504-п'!T1495,'УУС'!N:N,0)),"")</f>
        <v>Администрация</v>
      </c>
      <c r="J1495" s="804" t="str">
        <f t="shared" si="76"/>
        <v>-</v>
      </c>
      <c r="K1495" s="805" t="s">
        <v>156</v>
      </c>
      <c r="L1495" s="805" t="s">
        <v>156</v>
      </c>
      <c r="M1495" s="805" t="s">
        <v>156</v>
      </c>
      <c r="N1495" s="805" t="s">
        <v>156</v>
      </c>
      <c r="O1495" s="806" t="str">
        <f t="shared" si="77"/>
        <v>-</v>
      </c>
      <c r="P1495" s="801" t="s">
        <v>156</v>
      </c>
      <c r="Q1495" s="801" t="str">
        <f>CONCATENATE(IFERROR(INDEX('УЦН 1.0'!D:D,MATCH('показатель 504-п'!T1495,'УЦН 1.0'!R:R,0)),""),IF(IFERROR(INDEX('УЦН 1.0'!H:H,MATCH('показатель 504-п'!T1495,'УЦН 1.0'!R:R,0)),"")="",""," ("&amp;IFERROR(INDEX('УЦН 1.0'!H:H,MATCH('показатель 504-п'!T1495,'УЦН 1.0'!R:R,0)),"")&amp;")"))</f>
        <v/>
      </c>
      <c r="R1495" s="807" t="str">
        <f>IFERROR(INDEX('УЦН 2.0'!K:K,MATCH('показатель 504-п'!T1495,'УЦН 2.0'!L:L,0)),"")</f>
        <v/>
      </c>
      <c r="S1495" s="801" t="str">
        <f>IFERROR(INDEX('ПРТС'!H:H,MATCH('показатель 504-п'!T1495,'ПРТС'!P:P,0)),"")</f>
        <v/>
      </c>
      <c r="T1495" s="808">
        <v>1496</v>
      </c>
      <c r="U1495" s="785"/>
      <c r="V1495" s="785"/>
      <c r="W1495" s="785"/>
      <c r="X1495" s="785"/>
      <c r="Y1495" s="785"/>
      <c r="Z1495" s="785"/>
      <c r="AA1495" s="785"/>
      <c r="AB1495" s="785"/>
    </row>
    <row r="1496" ht="14.25">
      <c r="A1496" s="800" t="s">
        <v>1161</v>
      </c>
      <c r="B1496" s="800" t="s">
        <v>3527</v>
      </c>
      <c r="C1496" s="800" t="s">
        <v>8127</v>
      </c>
      <c r="D1496" s="801">
        <v>0</v>
      </c>
      <c r="E1496" s="802">
        <v>0</v>
      </c>
      <c r="F1496" s="803" t="s">
        <v>8128</v>
      </c>
      <c r="G1496" s="803" t="s">
        <v>8129</v>
      </c>
      <c r="H1496" s="803" t="s">
        <v>8130</v>
      </c>
      <c r="I1496" s="803" t="str">
        <f>IFERROR(INDEX('УУС'!F:F,MATCH('показатель 504-п'!T1496,'УУС'!N:N,0)),"")</f>
        <v/>
      </c>
      <c r="J1496" s="804" t="str">
        <f t="shared" si="76"/>
        <v>-</v>
      </c>
      <c r="K1496" s="805" t="s">
        <v>156</v>
      </c>
      <c r="L1496" s="805" t="s">
        <v>156</v>
      </c>
      <c r="M1496" s="805" t="s">
        <v>156</v>
      </c>
      <c r="N1496" s="805" t="s">
        <v>156</v>
      </c>
      <c r="O1496" s="806" t="str">
        <f t="shared" si="77"/>
        <v>-</v>
      </c>
      <c r="P1496" s="801" t="s">
        <v>156</v>
      </c>
      <c r="Q1496" s="801" t="str">
        <f>CONCATENATE(IFERROR(INDEX('УЦН 1.0'!D:D,MATCH('показатель 504-п'!T1496,'УЦН 1.0'!R:R,0)),""),IF(IFERROR(INDEX('УЦН 1.0'!H:H,MATCH('показатель 504-п'!T1496,'УЦН 1.0'!R:R,0)),"")="",""," ("&amp;IFERROR(INDEX('УЦН 1.0'!H:H,MATCH('показатель 504-п'!T1496,'УЦН 1.0'!R:R,0)),"")&amp;")"))</f>
        <v/>
      </c>
      <c r="R1496" s="807" t="str">
        <f>IFERROR(INDEX('УЦН 2.0'!K:K,MATCH('показатель 504-п'!T1496,'УЦН 2.0'!L:L,0)),"")</f>
        <v/>
      </c>
      <c r="S1496" s="801" t="str">
        <f>IFERROR(INDEX('ПРТС'!H:H,MATCH('показатель 504-п'!T1496,'ПРТС'!P:P,0)),"")</f>
        <v/>
      </c>
      <c r="T1496" s="808">
        <v>1497</v>
      </c>
      <c r="U1496" s="785"/>
      <c r="V1496" s="785"/>
      <c r="W1496" s="785"/>
      <c r="X1496" s="785"/>
      <c r="Y1496" s="785"/>
      <c r="Z1496" s="785"/>
      <c r="AA1496" s="785"/>
      <c r="AB1496" s="785"/>
    </row>
    <row r="1497" ht="14.25">
      <c r="A1497" s="800" t="s">
        <v>1161</v>
      </c>
      <c r="B1497" s="800" t="s">
        <v>7756</v>
      </c>
      <c r="C1497" s="800" t="s">
        <v>8131</v>
      </c>
      <c r="D1497" s="801">
        <v>41</v>
      </c>
      <c r="E1497" s="802">
        <v>26</v>
      </c>
      <c r="F1497" s="803" t="s">
        <v>8132</v>
      </c>
      <c r="G1497" s="803" t="s">
        <v>8133</v>
      </c>
      <c r="H1497" s="803" t="s">
        <v>8134</v>
      </c>
      <c r="I1497" s="803" t="str">
        <f>IFERROR(INDEX('УУС'!F:F,MATCH('показатель 504-п'!T1497,'УУС'!N:N,0)),"")</f>
        <v/>
      </c>
      <c r="J1497" s="804" t="str">
        <f t="shared" si="76"/>
        <v>-</v>
      </c>
      <c r="K1497" s="805" t="s">
        <v>156</v>
      </c>
      <c r="L1497" s="805" t="s">
        <v>156</v>
      </c>
      <c r="M1497" s="805" t="s">
        <v>156</v>
      </c>
      <c r="N1497" s="805" t="s">
        <v>156</v>
      </c>
      <c r="O1497" s="806" t="str">
        <f t="shared" si="77"/>
        <v>-</v>
      </c>
      <c r="P1497" s="801" t="s">
        <v>156</v>
      </c>
      <c r="Q1497" s="801" t="str">
        <f>CONCATENATE(IFERROR(INDEX('УЦН 1.0'!D:D,MATCH('показатель 504-п'!T1497,'УЦН 1.0'!R:R,0)),""),IF(IFERROR(INDEX('УЦН 1.0'!H:H,MATCH('показатель 504-п'!T1497,'УЦН 1.0'!R:R,0)),"")="",""," ("&amp;IFERROR(INDEX('УЦН 1.0'!H:H,MATCH('показатель 504-п'!T1497,'УЦН 1.0'!R:R,0)),"")&amp;")"))</f>
        <v/>
      </c>
      <c r="R1497" s="807" t="str">
        <f>IFERROR(INDEX('УЦН 2.0'!K:K,MATCH('показатель 504-п'!T1497,'УЦН 2.0'!L:L,0)),"")</f>
        <v/>
      </c>
      <c r="S1497" s="801" t="str">
        <f>IFERROR(INDEX('ПРТС'!H:H,MATCH('показатель 504-п'!T1497,'ПРТС'!P:P,0)),"")</f>
        <v/>
      </c>
      <c r="T1497" s="808">
        <v>1498</v>
      </c>
      <c r="U1497" s="785"/>
      <c r="V1497" s="785"/>
      <c r="W1497" s="785"/>
      <c r="X1497" s="785"/>
      <c r="Y1497" s="785"/>
      <c r="Z1497" s="785"/>
      <c r="AA1497" s="785"/>
      <c r="AB1497" s="785"/>
    </row>
    <row r="1498" ht="14.25">
      <c r="A1498" s="800" t="s">
        <v>1161</v>
      </c>
      <c r="B1498" s="800" t="s">
        <v>8084</v>
      </c>
      <c r="C1498" s="800" t="s">
        <v>96</v>
      </c>
      <c r="D1498" s="801">
        <v>375</v>
      </c>
      <c r="E1498" s="822">
        <v>189</v>
      </c>
      <c r="F1498" s="823" t="s">
        <v>8135</v>
      </c>
      <c r="G1498" s="823" t="s">
        <v>8136</v>
      </c>
      <c r="H1498" s="823" t="s">
        <v>8137</v>
      </c>
      <c r="I1498" s="803" t="str">
        <f>IFERROR(INDEX('УУС'!F:F,MATCH('показатель 504-п'!T1498,'УУС'!N:N,0)),"")</f>
        <v xml:space="preserve">ул. Зеленая, д. 4</v>
      </c>
      <c r="J1498" s="804" t="str">
        <f t="shared" si="76"/>
        <v>-</v>
      </c>
      <c r="K1498" s="805" t="s">
        <v>156</v>
      </c>
      <c r="L1498" s="805" t="s">
        <v>156</v>
      </c>
      <c r="M1498" s="805" t="s">
        <v>156</v>
      </c>
      <c r="N1498" s="805" t="s">
        <v>156</v>
      </c>
      <c r="O1498" s="806" t="str">
        <f t="shared" si="77"/>
        <v>Спутник</v>
      </c>
      <c r="P1498" s="801" t="s">
        <v>882</v>
      </c>
      <c r="Q1498" s="801" t="str">
        <f>CONCATENATE(IFERROR(INDEX('УЦН 1.0'!D:D,MATCH('показатель 504-п'!T1498,'УЦН 1.0'!R:R,0)),""),IF(IFERROR(INDEX('УЦН 1.0'!H:H,MATCH('показатель 504-п'!T1498,'УЦН 1.0'!R:R,0)),"")="",""," ("&amp;IFERROR(INDEX('УЦН 1.0'!H:H,MATCH('показатель 504-п'!T1498,'УЦН 1.0'!R:R,0)),"")&amp;")"))</f>
        <v xml:space="preserve">2020 (Спутник)</v>
      </c>
      <c r="R1498" s="807" t="str">
        <f>IFERROR(INDEX('УЦН 2.0'!K:K,MATCH('показатель 504-п'!T1498,'УЦН 2.0'!L:L,0)),"")</f>
        <v/>
      </c>
      <c r="S1498" s="801" t="str">
        <f>IFERROR(INDEX('ПРТС'!H:H,MATCH('показатель 504-п'!T1498,'ПРТС'!P:P,0)),"")</f>
        <v/>
      </c>
      <c r="T1498" s="808">
        <v>1499</v>
      </c>
      <c r="U1498" s="785"/>
      <c r="V1498" s="785"/>
      <c r="W1498" s="785"/>
      <c r="X1498" s="785"/>
      <c r="Y1498" s="785"/>
      <c r="Z1498" s="785"/>
      <c r="AA1498" s="785"/>
      <c r="AB1498" s="785"/>
    </row>
    <row r="1499" ht="14.25">
      <c r="A1499" s="800" t="s">
        <v>1161</v>
      </c>
      <c r="B1499" s="800" t="s">
        <v>8138</v>
      </c>
      <c r="C1499" s="800" t="s">
        <v>8139</v>
      </c>
      <c r="D1499" s="801">
        <v>1014</v>
      </c>
      <c r="E1499" s="802">
        <v>775</v>
      </c>
      <c r="F1499" s="803" t="s">
        <v>8140</v>
      </c>
      <c r="G1499" s="803" t="s">
        <v>8141</v>
      </c>
      <c r="H1499" s="803" t="s">
        <v>8142</v>
      </c>
      <c r="I1499" s="803" t="str">
        <f>IFERROR(INDEX('УУС'!F:F,MATCH('показатель 504-п'!T1499,'УУС'!N:N,0)),"")</f>
        <v/>
      </c>
      <c r="J1499" s="804" t="str">
        <f t="shared" si="76"/>
        <v xml:space="preserve">4G хор</v>
      </c>
      <c r="K1499" s="805" t="s">
        <v>156</v>
      </c>
      <c r="L1499" s="805" t="s">
        <v>2481</v>
      </c>
      <c r="M1499" s="805" t="s">
        <v>156</v>
      </c>
      <c r="N1499" s="805" t="s">
        <v>156</v>
      </c>
      <c r="O1499" s="806" t="str">
        <f t="shared" si="77"/>
        <v>-</v>
      </c>
      <c r="P1499" s="801" t="s">
        <v>156</v>
      </c>
      <c r="Q1499" s="801" t="str">
        <f>CONCATENATE(IFERROR(INDEX('УЦН 1.0'!D:D,MATCH('показатель 504-п'!T1499,'УЦН 1.0'!R:R,0)),""),IF(IFERROR(INDEX('УЦН 1.0'!H:H,MATCH('показатель 504-п'!T1499,'УЦН 1.0'!R:R,0)),"")="",""," ("&amp;IFERROR(INDEX('УЦН 1.0'!H:H,MATCH('показатель 504-п'!T1499,'УЦН 1.0'!R:R,0)),"")&amp;")"))</f>
        <v/>
      </c>
      <c r="R1499" s="807" t="str">
        <f>IFERROR(INDEX('УЦН 2.0'!K:K,MATCH('показатель 504-п'!T1499,'УЦН 2.0'!L:L,0)),"")</f>
        <v/>
      </c>
      <c r="S1499" s="801" t="str">
        <f>IFERROR(INDEX('ПРТС'!H:H,MATCH('показатель 504-п'!T1499,'ПРТС'!P:P,0)),"")</f>
        <v/>
      </c>
      <c r="T1499" s="808">
        <v>1500</v>
      </c>
      <c r="U1499" s="785"/>
      <c r="V1499" s="785"/>
      <c r="W1499" s="785"/>
      <c r="X1499" s="785"/>
      <c r="Y1499" s="785"/>
      <c r="Z1499" s="785"/>
      <c r="AA1499" s="785"/>
      <c r="AB1499" s="785"/>
    </row>
    <row r="1500" ht="14.25">
      <c r="A1500" s="800" t="s">
        <v>1161</v>
      </c>
      <c r="B1500" s="800" t="s">
        <v>8143</v>
      </c>
      <c r="C1500" s="800" t="s">
        <v>8144</v>
      </c>
      <c r="D1500" s="801">
        <v>101</v>
      </c>
      <c r="E1500" s="802">
        <v>47</v>
      </c>
      <c r="F1500" s="803" t="s">
        <v>8145</v>
      </c>
      <c r="G1500" s="803" t="s">
        <v>8146</v>
      </c>
      <c r="H1500" s="803" t="s">
        <v>8147</v>
      </c>
      <c r="I1500" s="803" t="str">
        <f>IFERROR(INDEX('УУС'!F:F,MATCH('показатель 504-п'!T1500,'УУС'!N:N,0)),"")</f>
        <v/>
      </c>
      <c r="J1500" s="804" t="str">
        <f t="shared" si="76"/>
        <v>-</v>
      </c>
      <c r="K1500" s="805" t="s">
        <v>156</v>
      </c>
      <c r="L1500" s="805" t="s">
        <v>156</v>
      </c>
      <c r="M1500" s="805" t="s">
        <v>156</v>
      </c>
      <c r="N1500" s="805" t="s">
        <v>156</v>
      </c>
      <c r="O1500" s="806" t="str">
        <f t="shared" si="77"/>
        <v>-</v>
      </c>
      <c r="P1500" s="801" t="s">
        <v>156</v>
      </c>
      <c r="Q1500" s="801" t="str">
        <f>CONCATENATE(IFERROR(INDEX('УЦН 1.0'!D:D,MATCH('показатель 504-п'!T1500,'УЦН 1.0'!R:R,0)),""),IF(IFERROR(INDEX('УЦН 1.0'!H:H,MATCH('показатель 504-п'!T1500,'УЦН 1.0'!R:R,0)),"")="",""," ("&amp;IFERROR(INDEX('УЦН 1.0'!H:H,MATCH('показатель 504-п'!T1500,'УЦН 1.0'!R:R,0)),"")&amp;")"))</f>
        <v/>
      </c>
      <c r="R1500" s="807" t="str">
        <f>IFERROR(INDEX('УЦН 2.0'!K:K,MATCH('показатель 504-п'!T1500,'УЦН 2.0'!L:L,0)),"")</f>
        <v/>
      </c>
      <c r="S1500" s="801" t="str">
        <f>IFERROR(INDEX('ПРТС'!H:H,MATCH('показатель 504-п'!T1500,'ПРТС'!P:P,0)),"")</f>
        <v/>
      </c>
      <c r="T1500" s="808">
        <v>1501</v>
      </c>
      <c r="U1500" s="785"/>
      <c r="V1500" s="785"/>
      <c r="W1500" s="785"/>
      <c r="X1500" s="785"/>
      <c r="Y1500" s="785"/>
      <c r="Z1500" s="785"/>
      <c r="AA1500" s="785"/>
      <c r="AB1500" s="785"/>
    </row>
    <row r="1501" ht="14.25">
      <c r="A1501" s="800" t="s">
        <v>1161</v>
      </c>
      <c r="B1501" s="800" t="s">
        <v>3527</v>
      </c>
      <c r="C1501" s="800" t="s">
        <v>59</v>
      </c>
      <c r="D1501" s="801">
        <v>143</v>
      </c>
      <c r="E1501" s="802">
        <v>76</v>
      </c>
      <c r="F1501" s="803" t="s">
        <v>8148</v>
      </c>
      <c r="G1501" s="803" t="s">
        <v>8149</v>
      </c>
      <c r="H1501" s="803" t="s">
        <v>8150</v>
      </c>
      <c r="I1501" s="803" t="str">
        <f>IFERROR(INDEX('УУС'!F:F,MATCH('показатель 504-п'!T1501,'УУС'!N:N,0)),"")</f>
        <v xml:space="preserve">ул. Центральная, д. 12</v>
      </c>
      <c r="J1501" s="804" t="str">
        <f t="shared" si="76"/>
        <v>-</v>
      </c>
      <c r="K1501" s="805" t="s">
        <v>156</v>
      </c>
      <c r="L1501" s="805" t="s">
        <v>156</v>
      </c>
      <c r="M1501" s="805" t="s">
        <v>156</v>
      </c>
      <c r="N1501" s="805" t="s">
        <v>156</v>
      </c>
      <c r="O1501" s="806" t="str">
        <f t="shared" si="77"/>
        <v>-</v>
      </c>
      <c r="P1501" s="801" t="s">
        <v>156</v>
      </c>
      <c r="Q1501" s="801" t="str">
        <f>CONCATENATE(IFERROR(INDEX('УЦН 1.0'!D:D,MATCH('показатель 504-п'!T1501,'УЦН 1.0'!R:R,0)),""),IF(IFERROR(INDEX('УЦН 1.0'!H:H,MATCH('показатель 504-п'!T1501,'УЦН 1.0'!R:R,0)),"")="",""," ("&amp;IFERROR(INDEX('УЦН 1.0'!H:H,MATCH('показатель 504-п'!T1501,'УЦН 1.0'!R:R,0)),"")&amp;")"))</f>
        <v/>
      </c>
      <c r="R1501" s="807" t="str">
        <f>IFERROR(INDEX('УЦН 2.0'!K:K,MATCH('показатель 504-п'!T1501,'УЦН 2.0'!L:L,0)),"")</f>
        <v/>
      </c>
      <c r="S1501" s="801" t="str">
        <f>IFERROR(INDEX('ПРТС'!H:H,MATCH('показатель 504-п'!T1501,'ПРТС'!P:P,0)),"")</f>
        <v/>
      </c>
      <c r="T1501" s="808">
        <v>1502</v>
      </c>
      <c r="U1501" s="785"/>
      <c r="V1501" s="785"/>
      <c r="W1501" s="785"/>
      <c r="X1501" s="785"/>
      <c r="Y1501" s="785"/>
      <c r="Z1501" s="785"/>
      <c r="AA1501" s="785"/>
      <c r="AB1501" s="785"/>
    </row>
    <row r="1502" ht="14.25">
      <c r="A1502" s="800" t="s">
        <v>1161</v>
      </c>
      <c r="B1502" s="800" t="s">
        <v>3527</v>
      </c>
      <c r="C1502" s="800" t="s">
        <v>60</v>
      </c>
      <c r="D1502" s="801">
        <v>72</v>
      </c>
      <c r="E1502" s="802">
        <v>64</v>
      </c>
      <c r="F1502" s="803" t="s">
        <v>8151</v>
      </c>
      <c r="G1502" s="803" t="s">
        <v>8152</v>
      </c>
      <c r="H1502" s="803" t="s">
        <v>8153</v>
      </c>
      <c r="I1502" s="803" t="str">
        <f>IFERROR(INDEX('УУС'!F:F,MATCH('показатель 504-п'!T1502,'УУС'!N:N,0)),"")</f>
        <v xml:space="preserve">ул. Декабристов, д. 15 «А»</v>
      </c>
      <c r="J1502" s="804" t="str">
        <f t="shared" si="76"/>
        <v>-</v>
      </c>
      <c r="K1502" s="805" t="s">
        <v>156</v>
      </c>
      <c r="L1502" s="805" t="s">
        <v>156</v>
      </c>
      <c r="M1502" s="805" t="s">
        <v>156</v>
      </c>
      <c r="N1502" s="805" t="s">
        <v>156</v>
      </c>
      <c r="O1502" s="806" t="str">
        <f t="shared" si="77"/>
        <v>Спутник</v>
      </c>
      <c r="P1502" s="801" t="s">
        <v>882</v>
      </c>
      <c r="Q1502" s="801" t="str">
        <f>CONCATENATE(IFERROR(INDEX('УЦН 1.0'!D:D,MATCH('показатель 504-п'!T1502,'УЦН 1.0'!R:R,0)),""),IF(IFERROR(INDEX('УЦН 1.0'!H:H,MATCH('показатель 504-п'!T1502,'УЦН 1.0'!R:R,0)),"")="",""," ("&amp;IFERROR(INDEX('УЦН 1.0'!H:H,MATCH('показатель 504-п'!T1502,'УЦН 1.0'!R:R,0)),"")&amp;")"))</f>
        <v/>
      </c>
      <c r="R1502" s="807" t="str">
        <f>IFERROR(INDEX('УЦН 2.0'!K:K,MATCH('показатель 504-п'!T1502,'УЦН 2.0'!L:L,0)),"")</f>
        <v/>
      </c>
      <c r="S1502" s="801" t="str">
        <f>IFERROR(INDEX('ПРТС'!H:H,MATCH('показатель 504-п'!T1502,'ПРТС'!P:P,0)),"")</f>
        <v/>
      </c>
      <c r="T1502" s="808">
        <v>1503</v>
      </c>
      <c r="U1502" s="785"/>
      <c r="V1502" s="785"/>
      <c r="W1502" s="785"/>
      <c r="X1502" s="785"/>
      <c r="Y1502" s="785"/>
      <c r="Z1502" s="785"/>
      <c r="AA1502" s="785"/>
      <c r="AB1502" s="785"/>
    </row>
    <row r="1503" ht="14.25">
      <c r="A1503" s="800" t="s">
        <v>1161</v>
      </c>
      <c r="B1503" s="800" t="s">
        <v>7756</v>
      </c>
      <c r="C1503" s="800" t="s">
        <v>8154</v>
      </c>
      <c r="D1503" s="801">
        <v>72</v>
      </c>
      <c r="E1503" s="802">
        <v>47</v>
      </c>
      <c r="F1503" s="803" t="s">
        <v>8155</v>
      </c>
      <c r="G1503" s="803" t="s">
        <v>8156</v>
      </c>
      <c r="H1503" s="803" t="s">
        <v>8157</v>
      </c>
      <c r="I1503" s="803" t="str">
        <f>IFERROR(INDEX('УУС'!F:F,MATCH('показатель 504-п'!T1503,'УУС'!N:N,0)),"")</f>
        <v/>
      </c>
      <c r="J1503" s="804" t="str">
        <f t="shared" si="76"/>
        <v>-</v>
      </c>
      <c r="K1503" s="805" t="s">
        <v>156</v>
      </c>
      <c r="L1503" s="805" t="s">
        <v>156</v>
      </c>
      <c r="M1503" s="805" t="s">
        <v>156</v>
      </c>
      <c r="N1503" s="805" t="s">
        <v>156</v>
      </c>
      <c r="O1503" s="806" t="str">
        <f t="shared" si="77"/>
        <v>-</v>
      </c>
      <c r="P1503" s="801" t="s">
        <v>156</v>
      </c>
      <c r="Q1503" s="801" t="str">
        <f>CONCATENATE(IFERROR(INDEX('УЦН 1.0'!D:D,MATCH('показатель 504-п'!T1503,'УЦН 1.0'!R:R,0)),""),IF(IFERROR(INDEX('УЦН 1.0'!H:H,MATCH('показатель 504-п'!T1503,'УЦН 1.0'!R:R,0)),"")="",""," ("&amp;IFERROR(INDEX('УЦН 1.0'!H:H,MATCH('показатель 504-п'!T1503,'УЦН 1.0'!R:R,0)),"")&amp;")"))</f>
        <v/>
      </c>
      <c r="R1503" s="807" t="str">
        <f>IFERROR(INDEX('УЦН 2.0'!K:K,MATCH('показатель 504-п'!T1503,'УЦН 2.0'!L:L,0)),"")</f>
        <v/>
      </c>
      <c r="S1503" s="801" t="str">
        <f>IFERROR(INDEX('ПРТС'!H:H,MATCH('показатель 504-п'!T1503,'ПРТС'!P:P,0)),"")</f>
        <v/>
      </c>
      <c r="T1503" s="808">
        <v>1504</v>
      </c>
      <c r="U1503" s="785"/>
      <c r="V1503" s="785"/>
      <c r="W1503" s="785"/>
      <c r="X1503" s="785"/>
      <c r="Y1503" s="785"/>
      <c r="Z1503" s="785"/>
      <c r="AA1503" s="785"/>
      <c r="AB1503" s="785"/>
    </row>
    <row r="1504" ht="14.25">
      <c r="A1504" s="818" t="s">
        <v>1161</v>
      </c>
      <c r="B1504" s="800" t="s">
        <v>3527</v>
      </c>
      <c r="C1504" s="818" t="s">
        <v>142</v>
      </c>
      <c r="D1504" s="801">
        <v>167</v>
      </c>
      <c r="E1504" s="822">
        <v>101</v>
      </c>
      <c r="F1504" s="823" t="s">
        <v>8158</v>
      </c>
      <c r="G1504" s="823" t="s">
        <v>8159</v>
      </c>
      <c r="H1504" s="823" t="s">
        <v>8160</v>
      </c>
      <c r="I1504" s="803" t="str">
        <f>IFERROR(INDEX('УУС'!F:F,MATCH('показатель 504-п'!T1504,'УУС'!N:N,0)),"")</f>
        <v xml:space="preserve">ул. Центральная, д. 14</v>
      </c>
      <c r="J1504" s="819" t="str">
        <f t="shared" si="76"/>
        <v>-</v>
      </c>
      <c r="K1504" s="805" t="s">
        <v>156</v>
      </c>
      <c r="L1504" s="805" t="s">
        <v>156</v>
      </c>
      <c r="M1504" s="805" t="s">
        <v>156</v>
      </c>
      <c r="N1504" s="820" t="s">
        <v>156</v>
      </c>
      <c r="O1504" s="806" t="str">
        <f t="shared" si="77"/>
        <v>Спутник</v>
      </c>
      <c r="P1504" s="801" t="s">
        <v>882</v>
      </c>
      <c r="Q1504" s="801" t="str">
        <f>CONCATENATE(IFERROR(INDEX('УЦН 1.0'!D:D,MATCH('показатель 504-п'!T1504,'УЦН 1.0'!R:R,0)),""),IF(IFERROR(INDEX('УЦН 1.0'!H:H,MATCH('показатель 504-п'!T1504,'УЦН 1.0'!R:R,0)),"")="",""," ("&amp;IFERROR(INDEX('УЦН 1.0'!H:H,MATCH('показатель 504-п'!T1504,'УЦН 1.0'!R:R,0)),"")&amp;")"))</f>
        <v/>
      </c>
      <c r="R1504" s="807">
        <f>IFERROR(INDEX('УЦН 2.0'!K:K,MATCH('показатель 504-п'!T1504,'УЦН 2.0'!L:L,0)),"")</f>
        <v>0</v>
      </c>
      <c r="S1504" s="801" t="str">
        <f>IFERROR(INDEX('ПРТС'!H:H,MATCH('показатель 504-п'!T1504,'ПРТС'!P:P,0)),"")</f>
        <v/>
      </c>
      <c r="T1504" s="808">
        <v>1505</v>
      </c>
      <c r="U1504" s="785"/>
      <c r="V1504" s="785"/>
      <c r="W1504" s="785"/>
      <c r="X1504" s="785"/>
      <c r="Y1504" s="785"/>
      <c r="Z1504" s="785"/>
      <c r="AA1504" s="785"/>
      <c r="AB1504" s="785"/>
    </row>
    <row r="1505" ht="14.25">
      <c r="A1505" s="800" t="s">
        <v>1161</v>
      </c>
      <c r="B1505" s="800" t="s">
        <v>3527</v>
      </c>
      <c r="C1505" s="800" t="s">
        <v>8161</v>
      </c>
      <c r="D1505" s="801">
        <v>2</v>
      </c>
      <c r="E1505" s="802">
        <v>0</v>
      </c>
      <c r="F1505" s="803" t="s">
        <v>8162</v>
      </c>
      <c r="G1505" s="803" t="s">
        <v>8163</v>
      </c>
      <c r="H1505" s="803" t="s">
        <v>8164</v>
      </c>
      <c r="I1505" s="803" t="str">
        <f>IFERROR(INDEX('УУС'!F:F,MATCH('показатель 504-п'!T1505,'УУС'!N:N,0)),"")</f>
        <v/>
      </c>
      <c r="J1505" s="804" t="str">
        <f t="shared" si="76"/>
        <v>-</v>
      </c>
      <c r="K1505" s="805" t="s">
        <v>156</v>
      </c>
      <c r="L1505" s="805" t="s">
        <v>156</v>
      </c>
      <c r="M1505" s="805" t="s">
        <v>156</v>
      </c>
      <c r="N1505" s="805" t="s">
        <v>156</v>
      </c>
      <c r="O1505" s="806" t="str">
        <f t="shared" si="77"/>
        <v>-</v>
      </c>
      <c r="P1505" s="801" t="s">
        <v>156</v>
      </c>
      <c r="Q1505" s="801" t="str">
        <f>CONCATENATE(IFERROR(INDEX('УЦН 1.0'!D:D,MATCH('показатель 504-п'!T1505,'УЦН 1.0'!R:R,0)),""),IF(IFERROR(INDEX('УЦН 1.0'!H:H,MATCH('показатель 504-п'!T1505,'УЦН 1.0'!R:R,0)),"")="",""," ("&amp;IFERROR(INDEX('УЦН 1.0'!H:H,MATCH('показатель 504-п'!T1505,'УЦН 1.0'!R:R,0)),"")&amp;")"))</f>
        <v/>
      </c>
      <c r="R1505" s="807" t="str">
        <f>IFERROR(INDEX('УЦН 2.0'!K:K,MATCH('показатель 504-п'!T1505,'УЦН 2.0'!L:L,0)),"")</f>
        <v/>
      </c>
      <c r="S1505" s="801" t="str">
        <f>IFERROR(INDEX('ПРТС'!H:H,MATCH('показатель 504-п'!T1505,'ПРТС'!P:P,0)),"")</f>
        <v/>
      </c>
      <c r="T1505" s="808">
        <v>1506</v>
      </c>
      <c r="U1505" s="785"/>
      <c r="V1505" s="785"/>
      <c r="W1505" s="785"/>
      <c r="X1505" s="785"/>
      <c r="Y1505" s="785"/>
      <c r="Z1505" s="785"/>
      <c r="AA1505" s="785"/>
      <c r="AB1505" s="785"/>
    </row>
    <row r="1506" ht="14.25">
      <c r="A1506" s="800" t="s">
        <v>1161</v>
      </c>
      <c r="B1506" s="800" t="s">
        <v>3527</v>
      </c>
      <c r="C1506" s="800" t="s">
        <v>8165</v>
      </c>
      <c r="D1506" s="801">
        <v>0</v>
      </c>
      <c r="E1506" s="802">
        <v>0</v>
      </c>
      <c r="F1506" s="803" t="s">
        <v>8166</v>
      </c>
      <c r="G1506" s="803" t="s">
        <v>8167</v>
      </c>
      <c r="H1506" s="803" t="s">
        <v>8168</v>
      </c>
      <c r="I1506" s="803" t="str">
        <f>IFERROR(INDEX('УУС'!F:F,MATCH('показатель 504-п'!T1506,'УУС'!N:N,0)),"")</f>
        <v/>
      </c>
      <c r="J1506" s="804" t="str">
        <f t="shared" si="76"/>
        <v>-</v>
      </c>
      <c r="K1506" s="805" t="s">
        <v>156</v>
      </c>
      <c r="L1506" s="805" t="s">
        <v>156</v>
      </c>
      <c r="M1506" s="805" t="s">
        <v>156</v>
      </c>
      <c r="N1506" s="805" t="s">
        <v>156</v>
      </c>
      <c r="O1506" s="806" t="str">
        <f t="shared" si="77"/>
        <v>-</v>
      </c>
      <c r="P1506" s="801" t="s">
        <v>156</v>
      </c>
      <c r="Q1506" s="801" t="str">
        <f>CONCATENATE(IFERROR(INDEX('УЦН 1.0'!D:D,MATCH('показатель 504-п'!T1506,'УЦН 1.0'!R:R,0)),""),IF(IFERROR(INDEX('УЦН 1.0'!H:H,MATCH('показатель 504-п'!T1506,'УЦН 1.0'!R:R,0)),"")="",""," ("&amp;IFERROR(INDEX('УЦН 1.0'!H:H,MATCH('показатель 504-п'!T1506,'УЦН 1.0'!R:R,0)),"")&amp;")"))</f>
        <v/>
      </c>
      <c r="R1506" s="807" t="str">
        <f>IFERROR(INDEX('УЦН 2.0'!K:K,MATCH('показатель 504-п'!T1506,'УЦН 2.0'!L:L,0)),"")</f>
        <v/>
      </c>
      <c r="S1506" s="801" t="str">
        <f>IFERROR(INDEX('ПРТС'!H:H,MATCH('показатель 504-п'!T1506,'ПРТС'!P:P,0)),"")</f>
        <v/>
      </c>
      <c r="T1506" s="808">
        <v>1507</v>
      </c>
      <c r="U1506" s="785"/>
      <c r="V1506" s="785"/>
      <c r="W1506" s="785"/>
      <c r="X1506" s="785"/>
      <c r="Y1506" s="785"/>
      <c r="Z1506" s="785"/>
      <c r="AA1506" s="785"/>
      <c r="AB1506" s="785"/>
    </row>
    <row r="1507" ht="14.25">
      <c r="A1507" s="800" t="s">
        <v>1161</v>
      </c>
      <c r="B1507" s="800" t="s">
        <v>8143</v>
      </c>
      <c r="C1507" s="800" t="s">
        <v>8169</v>
      </c>
      <c r="D1507" s="801">
        <v>4662</v>
      </c>
      <c r="E1507" s="802">
        <v>3178</v>
      </c>
      <c r="F1507" s="803" t="s">
        <v>8170</v>
      </c>
      <c r="G1507" s="803" t="s">
        <v>8171</v>
      </c>
      <c r="H1507" s="803" t="s">
        <v>8172</v>
      </c>
      <c r="I1507" s="803" t="str">
        <f>IFERROR(INDEX('УУС'!F:F,MATCH('показатель 504-п'!T1507,'УУС'!N:N,0)),"")</f>
        <v/>
      </c>
      <c r="J1507" s="804" t="str">
        <f t="shared" si="76"/>
        <v xml:space="preserve">4G хор</v>
      </c>
      <c r="K1507" s="805" t="s">
        <v>2557</v>
      </c>
      <c r="L1507" s="805" t="s">
        <v>2481</v>
      </c>
      <c r="M1507" s="805" t="s">
        <v>2482</v>
      </c>
      <c r="N1507" s="805" t="s">
        <v>2695</v>
      </c>
      <c r="O1507" s="806" t="str">
        <f t="shared" si="77"/>
        <v>-</v>
      </c>
      <c r="P1507" s="801" t="s">
        <v>156</v>
      </c>
      <c r="Q1507" s="801" t="str">
        <f>CONCATENATE(IFERROR(INDEX('УЦН 1.0'!D:D,MATCH('показатель 504-п'!T1507,'УЦН 1.0'!R:R,0)),""),IF(IFERROR(INDEX('УЦН 1.0'!H:H,MATCH('показатель 504-п'!T1507,'УЦН 1.0'!R:R,0)),"")="",""," ("&amp;IFERROR(INDEX('УЦН 1.0'!H:H,MATCH('показатель 504-п'!T1507,'УЦН 1.0'!R:R,0)),"")&amp;")"))</f>
        <v/>
      </c>
      <c r="R1507" s="807" t="str">
        <f>IFERROR(INDEX('УЦН 2.0'!K:K,MATCH('показатель 504-п'!T1507,'УЦН 2.0'!L:L,0)),"")</f>
        <v/>
      </c>
      <c r="S1507" s="801" t="str">
        <f>IFERROR(INDEX('ПРТС'!H:H,MATCH('показатель 504-п'!T1507,'ПРТС'!P:P,0)),"")</f>
        <v/>
      </c>
      <c r="T1507" s="808">
        <v>1508</v>
      </c>
      <c r="U1507" s="785"/>
      <c r="V1507" s="785"/>
      <c r="W1507" s="785"/>
      <c r="X1507" s="785"/>
      <c r="Y1507" s="785"/>
      <c r="Z1507" s="785"/>
      <c r="AA1507" s="785"/>
      <c r="AB1507" s="785"/>
    </row>
    <row r="1508" ht="14.25">
      <c r="A1508" s="800" t="s">
        <v>1161</v>
      </c>
      <c r="B1508" s="800" t="s">
        <v>3527</v>
      </c>
      <c r="C1508" s="800" t="s">
        <v>1453</v>
      </c>
      <c r="D1508" s="801">
        <v>278</v>
      </c>
      <c r="E1508" s="822">
        <v>244</v>
      </c>
      <c r="F1508" s="823" t="s">
        <v>8173</v>
      </c>
      <c r="G1508" s="823" t="s">
        <v>8174</v>
      </c>
      <c r="H1508" s="823" t="s">
        <v>8175</v>
      </c>
      <c r="I1508" s="803" t="str">
        <f>IFERROR(INDEX('УУС'!F:F,MATCH('показатель 504-п'!T1508,'УУС'!N:N,0)),"")</f>
        <v/>
      </c>
      <c r="J1508" s="804" t="str">
        <f t="shared" si="76"/>
        <v>-</v>
      </c>
      <c r="K1508" s="805" t="s">
        <v>156</v>
      </c>
      <c r="L1508" s="805" t="s">
        <v>156</v>
      </c>
      <c r="M1508" s="805" t="s">
        <v>156</v>
      </c>
      <c r="N1508" s="805" t="s">
        <v>156</v>
      </c>
      <c r="O1508" s="806" t="str">
        <f t="shared" si="77"/>
        <v>Спутник</v>
      </c>
      <c r="P1508" s="801" t="s">
        <v>882</v>
      </c>
      <c r="Q1508" s="801" t="str">
        <f>CONCATENATE(IFERROR(INDEX('УЦН 1.0'!D:D,MATCH('показатель 504-п'!T1508,'УЦН 1.0'!R:R,0)),""),IF(IFERROR(INDEX('УЦН 1.0'!H:H,MATCH('показатель 504-п'!T1508,'УЦН 1.0'!R:R,0)),"")="",""," ("&amp;IFERROR(INDEX('УЦН 1.0'!H:H,MATCH('показатель 504-п'!T1508,'УЦН 1.0'!R:R,0)),"")&amp;")"))</f>
        <v/>
      </c>
      <c r="R1508" s="807" t="str">
        <f>IFERROR(INDEX('УЦН 2.0'!K:K,MATCH('показатель 504-п'!T1508,'УЦН 2.0'!L:L,0)),"")</f>
        <v/>
      </c>
      <c r="S1508" s="801" t="str">
        <f>IFERROR(INDEX('ПРТС'!H:H,MATCH('показатель 504-п'!T1508,'ПРТС'!P:P,0)),"")</f>
        <v/>
      </c>
      <c r="T1508" s="808">
        <v>1509</v>
      </c>
      <c r="U1508" s="785"/>
      <c r="V1508" s="785"/>
      <c r="W1508" s="785"/>
      <c r="X1508" s="785"/>
      <c r="Y1508" s="785"/>
      <c r="Z1508" s="785"/>
      <c r="AA1508" s="785"/>
      <c r="AB1508" s="785"/>
    </row>
    <row r="1509" ht="14.25">
      <c r="A1509" s="800" t="s">
        <v>1161</v>
      </c>
      <c r="B1509" s="800" t="s">
        <v>3527</v>
      </c>
      <c r="C1509" s="800" t="s">
        <v>8176</v>
      </c>
      <c r="D1509" s="801">
        <v>0</v>
      </c>
      <c r="E1509" s="802">
        <v>0</v>
      </c>
      <c r="F1509" s="803" t="s">
        <v>8177</v>
      </c>
      <c r="G1509" s="803" t="s">
        <v>8178</v>
      </c>
      <c r="H1509" s="803" t="s">
        <v>8179</v>
      </c>
      <c r="I1509" s="803" t="str">
        <f>IFERROR(INDEX('УУС'!F:F,MATCH('показатель 504-п'!T1509,'УУС'!N:N,0)),"")</f>
        <v/>
      </c>
      <c r="J1509" s="804" t="str">
        <f t="shared" si="76"/>
        <v>-</v>
      </c>
      <c r="K1509" s="805" t="s">
        <v>156</v>
      </c>
      <c r="L1509" s="805" t="s">
        <v>156</v>
      </c>
      <c r="M1509" s="805" t="s">
        <v>156</v>
      </c>
      <c r="N1509" s="805" t="s">
        <v>156</v>
      </c>
      <c r="O1509" s="806" t="str">
        <f t="shared" si="77"/>
        <v>-</v>
      </c>
      <c r="P1509" s="801" t="s">
        <v>156</v>
      </c>
      <c r="Q1509" s="801" t="str">
        <f>CONCATENATE(IFERROR(INDEX('УЦН 1.0'!D:D,MATCH('показатель 504-п'!T1509,'УЦН 1.0'!R:R,0)),""),IF(IFERROR(INDEX('УЦН 1.0'!H:H,MATCH('показатель 504-п'!T1509,'УЦН 1.0'!R:R,0)),"")="",""," ("&amp;IFERROR(INDEX('УЦН 1.0'!H:H,MATCH('показатель 504-п'!T1509,'УЦН 1.0'!R:R,0)),"")&amp;")"))</f>
        <v/>
      </c>
      <c r="R1509" s="807" t="str">
        <f>IFERROR(INDEX('УЦН 2.0'!K:K,MATCH('показатель 504-п'!T1509,'УЦН 2.0'!L:L,0)),"")</f>
        <v/>
      </c>
      <c r="S1509" s="801" t="str">
        <f>IFERROR(INDEX('ПРТС'!H:H,MATCH('показатель 504-п'!T1509,'ПРТС'!P:P,0)),"")</f>
        <v/>
      </c>
      <c r="T1509" s="808">
        <v>1510</v>
      </c>
      <c r="U1509" s="785"/>
      <c r="V1509" s="785"/>
      <c r="W1509" s="785"/>
      <c r="X1509" s="785"/>
      <c r="Y1509" s="785"/>
      <c r="Z1509" s="785"/>
      <c r="AA1509" s="785"/>
      <c r="AB1509" s="785"/>
    </row>
    <row r="1510" ht="14.25">
      <c r="A1510" s="800" t="s">
        <v>1161</v>
      </c>
      <c r="B1510" s="800" t="s">
        <v>3527</v>
      </c>
      <c r="C1510" s="800" t="s">
        <v>8180</v>
      </c>
      <c r="D1510" s="801">
        <v>20</v>
      </c>
      <c r="E1510" s="802">
        <v>0</v>
      </c>
      <c r="F1510" s="803" t="s">
        <v>8181</v>
      </c>
      <c r="G1510" s="803" t="s">
        <v>8182</v>
      </c>
      <c r="H1510" s="803" t="s">
        <v>8183</v>
      </c>
      <c r="I1510" s="803" t="str">
        <f>IFERROR(INDEX('УУС'!F:F,MATCH('показатель 504-п'!T1510,'УУС'!N:N,0)),"")</f>
        <v/>
      </c>
      <c r="J1510" s="804" t="str">
        <f t="shared" si="76"/>
        <v>-</v>
      </c>
      <c r="K1510" s="805" t="s">
        <v>156</v>
      </c>
      <c r="L1510" s="805" t="s">
        <v>156</v>
      </c>
      <c r="M1510" s="805" t="s">
        <v>156</v>
      </c>
      <c r="N1510" s="805" t="s">
        <v>156</v>
      </c>
      <c r="O1510" s="806" t="str">
        <f t="shared" si="77"/>
        <v>-</v>
      </c>
      <c r="P1510" s="801" t="s">
        <v>156</v>
      </c>
      <c r="Q1510" s="801" t="str">
        <f>CONCATENATE(IFERROR(INDEX('УЦН 1.0'!D:D,MATCH('показатель 504-п'!T1510,'УЦН 1.0'!R:R,0)),""),IF(IFERROR(INDEX('УЦН 1.0'!H:H,MATCH('показатель 504-п'!T1510,'УЦН 1.0'!R:R,0)),"")="",""," ("&amp;IFERROR(INDEX('УЦН 1.0'!H:H,MATCH('показатель 504-п'!T1510,'УЦН 1.0'!R:R,0)),"")&amp;")"))</f>
        <v/>
      </c>
      <c r="R1510" s="807" t="str">
        <f>IFERROR(INDEX('УЦН 2.0'!K:K,MATCH('показатель 504-п'!T1510,'УЦН 2.0'!L:L,0)),"")</f>
        <v/>
      </c>
      <c r="S1510" s="801" t="str">
        <f>IFERROR(INDEX('ПРТС'!H:H,MATCH('показатель 504-п'!T1510,'ПРТС'!P:P,0)),"")</f>
        <v/>
      </c>
      <c r="T1510" s="808">
        <v>1511</v>
      </c>
      <c r="U1510" s="785"/>
      <c r="V1510" s="785"/>
      <c r="W1510" s="785"/>
      <c r="X1510" s="785"/>
      <c r="Y1510" s="785"/>
      <c r="Z1510" s="785"/>
      <c r="AA1510" s="785"/>
      <c r="AB1510" s="785"/>
    </row>
    <row r="1511" ht="14.25">
      <c r="A1511" s="800" t="s">
        <v>1163</v>
      </c>
      <c r="B1511" s="800"/>
      <c r="C1511" s="800" t="s">
        <v>1460</v>
      </c>
      <c r="D1511" s="801">
        <v>3</v>
      </c>
      <c r="E1511" s="802">
        <v>0</v>
      </c>
      <c r="F1511" s="803" t="s">
        <v>8184</v>
      </c>
      <c r="G1511" s="803" t="s">
        <v>8185</v>
      </c>
      <c r="H1511" s="803" t="s">
        <v>8186</v>
      </c>
      <c r="I1511" s="803" t="str">
        <f>IFERROR(INDEX('УУС'!F:F,MATCH('показатель 504-п'!T1511,'УУС'!N:N,0)),"")</f>
        <v/>
      </c>
      <c r="J1511" s="804" t="str">
        <f t="shared" si="76"/>
        <v>-</v>
      </c>
      <c r="K1511" s="805" t="s">
        <v>156</v>
      </c>
      <c r="L1511" s="805" t="s">
        <v>156</v>
      </c>
      <c r="M1511" s="805" t="s">
        <v>156</v>
      </c>
      <c r="N1511" s="805" t="s">
        <v>156</v>
      </c>
      <c r="O1511" s="806" t="str">
        <f t="shared" si="77"/>
        <v>-</v>
      </c>
      <c r="P1511" s="801" t="s">
        <v>156</v>
      </c>
      <c r="Q1511" s="801" t="str">
        <f>CONCATENATE(IFERROR(INDEX('УЦН 1.0'!D:D,MATCH('показатель 504-п'!T1511,'УЦН 1.0'!R:R,0)),""),IF(IFERROR(INDEX('УЦН 1.0'!H:H,MATCH('показатель 504-п'!T1511,'УЦН 1.0'!R:R,0)),"")="",""," ("&amp;IFERROR(INDEX('УЦН 1.0'!H:H,MATCH('показатель 504-п'!T1511,'УЦН 1.0'!R:R,0)),"")&amp;")"))</f>
        <v/>
      </c>
      <c r="R1511" s="807" t="str">
        <f>IFERROR(INDEX('УЦН 2.0'!K:K,MATCH('показатель 504-п'!T1511,'УЦН 2.0'!L:L,0)),"")</f>
        <v/>
      </c>
      <c r="S1511" s="801" t="str">
        <f>IFERROR(INDEX('ПРТС'!H:H,MATCH('показатель 504-п'!T1511,'ПРТС'!P:P,0)),"")</f>
        <v/>
      </c>
      <c r="T1511" s="808">
        <v>1512</v>
      </c>
      <c r="U1511" s="785"/>
      <c r="V1511" s="785"/>
      <c r="W1511" s="785"/>
      <c r="X1511" s="785"/>
      <c r="Y1511" s="785"/>
      <c r="Z1511" s="785"/>
      <c r="AA1511" s="785"/>
      <c r="AB1511" s="785"/>
    </row>
    <row r="1512" ht="14.25">
      <c r="A1512" s="800" t="s">
        <v>1163</v>
      </c>
      <c r="B1512" s="800"/>
      <c r="C1512" s="800" t="s">
        <v>8187</v>
      </c>
      <c r="D1512" s="801">
        <v>56</v>
      </c>
      <c r="E1512" s="802">
        <v>28</v>
      </c>
      <c r="F1512" s="803" t="s">
        <v>8188</v>
      </c>
      <c r="G1512" s="803" t="s">
        <v>8189</v>
      </c>
      <c r="H1512" s="803" t="s">
        <v>8190</v>
      </c>
      <c r="I1512" s="803" t="str">
        <f>IFERROR(INDEX('УУС'!F:F,MATCH('показатель 504-п'!T1512,'УУС'!N:N,0)),"")</f>
        <v xml:space="preserve">д. 5</v>
      </c>
      <c r="J1512" s="804" t="str">
        <f t="shared" ref="J1512:J1575" si="78">IF(COUNTIF(K1512:N1512,"*4G хорошее*")&gt;0,"4G хор",IF(COUNTIF(K1512:N1512,"*3G хорошее*")&gt;0,"3G хор",IF(COUNTIF(K1512:N1512,"*4G низкое*")&gt;0,"4G низ",IF(COUNTIF(K1512:N1512,"*3G низкое*")&gt;0,"3G низ",IF(COUNTIF(K1512:N1512,"*2G хорошее*")&gt;0,"2G хор",IF(COUNTIF(K1512:N1512,"*2G низкое*")&gt;0,"2G низ",IF((COUNTIF(K1512:N1512,"* *")=0),"-",)))))))</f>
        <v>-</v>
      </c>
      <c r="K1512" s="805" t="s">
        <v>156</v>
      </c>
      <c r="L1512" s="805" t="s">
        <v>156</v>
      </c>
      <c r="M1512" s="805" t="s">
        <v>156</v>
      </c>
      <c r="N1512" s="805" t="s">
        <v>156</v>
      </c>
      <c r="O1512" s="806" t="str">
        <f t="shared" ref="O1512:O1575" si="79">IF(COUNTIF(P1512:R1512,"*ВОЛС*")&gt;0,"ВОЛС",IF(COUNTIF(P1512:R1512,"*БШПД*")&gt;0,"РРЛ",IF(COUNTIF(P1512:R1512,"*Спутник*")&gt;0,"Спутник",IF((COUNTIF(P1512:R1512,"* *")=0),"-",))))</f>
        <v>РРЛ</v>
      </c>
      <c r="P1512" s="801" t="s">
        <v>2540</v>
      </c>
      <c r="Q1512" s="801" t="str">
        <f>CONCATENATE(IFERROR(INDEX('УЦН 1.0'!D:D,MATCH('показатель 504-п'!T1512,'УЦН 1.0'!R:R,0)),""),IF(IFERROR(INDEX('УЦН 1.0'!H:H,MATCH('показатель 504-п'!T1512,'УЦН 1.0'!R:R,0)),"")="",""," ("&amp;IFERROR(INDEX('УЦН 1.0'!H:H,MATCH('показатель 504-п'!T1512,'УЦН 1.0'!R:R,0)),"")&amp;")"))</f>
        <v/>
      </c>
      <c r="R1512" s="807" t="str">
        <f>IFERROR(INDEX('УЦН 2.0'!K:K,MATCH('показатель 504-п'!T1512,'УЦН 2.0'!L:L,0)),"")</f>
        <v/>
      </c>
      <c r="S1512" s="801" t="str">
        <f>IFERROR(INDEX('ПРТС'!H:H,MATCH('показатель 504-п'!T1512,'ПРТС'!P:P,0)),"")</f>
        <v/>
      </c>
      <c r="T1512" s="808">
        <v>1513</v>
      </c>
      <c r="U1512" s="785"/>
      <c r="V1512" s="785"/>
      <c r="W1512" s="785"/>
      <c r="X1512" s="785"/>
      <c r="Y1512" s="785"/>
      <c r="Z1512" s="785"/>
      <c r="AA1512" s="785"/>
      <c r="AB1512" s="785"/>
    </row>
    <row r="1513" ht="14.25">
      <c r="A1513" s="800" t="s">
        <v>1163</v>
      </c>
      <c r="B1513" s="800"/>
      <c r="C1513" s="800" t="s">
        <v>6165</v>
      </c>
      <c r="D1513" s="801">
        <v>9</v>
      </c>
      <c r="E1513" s="802">
        <v>9</v>
      </c>
      <c r="F1513" s="803" t="s">
        <v>8191</v>
      </c>
      <c r="G1513" s="803" t="s">
        <v>8192</v>
      </c>
      <c r="H1513" s="803" t="s">
        <v>8193</v>
      </c>
      <c r="I1513" s="803" t="str">
        <f>IFERROR(INDEX('УУС'!F:F,MATCH('показатель 504-п'!T1513,'УУС'!N:N,0)),"")</f>
        <v xml:space="preserve">ул. Центральная, д. 1</v>
      </c>
      <c r="J1513" s="804" t="str">
        <f t="shared" si="78"/>
        <v>-</v>
      </c>
      <c r="K1513" s="805" t="s">
        <v>156</v>
      </c>
      <c r="L1513" s="805" t="s">
        <v>156</v>
      </c>
      <c r="M1513" s="805" t="s">
        <v>156</v>
      </c>
      <c r="N1513" s="805" t="s">
        <v>156</v>
      </c>
      <c r="O1513" s="806" t="str">
        <f t="shared" si="79"/>
        <v>-</v>
      </c>
      <c r="P1513" s="801" t="s">
        <v>156</v>
      </c>
      <c r="Q1513" s="801" t="str">
        <f>CONCATENATE(IFERROR(INDEX('УЦН 1.0'!D:D,MATCH('показатель 504-п'!T1513,'УЦН 1.0'!R:R,0)),""),IF(IFERROR(INDEX('УЦН 1.0'!H:H,MATCH('показатель 504-п'!T1513,'УЦН 1.0'!R:R,0)),"")="",""," ("&amp;IFERROR(INDEX('УЦН 1.0'!H:H,MATCH('показатель 504-п'!T1513,'УЦН 1.0'!R:R,0)),"")&amp;")"))</f>
        <v/>
      </c>
      <c r="R1513" s="807" t="str">
        <f>IFERROR(INDEX('УЦН 2.0'!K:K,MATCH('показатель 504-п'!T1513,'УЦН 2.0'!L:L,0)),"")</f>
        <v/>
      </c>
      <c r="S1513" s="801" t="str">
        <f>IFERROR(INDEX('ПРТС'!H:H,MATCH('показатель 504-п'!T1513,'ПРТС'!P:P,0)),"")</f>
        <v/>
      </c>
      <c r="T1513" s="808">
        <v>1514</v>
      </c>
      <c r="U1513" s="785"/>
      <c r="V1513" s="785"/>
      <c r="W1513" s="785"/>
      <c r="X1513" s="785"/>
      <c r="Y1513" s="785"/>
      <c r="Z1513" s="785"/>
      <c r="AA1513" s="785"/>
      <c r="AB1513" s="785"/>
    </row>
    <row r="1514" ht="14.25">
      <c r="A1514" s="800" t="s">
        <v>1163</v>
      </c>
      <c r="B1514" s="800"/>
      <c r="C1514" s="800" t="s">
        <v>1519</v>
      </c>
      <c r="D1514" s="801">
        <v>150</v>
      </c>
      <c r="E1514" s="822">
        <v>119</v>
      </c>
      <c r="F1514" s="823" t="s">
        <v>8194</v>
      </c>
      <c r="G1514" s="823" t="s">
        <v>8195</v>
      </c>
      <c r="H1514" s="823" t="s">
        <v>8196</v>
      </c>
      <c r="I1514" s="803" t="str">
        <f>IFERROR(INDEX('УУС'!F:F,MATCH('показатель 504-п'!T1514,'УУС'!N:N,0)),"")</f>
        <v xml:space="preserve">ул. Еланьская, д. 29</v>
      </c>
      <c r="J1514" s="804" t="str">
        <f t="shared" si="78"/>
        <v>-</v>
      </c>
      <c r="K1514" s="805" t="s">
        <v>156</v>
      </c>
      <c r="L1514" s="805" t="s">
        <v>156</v>
      </c>
      <c r="M1514" s="805" t="s">
        <v>156</v>
      </c>
      <c r="N1514" s="805" t="s">
        <v>156</v>
      </c>
      <c r="O1514" s="806" t="str">
        <f t="shared" si="79"/>
        <v>ВОЛС</v>
      </c>
      <c r="P1514" s="801" t="s">
        <v>819</v>
      </c>
      <c r="Q1514" s="801" t="str">
        <f>CONCATENATE(IFERROR(INDEX('УЦН 1.0'!D:D,MATCH('показатель 504-п'!T1514,'УЦН 1.0'!R:R,0)),""),IF(IFERROR(INDEX('УЦН 1.0'!H:H,MATCH('показатель 504-п'!T1514,'УЦН 1.0'!R:R,0)),"")="",""," ("&amp;IFERROR(INDEX('УЦН 1.0'!H:H,MATCH('показатель 504-п'!T1514,'УЦН 1.0'!R:R,0)),"")&amp;")"))</f>
        <v/>
      </c>
      <c r="R1514" s="807" t="str">
        <f>IFERROR(INDEX('УЦН 2.0'!K:K,MATCH('показатель 504-п'!T1514,'УЦН 2.0'!L:L,0)),"")</f>
        <v/>
      </c>
      <c r="S1514" s="801" t="str">
        <f>IFERROR(INDEX('ПРТС'!H:H,MATCH('показатель 504-п'!T1514,'ПРТС'!P:P,0)),"")</f>
        <v/>
      </c>
      <c r="T1514" s="808">
        <v>1515</v>
      </c>
      <c r="U1514" s="785"/>
      <c r="V1514" s="785"/>
      <c r="W1514" s="785"/>
      <c r="X1514" s="785"/>
      <c r="Y1514" s="785"/>
      <c r="Z1514" s="785"/>
      <c r="AA1514" s="785"/>
      <c r="AB1514" s="785"/>
    </row>
    <row r="1515" ht="14.25">
      <c r="A1515" s="809" t="s">
        <v>1163</v>
      </c>
      <c r="B1515" s="800"/>
      <c r="C1515" s="809" t="s">
        <v>143</v>
      </c>
      <c r="D1515" s="810">
        <v>230</v>
      </c>
      <c r="E1515" s="802">
        <v>186</v>
      </c>
      <c r="F1515" s="803" t="s">
        <v>8197</v>
      </c>
      <c r="G1515" s="803" t="s">
        <v>8198</v>
      </c>
      <c r="H1515" s="803" t="s">
        <v>8199</v>
      </c>
      <c r="I1515" s="803" t="str">
        <f>IFERROR(INDEX('УУС'!F:F,MATCH('показатель 504-п'!T1515,'УУС'!N:N,0)),"")</f>
        <v/>
      </c>
      <c r="J1515" s="811" t="str">
        <f t="shared" si="78"/>
        <v xml:space="preserve">4G хор</v>
      </c>
      <c r="K1515" s="805" t="s">
        <v>156</v>
      </c>
      <c r="L1515" s="812" t="s">
        <v>2481</v>
      </c>
      <c r="M1515" s="805" t="s">
        <v>156</v>
      </c>
      <c r="N1515" s="812" t="s">
        <v>2483</v>
      </c>
      <c r="O1515" s="806" t="str">
        <f t="shared" si="79"/>
        <v>ВОЛС</v>
      </c>
      <c r="P1515" s="801" t="s">
        <v>882</v>
      </c>
      <c r="Q1515" s="801" t="str">
        <f>CONCATENATE(IFERROR(INDEX('УЦН 1.0'!D:D,MATCH('показатель 504-п'!T1515,'УЦН 1.0'!R:R,0)),""),IF(IFERROR(INDEX('УЦН 1.0'!H:H,MATCH('показатель 504-п'!T1515,'УЦН 1.0'!R:R,0)),"")="",""," ("&amp;IFERROR(INDEX('УЦН 1.0'!H:H,MATCH('показатель 504-п'!T1515,'УЦН 1.0'!R:R,0)),"")&amp;")"))</f>
        <v/>
      </c>
      <c r="R1515" s="807" t="str">
        <f>IFERROR(INDEX('УЦН 2.0'!K:K,MATCH('показатель 504-п'!T1515,'УЦН 2.0'!L:L,0)),"")</f>
        <v xml:space="preserve">2023 (с 2022) (март 2023) - ВОЛС + Мегафон </v>
      </c>
      <c r="S1515" s="801" t="str">
        <f>IFERROR(INDEX('ПРТС'!H:H,MATCH('показатель 504-п'!T1515,'ПРТС'!P:P,0)),"")</f>
        <v/>
      </c>
      <c r="T1515" s="808">
        <v>1516</v>
      </c>
      <c r="U1515" s="785"/>
      <c r="V1515" s="785"/>
      <c r="W1515" s="785"/>
      <c r="X1515" s="785"/>
      <c r="Y1515" s="785"/>
      <c r="Z1515" s="785"/>
      <c r="AA1515" s="785"/>
      <c r="AB1515" s="785"/>
    </row>
    <row r="1516" ht="14.25">
      <c r="A1516" s="809" t="s">
        <v>1163</v>
      </c>
      <c r="B1516" s="800"/>
      <c r="C1516" s="809" t="s">
        <v>144</v>
      </c>
      <c r="D1516" s="810">
        <v>346</v>
      </c>
      <c r="E1516" s="802">
        <v>234</v>
      </c>
      <c r="F1516" s="803" t="s">
        <v>8200</v>
      </c>
      <c r="G1516" s="803" t="s">
        <v>8201</v>
      </c>
      <c r="H1516" s="803" t="s">
        <v>8202</v>
      </c>
      <c r="I1516" s="803" t="str">
        <f>IFERROR(INDEX('УУС'!F:F,MATCH('показатель 504-п'!T1516,'УУС'!N:N,0)),"")</f>
        <v/>
      </c>
      <c r="J1516" s="811" t="str">
        <f t="shared" si="78"/>
        <v xml:space="preserve">4G хор</v>
      </c>
      <c r="K1516" s="805" t="s">
        <v>156</v>
      </c>
      <c r="L1516" s="812" t="s">
        <v>2481</v>
      </c>
      <c r="M1516" s="805" t="s">
        <v>156</v>
      </c>
      <c r="N1516" s="812" t="s">
        <v>2483</v>
      </c>
      <c r="O1516" s="806" t="str">
        <f t="shared" si="79"/>
        <v>ВОЛС</v>
      </c>
      <c r="P1516" s="801" t="s">
        <v>819</v>
      </c>
      <c r="Q1516" s="801" t="str">
        <f>CONCATENATE(IFERROR(INDEX('УЦН 1.0'!D:D,MATCH('показатель 504-п'!T1516,'УЦН 1.0'!R:R,0)),""),IF(IFERROR(INDEX('УЦН 1.0'!H:H,MATCH('показатель 504-п'!T1516,'УЦН 1.0'!R:R,0)),"")="",""," ("&amp;IFERROR(INDEX('УЦН 1.0'!H:H,MATCH('показатель 504-п'!T1516,'УЦН 1.0'!R:R,0)),"")&amp;")"))</f>
        <v xml:space="preserve">2019 (ВОЛС)</v>
      </c>
      <c r="R1516" s="807" t="str">
        <f>IFERROR(INDEX('УЦН 2.0'!K:K,MATCH('показатель 504-п'!T1516,'УЦН 2.0'!L:L,0)),"")</f>
        <v xml:space="preserve">2021 - ВОЛС + Мегафон </v>
      </c>
      <c r="S1516" s="801" t="str">
        <f>IFERROR(INDEX('ПРТС'!H:H,MATCH('показатель 504-п'!T1516,'ПРТС'!P:P,0)),"")</f>
        <v/>
      </c>
      <c r="T1516" s="808">
        <v>1517</v>
      </c>
      <c r="U1516" s="785"/>
      <c r="V1516" s="785"/>
      <c r="W1516" s="785"/>
      <c r="X1516" s="785"/>
      <c r="Y1516" s="785"/>
      <c r="Z1516" s="785"/>
      <c r="AA1516" s="785"/>
      <c r="AB1516" s="785"/>
    </row>
    <row r="1517" ht="14.25">
      <c r="A1517" s="800" t="s">
        <v>1163</v>
      </c>
      <c r="B1517" s="800"/>
      <c r="C1517" s="800" t="s">
        <v>420</v>
      </c>
      <c r="D1517" s="801">
        <v>475</v>
      </c>
      <c r="E1517" s="802">
        <v>445</v>
      </c>
      <c r="F1517" s="803" t="s">
        <v>8203</v>
      </c>
      <c r="G1517" s="803" t="s">
        <v>8204</v>
      </c>
      <c r="H1517" s="803" t="s">
        <v>8205</v>
      </c>
      <c r="I1517" s="803" t="str">
        <f>IFERROR(INDEX('УУС'!F:F,MATCH('показатель 504-п'!T1517,'УУС'!N:N,0)),"")</f>
        <v/>
      </c>
      <c r="J1517" s="804" t="str">
        <f t="shared" si="78"/>
        <v xml:space="preserve">3G хор</v>
      </c>
      <c r="K1517" s="805" t="s">
        <v>156</v>
      </c>
      <c r="L1517" s="805" t="s">
        <v>2500</v>
      </c>
      <c r="M1517" s="805" t="s">
        <v>2508</v>
      </c>
      <c r="N1517" s="805" t="s">
        <v>2495</v>
      </c>
      <c r="O1517" s="806" t="str">
        <f t="shared" si="79"/>
        <v>ВОЛС</v>
      </c>
      <c r="P1517" s="801" t="s">
        <v>819</v>
      </c>
      <c r="Q1517" s="801" t="str">
        <f>CONCATENATE(IFERROR(INDEX('УЦН 1.0'!D:D,MATCH('показатель 504-п'!T1517,'УЦН 1.0'!R:R,0)),""),IF(IFERROR(INDEX('УЦН 1.0'!H:H,MATCH('показатель 504-п'!T1517,'УЦН 1.0'!R:R,0)),"")="",""," ("&amp;IFERROR(INDEX('УЦН 1.0'!H:H,MATCH('показатель 504-п'!T1517,'УЦН 1.0'!R:R,0)),"")&amp;")"))</f>
        <v xml:space="preserve">2015 (ВОЛС)</v>
      </c>
      <c r="R1517" s="807" t="str">
        <f>IFERROR(INDEX('УЦН 2.0'!K:K,MATCH('показатель 504-п'!T1517,'УЦН 2.0'!L:L,0)),"")</f>
        <v/>
      </c>
      <c r="S1517" s="801" t="str">
        <f>IFERROR(INDEX('ПРТС'!H:H,MATCH('показатель 504-п'!T1517,'ПРТС'!P:P,0)),"")</f>
        <v/>
      </c>
      <c r="T1517" s="808">
        <v>1518</v>
      </c>
      <c r="U1517" s="785"/>
      <c r="V1517" s="785"/>
      <c r="W1517" s="785"/>
      <c r="X1517" s="785"/>
      <c r="Y1517" s="785"/>
      <c r="Z1517" s="785"/>
      <c r="AA1517" s="785"/>
      <c r="AB1517" s="785"/>
    </row>
    <row r="1518" ht="14.25">
      <c r="A1518" s="800" t="s">
        <v>1163</v>
      </c>
      <c r="B1518" s="800"/>
      <c r="C1518" s="800" t="s">
        <v>387</v>
      </c>
      <c r="D1518" s="801">
        <v>0</v>
      </c>
      <c r="E1518" s="802">
        <v>0</v>
      </c>
      <c r="F1518" s="803" t="s">
        <v>8206</v>
      </c>
      <c r="G1518" s="803" t="s">
        <v>8207</v>
      </c>
      <c r="H1518" s="803" t="s">
        <v>8208</v>
      </c>
      <c r="I1518" s="803" t="str">
        <f>IFERROR(INDEX('УУС'!F:F,MATCH('показатель 504-п'!T1518,'УУС'!N:N,0)),"")</f>
        <v/>
      </c>
      <c r="J1518" s="804" t="str">
        <f t="shared" si="78"/>
        <v>-</v>
      </c>
      <c r="K1518" s="805" t="s">
        <v>156</v>
      </c>
      <c r="L1518" s="805" t="s">
        <v>156</v>
      </c>
      <c r="M1518" s="805" t="s">
        <v>156</v>
      </c>
      <c r="N1518" s="805" t="s">
        <v>156</v>
      </c>
      <c r="O1518" s="806" t="str">
        <f t="shared" si="79"/>
        <v>-</v>
      </c>
      <c r="P1518" s="801" t="s">
        <v>156</v>
      </c>
      <c r="Q1518" s="801" t="str">
        <f>CONCATENATE(IFERROR(INDEX('УЦН 1.0'!D:D,MATCH('показатель 504-п'!T1518,'УЦН 1.0'!R:R,0)),""),IF(IFERROR(INDEX('УЦН 1.0'!H:H,MATCH('показатель 504-п'!T1518,'УЦН 1.0'!R:R,0)),"")="",""," ("&amp;IFERROR(INDEX('УЦН 1.0'!H:H,MATCH('показатель 504-п'!T1518,'УЦН 1.0'!R:R,0)),"")&amp;")"))</f>
        <v/>
      </c>
      <c r="R1518" s="807" t="str">
        <f>IFERROR(INDEX('УЦН 2.0'!K:K,MATCH('показатель 504-п'!T1518,'УЦН 2.0'!L:L,0)),"")</f>
        <v/>
      </c>
      <c r="S1518" s="801" t="str">
        <f>IFERROR(INDEX('ПРТС'!H:H,MATCH('показатель 504-п'!T1518,'ПРТС'!P:P,0)),"")</f>
        <v/>
      </c>
      <c r="T1518" s="808">
        <v>1519</v>
      </c>
      <c r="U1518" s="785"/>
      <c r="V1518" s="785"/>
      <c r="W1518" s="785"/>
      <c r="X1518" s="785"/>
      <c r="Y1518" s="785"/>
      <c r="Z1518" s="785"/>
      <c r="AA1518" s="785"/>
      <c r="AB1518" s="785"/>
    </row>
    <row r="1519" ht="14.25">
      <c r="A1519" s="809" t="s">
        <v>1163</v>
      </c>
      <c r="B1519" s="800"/>
      <c r="C1519" s="809" t="s">
        <v>145</v>
      </c>
      <c r="D1519" s="813">
        <v>173</v>
      </c>
      <c r="E1519" s="802">
        <v>140</v>
      </c>
      <c r="F1519" s="803" t="s">
        <v>8209</v>
      </c>
      <c r="G1519" s="803" t="s">
        <v>8210</v>
      </c>
      <c r="H1519" s="803" t="s">
        <v>8211</v>
      </c>
      <c r="I1519" s="803" t="str">
        <f>IFERROR(INDEX('УУС'!F:F,MATCH('показатель 504-п'!T1519,'УУС'!N:N,0)),"")</f>
        <v/>
      </c>
      <c r="J1519" s="811" t="str">
        <f t="shared" si="78"/>
        <v xml:space="preserve">4G хор</v>
      </c>
      <c r="K1519" s="805"/>
      <c r="L1519" s="805"/>
      <c r="M1519" s="805"/>
      <c r="N1519" s="812" t="s">
        <v>2483</v>
      </c>
      <c r="O1519" s="806" t="str">
        <f t="shared" si="79"/>
        <v>ВОЛС</v>
      </c>
      <c r="P1519" s="801" t="s">
        <v>2540</v>
      </c>
      <c r="Q1519" s="801" t="str">
        <f>CONCATENATE(IFERROR(INDEX('УЦН 1.0'!D:D,MATCH('показатель 504-п'!T1519,'УЦН 1.0'!R:R,0)),""),IF(IFERROR(INDEX('УЦН 1.0'!H:H,MATCH('показатель 504-п'!T1519,'УЦН 1.0'!R:R,0)),"")="",""," ("&amp;IFERROR(INDEX('УЦН 1.0'!H:H,MATCH('показатель 504-п'!T1519,'УЦН 1.0'!R:R,0)),"")&amp;")"))</f>
        <v/>
      </c>
      <c r="R1519" s="807" t="str">
        <f>IFERROR(INDEX('УЦН 2.0'!K:K,MATCH('показатель 504-п'!T1519,'УЦН 2.0'!L:L,0)),"")</f>
        <v xml:space="preserve">2023 (сентябрь 2023) - ВОЛС  </v>
      </c>
      <c r="S1519" s="801" t="str">
        <f>IFERROR(INDEX('ПРТС'!H:H,MATCH('показатель 504-п'!T1519,'ПРТС'!P:P,0)),"")</f>
        <v/>
      </c>
      <c r="T1519" s="808">
        <v>1520</v>
      </c>
      <c r="U1519" s="785"/>
      <c r="V1519" s="785"/>
      <c r="W1519" s="785"/>
      <c r="X1519" s="785"/>
      <c r="Y1519" s="785"/>
      <c r="Z1519" s="785"/>
      <c r="AA1519" s="785"/>
      <c r="AB1519" s="785"/>
    </row>
    <row r="1520" ht="14.25">
      <c r="A1520" s="800" t="s">
        <v>1163</v>
      </c>
      <c r="B1520" s="800"/>
      <c r="C1520" s="800" t="s">
        <v>8212</v>
      </c>
      <c r="D1520" s="801">
        <v>19</v>
      </c>
      <c r="E1520" s="802">
        <v>9</v>
      </c>
      <c r="F1520" s="803" t="s">
        <v>8213</v>
      </c>
      <c r="G1520" s="803" t="s">
        <v>8214</v>
      </c>
      <c r="H1520" s="803" t="s">
        <v>8215</v>
      </c>
      <c r="I1520" s="803" t="str">
        <f>IFERROR(INDEX('УУС'!F:F,MATCH('показатель 504-п'!T1520,'УУС'!N:N,0)),"")</f>
        <v/>
      </c>
      <c r="J1520" s="804" t="str">
        <f t="shared" si="78"/>
        <v>-</v>
      </c>
      <c r="K1520" s="805" t="s">
        <v>156</v>
      </c>
      <c r="L1520" s="805" t="s">
        <v>156</v>
      </c>
      <c r="M1520" s="805" t="s">
        <v>156</v>
      </c>
      <c r="N1520" s="805" t="s">
        <v>156</v>
      </c>
      <c r="O1520" s="806" t="str">
        <f t="shared" si="79"/>
        <v>-</v>
      </c>
      <c r="P1520" s="801" t="s">
        <v>156</v>
      </c>
      <c r="Q1520" s="801" t="str">
        <f>CONCATENATE(IFERROR(INDEX('УЦН 1.0'!D:D,MATCH('показатель 504-п'!T1520,'УЦН 1.0'!R:R,0)),""),IF(IFERROR(INDEX('УЦН 1.0'!H:H,MATCH('показатель 504-п'!T1520,'УЦН 1.0'!R:R,0)),"")="",""," ("&amp;IFERROR(INDEX('УЦН 1.0'!H:H,MATCH('показатель 504-п'!T1520,'УЦН 1.0'!R:R,0)),"")&amp;")"))</f>
        <v/>
      </c>
      <c r="R1520" s="807" t="str">
        <f>IFERROR(INDEX('УЦН 2.0'!K:K,MATCH('показатель 504-п'!T1520,'УЦН 2.0'!L:L,0)),"")</f>
        <v/>
      </c>
      <c r="S1520" s="801" t="str">
        <f>IFERROR(INDEX('ПРТС'!H:H,MATCH('показатель 504-п'!T1520,'ПРТС'!P:P,0)),"")</f>
        <v/>
      </c>
      <c r="T1520" s="808">
        <v>1521</v>
      </c>
      <c r="U1520" s="785"/>
      <c r="V1520" s="785"/>
      <c r="W1520" s="785"/>
      <c r="X1520" s="785"/>
      <c r="Y1520" s="785"/>
      <c r="Z1520" s="785"/>
      <c r="AA1520" s="785"/>
      <c r="AB1520" s="785"/>
    </row>
    <row r="1521" ht="14.25">
      <c r="A1521" s="809" t="s">
        <v>1163</v>
      </c>
      <c r="B1521" s="800"/>
      <c r="C1521" s="809" t="s">
        <v>421</v>
      </c>
      <c r="D1521" s="810">
        <v>404</v>
      </c>
      <c r="E1521" s="802">
        <v>364</v>
      </c>
      <c r="F1521" s="803" t="s">
        <v>8216</v>
      </c>
      <c r="G1521" s="803" t="s">
        <v>8217</v>
      </c>
      <c r="H1521" s="803" t="s">
        <v>8218</v>
      </c>
      <c r="I1521" s="803" t="str">
        <f>IFERROR(INDEX('УУС'!F:F,MATCH('показатель 504-п'!T1521,'УУС'!N:N,0)),"")</f>
        <v/>
      </c>
      <c r="J1521" s="811" t="str">
        <f t="shared" si="78"/>
        <v xml:space="preserve">4G хор</v>
      </c>
      <c r="K1521" s="805" t="s">
        <v>156</v>
      </c>
      <c r="L1521" s="812" t="s">
        <v>2481</v>
      </c>
      <c r="M1521" s="805" t="s">
        <v>156</v>
      </c>
      <c r="N1521" s="812" t="s">
        <v>2483</v>
      </c>
      <c r="O1521" s="806" t="str">
        <f t="shared" si="79"/>
        <v>ВОЛС</v>
      </c>
      <c r="P1521" s="801" t="s">
        <v>819</v>
      </c>
      <c r="Q1521" s="801" t="str">
        <f>CONCATENATE(IFERROR(INDEX('УЦН 1.0'!D:D,MATCH('показатель 504-п'!T1521,'УЦН 1.0'!R:R,0)),""),IF(IFERROR(INDEX('УЦН 1.0'!H:H,MATCH('показатель 504-п'!T1521,'УЦН 1.0'!R:R,0)),"")="",""," ("&amp;IFERROR(INDEX('УЦН 1.0'!H:H,MATCH('показатель 504-п'!T1521,'УЦН 1.0'!R:R,0)),"")&amp;")"))</f>
        <v xml:space="preserve">2019 (ВОЛС)</v>
      </c>
      <c r="R1521" s="807" t="str">
        <f>IFERROR(INDEX('УЦН 2.0'!K:K,MATCH('показатель 504-п'!T1521,'УЦН 2.0'!L:L,0)),"")</f>
        <v xml:space="preserve">2021 - ВОЛС + Мегафон </v>
      </c>
      <c r="S1521" s="801" t="str">
        <f>IFERROR(INDEX('ПРТС'!H:H,MATCH('показатель 504-п'!T1521,'ПРТС'!P:P,0)),"")</f>
        <v/>
      </c>
      <c r="T1521" s="808">
        <v>1522</v>
      </c>
      <c r="U1521" s="785"/>
      <c r="V1521" s="785"/>
      <c r="W1521" s="785"/>
      <c r="X1521" s="785"/>
      <c r="Y1521" s="785"/>
      <c r="Z1521" s="785"/>
      <c r="AA1521" s="785"/>
      <c r="AB1521" s="785"/>
    </row>
    <row r="1522" ht="14.25">
      <c r="A1522" s="800" t="s">
        <v>1163</v>
      </c>
      <c r="B1522" s="800"/>
      <c r="C1522" s="800" t="s">
        <v>1543</v>
      </c>
      <c r="D1522" s="801">
        <v>182</v>
      </c>
      <c r="E1522" s="822">
        <v>139</v>
      </c>
      <c r="F1522" s="823" t="s">
        <v>8219</v>
      </c>
      <c r="G1522" s="823" t="s">
        <v>8220</v>
      </c>
      <c r="H1522" s="823" t="s">
        <v>8221</v>
      </c>
      <c r="I1522" s="803" t="str">
        <f>IFERROR(INDEX('УУС'!F:F,MATCH('показатель 504-п'!T1522,'УУС'!N:N,0)),"")</f>
        <v xml:space="preserve">ул. Верхняя, д. 15</v>
      </c>
      <c r="J1522" s="804" t="str">
        <f t="shared" si="78"/>
        <v>-</v>
      </c>
      <c r="K1522" s="805" t="s">
        <v>156</v>
      </c>
      <c r="L1522" s="805" t="s">
        <v>156</v>
      </c>
      <c r="M1522" s="805" t="s">
        <v>156</v>
      </c>
      <c r="N1522" s="805" t="s">
        <v>156</v>
      </c>
      <c r="O1522" s="806" t="str">
        <f t="shared" si="79"/>
        <v>РРЛ</v>
      </c>
      <c r="P1522" s="801" t="s">
        <v>2540</v>
      </c>
      <c r="Q1522" s="801" t="str">
        <f>CONCATENATE(IFERROR(INDEX('УЦН 1.0'!D:D,MATCH('показатель 504-п'!T1522,'УЦН 1.0'!R:R,0)),""),IF(IFERROR(INDEX('УЦН 1.0'!H:H,MATCH('показатель 504-п'!T1522,'УЦН 1.0'!R:R,0)),"")="",""," ("&amp;IFERROR(INDEX('УЦН 1.0'!H:H,MATCH('показатель 504-п'!T1522,'УЦН 1.0'!R:R,0)),"")&amp;")"))</f>
        <v/>
      </c>
      <c r="R1522" s="807" t="str">
        <f>IFERROR(INDEX('УЦН 2.0'!K:K,MATCH('показатель 504-п'!T1522,'УЦН 2.0'!L:L,0)),"")</f>
        <v/>
      </c>
      <c r="S1522" s="801" t="str">
        <f>IFERROR(INDEX('ПРТС'!H:H,MATCH('показатель 504-п'!T1522,'ПРТС'!P:P,0)),"")</f>
        <v/>
      </c>
      <c r="T1522" s="808">
        <v>1523</v>
      </c>
      <c r="U1522" s="785"/>
      <c r="V1522" s="785"/>
      <c r="W1522" s="785"/>
      <c r="X1522" s="785"/>
      <c r="Y1522" s="785"/>
      <c r="Z1522" s="785"/>
      <c r="AA1522" s="785"/>
      <c r="AB1522" s="785"/>
    </row>
    <row r="1523" ht="14.25">
      <c r="A1523" s="809" t="s">
        <v>1163</v>
      </c>
      <c r="B1523" s="800"/>
      <c r="C1523" s="809" t="s">
        <v>422</v>
      </c>
      <c r="D1523" s="813">
        <v>299</v>
      </c>
      <c r="E1523" s="802">
        <v>222</v>
      </c>
      <c r="F1523" s="803" t="s">
        <v>8222</v>
      </c>
      <c r="G1523" s="803" t="s">
        <v>8223</v>
      </c>
      <c r="H1523" s="803" t="s">
        <v>8224</v>
      </c>
      <c r="I1523" s="803" t="str">
        <f>IFERROR(INDEX('УУС'!F:F,MATCH('показатель 504-п'!T1523,'УУС'!N:N,0)),"")</f>
        <v/>
      </c>
      <c r="J1523" s="811" t="str">
        <f t="shared" si="78"/>
        <v xml:space="preserve">4G хор</v>
      </c>
      <c r="K1523" s="805"/>
      <c r="L1523" s="805"/>
      <c r="M1523" s="805"/>
      <c r="N1523" s="812" t="s">
        <v>2483</v>
      </c>
      <c r="O1523" s="806" t="str">
        <f t="shared" si="79"/>
        <v>ВОЛС</v>
      </c>
      <c r="P1523" s="801" t="s">
        <v>819</v>
      </c>
      <c r="Q1523" s="801" t="str">
        <f>CONCATENATE(IFERROR(INDEX('УЦН 1.0'!D:D,MATCH('показатель 504-п'!T1523,'УЦН 1.0'!R:R,0)),""),IF(IFERROR(INDEX('УЦН 1.0'!H:H,MATCH('показатель 504-п'!T1523,'УЦН 1.0'!R:R,0)),"")="",""," ("&amp;IFERROR(INDEX('УЦН 1.0'!H:H,MATCH('показатель 504-п'!T1523,'УЦН 1.0'!R:R,0)),"")&amp;")"))</f>
        <v xml:space="preserve">2019 (ВОЛС)</v>
      </c>
      <c r="R1523" s="807" t="str">
        <f>IFERROR(INDEX('УЦН 2.0'!K:K,MATCH('показатель 504-п'!T1523,'УЦН 2.0'!L:L,0)),"")</f>
        <v xml:space="preserve">2023 (декабрь 2023) - ВОЛС  </v>
      </c>
      <c r="S1523" s="801" t="str">
        <f>IFERROR(INDEX('ПРТС'!H:H,MATCH('показатель 504-п'!T1523,'ПРТС'!P:P,0)),"")</f>
        <v/>
      </c>
      <c r="T1523" s="808">
        <v>1524</v>
      </c>
      <c r="U1523" s="785"/>
      <c r="V1523" s="785"/>
      <c r="W1523" s="785"/>
      <c r="X1523" s="785"/>
      <c r="Y1523" s="785"/>
      <c r="Z1523" s="785"/>
      <c r="AA1523" s="785"/>
      <c r="AB1523" s="785"/>
    </row>
    <row r="1524" ht="14.25">
      <c r="A1524" s="800" t="s">
        <v>1163</v>
      </c>
      <c r="B1524" s="800"/>
      <c r="C1524" s="800" t="s">
        <v>8225</v>
      </c>
      <c r="D1524" s="801">
        <v>44</v>
      </c>
      <c r="E1524" s="802">
        <v>23</v>
      </c>
      <c r="F1524" s="803" t="s">
        <v>8226</v>
      </c>
      <c r="G1524" s="803" t="s">
        <v>8227</v>
      </c>
      <c r="H1524" s="803" t="s">
        <v>8228</v>
      </c>
      <c r="I1524" s="803" t="str">
        <f>IFERROR(INDEX('УУС'!F:F,MATCH('показатель 504-п'!T1524,'УУС'!N:N,0)),"")</f>
        <v xml:space="preserve">ул. Лесная, д. 7</v>
      </c>
      <c r="J1524" s="804" t="str">
        <f t="shared" si="78"/>
        <v>-</v>
      </c>
      <c r="K1524" s="805" t="s">
        <v>156</v>
      </c>
      <c r="L1524" s="805" t="s">
        <v>156</v>
      </c>
      <c r="M1524" s="805" t="s">
        <v>156</v>
      </c>
      <c r="N1524" s="805" t="s">
        <v>156</v>
      </c>
      <c r="O1524" s="806" t="str">
        <f t="shared" si="79"/>
        <v>Спутник</v>
      </c>
      <c r="P1524" s="801" t="s">
        <v>882</v>
      </c>
      <c r="Q1524" s="801" t="str">
        <f>CONCATENATE(IFERROR(INDEX('УЦН 1.0'!D:D,MATCH('показатель 504-п'!T1524,'УЦН 1.0'!R:R,0)),""),IF(IFERROR(INDEX('УЦН 1.0'!H:H,MATCH('показатель 504-п'!T1524,'УЦН 1.0'!R:R,0)),"")="",""," ("&amp;IFERROR(INDEX('УЦН 1.0'!H:H,MATCH('показатель 504-п'!T1524,'УЦН 1.0'!R:R,0)),"")&amp;")"))</f>
        <v/>
      </c>
      <c r="R1524" s="807" t="str">
        <f>IFERROR(INDEX('УЦН 2.0'!K:K,MATCH('показатель 504-п'!T1524,'УЦН 2.0'!L:L,0)),"")</f>
        <v/>
      </c>
      <c r="S1524" s="801" t="str">
        <f>IFERROR(INDEX('ПРТС'!H:H,MATCH('показатель 504-п'!T1524,'ПРТС'!P:P,0)),"")</f>
        <v/>
      </c>
      <c r="T1524" s="808">
        <v>1525</v>
      </c>
      <c r="U1524" s="785"/>
      <c r="V1524" s="785"/>
      <c r="W1524" s="785"/>
      <c r="X1524" s="785"/>
      <c r="Y1524" s="785"/>
      <c r="Z1524" s="785"/>
      <c r="AA1524" s="785"/>
      <c r="AB1524" s="785"/>
    </row>
    <row r="1525" ht="14.25">
      <c r="A1525" s="809" t="s">
        <v>1163</v>
      </c>
      <c r="B1525" s="800"/>
      <c r="C1525" s="809" t="s">
        <v>423</v>
      </c>
      <c r="D1525" s="810">
        <v>349</v>
      </c>
      <c r="E1525" s="802">
        <v>305</v>
      </c>
      <c r="F1525" s="803" t="s">
        <v>8229</v>
      </c>
      <c r="G1525" s="803" t="s">
        <v>8230</v>
      </c>
      <c r="H1525" s="803" t="s">
        <v>8231</v>
      </c>
      <c r="I1525" s="803" t="str">
        <f>IFERROR(INDEX('УУС'!F:F,MATCH('показатель 504-п'!T1525,'УУС'!N:N,0)),"")</f>
        <v/>
      </c>
      <c r="J1525" s="811" t="str">
        <f t="shared" si="78"/>
        <v xml:space="preserve">4G хор</v>
      </c>
      <c r="K1525" s="805" t="s">
        <v>156</v>
      </c>
      <c r="L1525" s="812" t="s">
        <v>2481</v>
      </c>
      <c r="M1525" s="805" t="s">
        <v>156</v>
      </c>
      <c r="N1525" s="812" t="s">
        <v>2483</v>
      </c>
      <c r="O1525" s="806" t="str">
        <f t="shared" si="79"/>
        <v>ВОЛС</v>
      </c>
      <c r="P1525" s="801" t="s">
        <v>819</v>
      </c>
      <c r="Q1525" s="801" t="str">
        <f>CONCATENATE(IFERROR(INDEX('УЦН 1.0'!D:D,MATCH('показатель 504-п'!T1525,'УЦН 1.0'!R:R,0)),""),IF(IFERROR(INDEX('УЦН 1.0'!H:H,MATCH('показатель 504-п'!T1525,'УЦН 1.0'!R:R,0)),"")="",""," ("&amp;IFERROR(INDEX('УЦН 1.0'!H:H,MATCH('показатель 504-п'!T1525,'УЦН 1.0'!R:R,0)),"")&amp;")"))</f>
        <v xml:space="preserve">2019 (ВОЛС)</v>
      </c>
      <c r="R1525" s="807" t="str">
        <f>IFERROR(INDEX('УЦН 2.0'!K:K,MATCH('показатель 504-п'!T1525,'УЦН 2.0'!L:L,0)),"")</f>
        <v xml:space="preserve">2021 - ВОЛС + Мегафон </v>
      </c>
      <c r="S1525" s="801" t="str">
        <f>IFERROR(INDEX('ПРТС'!H:H,MATCH('показатель 504-п'!T1525,'ПРТС'!P:P,0)),"")</f>
        <v/>
      </c>
      <c r="T1525" s="808">
        <v>1526</v>
      </c>
      <c r="U1525" s="785"/>
      <c r="V1525" s="785"/>
      <c r="W1525" s="785"/>
      <c r="X1525" s="785"/>
      <c r="Y1525" s="785"/>
      <c r="Z1525" s="785"/>
      <c r="AA1525" s="785"/>
      <c r="AB1525" s="785"/>
    </row>
    <row r="1526" ht="14.25">
      <c r="A1526" s="800" t="s">
        <v>1163</v>
      </c>
      <c r="B1526" s="800"/>
      <c r="C1526" s="800" t="s">
        <v>8232</v>
      </c>
      <c r="D1526" s="801">
        <v>60</v>
      </c>
      <c r="E1526" s="802">
        <v>41</v>
      </c>
      <c r="F1526" s="803" t="s">
        <v>8233</v>
      </c>
      <c r="G1526" s="803" t="s">
        <v>8234</v>
      </c>
      <c r="H1526" s="803" t="s">
        <v>8235</v>
      </c>
      <c r="I1526" s="803" t="str">
        <f>IFERROR(INDEX('УУС'!F:F,MATCH('показатель 504-п'!T1526,'УУС'!N:N,0)),"")</f>
        <v xml:space="preserve">ул. Колхозная, д. 26</v>
      </c>
      <c r="J1526" s="804" t="str">
        <f t="shared" si="78"/>
        <v>-</v>
      </c>
      <c r="K1526" s="805" t="s">
        <v>156</v>
      </c>
      <c r="L1526" s="805" t="s">
        <v>156</v>
      </c>
      <c r="M1526" s="805" t="s">
        <v>156</v>
      </c>
      <c r="N1526" s="805" t="s">
        <v>156</v>
      </c>
      <c r="O1526" s="806" t="str">
        <f t="shared" si="79"/>
        <v>РРЛ</v>
      </c>
      <c r="P1526" s="801" t="s">
        <v>2540</v>
      </c>
      <c r="Q1526" s="801" t="str">
        <f>CONCATENATE(IFERROR(INDEX('УЦН 1.0'!D:D,MATCH('показатель 504-п'!T1526,'УЦН 1.0'!R:R,0)),""),IF(IFERROR(INDEX('УЦН 1.0'!H:H,MATCH('показатель 504-п'!T1526,'УЦН 1.0'!R:R,0)),"")="",""," ("&amp;IFERROR(INDEX('УЦН 1.0'!H:H,MATCH('показатель 504-п'!T1526,'УЦН 1.0'!R:R,0)),"")&amp;")"))</f>
        <v/>
      </c>
      <c r="R1526" s="807" t="str">
        <f>IFERROR(INDEX('УЦН 2.0'!K:K,MATCH('показатель 504-п'!T1526,'УЦН 2.0'!L:L,0)),"")</f>
        <v/>
      </c>
      <c r="S1526" s="801" t="str">
        <f>IFERROR(INDEX('ПРТС'!H:H,MATCH('показатель 504-п'!T1526,'ПРТС'!P:P,0)),"")</f>
        <v/>
      </c>
      <c r="T1526" s="808">
        <v>1527</v>
      </c>
      <c r="U1526" s="785"/>
      <c r="V1526" s="785"/>
      <c r="W1526" s="785"/>
      <c r="X1526" s="785"/>
      <c r="Y1526" s="785"/>
      <c r="Z1526" s="785"/>
      <c r="AA1526" s="785"/>
      <c r="AB1526" s="785"/>
    </row>
    <row r="1527" ht="14.25">
      <c r="A1527" s="800" t="s">
        <v>1163</v>
      </c>
      <c r="B1527" s="800"/>
      <c r="C1527" s="800" t="s">
        <v>63</v>
      </c>
      <c r="D1527" s="801">
        <v>140</v>
      </c>
      <c r="E1527" s="822">
        <v>132</v>
      </c>
      <c r="F1527" s="823" t="s">
        <v>8236</v>
      </c>
      <c r="G1527" s="823" t="s">
        <v>8237</v>
      </c>
      <c r="H1527" s="823" t="s">
        <v>8238</v>
      </c>
      <c r="I1527" s="803" t="str">
        <f>IFERROR(INDEX('УУС'!F:F,MATCH('показатель 504-п'!T1527,'УУС'!N:N,0)),"")</f>
        <v xml:space="preserve">ул. Чулымская, д. 3</v>
      </c>
      <c r="J1527" s="804" t="str">
        <f t="shared" si="78"/>
        <v>-</v>
      </c>
      <c r="K1527" s="805" t="s">
        <v>156</v>
      </c>
      <c r="L1527" s="805" t="s">
        <v>156</v>
      </c>
      <c r="M1527" s="805" t="s">
        <v>156</v>
      </c>
      <c r="N1527" s="805" t="s">
        <v>156</v>
      </c>
      <c r="O1527" s="806" t="str">
        <f t="shared" si="79"/>
        <v>РРЛ</v>
      </c>
      <c r="P1527" s="801" t="s">
        <v>2540</v>
      </c>
      <c r="Q1527" s="801" t="str">
        <f>CONCATENATE(IFERROR(INDEX('УЦН 1.0'!D:D,MATCH('показатель 504-п'!T1527,'УЦН 1.0'!R:R,0)),""),IF(IFERROR(INDEX('УЦН 1.0'!H:H,MATCH('показатель 504-п'!T1527,'УЦН 1.0'!R:R,0)),"")="",""," ("&amp;IFERROR(INDEX('УЦН 1.0'!H:H,MATCH('показатель 504-п'!T1527,'УЦН 1.0'!R:R,0)),"")&amp;")"))</f>
        <v/>
      </c>
      <c r="R1527" s="807" t="str">
        <f>IFERROR(INDEX('УЦН 2.0'!K:K,MATCH('показатель 504-п'!T1527,'УЦН 2.0'!L:L,0)),"")</f>
        <v/>
      </c>
      <c r="S1527" s="801" t="str">
        <f>IFERROR(INDEX('ПРТС'!H:H,MATCH('показатель 504-п'!T1527,'ПРТС'!P:P,0)),"")</f>
        <v/>
      </c>
      <c r="T1527" s="808">
        <v>1528</v>
      </c>
      <c r="U1527" s="785"/>
      <c r="V1527" s="785"/>
      <c r="W1527" s="785"/>
      <c r="X1527" s="785"/>
      <c r="Y1527" s="785"/>
      <c r="Z1527" s="785"/>
      <c r="AA1527" s="785"/>
      <c r="AB1527" s="785"/>
    </row>
    <row r="1528" ht="14.25">
      <c r="A1528" s="809" t="s">
        <v>1163</v>
      </c>
      <c r="B1528" s="800"/>
      <c r="C1528" s="809" t="s">
        <v>146</v>
      </c>
      <c r="D1528" s="810">
        <v>281</v>
      </c>
      <c r="E1528" s="802">
        <v>169</v>
      </c>
      <c r="F1528" s="803" t="s">
        <v>8239</v>
      </c>
      <c r="G1528" s="803" t="s">
        <v>8240</v>
      </c>
      <c r="H1528" s="803" t="s">
        <v>8241</v>
      </c>
      <c r="I1528" s="803" t="str">
        <f>IFERROR(INDEX('УУС'!F:F,MATCH('показатель 504-п'!T1528,'УУС'!N:N,0)),"")</f>
        <v/>
      </c>
      <c r="J1528" s="811" t="str">
        <f t="shared" si="78"/>
        <v xml:space="preserve">4G хор</v>
      </c>
      <c r="K1528" s="805" t="s">
        <v>156</v>
      </c>
      <c r="L1528" s="812" t="s">
        <v>2481</v>
      </c>
      <c r="M1528" s="805" t="s">
        <v>156</v>
      </c>
      <c r="N1528" s="812" t="s">
        <v>2483</v>
      </c>
      <c r="O1528" s="806" t="str">
        <f t="shared" si="79"/>
        <v>ВОЛС</v>
      </c>
      <c r="P1528" s="801" t="s">
        <v>2540</v>
      </c>
      <c r="Q1528" s="801" t="str">
        <f>CONCATENATE(IFERROR(INDEX('УЦН 1.0'!D:D,MATCH('показатель 504-п'!T1528,'УЦН 1.0'!R:R,0)),""),IF(IFERROR(INDEX('УЦН 1.0'!H:H,MATCH('показатель 504-п'!T1528,'УЦН 1.0'!R:R,0)),"")="",""," ("&amp;IFERROR(INDEX('УЦН 1.0'!H:H,MATCH('показатель 504-п'!T1528,'УЦН 1.0'!R:R,0)),"")&amp;")"))</f>
        <v xml:space="preserve">2018 (Спутник)</v>
      </c>
      <c r="R1528" s="807" t="str">
        <f>IFERROR(INDEX('УЦН 2.0'!K:K,MATCH('показатель 504-п'!T1528,'УЦН 2.0'!L:L,0)),"")</f>
        <v xml:space="preserve">2022 (ноябрь 2022) - ВОЛС + Мегафон </v>
      </c>
      <c r="S1528" s="801" t="str">
        <f>IFERROR(INDEX('ПРТС'!H:H,MATCH('показатель 504-п'!T1528,'ПРТС'!P:P,0)),"")</f>
        <v/>
      </c>
      <c r="T1528" s="808">
        <v>1529</v>
      </c>
      <c r="U1528" s="785"/>
      <c r="V1528" s="785"/>
      <c r="W1528" s="785"/>
      <c r="X1528" s="785"/>
      <c r="Y1528" s="785"/>
      <c r="Z1528" s="785"/>
      <c r="AA1528" s="785"/>
      <c r="AB1528" s="785"/>
    </row>
    <row r="1529" ht="14.25">
      <c r="A1529" s="800" t="s">
        <v>1163</v>
      </c>
      <c r="B1529" s="800"/>
      <c r="C1529" s="800" t="s">
        <v>1165</v>
      </c>
      <c r="D1529" s="801">
        <v>127</v>
      </c>
      <c r="E1529" s="802">
        <v>98</v>
      </c>
      <c r="F1529" s="803" t="s">
        <v>8242</v>
      </c>
      <c r="G1529" s="803" t="s">
        <v>8243</v>
      </c>
      <c r="H1529" s="803" t="s">
        <v>8244</v>
      </c>
      <c r="I1529" s="803" t="str">
        <f>IFERROR(INDEX('УУС'!F:F,MATCH('показатель 504-п'!T1529,'УУС'!N:N,0)),"")</f>
        <v xml:space="preserve">ул. Заречная, д. 14Б</v>
      </c>
      <c r="J1529" s="804" t="str">
        <f t="shared" si="78"/>
        <v xml:space="preserve">2G низ</v>
      </c>
      <c r="K1529" s="805" t="s">
        <v>156</v>
      </c>
      <c r="L1529" s="805" t="s">
        <v>156</v>
      </c>
      <c r="M1529" s="805" t="s">
        <v>2489</v>
      </c>
      <c r="N1529" s="805" t="s">
        <v>2490</v>
      </c>
      <c r="O1529" s="806" t="str">
        <f t="shared" si="79"/>
        <v>-</v>
      </c>
      <c r="P1529" s="801" t="s">
        <v>156</v>
      </c>
      <c r="Q1529" s="801" t="str">
        <f>CONCATENATE(IFERROR(INDEX('УЦН 1.0'!D:D,MATCH('показатель 504-п'!T1529,'УЦН 1.0'!R:R,0)),""),IF(IFERROR(INDEX('УЦН 1.0'!H:H,MATCH('показатель 504-п'!T1529,'УЦН 1.0'!R:R,0)),"")="",""," ("&amp;IFERROR(INDEX('УЦН 1.0'!H:H,MATCH('показатель 504-п'!T1529,'УЦН 1.0'!R:R,0)),"")&amp;")"))</f>
        <v/>
      </c>
      <c r="R1529" s="807" t="str">
        <f>IFERROR(INDEX('УЦН 2.0'!K:K,MATCH('показатель 504-п'!T1529,'УЦН 2.0'!L:L,0)),"")</f>
        <v/>
      </c>
      <c r="S1529" s="801" t="str">
        <f>IFERROR(INDEX('ПРТС'!H:H,MATCH('показатель 504-п'!T1529,'ПРТС'!P:P,0)),"")</f>
        <v/>
      </c>
      <c r="T1529" s="808">
        <v>1530</v>
      </c>
      <c r="U1529" s="785"/>
      <c r="V1529" s="785"/>
      <c r="W1529" s="785"/>
      <c r="X1529" s="785"/>
      <c r="Y1529" s="785"/>
      <c r="Z1529" s="785"/>
      <c r="AA1529" s="785"/>
      <c r="AB1529" s="785"/>
    </row>
    <row r="1530" ht="14.25">
      <c r="A1530" s="800" t="s">
        <v>1163</v>
      </c>
      <c r="B1530" s="800"/>
      <c r="C1530" s="800" t="s">
        <v>8245</v>
      </c>
      <c r="D1530" s="801">
        <v>67</v>
      </c>
      <c r="E1530" s="802">
        <v>47</v>
      </c>
      <c r="F1530" s="803" t="s">
        <v>8246</v>
      </c>
      <c r="G1530" s="803" t="s">
        <v>8247</v>
      </c>
      <c r="H1530" s="803" t="s">
        <v>8248</v>
      </c>
      <c r="I1530" s="803" t="str">
        <f>IFERROR(INDEX('УУС'!F:F,MATCH('показатель 504-п'!T1530,'УУС'!N:N,0)),"")</f>
        <v xml:space="preserve">ул. Центральная, д. 2</v>
      </c>
      <c r="J1530" s="804" t="str">
        <f t="shared" si="78"/>
        <v>-</v>
      </c>
      <c r="K1530" s="805" t="s">
        <v>156</v>
      </c>
      <c r="L1530" s="805" t="s">
        <v>156</v>
      </c>
      <c r="M1530" s="805" t="s">
        <v>156</v>
      </c>
      <c r="N1530" s="805" t="s">
        <v>156</v>
      </c>
      <c r="O1530" s="806" t="str">
        <f t="shared" si="79"/>
        <v>РРЛ</v>
      </c>
      <c r="P1530" s="801" t="s">
        <v>2540</v>
      </c>
      <c r="Q1530" s="801" t="str">
        <f>CONCATENATE(IFERROR(INDEX('УЦН 1.0'!D:D,MATCH('показатель 504-п'!T1530,'УЦН 1.0'!R:R,0)),""),IF(IFERROR(INDEX('УЦН 1.0'!H:H,MATCH('показатель 504-п'!T1530,'УЦН 1.0'!R:R,0)),"")="",""," ("&amp;IFERROR(INDEX('УЦН 1.0'!H:H,MATCH('показатель 504-п'!T1530,'УЦН 1.0'!R:R,0)),"")&amp;")"))</f>
        <v/>
      </c>
      <c r="R1530" s="807" t="str">
        <f>IFERROR(INDEX('УЦН 2.0'!K:K,MATCH('показатель 504-п'!T1530,'УЦН 2.0'!L:L,0)),"")</f>
        <v/>
      </c>
      <c r="S1530" s="801" t="str">
        <f>IFERROR(INDEX('ПРТС'!H:H,MATCH('показатель 504-п'!T1530,'ПРТС'!P:P,0)),"")</f>
        <v/>
      </c>
      <c r="T1530" s="808">
        <v>1531</v>
      </c>
      <c r="U1530" s="785"/>
      <c r="V1530" s="785"/>
      <c r="W1530" s="785"/>
      <c r="X1530" s="785"/>
      <c r="Y1530" s="785"/>
      <c r="Z1530" s="785"/>
      <c r="AA1530" s="785"/>
      <c r="AB1530" s="785"/>
    </row>
    <row r="1531" ht="14.25">
      <c r="A1531" s="800" t="s">
        <v>1163</v>
      </c>
      <c r="B1531" s="800"/>
      <c r="C1531" s="800" t="s">
        <v>6945</v>
      </c>
      <c r="D1531" s="801">
        <v>34</v>
      </c>
      <c r="E1531" s="802">
        <v>8</v>
      </c>
      <c r="F1531" s="803" t="s">
        <v>8249</v>
      </c>
      <c r="G1531" s="803" t="s">
        <v>8250</v>
      </c>
      <c r="H1531" s="803" t="s">
        <v>8251</v>
      </c>
      <c r="I1531" s="803" t="str">
        <f>IFERROR(INDEX('УУС'!F:F,MATCH('показатель 504-п'!T1531,'УУС'!N:N,0)),"")</f>
        <v xml:space="preserve">ул. Рабочая, д. 32</v>
      </c>
      <c r="J1531" s="804" t="str">
        <f t="shared" si="78"/>
        <v>-</v>
      </c>
      <c r="K1531" s="805" t="s">
        <v>156</v>
      </c>
      <c r="L1531" s="805" t="s">
        <v>156</v>
      </c>
      <c r="M1531" s="805" t="s">
        <v>156</v>
      </c>
      <c r="N1531" s="805" t="s">
        <v>156</v>
      </c>
      <c r="O1531" s="806" t="str">
        <f t="shared" si="79"/>
        <v>-</v>
      </c>
      <c r="P1531" s="801" t="s">
        <v>156</v>
      </c>
      <c r="Q1531" s="801" t="str">
        <f>CONCATENATE(IFERROR(INDEX('УЦН 1.0'!D:D,MATCH('показатель 504-п'!T1531,'УЦН 1.0'!R:R,0)),""),IF(IFERROR(INDEX('УЦН 1.0'!H:H,MATCH('показатель 504-п'!T1531,'УЦН 1.0'!R:R,0)),"")="",""," ("&amp;IFERROR(INDEX('УЦН 1.0'!H:H,MATCH('показатель 504-п'!T1531,'УЦН 1.0'!R:R,0)),"")&amp;")"))</f>
        <v/>
      </c>
      <c r="R1531" s="807" t="str">
        <f>IFERROR(INDEX('УЦН 2.0'!K:K,MATCH('показатель 504-п'!T1531,'УЦН 2.0'!L:L,0)),"")</f>
        <v/>
      </c>
      <c r="S1531" s="801" t="str">
        <f>IFERROR(INDEX('ПРТС'!H:H,MATCH('показатель 504-п'!T1531,'ПРТС'!P:P,0)),"")</f>
        <v/>
      </c>
      <c r="T1531" s="808">
        <v>1532</v>
      </c>
      <c r="U1531" s="785"/>
      <c r="V1531" s="785"/>
      <c r="W1531" s="785"/>
      <c r="X1531" s="785"/>
      <c r="Y1531" s="785"/>
      <c r="Z1531" s="785"/>
      <c r="AA1531" s="785"/>
      <c r="AB1531" s="785"/>
    </row>
    <row r="1532" ht="14.25">
      <c r="A1532" s="800" t="s">
        <v>1163</v>
      </c>
      <c r="B1532" s="800"/>
      <c r="C1532" s="800" t="s">
        <v>8252</v>
      </c>
      <c r="D1532" s="801">
        <v>2</v>
      </c>
      <c r="E1532" s="802">
        <v>0</v>
      </c>
      <c r="F1532" s="803" t="s">
        <v>8253</v>
      </c>
      <c r="G1532" s="803" t="s">
        <v>8254</v>
      </c>
      <c r="H1532" s="803" t="s">
        <v>8255</v>
      </c>
      <c r="I1532" s="803" t="str">
        <f>IFERROR(INDEX('УУС'!F:F,MATCH('показатель 504-п'!T1532,'УУС'!N:N,0)),"")</f>
        <v/>
      </c>
      <c r="J1532" s="804" t="str">
        <f t="shared" si="78"/>
        <v>-</v>
      </c>
      <c r="K1532" s="805" t="s">
        <v>156</v>
      </c>
      <c r="L1532" s="805" t="s">
        <v>156</v>
      </c>
      <c r="M1532" s="805" t="s">
        <v>156</v>
      </c>
      <c r="N1532" s="805" t="s">
        <v>156</v>
      </c>
      <c r="O1532" s="806" t="str">
        <f t="shared" si="79"/>
        <v>-</v>
      </c>
      <c r="P1532" s="801" t="s">
        <v>156</v>
      </c>
      <c r="Q1532" s="801" t="str">
        <f>CONCATENATE(IFERROR(INDEX('УЦН 1.0'!D:D,MATCH('показатель 504-п'!T1532,'УЦН 1.0'!R:R,0)),""),IF(IFERROR(INDEX('УЦН 1.0'!H:H,MATCH('показатель 504-п'!T1532,'УЦН 1.0'!R:R,0)),"")="",""," ("&amp;IFERROR(INDEX('УЦН 1.0'!H:H,MATCH('показатель 504-п'!T1532,'УЦН 1.0'!R:R,0)),"")&amp;")"))</f>
        <v/>
      </c>
      <c r="R1532" s="807" t="str">
        <f>IFERROR(INDEX('УЦН 2.0'!K:K,MATCH('показатель 504-п'!T1532,'УЦН 2.0'!L:L,0)),"")</f>
        <v/>
      </c>
      <c r="S1532" s="801" t="str">
        <f>IFERROR(INDEX('ПРТС'!H:H,MATCH('показатель 504-п'!T1532,'ПРТС'!P:P,0)),"")</f>
        <v/>
      </c>
      <c r="T1532" s="808">
        <v>1533</v>
      </c>
      <c r="U1532" s="785"/>
      <c r="V1532" s="785"/>
      <c r="W1532" s="785"/>
      <c r="X1532" s="785"/>
      <c r="Y1532" s="785"/>
      <c r="Z1532" s="785"/>
      <c r="AA1532" s="785"/>
      <c r="AB1532" s="785"/>
    </row>
    <row r="1533" ht="14.25">
      <c r="A1533" s="800" t="s">
        <v>1163</v>
      </c>
      <c r="B1533" s="800"/>
      <c r="C1533" s="800" t="s">
        <v>1499</v>
      </c>
      <c r="D1533" s="801">
        <v>164</v>
      </c>
      <c r="E1533" s="822">
        <v>141</v>
      </c>
      <c r="F1533" s="823" t="s">
        <v>8256</v>
      </c>
      <c r="G1533" s="823" t="s">
        <v>8257</v>
      </c>
      <c r="H1533" s="823" t="s">
        <v>8258</v>
      </c>
      <c r="I1533" s="803" t="str">
        <f>IFERROR(INDEX('УУС'!F:F,MATCH('показатель 504-п'!T1533,'УУС'!N:N,0)),"")</f>
        <v xml:space="preserve">ул. Боброва, д. 24</v>
      </c>
      <c r="J1533" s="804" t="str">
        <f t="shared" si="78"/>
        <v xml:space="preserve">2G низ</v>
      </c>
      <c r="K1533" s="805" t="s">
        <v>156</v>
      </c>
      <c r="L1533" s="805" t="s">
        <v>156</v>
      </c>
      <c r="M1533" s="805" t="s">
        <v>156</v>
      </c>
      <c r="N1533" s="805" t="s">
        <v>2490</v>
      </c>
      <c r="O1533" s="806" t="str">
        <f t="shared" si="79"/>
        <v>РРЛ</v>
      </c>
      <c r="P1533" s="801" t="s">
        <v>2540</v>
      </c>
      <c r="Q1533" s="801" t="str">
        <f>CONCATENATE(IFERROR(INDEX('УЦН 1.0'!D:D,MATCH('показатель 504-п'!T1533,'УЦН 1.0'!R:R,0)),""),IF(IFERROR(INDEX('УЦН 1.0'!H:H,MATCH('показатель 504-п'!T1533,'УЦН 1.0'!R:R,0)),"")="",""," ("&amp;IFERROR(INDEX('УЦН 1.0'!H:H,MATCH('показатель 504-п'!T1533,'УЦН 1.0'!R:R,0)),"")&amp;")"))</f>
        <v/>
      </c>
      <c r="R1533" s="807" t="str">
        <f>IFERROR(INDEX('УЦН 2.0'!K:K,MATCH('показатель 504-п'!T1533,'УЦН 2.0'!L:L,0)),"")</f>
        <v/>
      </c>
      <c r="S1533" s="801" t="str">
        <f>IFERROR(INDEX('ПРТС'!H:H,MATCH('показатель 504-п'!T1533,'ПРТС'!P:P,0)),"")</f>
        <v/>
      </c>
      <c r="T1533" s="808">
        <v>1534</v>
      </c>
      <c r="U1533" s="785"/>
      <c r="V1533" s="785"/>
      <c r="W1533" s="785"/>
      <c r="X1533" s="785"/>
      <c r="Y1533" s="785"/>
      <c r="Z1533" s="785"/>
      <c r="AA1533" s="785"/>
      <c r="AB1533" s="785"/>
    </row>
    <row r="1534" ht="14.25">
      <c r="A1534" s="818" t="s">
        <v>1163</v>
      </c>
      <c r="B1534" s="800"/>
      <c r="C1534" s="818" t="s">
        <v>147</v>
      </c>
      <c r="D1534" s="801">
        <v>150</v>
      </c>
      <c r="E1534" s="822">
        <v>106</v>
      </c>
      <c r="F1534" s="823" t="s">
        <v>8259</v>
      </c>
      <c r="G1534" s="823" t="s">
        <v>8260</v>
      </c>
      <c r="H1534" s="823" t="s">
        <v>8261</v>
      </c>
      <c r="I1534" s="803" t="str">
        <f>IFERROR(INDEX('УУС'!F:F,MATCH('показатель 504-п'!T1534,'УУС'!N:N,0)),"")</f>
        <v/>
      </c>
      <c r="J1534" s="819" t="str">
        <f t="shared" si="78"/>
        <v>-</v>
      </c>
      <c r="K1534" s="805" t="s">
        <v>156</v>
      </c>
      <c r="L1534" s="805" t="s">
        <v>156</v>
      </c>
      <c r="M1534" s="805" t="s">
        <v>156</v>
      </c>
      <c r="N1534" s="820" t="s">
        <v>156</v>
      </c>
      <c r="O1534" s="806" t="str">
        <f t="shared" si="79"/>
        <v>РРЛ</v>
      </c>
      <c r="P1534" s="801" t="s">
        <v>2540</v>
      </c>
      <c r="Q1534" s="801" t="str">
        <f>CONCATENATE(IFERROR(INDEX('УЦН 1.0'!D:D,MATCH('показатель 504-п'!T1534,'УЦН 1.0'!R:R,0)),""),IF(IFERROR(INDEX('УЦН 1.0'!H:H,MATCH('показатель 504-п'!T1534,'УЦН 1.0'!R:R,0)),"")="",""," ("&amp;IFERROR(INDEX('УЦН 1.0'!H:H,MATCH('показатель 504-п'!T1534,'УЦН 1.0'!R:R,0)),"")&amp;")"))</f>
        <v/>
      </c>
      <c r="R1534" s="807">
        <f>IFERROR(INDEX('УЦН 2.0'!K:K,MATCH('показатель 504-п'!T1534,'УЦН 2.0'!L:L,0)),"")</f>
        <v>0</v>
      </c>
      <c r="S1534" s="801" t="str">
        <f>IFERROR(INDEX('ПРТС'!H:H,MATCH('показатель 504-п'!T1534,'ПРТС'!P:P,0)),"")</f>
        <v/>
      </c>
      <c r="T1534" s="808">
        <v>1535</v>
      </c>
      <c r="U1534" s="785"/>
      <c r="V1534" s="785"/>
      <c r="W1534" s="785"/>
      <c r="X1534" s="785"/>
      <c r="Y1534" s="785"/>
      <c r="Z1534" s="785"/>
      <c r="AA1534" s="785"/>
      <c r="AB1534" s="785"/>
    </row>
    <row r="1535" ht="14.25">
      <c r="A1535" s="800" t="s">
        <v>1163</v>
      </c>
      <c r="B1535" s="800"/>
      <c r="C1535" s="800" t="s">
        <v>8262</v>
      </c>
      <c r="D1535" s="801">
        <v>4791</v>
      </c>
      <c r="E1535" s="802">
        <v>4727</v>
      </c>
      <c r="F1535" s="803" t="s">
        <v>8263</v>
      </c>
      <c r="G1535" s="803" t="s">
        <v>8264</v>
      </c>
      <c r="H1535" s="803" t="s">
        <v>8265</v>
      </c>
      <c r="I1535" s="803" t="str">
        <f>IFERROR(INDEX('УУС'!F:F,MATCH('показатель 504-п'!T1535,'УУС'!N:N,0)),"")</f>
        <v/>
      </c>
      <c r="J1535" s="804" t="str">
        <f t="shared" si="78"/>
        <v xml:space="preserve">4G хор</v>
      </c>
      <c r="K1535" s="805" t="s">
        <v>2480</v>
      </c>
      <c r="L1535" s="805" t="s">
        <v>2481</v>
      </c>
      <c r="M1535" s="805" t="s">
        <v>2482</v>
      </c>
      <c r="N1535" s="805" t="s">
        <v>2483</v>
      </c>
      <c r="O1535" s="806" t="str">
        <f t="shared" si="79"/>
        <v>ВОЛС</v>
      </c>
      <c r="P1535" s="801" t="s">
        <v>819</v>
      </c>
      <c r="Q1535" s="801" t="str">
        <f>CONCATENATE(IFERROR(INDEX('УЦН 1.0'!D:D,MATCH('показатель 504-п'!T1535,'УЦН 1.0'!R:R,0)),""),IF(IFERROR(INDEX('УЦН 1.0'!H:H,MATCH('показатель 504-п'!T1535,'УЦН 1.0'!R:R,0)),"")="",""," ("&amp;IFERROR(INDEX('УЦН 1.0'!H:H,MATCH('показатель 504-п'!T1535,'УЦН 1.0'!R:R,0)),"")&amp;")"))</f>
        <v/>
      </c>
      <c r="R1535" s="807" t="str">
        <f>IFERROR(INDEX('УЦН 2.0'!K:K,MATCH('показатель 504-п'!T1535,'УЦН 2.0'!L:L,0)),"")</f>
        <v/>
      </c>
      <c r="S1535" s="801" t="str">
        <f>IFERROR(INDEX('ПРТС'!H:H,MATCH('показатель 504-п'!T1535,'ПРТС'!P:P,0)),"")</f>
        <v/>
      </c>
      <c r="T1535" s="808">
        <v>1536</v>
      </c>
      <c r="U1535" s="785"/>
      <c r="V1535" s="785"/>
      <c r="W1535" s="785"/>
      <c r="X1535" s="785"/>
      <c r="Y1535" s="785"/>
      <c r="Z1535" s="785"/>
      <c r="AA1535" s="785"/>
      <c r="AB1535" s="785"/>
    </row>
    <row r="1536" ht="14.25">
      <c r="A1536" s="800" t="s">
        <v>1163</v>
      </c>
      <c r="B1536" s="800"/>
      <c r="C1536" s="800" t="s">
        <v>8266</v>
      </c>
      <c r="D1536" s="801">
        <v>31</v>
      </c>
      <c r="E1536" s="802">
        <v>8</v>
      </c>
      <c r="F1536" s="803" t="s">
        <v>8267</v>
      </c>
      <c r="G1536" s="803" t="s">
        <v>8268</v>
      </c>
      <c r="H1536" s="803" t="s">
        <v>8269</v>
      </c>
      <c r="I1536" s="803" t="str">
        <f>IFERROR(INDEX('УУС'!F:F,MATCH('показатель 504-п'!T1536,'УУС'!N:N,0)),"")</f>
        <v xml:space="preserve">ул. Трактовая, д. 8/2</v>
      </c>
      <c r="J1536" s="804" t="str">
        <f t="shared" si="78"/>
        <v>-</v>
      </c>
      <c r="K1536" s="805" t="s">
        <v>156</v>
      </c>
      <c r="L1536" s="805" t="s">
        <v>156</v>
      </c>
      <c r="M1536" s="805" t="s">
        <v>156</v>
      </c>
      <c r="N1536" s="805" t="s">
        <v>156</v>
      </c>
      <c r="O1536" s="806" t="str">
        <f t="shared" si="79"/>
        <v>-</v>
      </c>
      <c r="P1536" s="801" t="s">
        <v>156</v>
      </c>
      <c r="Q1536" s="801" t="str">
        <f>CONCATENATE(IFERROR(INDEX('УЦН 1.0'!D:D,MATCH('показатель 504-п'!T1536,'УЦН 1.0'!R:R,0)),""),IF(IFERROR(INDEX('УЦН 1.0'!H:H,MATCH('показатель 504-п'!T1536,'УЦН 1.0'!R:R,0)),"")="",""," ("&amp;IFERROR(INDEX('УЦН 1.0'!H:H,MATCH('показатель 504-п'!T1536,'УЦН 1.0'!R:R,0)),"")&amp;")"))</f>
        <v/>
      </c>
      <c r="R1536" s="807" t="str">
        <f>IFERROR(INDEX('УЦН 2.0'!K:K,MATCH('показатель 504-п'!T1536,'УЦН 2.0'!L:L,0)),"")</f>
        <v/>
      </c>
      <c r="S1536" s="801" t="str">
        <f>IFERROR(INDEX('ПРТС'!H:H,MATCH('показатель 504-п'!T1536,'ПРТС'!P:P,0)),"")</f>
        <v/>
      </c>
      <c r="T1536" s="808">
        <v>1537</v>
      </c>
      <c r="U1536" s="785"/>
      <c r="V1536" s="785"/>
      <c r="W1536" s="785"/>
      <c r="X1536" s="785"/>
      <c r="Y1536" s="785"/>
      <c r="Z1536" s="785"/>
      <c r="AA1536" s="785"/>
      <c r="AB1536" s="785"/>
    </row>
    <row r="1537" ht="14.25">
      <c r="A1537" s="800" t="s">
        <v>1163</v>
      </c>
      <c r="B1537" s="800"/>
      <c r="C1537" s="800" t="s">
        <v>8270</v>
      </c>
      <c r="D1537" s="801">
        <v>74</v>
      </c>
      <c r="E1537" s="802">
        <v>72</v>
      </c>
      <c r="F1537" s="803" t="s">
        <v>8271</v>
      </c>
      <c r="G1537" s="803" t="s">
        <v>8272</v>
      </c>
      <c r="H1537" s="803" t="s">
        <v>8273</v>
      </c>
      <c r="I1537" s="803" t="str">
        <f>IFERROR(INDEX('УУС'!F:F,MATCH('показатель 504-п'!T1537,'УУС'!N:N,0)),"")</f>
        <v/>
      </c>
      <c r="J1537" s="804" t="str">
        <f t="shared" si="78"/>
        <v xml:space="preserve">2G низ</v>
      </c>
      <c r="K1537" s="805" t="s">
        <v>156</v>
      </c>
      <c r="L1537" s="805" t="s">
        <v>2500</v>
      </c>
      <c r="M1537" s="805" t="s">
        <v>2489</v>
      </c>
      <c r="N1537" s="805" t="s">
        <v>2490</v>
      </c>
      <c r="O1537" s="806" t="str">
        <f t="shared" si="79"/>
        <v>-</v>
      </c>
      <c r="P1537" s="801" t="s">
        <v>156</v>
      </c>
      <c r="Q1537" s="801" t="str">
        <f>CONCATENATE(IFERROR(INDEX('УЦН 1.0'!D:D,MATCH('показатель 504-п'!T1537,'УЦН 1.0'!R:R,0)),""),IF(IFERROR(INDEX('УЦН 1.0'!H:H,MATCH('показатель 504-п'!T1537,'УЦН 1.0'!R:R,0)),"")="",""," ("&amp;IFERROR(INDEX('УЦН 1.0'!H:H,MATCH('показатель 504-п'!T1537,'УЦН 1.0'!R:R,0)),"")&amp;")"))</f>
        <v/>
      </c>
      <c r="R1537" s="807" t="str">
        <f>IFERROR(INDEX('УЦН 2.0'!K:K,MATCH('показатель 504-п'!T1537,'УЦН 2.0'!L:L,0)),"")</f>
        <v/>
      </c>
      <c r="S1537" s="801" t="str">
        <f>IFERROR(INDEX('ПРТС'!H:H,MATCH('показатель 504-п'!T1537,'ПРТС'!P:P,0)),"")</f>
        <v/>
      </c>
      <c r="T1537" s="808">
        <v>1538</v>
      </c>
      <c r="U1537" s="785"/>
      <c r="V1537" s="785"/>
      <c r="W1537" s="785"/>
      <c r="X1537" s="785"/>
      <c r="Y1537" s="785"/>
      <c r="Z1537" s="785"/>
      <c r="AA1537" s="785"/>
      <c r="AB1537" s="785"/>
    </row>
    <row r="1538" ht="14.25">
      <c r="A1538" s="800" t="s">
        <v>1163</v>
      </c>
      <c r="B1538" s="800"/>
      <c r="C1538" s="800" t="s">
        <v>8274</v>
      </c>
      <c r="D1538" s="801">
        <v>22</v>
      </c>
      <c r="E1538" s="802">
        <v>18</v>
      </c>
      <c r="F1538" s="803" t="s">
        <v>8275</v>
      </c>
      <c r="G1538" s="803" t="s">
        <v>8276</v>
      </c>
      <c r="H1538" s="803" t="s">
        <v>8277</v>
      </c>
      <c r="I1538" s="803" t="str">
        <f>IFERROR(INDEX('УУС'!F:F,MATCH('показатель 504-п'!T1538,'УУС'!N:N,0)),"")</f>
        <v xml:space="preserve">ул. Лесная, д. 5</v>
      </c>
      <c r="J1538" s="804" t="str">
        <f t="shared" si="78"/>
        <v>-</v>
      </c>
      <c r="K1538" s="805" t="s">
        <v>156</v>
      </c>
      <c r="L1538" s="805" t="s">
        <v>156</v>
      </c>
      <c r="M1538" s="805" t="s">
        <v>156</v>
      </c>
      <c r="N1538" s="805" t="s">
        <v>156</v>
      </c>
      <c r="O1538" s="806" t="str">
        <f t="shared" si="79"/>
        <v>-</v>
      </c>
      <c r="P1538" s="801" t="s">
        <v>156</v>
      </c>
      <c r="Q1538" s="801" t="str">
        <f>CONCATENATE(IFERROR(INDEX('УЦН 1.0'!D:D,MATCH('показатель 504-п'!T1538,'УЦН 1.0'!R:R,0)),""),IF(IFERROR(INDEX('УЦН 1.0'!H:H,MATCH('показатель 504-п'!T1538,'УЦН 1.0'!R:R,0)),"")="",""," ("&amp;IFERROR(INDEX('УЦН 1.0'!H:H,MATCH('показатель 504-п'!T1538,'УЦН 1.0'!R:R,0)),"")&amp;")"))</f>
        <v/>
      </c>
      <c r="R1538" s="807" t="str">
        <f>IFERROR(INDEX('УЦН 2.0'!K:K,MATCH('показатель 504-п'!T1538,'УЦН 2.0'!L:L,0)),"")</f>
        <v/>
      </c>
      <c r="S1538" s="801" t="str">
        <f>IFERROR(INDEX('ПРТС'!H:H,MATCH('показатель 504-п'!T1538,'ПРТС'!P:P,0)),"")</f>
        <v/>
      </c>
      <c r="T1538" s="808">
        <v>1539</v>
      </c>
      <c r="U1538" s="785"/>
      <c r="V1538" s="785"/>
      <c r="W1538" s="785"/>
      <c r="X1538" s="785"/>
      <c r="Y1538" s="785"/>
      <c r="Z1538" s="785"/>
      <c r="AA1538" s="785"/>
      <c r="AB1538" s="785"/>
    </row>
    <row r="1539" ht="14.25">
      <c r="A1539" s="800" t="s">
        <v>1163</v>
      </c>
      <c r="B1539" s="800"/>
      <c r="C1539" s="800" t="s">
        <v>8278</v>
      </c>
      <c r="D1539" s="801">
        <v>9</v>
      </c>
      <c r="E1539" s="802">
        <v>3</v>
      </c>
      <c r="F1539" s="803" t="s">
        <v>8279</v>
      </c>
      <c r="G1539" s="803" t="s">
        <v>8280</v>
      </c>
      <c r="H1539" s="803" t="s">
        <v>8281</v>
      </c>
      <c r="I1539" s="803" t="str">
        <f>IFERROR(INDEX('УУС'!F:F,MATCH('показатель 504-п'!T1539,'УУС'!N:N,0)),"")</f>
        <v/>
      </c>
      <c r="J1539" s="804" t="str">
        <f t="shared" si="78"/>
        <v>-</v>
      </c>
      <c r="K1539" s="805" t="s">
        <v>156</v>
      </c>
      <c r="L1539" s="805" t="s">
        <v>156</v>
      </c>
      <c r="M1539" s="805" t="s">
        <v>156</v>
      </c>
      <c r="N1539" s="805" t="s">
        <v>156</v>
      </c>
      <c r="O1539" s="806" t="str">
        <f t="shared" si="79"/>
        <v>-</v>
      </c>
      <c r="P1539" s="801" t="s">
        <v>156</v>
      </c>
      <c r="Q1539" s="801" t="str">
        <f>CONCATENATE(IFERROR(INDEX('УЦН 1.0'!D:D,MATCH('показатель 504-п'!T1539,'УЦН 1.0'!R:R,0)),""),IF(IFERROR(INDEX('УЦН 1.0'!H:H,MATCH('показатель 504-п'!T1539,'УЦН 1.0'!R:R,0)),"")="",""," ("&amp;IFERROR(INDEX('УЦН 1.0'!H:H,MATCH('показатель 504-п'!T1539,'УЦН 1.0'!R:R,0)),"")&amp;")"))</f>
        <v/>
      </c>
      <c r="R1539" s="807" t="str">
        <f>IFERROR(INDEX('УЦН 2.0'!K:K,MATCH('показатель 504-п'!T1539,'УЦН 2.0'!L:L,0)),"")</f>
        <v/>
      </c>
      <c r="S1539" s="801" t="str">
        <f>IFERROR(INDEX('ПРТС'!H:H,MATCH('показатель 504-п'!T1539,'ПРТС'!P:P,0)),"")</f>
        <v/>
      </c>
      <c r="T1539" s="808">
        <v>1540</v>
      </c>
      <c r="U1539" s="785"/>
      <c r="V1539" s="785"/>
      <c r="W1539" s="785"/>
      <c r="X1539" s="785"/>
      <c r="Y1539" s="785"/>
      <c r="Z1539" s="785"/>
      <c r="AA1539" s="785"/>
      <c r="AB1539" s="785"/>
    </row>
    <row r="1540" ht="14.25">
      <c r="A1540" s="809" t="s">
        <v>1163</v>
      </c>
      <c r="B1540" s="800"/>
      <c r="C1540" s="809" t="s">
        <v>148</v>
      </c>
      <c r="D1540" s="813">
        <v>135</v>
      </c>
      <c r="E1540" s="822">
        <v>101</v>
      </c>
      <c r="F1540" s="823" t="s">
        <v>8282</v>
      </c>
      <c r="G1540" s="823" t="s">
        <v>8283</v>
      </c>
      <c r="H1540" s="823" t="s">
        <v>8284</v>
      </c>
      <c r="I1540" s="803" t="str">
        <f>IFERROR(INDEX('УУС'!F:F,MATCH('показатель 504-п'!T1540,'УУС'!N:N,0)),"")</f>
        <v/>
      </c>
      <c r="J1540" s="811" t="str">
        <f t="shared" si="78"/>
        <v xml:space="preserve">4G хор</v>
      </c>
      <c r="K1540" s="805" t="s">
        <v>156</v>
      </c>
      <c r="L1540" s="805" t="s">
        <v>156</v>
      </c>
      <c r="M1540" s="805" t="s">
        <v>156</v>
      </c>
      <c r="N1540" s="812" t="s">
        <v>2483</v>
      </c>
      <c r="O1540" s="806" t="str">
        <f t="shared" si="79"/>
        <v>ВОЛС</v>
      </c>
      <c r="P1540" s="801" t="s">
        <v>882</v>
      </c>
      <c r="Q1540" s="801" t="str">
        <f>CONCATENATE(IFERROR(INDEX('УЦН 1.0'!D:D,MATCH('показатель 504-п'!T1540,'УЦН 1.0'!R:R,0)),""),IF(IFERROR(INDEX('УЦН 1.0'!H:H,MATCH('показатель 504-п'!T1540,'УЦН 1.0'!R:R,0)),"")="",""," ("&amp;IFERROR(INDEX('УЦН 1.0'!H:H,MATCH('показатель 504-п'!T1540,'УЦН 1.0'!R:R,0)),"")&amp;")"))</f>
        <v/>
      </c>
      <c r="R1540" s="807" t="str">
        <f>IFERROR(INDEX('УЦН 2.0'!K:K,MATCH('показатель 504-п'!T1540,'УЦН 2.0'!L:L,0)),"")</f>
        <v xml:space="preserve">2023 (декабрь 2023) - ВОЛС  </v>
      </c>
      <c r="S1540" s="801" t="str">
        <f>IFERROR(INDEX('ПРТС'!H:H,MATCH('показатель 504-п'!T1540,'ПРТС'!P:P,0)),"")</f>
        <v/>
      </c>
      <c r="T1540" s="808">
        <v>1541</v>
      </c>
      <c r="U1540" s="785"/>
      <c r="V1540" s="785"/>
      <c r="W1540" s="785"/>
      <c r="X1540" s="785"/>
      <c r="Y1540" s="785"/>
      <c r="Z1540" s="785"/>
      <c r="AA1540" s="785"/>
      <c r="AB1540" s="785"/>
    </row>
    <row r="1541" ht="14.25">
      <c r="A1541" s="800" t="s">
        <v>1163</v>
      </c>
      <c r="B1541" s="800"/>
      <c r="C1541" s="800" t="s">
        <v>8285</v>
      </c>
      <c r="D1541" s="801">
        <v>30</v>
      </c>
      <c r="E1541" s="802">
        <v>11</v>
      </c>
      <c r="F1541" s="803" t="s">
        <v>8286</v>
      </c>
      <c r="G1541" s="803" t="s">
        <v>8287</v>
      </c>
      <c r="H1541" s="803" t="s">
        <v>8288</v>
      </c>
      <c r="I1541" s="803" t="str">
        <f>IFERROR(INDEX('УУС'!F:F,MATCH('показатель 504-п'!T1541,'УУС'!N:N,0)),"")</f>
        <v xml:space="preserve">ул. Свободы, д. 21</v>
      </c>
      <c r="J1541" s="804" t="str">
        <f t="shared" si="78"/>
        <v>-</v>
      </c>
      <c r="K1541" s="805" t="s">
        <v>156</v>
      </c>
      <c r="L1541" s="805" t="s">
        <v>156</v>
      </c>
      <c r="M1541" s="805" t="s">
        <v>156</v>
      </c>
      <c r="N1541" s="805" t="s">
        <v>156</v>
      </c>
      <c r="O1541" s="806" t="str">
        <f t="shared" si="79"/>
        <v>-</v>
      </c>
      <c r="P1541" s="801" t="s">
        <v>156</v>
      </c>
      <c r="Q1541" s="801" t="str">
        <f>CONCATENATE(IFERROR(INDEX('УЦН 1.0'!D:D,MATCH('показатель 504-п'!T1541,'УЦН 1.0'!R:R,0)),""),IF(IFERROR(INDEX('УЦН 1.0'!H:H,MATCH('показатель 504-п'!T1541,'УЦН 1.0'!R:R,0)),"")="",""," ("&amp;IFERROR(INDEX('УЦН 1.0'!H:H,MATCH('показатель 504-п'!T1541,'УЦН 1.0'!R:R,0)),"")&amp;")"))</f>
        <v/>
      </c>
      <c r="R1541" s="807" t="str">
        <f>IFERROR(INDEX('УЦН 2.0'!K:K,MATCH('показатель 504-п'!T1541,'УЦН 2.0'!L:L,0)),"")</f>
        <v/>
      </c>
      <c r="S1541" s="801" t="str">
        <f>IFERROR(INDEX('ПРТС'!H:H,MATCH('показатель 504-п'!T1541,'ПРТС'!P:P,0)),"")</f>
        <v/>
      </c>
      <c r="T1541" s="808">
        <v>1542</v>
      </c>
      <c r="U1541" s="785"/>
      <c r="V1541" s="785"/>
      <c r="W1541" s="785"/>
      <c r="X1541" s="785"/>
      <c r="Y1541" s="785"/>
      <c r="Z1541" s="785"/>
      <c r="AA1541" s="785"/>
      <c r="AB1541" s="785"/>
    </row>
    <row r="1542" ht="14.25">
      <c r="A1542" s="800" t="s">
        <v>785</v>
      </c>
      <c r="B1542" s="800" t="s">
        <v>8289</v>
      </c>
      <c r="C1542" s="800" t="s">
        <v>1460</v>
      </c>
      <c r="D1542" s="801">
        <v>117</v>
      </c>
      <c r="E1542" s="802">
        <v>80</v>
      </c>
      <c r="F1542" s="803" t="s">
        <v>8290</v>
      </c>
      <c r="G1542" s="803" t="s">
        <v>8291</v>
      </c>
      <c r="H1542" s="803" t="s">
        <v>8292</v>
      </c>
      <c r="I1542" s="803" t="str">
        <f>IFERROR(INDEX('УУС'!F:F,MATCH('показатель 504-п'!T1542,'УУС'!N:N,0)),"")</f>
        <v/>
      </c>
      <c r="J1542" s="804" t="str">
        <f t="shared" si="78"/>
        <v xml:space="preserve">4G хор</v>
      </c>
      <c r="K1542" s="805" t="s">
        <v>4119</v>
      </c>
      <c r="L1542" s="805" t="s">
        <v>2643</v>
      </c>
      <c r="M1542" s="805" t="s">
        <v>156</v>
      </c>
      <c r="N1542" s="805" t="s">
        <v>2483</v>
      </c>
      <c r="O1542" s="806" t="str">
        <f t="shared" si="79"/>
        <v>РРЛ</v>
      </c>
      <c r="P1542" s="801" t="s">
        <v>2540</v>
      </c>
      <c r="Q1542" s="801" t="str">
        <f>CONCATENATE(IFERROR(INDEX('УЦН 1.0'!D:D,MATCH('показатель 504-п'!T1542,'УЦН 1.0'!R:R,0)),""),IF(IFERROR(INDEX('УЦН 1.0'!H:H,MATCH('показатель 504-п'!T1542,'УЦН 1.0'!R:R,0)),"")="",""," ("&amp;IFERROR(INDEX('УЦН 1.0'!H:H,MATCH('показатель 504-п'!T1542,'УЦН 1.0'!R:R,0)),"")&amp;")"))</f>
        <v/>
      </c>
      <c r="R1542" s="807" t="str">
        <f>IFERROR(INDEX('УЦН 2.0'!K:K,MATCH('показатель 504-п'!T1542,'УЦН 2.0'!L:L,0)),"")</f>
        <v/>
      </c>
      <c r="S1542" s="801" t="str">
        <f>IFERROR(INDEX('ПРТС'!H:H,MATCH('показатель 504-п'!T1542,'ПРТС'!P:P,0)),"")</f>
        <v/>
      </c>
      <c r="T1542" s="808">
        <v>1543</v>
      </c>
      <c r="U1542" s="785"/>
      <c r="V1542" s="785"/>
      <c r="W1542" s="785"/>
      <c r="X1542" s="785"/>
      <c r="Y1542" s="785"/>
      <c r="Z1542" s="785"/>
      <c r="AA1542" s="785"/>
      <c r="AB1542" s="785"/>
    </row>
    <row r="1543" ht="14.25">
      <c r="A1543" s="800" t="s">
        <v>785</v>
      </c>
      <c r="B1543" s="800" t="s">
        <v>8289</v>
      </c>
      <c r="C1543" s="800" t="s">
        <v>1562</v>
      </c>
      <c r="D1543" s="801">
        <v>265</v>
      </c>
      <c r="E1543" s="802">
        <v>213</v>
      </c>
      <c r="F1543" s="803" t="s">
        <v>8293</v>
      </c>
      <c r="G1543" s="803" t="s">
        <v>8294</v>
      </c>
      <c r="H1543" s="803" t="s">
        <v>8295</v>
      </c>
      <c r="I1543" s="803">
        <f>IFERROR(INDEX('УУС'!F:F,MATCH('показатель 504-п'!T1543,'УУС'!N:N,0)),"")</f>
        <v>0</v>
      </c>
      <c r="J1543" s="804" t="str">
        <f t="shared" si="78"/>
        <v xml:space="preserve">4G хор</v>
      </c>
      <c r="K1543" s="805" t="s">
        <v>156</v>
      </c>
      <c r="L1543" s="805" t="s">
        <v>2481</v>
      </c>
      <c r="M1543" s="805" t="s">
        <v>156</v>
      </c>
      <c r="N1543" s="805" t="s">
        <v>2483</v>
      </c>
      <c r="O1543" s="806" t="str">
        <f t="shared" si="79"/>
        <v>Спутник</v>
      </c>
      <c r="P1543" s="801" t="s">
        <v>882</v>
      </c>
      <c r="Q1543" s="801" t="str">
        <f>CONCATENATE(IFERROR(INDEX('УЦН 1.0'!D:D,MATCH('показатель 504-п'!T1543,'УЦН 1.0'!R:R,0)),""),IF(IFERROR(INDEX('УЦН 1.0'!H:H,MATCH('показатель 504-п'!T1543,'УЦН 1.0'!R:R,0)),"")="",""," ("&amp;IFERROR(INDEX('УЦН 1.0'!H:H,MATCH('показатель 504-п'!T1543,'УЦН 1.0'!R:R,0)),"")&amp;")"))</f>
        <v/>
      </c>
      <c r="R1543" s="807" t="str">
        <f>IFERROR(INDEX('УЦН 2.0'!K:K,MATCH('показатель 504-п'!T1543,'УЦН 2.0'!L:L,0)),"")</f>
        <v/>
      </c>
      <c r="S1543" s="801" t="str">
        <f>IFERROR(INDEX('ПРТС'!H:H,MATCH('показатель 504-п'!T1543,'ПРТС'!P:P,0)),"")</f>
        <v/>
      </c>
      <c r="T1543" s="808">
        <v>1544</v>
      </c>
      <c r="U1543" s="785"/>
      <c r="V1543" s="785"/>
      <c r="W1543" s="785"/>
      <c r="X1543" s="785"/>
      <c r="Y1543" s="785"/>
      <c r="Z1543" s="785"/>
      <c r="AA1543" s="785"/>
      <c r="AB1543" s="785"/>
    </row>
    <row r="1544" ht="14.25">
      <c r="A1544" s="800" t="s">
        <v>785</v>
      </c>
      <c r="B1544" s="800" t="s">
        <v>8296</v>
      </c>
      <c r="C1544" s="800" t="s">
        <v>1540</v>
      </c>
      <c r="D1544" s="801">
        <v>328</v>
      </c>
      <c r="E1544" s="802">
        <v>199</v>
      </c>
      <c r="F1544" s="803" t="s">
        <v>8297</v>
      </c>
      <c r="G1544" s="803" t="s">
        <v>8298</v>
      </c>
      <c r="H1544" s="803" t="s">
        <v>8299</v>
      </c>
      <c r="I1544" s="803" t="str">
        <f>IFERROR(INDEX('УУС'!F:F,MATCH('показатель 504-п'!T1544,'УУС'!N:N,0)),"")</f>
        <v/>
      </c>
      <c r="J1544" s="804" t="str">
        <f t="shared" si="78"/>
        <v xml:space="preserve">4G хор</v>
      </c>
      <c r="K1544" s="805" t="s">
        <v>156</v>
      </c>
      <c r="L1544" s="805" t="s">
        <v>156</v>
      </c>
      <c r="M1544" s="805" t="s">
        <v>156</v>
      </c>
      <c r="N1544" s="805" t="s">
        <v>2483</v>
      </c>
      <c r="O1544" s="806" t="str">
        <f t="shared" si="79"/>
        <v>РРЛ</v>
      </c>
      <c r="P1544" s="801" t="s">
        <v>2540</v>
      </c>
      <c r="Q1544" s="801" t="str">
        <f>CONCATENATE(IFERROR(INDEX('УЦН 1.0'!D:D,MATCH('показатель 504-п'!T1544,'УЦН 1.0'!R:R,0)),""),IF(IFERROR(INDEX('УЦН 1.0'!H:H,MATCH('показатель 504-п'!T1544,'УЦН 1.0'!R:R,0)),"")="",""," ("&amp;IFERROR(INDEX('УЦН 1.0'!H:H,MATCH('показатель 504-п'!T1544,'УЦН 1.0'!R:R,0)),"")&amp;")"))</f>
        <v/>
      </c>
      <c r="R1544" s="807" t="str">
        <f>IFERROR(INDEX('УЦН 2.0'!K:K,MATCH('показатель 504-п'!T1544,'УЦН 2.0'!L:L,0)),"")</f>
        <v/>
      </c>
      <c r="S1544" s="801" t="str">
        <f>IFERROR(INDEX('ПРТС'!H:H,MATCH('показатель 504-п'!T1544,'ПРТС'!P:P,0)),"")</f>
        <v/>
      </c>
      <c r="T1544" s="808">
        <v>1545</v>
      </c>
      <c r="U1544" s="785"/>
      <c r="V1544" s="785"/>
      <c r="W1544" s="785"/>
      <c r="X1544" s="785"/>
      <c r="Y1544" s="785"/>
      <c r="Z1544" s="785"/>
      <c r="AA1544" s="785"/>
      <c r="AB1544" s="785"/>
    </row>
    <row r="1545" ht="14.25">
      <c r="A1545" s="800" t="s">
        <v>785</v>
      </c>
      <c r="B1545" s="800" t="s">
        <v>8300</v>
      </c>
      <c r="C1545" s="800" t="s">
        <v>424</v>
      </c>
      <c r="D1545" s="801">
        <v>298</v>
      </c>
      <c r="E1545" s="802">
        <v>228</v>
      </c>
      <c r="F1545" s="803" t="s">
        <v>8301</v>
      </c>
      <c r="G1545" s="803" t="s">
        <v>8302</v>
      </c>
      <c r="H1545" s="803" t="s">
        <v>8303</v>
      </c>
      <c r="I1545" s="803" t="str">
        <f>IFERROR(INDEX('УУС'!F:F,MATCH('показатель 504-п'!T1545,'УУС'!N:N,0)),"")</f>
        <v/>
      </c>
      <c r="J1545" s="804" t="str">
        <f t="shared" si="78"/>
        <v xml:space="preserve">4G хор</v>
      </c>
      <c r="K1545" s="805" t="s">
        <v>156</v>
      </c>
      <c r="L1545" s="805" t="s">
        <v>2481</v>
      </c>
      <c r="M1545" s="805" t="s">
        <v>156</v>
      </c>
      <c r="N1545" s="805" t="s">
        <v>156</v>
      </c>
      <c r="O1545" s="806" t="str">
        <f t="shared" si="79"/>
        <v>ВОЛС</v>
      </c>
      <c r="P1545" s="801" t="s">
        <v>819</v>
      </c>
      <c r="Q1545" s="801" t="str">
        <f>CONCATENATE(IFERROR(INDEX('УЦН 1.0'!D:D,MATCH('показатель 504-п'!T1545,'УЦН 1.0'!R:R,0)),""),IF(IFERROR(INDEX('УЦН 1.0'!H:H,MATCH('показатель 504-п'!T1545,'УЦН 1.0'!R:R,0)),"")="",""," ("&amp;IFERROR(INDEX('УЦН 1.0'!H:H,MATCH('показатель 504-п'!T1545,'УЦН 1.0'!R:R,0)),"")&amp;")"))</f>
        <v xml:space="preserve">2021 (ВОЛС)</v>
      </c>
      <c r="R1545" s="807" t="str">
        <f>IFERROR(INDEX('УЦН 2.0'!K:K,MATCH('показатель 504-п'!T1545,'УЦН 2.0'!L:L,0)),"")</f>
        <v/>
      </c>
      <c r="S1545" s="801" t="str">
        <f>IFERROR(INDEX('ПРТС'!H:H,MATCH('показатель 504-п'!T1545,'ПРТС'!P:P,0)),"")</f>
        <v/>
      </c>
      <c r="T1545" s="808">
        <v>1546</v>
      </c>
      <c r="U1545" s="785"/>
      <c r="V1545" s="785"/>
      <c r="W1545" s="785"/>
      <c r="X1545" s="785"/>
      <c r="Y1545" s="785"/>
      <c r="Z1545" s="785"/>
      <c r="AA1545" s="785"/>
      <c r="AB1545" s="785"/>
    </row>
    <row r="1546" ht="14.25">
      <c r="A1546" s="800" t="s">
        <v>785</v>
      </c>
      <c r="B1546" s="800" t="s">
        <v>8300</v>
      </c>
      <c r="C1546" s="800" t="s">
        <v>8304</v>
      </c>
      <c r="D1546" s="801">
        <v>101</v>
      </c>
      <c r="E1546" s="802">
        <v>61</v>
      </c>
      <c r="F1546" s="803" t="s">
        <v>8305</v>
      </c>
      <c r="G1546" s="803" t="s">
        <v>8306</v>
      </c>
      <c r="H1546" s="803" t="s">
        <v>8307</v>
      </c>
      <c r="I1546" s="803" t="str">
        <f>IFERROR(INDEX('УУС'!F:F,MATCH('показатель 504-п'!T1546,'УУС'!N:N,0)),"")</f>
        <v xml:space="preserve">ул. Главная, д. 11</v>
      </c>
      <c r="J1546" s="804" t="str">
        <f t="shared" si="78"/>
        <v xml:space="preserve">4G хор</v>
      </c>
      <c r="K1546" s="805" t="s">
        <v>156</v>
      </c>
      <c r="L1546" s="805" t="s">
        <v>2481</v>
      </c>
      <c r="M1546" s="805" t="s">
        <v>156</v>
      </c>
      <c r="N1546" s="805" t="s">
        <v>156</v>
      </c>
      <c r="O1546" s="806" t="str">
        <f t="shared" si="79"/>
        <v>-</v>
      </c>
      <c r="P1546" s="801" t="s">
        <v>156</v>
      </c>
      <c r="Q1546" s="801" t="str">
        <f>CONCATENATE(IFERROR(INDEX('УЦН 1.0'!D:D,MATCH('показатель 504-п'!T1546,'УЦН 1.0'!R:R,0)),""),IF(IFERROR(INDEX('УЦН 1.0'!H:H,MATCH('показатель 504-п'!T1546,'УЦН 1.0'!R:R,0)),"")="",""," ("&amp;IFERROR(INDEX('УЦН 1.0'!H:H,MATCH('показатель 504-п'!T1546,'УЦН 1.0'!R:R,0)),"")&amp;")"))</f>
        <v/>
      </c>
      <c r="R1546" s="807" t="str">
        <f>IFERROR(INDEX('УЦН 2.0'!K:K,MATCH('показатель 504-п'!T1546,'УЦН 2.0'!L:L,0)),"")</f>
        <v/>
      </c>
      <c r="S1546" s="801" t="str">
        <f>IFERROR(INDEX('ПРТС'!H:H,MATCH('показатель 504-п'!T1546,'ПРТС'!P:P,0)),"")</f>
        <v/>
      </c>
      <c r="T1546" s="808">
        <v>1547</v>
      </c>
      <c r="U1546" s="785"/>
      <c r="V1546" s="785"/>
      <c r="W1546" s="785"/>
      <c r="X1546" s="785"/>
      <c r="Y1546" s="785"/>
      <c r="Z1546" s="785"/>
      <c r="AA1546" s="785"/>
      <c r="AB1546" s="785"/>
    </row>
    <row r="1547" ht="14.25">
      <c r="A1547" s="800" t="s">
        <v>785</v>
      </c>
      <c r="B1547" s="800" t="s">
        <v>8289</v>
      </c>
      <c r="C1547" s="800" t="s">
        <v>805</v>
      </c>
      <c r="D1547" s="801">
        <v>214</v>
      </c>
      <c r="E1547" s="822">
        <v>134</v>
      </c>
      <c r="F1547" s="823" t="s">
        <v>8308</v>
      </c>
      <c r="G1547" s="823" t="s">
        <v>8309</v>
      </c>
      <c r="H1547" s="823" t="s">
        <v>8310</v>
      </c>
      <c r="I1547" s="803" t="str">
        <f>IFERROR(INDEX('УУС'!F:F,MATCH('показатель 504-п'!T1547,'УУС'!N:N,0)),"")</f>
        <v/>
      </c>
      <c r="J1547" s="804" t="str">
        <f t="shared" si="78"/>
        <v xml:space="preserve">4G низ</v>
      </c>
      <c r="K1547" s="805" t="s">
        <v>156</v>
      </c>
      <c r="L1547" s="805" t="s">
        <v>2643</v>
      </c>
      <c r="M1547" s="805" t="s">
        <v>156</v>
      </c>
      <c r="N1547" s="805" t="s">
        <v>2586</v>
      </c>
      <c r="O1547" s="806" t="str">
        <f t="shared" si="79"/>
        <v>Спутник</v>
      </c>
      <c r="P1547" s="801" t="s">
        <v>882</v>
      </c>
      <c r="Q1547" s="801" t="str">
        <f>CONCATENATE(IFERROR(INDEX('УЦН 1.0'!D:D,MATCH('показатель 504-п'!T1547,'УЦН 1.0'!R:R,0)),""),IF(IFERROR(INDEX('УЦН 1.0'!H:H,MATCH('показатель 504-п'!T1547,'УЦН 1.0'!R:R,0)),"")="",""," ("&amp;IFERROR(INDEX('УЦН 1.0'!H:H,MATCH('показатель 504-п'!T1547,'УЦН 1.0'!R:R,0)),"")&amp;")"))</f>
        <v/>
      </c>
      <c r="R1547" s="807" t="str">
        <f>IFERROR(INDEX('УЦН 2.0'!K:K,MATCH('показатель 504-п'!T1547,'УЦН 2.0'!L:L,0)),"")</f>
        <v/>
      </c>
      <c r="S1547" s="801" t="str">
        <f>IFERROR(INDEX('ПРТС'!H:H,MATCH('показатель 504-п'!T1547,'ПРТС'!P:P,0)),"")</f>
        <v/>
      </c>
      <c r="T1547" s="808">
        <v>1548</v>
      </c>
      <c r="U1547" s="785"/>
      <c r="V1547" s="785"/>
      <c r="W1547" s="785"/>
      <c r="X1547" s="785"/>
      <c r="Y1547" s="785"/>
      <c r="Z1547" s="785"/>
      <c r="AA1547" s="785"/>
      <c r="AB1547" s="785"/>
    </row>
    <row r="1548" ht="14.25">
      <c r="A1548" s="800" t="s">
        <v>785</v>
      </c>
      <c r="B1548" s="800" t="s">
        <v>8296</v>
      </c>
      <c r="C1548" s="800" t="s">
        <v>1518</v>
      </c>
      <c r="D1548" s="801">
        <v>212</v>
      </c>
      <c r="E1548" s="802">
        <v>107</v>
      </c>
      <c r="F1548" s="803" t="s">
        <v>8311</v>
      </c>
      <c r="G1548" s="803" t="s">
        <v>8312</v>
      </c>
      <c r="H1548" s="803" t="s">
        <v>8313</v>
      </c>
      <c r="I1548" s="803" t="str">
        <f>IFERROR(INDEX('УУС'!F:F,MATCH('показатель 504-п'!T1548,'УУС'!N:N,0)),"")</f>
        <v/>
      </c>
      <c r="J1548" s="804" t="str">
        <f t="shared" si="78"/>
        <v xml:space="preserve">3G хор</v>
      </c>
      <c r="K1548" s="805" t="s">
        <v>156</v>
      </c>
      <c r="L1548" s="805" t="s">
        <v>156</v>
      </c>
      <c r="M1548" s="805" t="s">
        <v>2516</v>
      </c>
      <c r="N1548" s="805" t="s">
        <v>2495</v>
      </c>
      <c r="O1548" s="806" t="str">
        <f t="shared" si="79"/>
        <v>РРЛ</v>
      </c>
      <c r="P1548" s="801" t="s">
        <v>2540</v>
      </c>
      <c r="Q1548" s="801" t="str">
        <f>CONCATENATE(IFERROR(INDEX('УЦН 1.0'!D:D,MATCH('показатель 504-п'!T1548,'УЦН 1.0'!R:R,0)),""),IF(IFERROR(INDEX('УЦН 1.0'!H:H,MATCH('показатель 504-п'!T1548,'УЦН 1.0'!R:R,0)),"")="",""," ("&amp;IFERROR(INDEX('УЦН 1.0'!H:H,MATCH('показатель 504-п'!T1548,'УЦН 1.0'!R:R,0)),"")&amp;")"))</f>
        <v/>
      </c>
      <c r="R1548" s="807" t="str">
        <f>IFERROR(INDEX('УЦН 2.0'!K:K,MATCH('показатель 504-п'!T1548,'УЦН 2.0'!L:L,0)),"")</f>
        <v/>
      </c>
      <c r="S1548" s="801" t="str">
        <f>IFERROR(INDEX('ПРТС'!H:H,MATCH('показатель 504-п'!T1548,'ПРТС'!P:P,0)),"")</f>
        <v/>
      </c>
      <c r="T1548" s="808">
        <v>1549</v>
      </c>
      <c r="U1548" s="785"/>
      <c r="V1548" s="785"/>
      <c r="W1548" s="785"/>
      <c r="X1548" s="785"/>
      <c r="Y1548" s="785"/>
      <c r="Z1548" s="785"/>
      <c r="AA1548" s="785"/>
      <c r="AB1548" s="785"/>
    </row>
    <row r="1549" ht="14.25">
      <c r="A1549" s="800" t="s">
        <v>785</v>
      </c>
      <c r="B1549" s="800" t="s">
        <v>8314</v>
      </c>
      <c r="C1549" s="800" t="s">
        <v>425</v>
      </c>
      <c r="D1549" s="801">
        <v>286</v>
      </c>
      <c r="E1549" s="802">
        <v>190</v>
      </c>
      <c r="F1549" s="803" t="s">
        <v>8315</v>
      </c>
      <c r="G1549" s="803" t="s">
        <v>8316</v>
      </c>
      <c r="H1549" s="803" t="s">
        <v>8317</v>
      </c>
      <c r="I1549" s="803" t="str">
        <f>IFERROR(INDEX('УУС'!F:F,MATCH('показатель 504-п'!T1549,'УУС'!N:N,0)),"")</f>
        <v xml:space="preserve">ул. Первомайская, д. 22</v>
      </c>
      <c r="J1549" s="804" t="str">
        <f t="shared" si="78"/>
        <v xml:space="preserve">4G хор</v>
      </c>
      <c r="K1549" s="805" t="s">
        <v>4119</v>
      </c>
      <c r="L1549" s="805" t="s">
        <v>2643</v>
      </c>
      <c r="M1549" s="805" t="s">
        <v>2482</v>
      </c>
      <c r="N1549" s="805" t="s">
        <v>2483</v>
      </c>
      <c r="O1549" s="806" t="str">
        <f t="shared" si="79"/>
        <v>ВОЛС</v>
      </c>
      <c r="P1549" s="801" t="s">
        <v>819</v>
      </c>
      <c r="Q1549" s="801" t="str">
        <f>CONCATENATE(IFERROR(INDEX('УЦН 1.0'!D:D,MATCH('показатель 504-п'!T1549,'УЦН 1.0'!R:R,0)),""),IF(IFERROR(INDEX('УЦН 1.0'!H:H,MATCH('показатель 504-п'!T1549,'УЦН 1.0'!R:R,0)),"")="",""," ("&amp;IFERROR(INDEX('УЦН 1.0'!H:H,MATCH('показатель 504-п'!T1549,'УЦН 1.0'!R:R,0)),"")&amp;")"))</f>
        <v xml:space="preserve">2017 (ВОЛС)</v>
      </c>
      <c r="R1549" s="807" t="str">
        <f>IFERROR(INDEX('УЦН 2.0'!K:K,MATCH('показатель 504-п'!T1549,'УЦН 2.0'!L:L,0)),"")</f>
        <v/>
      </c>
      <c r="S1549" s="801" t="str">
        <f>IFERROR(INDEX('ПРТС'!H:H,MATCH('показатель 504-п'!T1549,'ПРТС'!P:P,0)),"")</f>
        <v/>
      </c>
      <c r="T1549" s="808">
        <v>1550</v>
      </c>
      <c r="U1549" s="785"/>
      <c r="V1549" s="785"/>
      <c r="W1549" s="785"/>
      <c r="X1549" s="785"/>
      <c r="Y1549" s="785"/>
      <c r="Z1549" s="785"/>
      <c r="AA1549" s="785"/>
      <c r="AB1549" s="785"/>
    </row>
    <row r="1550" ht="14.25">
      <c r="A1550" s="800" t="s">
        <v>785</v>
      </c>
      <c r="B1550" s="800" t="s">
        <v>8314</v>
      </c>
      <c r="C1550" s="800" t="s">
        <v>1588</v>
      </c>
      <c r="D1550" s="801">
        <v>169</v>
      </c>
      <c r="E1550" s="802">
        <v>113</v>
      </c>
      <c r="F1550" s="803" t="s">
        <v>8318</v>
      </c>
      <c r="G1550" s="803" t="s">
        <v>8319</v>
      </c>
      <c r="H1550" s="803" t="s">
        <v>8320</v>
      </c>
      <c r="I1550" s="803" t="str">
        <f>IFERROR(INDEX('УУС'!F:F,MATCH('показатель 504-п'!T1550,'УУС'!N:N,0)),"")</f>
        <v/>
      </c>
      <c r="J1550" s="804" t="str">
        <f t="shared" si="78"/>
        <v xml:space="preserve">4G хор</v>
      </c>
      <c r="K1550" s="805" t="s">
        <v>4119</v>
      </c>
      <c r="L1550" s="805" t="s">
        <v>2643</v>
      </c>
      <c r="M1550" s="805" t="s">
        <v>4220</v>
      </c>
      <c r="N1550" s="805" t="s">
        <v>2483</v>
      </c>
      <c r="O1550" s="806" t="str">
        <f t="shared" si="79"/>
        <v>-</v>
      </c>
      <c r="P1550" s="801" t="s">
        <v>156</v>
      </c>
      <c r="Q1550" s="801" t="str">
        <f>CONCATENATE(IFERROR(INDEX('УЦН 1.0'!D:D,MATCH('показатель 504-п'!T1550,'УЦН 1.0'!R:R,0)),""),IF(IFERROR(INDEX('УЦН 1.0'!H:H,MATCH('показатель 504-п'!T1550,'УЦН 1.0'!R:R,0)),"")="",""," ("&amp;IFERROR(INDEX('УЦН 1.0'!H:H,MATCH('показатель 504-п'!T1550,'УЦН 1.0'!R:R,0)),"")&amp;")"))</f>
        <v/>
      </c>
      <c r="R1550" s="807" t="str">
        <f>IFERROR(INDEX('УЦН 2.0'!K:K,MATCH('показатель 504-п'!T1550,'УЦН 2.0'!L:L,0)),"")</f>
        <v/>
      </c>
      <c r="S1550" s="801" t="str">
        <f>IFERROR(INDEX('ПРТС'!H:H,MATCH('показатель 504-п'!T1550,'ПРТС'!P:P,0)),"")</f>
        <v/>
      </c>
      <c r="T1550" s="808">
        <v>1551</v>
      </c>
      <c r="U1550" s="785"/>
      <c r="V1550" s="785"/>
      <c r="W1550" s="785"/>
      <c r="X1550" s="785"/>
      <c r="Y1550" s="785"/>
      <c r="Z1550" s="785"/>
      <c r="AA1550" s="785"/>
      <c r="AB1550" s="785"/>
    </row>
    <row r="1551" ht="14.25">
      <c r="A1551" s="800" t="s">
        <v>785</v>
      </c>
      <c r="B1551" s="800" t="s">
        <v>8321</v>
      </c>
      <c r="C1551" s="800" t="s">
        <v>1519</v>
      </c>
      <c r="D1551" s="801">
        <v>113</v>
      </c>
      <c r="E1551" s="802">
        <v>84</v>
      </c>
      <c r="F1551" s="803" t="s">
        <v>8322</v>
      </c>
      <c r="G1551" s="803" t="s">
        <v>8323</v>
      </c>
      <c r="H1551" s="803" t="s">
        <v>8324</v>
      </c>
      <c r="I1551" s="803" t="str">
        <f>IFERROR(INDEX('УУС'!F:F,MATCH('показатель 504-п'!T1551,'УУС'!N:N,0)),"")</f>
        <v/>
      </c>
      <c r="J1551" s="804" t="str">
        <f t="shared" si="78"/>
        <v xml:space="preserve">3G хор</v>
      </c>
      <c r="K1551" s="805" t="s">
        <v>2515</v>
      </c>
      <c r="L1551" s="805" t="s">
        <v>2975</v>
      </c>
      <c r="M1551" s="805" t="s">
        <v>2489</v>
      </c>
      <c r="N1551" s="805" t="s">
        <v>2495</v>
      </c>
      <c r="O1551" s="806" t="str">
        <f t="shared" si="79"/>
        <v>РРЛ</v>
      </c>
      <c r="P1551" s="801" t="s">
        <v>2540</v>
      </c>
      <c r="Q1551" s="801" t="str">
        <f>CONCATENATE(IFERROR(INDEX('УЦН 1.0'!D:D,MATCH('показатель 504-п'!T1551,'УЦН 1.0'!R:R,0)),""),IF(IFERROR(INDEX('УЦН 1.0'!H:H,MATCH('показатель 504-п'!T1551,'УЦН 1.0'!R:R,0)),"")="",""," ("&amp;IFERROR(INDEX('УЦН 1.0'!H:H,MATCH('показатель 504-п'!T1551,'УЦН 1.0'!R:R,0)),"")&amp;")"))</f>
        <v/>
      </c>
      <c r="R1551" s="807" t="str">
        <f>IFERROR(INDEX('УЦН 2.0'!K:K,MATCH('показатель 504-п'!T1551,'УЦН 2.0'!L:L,0)),"")</f>
        <v/>
      </c>
      <c r="S1551" s="801" t="str">
        <f>IFERROR(INDEX('ПРТС'!H:H,MATCH('показатель 504-п'!T1551,'ПРТС'!P:P,0)),"")</f>
        <v/>
      </c>
      <c r="T1551" s="808">
        <v>1552</v>
      </c>
      <c r="U1551" s="785"/>
      <c r="V1551" s="785"/>
      <c r="W1551" s="785"/>
      <c r="X1551" s="785"/>
      <c r="Y1551" s="785"/>
      <c r="Z1551" s="785"/>
      <c r="AA1551" s="785"/>
      <c r="AB1551" s="785"/>
    </row>
    <row r="1552" ht="14.25">
      <c r="A1552" s="800" t="s">
        <v>785</v>
      </c>
      <c r="B1552" s="800" t="s">
        <v>8314</v>
      </c>
      <c r="C1552" s="800" t="s">
        <v>8325</v>
      </c>
      <c r="D1552" s="801">
        <v>60</v>
      </c>
      <c r="E1552" s="802">
        <v>27</v>
      </c>
      <c r="F1552" s="803" t="s">
        <v>8326</v>
      </c>
      <c r="G1552" s="803" t="s">
        <v>8327</v>
      </c>
      <c r="H1552" s="803" t="s">
        <v>8328</v>
      </c>
      <c r="I1552" s="803" t="str">
        <f>IFERROR(INDEX('УУС'!F:F,MATCH('показатель 504-п'!T1552,'УУС'!N:N,0)),"")</f>
        <v/>
      </c>
      <c r="J1552" s="804" t="str">
        <f t="shared" si="78"/>
        <v xml:space="preserve">2G низ</v>
      </c>
      <c r="K1552" s="805" t="s">
        <v>156</v>
      </c>
      <c r="L1552" s="805" t="s">
        <v>156</v>
      </c>
      <c r="M1552" s="805" t="s">
        <v>156</v>
      </c>
      <c r="N1552" s="805" t="s">
        <v>2490</v>
      </c>
      <c r="O1552" s="806" t="str">
        <f t="shared" si="79"/>
        <v>-</v>
      </c>
      <c r="P1552" s="801" t="s">
        <v>156</v>
      </c>
      <c r="Q1552" s="801" t="str">
        <f>CONCATENATE(IFERROR(INDEX('УЦН 1.0'!D:D,MATCH('показатель 504-п'!T1552,'УЦН 1.0'!R:R,0)),""),IF(IFERROR(INDEX('УЦН 1.0'!H:H,MATCH('показатель 504-п'!T1552,'УЦН 1.0'!R:R,0)),"")="",""," ("&amp;IFERROR(INDEX('УЦН 1.0'!H:H,MATCH('показатель 504-п'!T1552,'УЦН 1.0'!R:R,0)),"")&amp;")"))</f>
        <v/>
      </c>
      <c r="R1552" s="807" t="str">
        <f>IFERROR(INDEX('УЦН 2.0'!K:K,MATCH('показатель 504-п'!T1552,'УЦН 2.0'!L:L,0)),"")</f>
        <v/>
      </c>
      <c r="S1552" s="801" t="str">
        <f>IFERROR(INDEX('ПРТС'!H:H,MATCH('показатель 504-п'!T1552,'ПРТС'!P:P,0)),"")</f>
        <v/>
      </c>
      <c r="T1552" s="808">
        <v>1553</v>
      </c>
      <c r="U1552" s="785"/>
      <c r="V1552" s="785"/>
      <c r="W1552" s="785"/>
      <c r="X1552" s="785"/>
      <c r="Y1552" s="785"/>
      <c r="Z1552" s="785"/>
      <c r="AA1552" s="785"/>
      <c r="AB1552" s="785"/>
    </row>
    <row r="1553" ht="14.25">
      <c r="A1553" s="800" t="s">
        <v>785</v>
      </c>
      <c r="B1553" s="800" t="s">
        <v>1246</v>
      </c>
      <c r="C1553" s="800" t="s">
        <v>8329</v>
      </c>
      <c r="D1553" s="801">
        <v>978</v>
      </c>
      <c r="E1553" s="802">
        <v>872</v>
      </c>
      <c r="F1553" s="803" t="s">
        <v>8330</v>
      </c>
      <c r="G1553" s="803" t="s">
        <v>8331</v>
      </c>
      <c r="H1553" s="803" t="s">
        <v>8332</v>
      </c>
      <c r="I1553" s="803" t="str">
        <f>IFERROR(INDEX('УУС'!F:F,MATCH('показатель 504-п'!T1553,'УУС'!N:N,0)),"")</f>
        <v/>
      </c>
      <c r="J1553" s="804" t="str">
        <f t="shared" si="78"/>
        <v xml:space="preserve">4G хор</v>
      </c>
      <c r="K1553" s="805" t="s">
        <v>2480</v>
      </c>
      <c r="L1553" s="805" t="s">
        <v>2643</v>
      </c>
      <c r="M1553" s="805" t="s">
        <v>2482</v>
      </c>
      <c r="N1553" s="805" t="s">
        <v>2483</v>
      </c>
      <c r="O1553" s="806" t="str">
        <f t="shared" si="79"/>
        <v>ВОЛС</v>
      </c>
      <c r="P1553" s="801" t="s">
        <v>819</v>
      </c>
      <c r="Q1553" s="801" t="str">
        <f>CONCATENATE(IFERROR(INDEX('УЦН 1.0'!D:D,MATCH('показатель 504-п'!T1553,'УЦН 1.0'!R:R,0)),""),IF(IFERROR(INDEX('УЦН 1.0'!H:H,MATCH('показатель 504-п'!T1553,'УЦН 1.0'!R:R,0)),"")="",""," ("&amp;IFERROR(INDEX('УЦН 1.0'!H:H,MATCH('показатель 504-п'!T1553,'УЦН 1.0'!R:R,0)),"")&amp;")"))</f>
        <v/>
      </c>
      <c r="R1553" s="807" t="str">
        <f>IFERROR(INDEX('УЦН 2.0'!K:K,MATCH('показатель 504-п'!T1553,'УЦН 2.0'!L:L,0)),"")</f>
        <v/>
      </c>
      <c r="S1553" s="801" t="str">
        <f>IFERROR(INDEX('ПРТС'!H:H,MATCH('показатель 504-п'!T1553,'ПРТС'!P:P,0)),"")</f>
        <v/>
      </c>
      <c r="T1553" s="808">
        <v>1554</v>
      </c>
      <c r="U1553" s="785"/>
      <c r="V1553" s="785"/>
      <c r="W1553" s="785"/>
      <c r="X1553" s="785"/>
      <c r="Y1553" s="785"/>
      <c r="Z1553" s="785"/>
      <c r="AA1553" s="785"/>
      <c r="AB1553" s="785"/>
    </row>
    <row r="1554" ht="14.25">
      <c r="A1554" s="800" t="s">
        <v>785</v>
      </c>
      <c r="B1554" s="800" t="s">
        <v>1248</v>
      </c>
      <c r="C1554" s="800" t="s">
        <v>426</v>
      </c>
      <c r="D1554" s="801">
        <v>275</v>
      </c>
      <c r="E1554" s="822">
        <v>220</v>
      </c>
      <c r="F1554" s="823" t="s">
        <v>8333</v>
      </c>
      <c r="G1554" s="823" t="s">
        <v>8334</v>
      </c>
      <c r="H1554" s="823" t="s">
        <v>8335</v>
      </c>
      <c r="I1554" s="803" t="str">
        <f>IFERROR(INDEX('УУС'!F:F,MATCH('показатель 504-п'!T1554,'УУС'!N:N,0)),"")</f>
        <v/>
      </c>
      <c r="J1554" s="804" t="str">
        <f t="shared" si="78"/>
        <v xml:space="preserve">2G низ</v>
      </c>
      <c r="K1554" s="805" t="s">
        <v>2515</v>
      </c>
      <c r="L1554" s="805" t="s">
        <v>156</v>
      </c>
      <c r="M1554" s="805" t="s">
        <v>156</v>
      </c>
      <c r="N1554" s="805" t="s">
        <v>2490</v>
      </c>
      <c r="O1554" s="806" t="str">
        <f t="shared" si="79"/>
        <v>ВОЛС</v>
      </c>
      <c r="P1554" s="801" t="s">
        <v>819</v>
      </c>
      <c r="Q1554" s="801" t="str">
        <f>CONCATENATE(IFERROR(INDEX('УЦН 1.0'!D:D,MATCH('показатель 504-п'!T1554,'УЦН 1.0'!R:R,0)),""),IF(IFERROR(INDEX('УЦН 1.0'!H:H,MATCH('показатель 504-п'!T1554,'УЦН 1.0'!R:R,0)),"")="",""," ("&amp;IFERROR(INDEX('УЦН 1.0'!H:H,MATCH('показатель 504-п'!T1554,'УЦН 1.0'!R:R,0)),"")&amp;")"))</f>
        <v xml:space="preserve">2019 (ВОЛС)</v>
      </c>
      <c r="R1554" s="807" t="str">
        <f>IFERROR(INDEX('УЦН 2.0'!K:K,MATCH('показатель 504-п'!T1554,'УЦН 2.0'!L:L,0)),"")</f>
        <v/>
      </c>
      <c r="S1554" s="801" t="str">
        <f>IFERROR(INDEX('ПРТС'!H:H,MATCH('показатель 504-п'!T1554,'ПРТС'!P:P,0)),"")</f>
        <v/>
      </c>
      <c r="T1554" s="808">
        <v>1555</v>
      </c>
      <c r="U1554" s="785"/>
      <c r="V1554" s="785"/>
      <c r="W1554" s="785"/>
      <c r="X1554" s="785"/>
      <c r="Y1554" s="785"/>
      <c r="Z1554" s="785"/>
      <c r="AA1554" s="785"/>
      <c r="AB1554" s="785"/>
    </row>
    <row r="1555" ht="14.25">
      <c r="A1555" s="818" t="s">
        <v>785</v>
      </c>
      <c r="B1555" s="800" t="s">
        <v>8336</v>
      </c>
      <c r="C1555" s="818" t="s">
        <v>368</v>
      </c>
      <c r="D1555" s="801">
        <v>568</v>
      </c>
      <c r="E1555" s="802">
        <v>547</v>
      </c>
      <c r="F1555" s="803" t="s">
        <v>8337</v>
      </c>
      <c r="G1555" s="803" t="s">
        <v>8338</v>
      </c>
      <c r="H1555" s="803" t="s">
        <v>8339</v>
      </c>
      <c r="I1555" s="803" t="str">
        <f>IFERROR(INDEX('УУС'!F:F,MATCH('показатель 504-п'!T1555,'УУС'!N:N,0)),"")</f>
        <v xml:space="preserve">ул. Главная, д. 34</v>
      </c>
      <c r="J1555" s="819" t="str">
        <f t="shared" si="78"/>
        <v xml:space="preserve">2G хор</v>
      </c>
      <c r="K1555" s="805" t="s">
        <v>2557</v>
      </c>
      <c r="L1555" s="805" t="s">
        <v>2536</v>
      </c>
      <c r="M1555" s="820" t="s">
        <v>2516</v>
      </c>
      <c r="N1555" s="805" t="s">
        <v>2695</v>
      </c>
      <c r="O1555" s="806" t="str">
        <f t="shared" si="79"/>
        <v>ВОЛС</v>
      </c>
      <c r="P1555" s="801" t="s">
        <v>819</v>
      </c>
      <c r="Q1555" s="801" t="str">
        <f>CONCATENATE(IFERROR(INDEX('УЦН 1.0'!D:D,MATCH('показатель 504-п'!T1555,'УЦН 1.0'!R:R,0)),""),IF(IFERROR(INDEX('УЦН 1.0'!H:H,MATCH('показатель 504-п'!T1555,'УЦН 1.0'!R:R,0)),"")="",""," ("&amp;IFERROR(INDEX('УЦН 1.0'!H:H,MATCH('показатель 504-п'!T1555,'УЦН 1.0'!R:R,0)),"")&amp;")"))</f>
        <v/>
      </c>
      <c r="R1555" s="807" t="str">
        <f>IFERROR(INDEX('УЦН 2.0'!K:K,MATCH('показатель 504-п'!T1555,'УЦН 2.0'!L:L,0)),"")</f>
        <v/>
      </c>
      <c r="S1555" s="801">
        <f>IFERROR(INDEX('ПРТС'!H:H,MATCH('показатель 504-п'!T1555,'ПРТС'!P:P,0)),"")</f>
        <v>2024</v>
      </c>
      <c r="T1555" s="808">
        <v>1556</v>
      </c>
      <c r="U1555" s="785"/>
      <c r="V1555" s="785"/>
      <c r="W1555" s="785"/>
      <c r="X1555" s="785"/>
      <c r="Y1555" s="785"/>
      <c r="Z1555" s="785"/>
      <c r="AA1555" s="785"/>
      <c r="AB1555" s="785"/>
    </row>
    <row r="1556" ht="14.25">
      <c r="A1556" s="800" t="s">
        <v>785</v>
      </c>
      <c r="B1556" s="800" t="s">
        <v>8340</v>
      </c>
      <c r="C1556" s="800" t="s">
        <v>8341</v>
      </c>
      <c r="D1556" s="801">
        <v>111</v>
      </c>
      <c r="E1556" s="802">
        <v>65</v>
      </c>
      <c r="F1556" s="803" t="s">
        <v>8342</v>
      </c>
      <c r="G1556" s="803" t="s">
        <v>8343</v>
      </c>
      <c r="H1556" s="803" t="s">
        <v>8344</v>
      </c>
      <c r="I1556" s="803" t="str">
        <f>IFERROR(INDEX('УУС'!F:F,MATCH('показатель 504-п'!T1556,'УУС'!N:N,0)),"")</f>
        <v/>
      </c>
      <c r="J1556" s="804" t="str">
        <f t="shared" si="78"/>
        <v xml:space="preserve">4G хор</v>
      </c>
      <c r="K1556" s="805" t="s">
        <v>2562</v>
      </c>
      <c r="L1556" s="805" t="s">
        <v>2481</v>
      </c>
      <c r="M1556" s="805" t="s">
        <v>2482</v>
      </c>
      <c r="N1556" s="805" t="s">
        <v>156</v>
      </c>
      <c r="O1556" s="806" t="str">
        <f t="shared" si="79"/>
        <v>-</v>
      </c>
      <c r="P1556" s="801" t="s">
        <v>156</v>
      </c>
      <c r="Q1556" s="801" t="str">
        <f>CONCATENATE(IFERROR(INDEX('УЦН 1.0'!D:D,MATCH('показатель 504-п'!T1556,'УЦН 1.0'!R:R,0)),""),IF(IFERROR(INDEX('УЦН 1.0'!H:H,MATCH('показатель 504-п'!T1556,'УЦН 1.0'!R:R,0)),"")="",""," ("&amp;IFERROR(INDEX('УЦН 1.0'!H:H,MATCH('показатель 504-п'!T1556,'УЦН 1.0'!R:R,0)),"")&amp;")"))</f>
        <v/>
      </c>
      <c r="R1556" s="807" t="str">
        <f>IFERROR(INDEX('УЦН 2.0'!K:K,MATCH('показатель 504-п'!T1556,'УЦН 2.0'!L:L,0)),"")</f>
        <v/>
      </c>
      <c r="S1556" s="801" t="str">
        <f>IFERROR(INDEX('ПРТС'!H:H,MATCH('показатель 504-п'!T1556,'ПРТС'!P:P,0)),"")</f>
        <v/>
      </c>
      <c r="T1556" s="808">
        <v>1557</v>
      </c>
      <c r="U1556" s="785"/>
      <c r="V1556" s="785"/>
      <c r="W1556" s="785"/>
      <c r="X1556" s="785"/>
      <c r="Y1556" s="785"/>
      <c r="Z1556" s="785"/>
      <c r="AA1556" s="785"/>
      <c r="AB1556" s="785"/>
    </row>
    <row r="1557" ht="14.25">
      <c r="A1557" s="800" t="s">
        <v>785</v>
      </c>
      <c r="B1557" s="800" t="s">
        <v>8300</v>
      </c>
      <c r="C1557" s="800" t="s">
        <v>1436</v>
      </c>
      <c r="D1557" s="801">
        <v>236</v>
      </c>
      <c r="E1557" s="802">
        <v>131</v>
      </c>
      <c r="F1557" s="803" t="s">
        <v>8345</v>
      </c>
      <c r="G1557" s="803" t="s">
        <v>8346</v>
      </c>
      <c r="H1557" s="803" t="s">
        <v>8347</v>
      </c>
      <c r="I1557" s="803" t="str">
        <f>IFERROR(INDEX('УУС'!F:F,MATCH('показатель 504-п'!T1557,'УУС'!N:N,0)),"")</f>
        <v xml:space="preserve">ул. Центральная, д. 8</v>
      </c>
      <c r="J1557" s="804" t="str">
        <f t="shared" si="78"/>
        <v xml:space="preserve">4G хор</v>
      </c>
      <c r="K1557" s="805" t="s">
        <v>156</v>
      </c>
      <c r="L1557" s="805" t="s">
        <v>2481</v>
      </c>
      <c r="M1557" s="805" t="s">
        <v>156</v>
      </c>
      <c r="N1557" s="805" t="s">
        <v>156</v>
      </c>
      <c r="O1557" s="806" t="str">
        <f t="shared" si="79"/>
        <v>РРЛ</v>
      </c>
      <c r="P1557" s="801" t="s">
        <v>2540</v>
      </c>
      <c r="Q1557" s="801" t="str">
        <f>CONCATENATE(IFERROR(INDEX('УЦН 1.0'!D:D,MATCH('показатель 504-п'!T1557,'УЦН 1.0'!R:R,0)),""),IF(IFERROR(INDEX('УЦН 1.0'!H:H,MATCH('показатель 504-п'!T1557,'УЦН 1.0'!R:R,0)),"")="",""," ("&amp;IFERROR(INDEX('УЦН 1.0'!H:H,MATCH('показатель 504-п'!T1557,'УЦН 1.0'!R:R,0)),"")&amp;")"))</f>
        <v/>
      </c>
      <c r="R1557" s="807" t="str">
        <f>IFERROR(INDEX('УЦН 2.0'!K:K,MATCH('показатель 504-п'!T1557,'УЦН 2.0'!L:L,0)),"")</f>
        <v/>
      </c>
      <c r="S1557" s="801" t="str">
        <f>IFERROR(INDEX('ПРТС'!H:H,MATCH('показатель 504-п'!T1557,'ПРТС'!P:P,0)),"")</f>
        <v/>
      </c>
      <c r="T1557" s="808">
        <v>1558</v>
      </c>
      <c r="U1557" s="785"/>
      <c r="V1557" s="785"/>
      <c r="W1557" s="785"/>
      <c r="X1557" s="785"/>
      <c r="Y1557" s="785"/>
      <c r="Z1557" s="785"/>
      <c r="AA1557" s="785"/>
      <c r="AB1557" s="785"/>
    </row>
    <row r="1558" ht="14.25">
      <c r="A1558" s="800" t="s">
        <v>785</v>
      </c>
      <c r="B1558" s="800" t="s">
        <v>3950</v>
      </c>
      <c r="C1558" s="800" t="s">
        <v>8348</v>
      </c>
      <c r="D1558" s="801">
        <v>34</v>
      </c>
      <c r="E1558" s="802">
        <v>11</v>
      </c>
      <c r="F1558" s="803" t="s">
        <v>8349</v>
      </c>
      <c r="G1558" s="803" t="s">
        <v>8350</v>
      </c>
      <c r="H1558" s="803" t="s">
        <v>8351</v>
      </c>
      <c r="I1558" s="803" t="str">
        <f>IFERROR(INDEX('УУС'!F:F,MATCH('показатель 504-п'!T1558,'УУС'!N:N,0)),"")</f>
        <v/>
      </c>
      <c r="J1558" s="804" t="str">
        <f t="shared" si="78"/>
        <v xml:space="preserve">3G низ</v>
      </c>
      <c r="K1558" s="805" t="s">
        <v>156</v>
      </c>
      <c r="L1558" s="805" t="s">
        <v>2975</v>
      </c>
      <c r="M1558" s="805" t="s">
        <v>156</v>
      </c>
      <c r="N1558" s="805" t="s">
        <v>156</v>
      </c>
      <c r="O1558" s="806" t="str">
        <f t="shared" si="79"/>
        <v>-</v>
      </c>
      <c r="P1558" s="801" t="s">
        <v>156</v>
      </c>
      <c r="Q1558" s="801" t="str">
        <f>CONCATENATE(IFERROR(INDEX('УЦН 1.0'!D:D,MATCH('показатель 504-п'!T1558,'УЦН 1.0'!R:R,0)),""),IF(IFERROR(INDEX('УЦН 1.0'!H:H,MATCH('показатель 504-п'!T1558,'УЦН 1.0'!R:R,0)),"")="",""," ("&amp;IFERROR(INDEX('УЦН 1.0'!H:H,MATCH('показатель 504-п'!T1558,'УЦН 1.0'!R:R,0)),"")&amp;")"))</f>
        <v/>
      </c>
      <c r="R1558" s="807" t="str">
        <f>IFERROR(INDEX('УЦН 2.0'!K:K,MATCH('показатель 504-п'!T1558,'УЦН 2.0'!L:L,0)),"")</f>
        <v/>
      </c>
      <c r="S1558" s="801" t="str">
        <f>IFERROR(INDEX('ПРТС'!H:H,MATCH('показатель 504-п'!T1558,'ПРТС'!P:P,0)),"")</f>
        <v/>
      </c>
      <c r="T1558" s="808">
        <v>1559</v>
      </c>
      <c r="U1558" s="785"/>
      <c r="V1558" s="785"/>
      <c r="W1558" s="785"/>
      <c r="X1558" s="785"/>
      <c r="Y1558" s="785"/>
      <c r="Z1558" s="785"/>
      <c r="AA1558" s="785"/>
      <c r="AB1558" s="785"/>
    </row>
    <row r="1559" ht="14.25">
      <c r="A1559" s="800" t="s">
        <v>785</v>
      </c>
      <c r="B1559" s="800" t="s">
        <v>8300</v>
      </c>
      <c r="C1559" s="800" t="s">
        <v>8352</v>
      </c>
      <c r="D1559" s="801">
        <v>103</v>
      </c>
      <c r="E1559" s="802">
        <v>54</v>
      </c>
      <c r="F1559" s="803" t="s">
        <v>8353</v>
      </c>
      <c r="G1559" s="803" t="s">
        <v>8354</v>
      </c>
      <c r="H1559" s="803" t="s">
        <v>8355</v>
      </c>
      <c r="I1559" s="803" t="str">
        <f>IFERROR(INDEX('УУС'!F:F,MATCH('показатель 504-п'!T1559,'УУС'!N:N,0)),"")</f>
        <v/>
      </c>
      <c r="J1559" s="804" t="str">
        <f t="shared" si="78"/>
        <v xml:space="preserve">4G хор</v>
      </c>
      <c r="K1559" s="805" t="s">
        <v>156</v>
      </c>
      <c r="L1559" s="805" t="s">
        <v>2481</v>
      </c>
      <c r="M1559" s="805" t="s">
        <v>156</v>
      </c>
      <c r="N1559" s="805" t="s">
        <v>156</v>
      </c>
      <c r="O1559" s="806" t="str">
        <f t="shared" si="79"/>
        <v>РРЛ</v>
      </c>
      <c r="P1559" s="801" t="s">
        <v>2540</v>
      </c>
      <c r="Q1559" s="801" t="str">
        <f>CONCATENATE(IFERROR(INDEX('УЦН 1.0'!D:D,MATCH('показатель 504-п'!T1559,'УЦН 1.0'!R:R,0)),""),IF(IFERROR(INDEX('УЦН 1.0'!H:H,MATCH('показатель 504-п'!T1559,'УЦН 1.0'!R:R,0)),"")="",""," ("&amp;IFERROR(INDEX('УЦН 1.0'!H:H,MATCH('показатель 504-п'!T1559,'УЦН 1.0'!R:R,0)),"")&amp;")"))</f>
        <v/>
      </c>
      <c r="R1559" s="807" t="str">
        <f>IFERROR(INDEX('УЦН 2.0'!K:K,MATCH('показатель 504-п'!T1559,'УЦН 2.0'!L:L,0)),"")</f>
        <v/>
      </c>
      <c r="S1559" s="801" t="str">
        <f>IFERROR(INDEX('ПРТС'!H:H,MATCH('показатель 504-п'!T1559,'ПРТС'!P:P,0)),"")</f>
        <v/>
      </c>
      <c r="T1559" s="808">
        <v>1560</v>
      </c>
      <c r="U1559" s="785"/>
      <c r="V1559" s="785"/>
      <c r="W1559" s="785"/>
      <c r="X1559" s="785"/>
      <c r="Y1559" s="785"/>
      <c r="Z1559" s="785"/>
      <c r="AA1559" s="785"/>
      <c r="AB1559" s="785"/>
    </row>
    <row r="1560" ht="14.25">
      <c r="A1560" s="800" t="s">
        <v>785</v>
      </c>
      <c r="B1560" s="800" t="s">
        <v>8289</v>
      </c>
      <c r="C1560" s="800" t="s">
        <v>8356</v>
      </c>
      <c r="D1560" s="801">
        <v>1547</v>
      </c>
      <c r="E1560" s="802">
        <v>1174</v>
      </c>
      <c r="F1560" s="803" t="s">
        <v>8357</v>
      </c>
      <c r="G1560" s="803" t="s">
        <v>8358</v>
      </c>
      <c r="H1560" s="803" t="s">
        <v>8359</v>
      </c>
      <c r="I1560" s="803" t="str">
        <f>IFERROR(INDEX('УУС'!F:F,MATCH('показатель 504-п'!T1560,'УУС'!N:N,0)),"")</f>
        <v/>
      </c>
      <c r="J1560" s="804" t="str">
        <f t="shared" si="78"/>
        <v xml:space="preserve">3G хор</v>
      </c>
      <c r="K1560" s="805" t="s">
        <v>2707</v>
      </c>
      <c r="L1560" s="805" t="s">
        <v>2488</v>
      </c>
      <c r="M1560" s="805" t="s">
        <v>2508</v>
      </c>
      <c r="N1560" s="805" t="s">
        <v>2495</v>
      </c>
      <c r="O1560" s="806" t="str">
        <f t="shared" si="79"/>
        <v>ВОЛС</v>
      </c>
      <c r="P1560" s="801" t="s">
        <v>819</v>
      </c>
      <c r="Q1560" s="801" t="str">
        <f>CONCATENATE(IFERROR(INDEX('УЦН 1.0'!D:D,MATCH('показатель 504-п'!T1560,'УЦН 1.0'!R:R,0)),""),IF(IFERROR(INDEX('УЦН 1.0'!H:H,MATCH('показатель 504-п'!T1560,'УЦН 1.0'!R:R,0)),"")="",""," ("&amp;IFERROR(INDEX('УЦН 1.0'!H:H,MATCH('показатель 504-п'!T1560,'УЦН 1.0'!R:R,0)),"")&amp;")"))</f>
        <v/>
      </c>
      <c r="R1560" s="807" t="str">
        <f>IFERROR(INDEX('УЦН 2.0'!K:K,MATCH('показатель 504-п'!T1560,'УЦН 2.0'!L:L,0)),"")</f>
        <v/>
      </c>
      <c r="S1560" s="801" t="str">
        <f>IFERROR(INDEX('ПРТС'!H:H,MATCH('показатель 504-п'!T1560,'ПРТС'!P:P,0)),"")</f>
        <v/>
      </c>
      <c r="T1560" s="808">
        <v>1561</v>
      </c>
      <c r="U1560" s="785"/>
      <c r="V1560" s="785"/>
      <c r="W1560" s="785"/>
      <c r="X1560" s="785"/>
      <c r="Y1560" s="785"/>
      <c r="Z1560" s="785"/>
      <c r="AA1560" s="785"/>
      <c r="AB1560" s="785"/>
    </row>
    <row r="1561" ht="14.25">
      <c r="A1561" s="800" t="s">
        <v>785</v>
      </c>
      <c r="B1561" s="800" t="s">
        <v>8360</v>
      </c>
      <c r="C1561" s="800" t="s">
        <v>8361</v>
      </c>
      <c r="D1561" s="801">
        <v>1338</v>
      </c>
      <c r="E1561" s="802">
        <v>1144</v>
      </c>
      <c r="F1561" s="803" t="s">
        <v>8362</v>
      </c>
      <c r="G1561" s="803" t="s">
        <v>8363</v>
      </c>
      <c r="H1561" s="803" t="s">
        <v>8364</v>
      </c>
      <c r="I1561" s="803" t="str">
        <f>IFERROR(INDEX('УУС'!F:F,MATCH('показатель 504-п'!T1561,'УУС'!N:N,0)),"")</f>
        <v/>
      </c>
      <c r="J1561" s="804" t="str">
        <f t="shared" si="78"/>
        <v xml:space="preserve">3G хор</v>
      </c>
      <c r="K1561" s="805" t="s">
        <v>2707</v>
      </c>
      <c r="L1561" s="805" t="s">
        <v>2488</v>
      </c>
      <c r="M1561" s="805" t="s">
        <v>2508</v>
      </c>
      <c r="N1561" s="805" t="s">
        <v>2495</v>
      </c>
      <c r="O1561" s="806" t="str">
        <f t="shared" si="79"/>
        <v>ВОЛС</v>
      </c>
      <c r="P1561" s="801" t="s">
        <v>819</v>
      </c>
      <c r="Q1561" s="801" t="str">
        <f>CONCATENATE(IFERROR(INDEX('УЦН 1.0'!D:D,MATCH('показатель 504-п'!T1561,'УЦН 1.0'!R:R,0)),""),IF(IFERROR(INDEX('УЦН 1.0'!H:H,MATCH('показатель 504-п'!T1561,'УЦН 1.0'!R:R,0)),"")="",""," ("&amp;IFERROR(INDEX('УЦН 1.0'!H:H,MATCH('показатель 504-п'!T1561,'УЦН 1.0'!R:R,0)),"")&amp;")"))</f>
        <v/>
      </c>
      <c r="R1561" s="807" t="str">
        <f>IFERROR(INDEX('УЦН 2.0'!K:K,MATCH('показатель 504-п'!T1561,'УЦН 2.0'!L:L,0)),"")</f>
        <v/>
      </c>
      <c r="S1561" s="801" t="str">
        <f>IFERROR(INDEX('ПРТС'!H:H,MATCH('показатель 504-п'!T1561,'ПРТС'!P:P,0)),"")</f>
        <v/>
      </c>
      <c r="T1561" s="808">
        <v>1562</v>
      </c>
      <c r="U1561" s="785"/>
      <c r="V1561" s="785"/>
      <c r="W1561" s="785"/>
      <c r="X1561" s="785"/>
      <c r="Y1561" s="785"/>
      <c r="Z1561" s="785"/>
      <c r="AA1561" s="785"/>
      <c r="AB1561" s="785"/>
    </row>
    <row r="1562" ht="14.25">
      <c r="A1562" s="800" t="s">
        <v>785</v>
      </c>
      <c r="B1562" s="800" t="s">
        <v>1246</v>
      </c>
      <c r="C1562" s="800" t="s">
        <v>1587</v>
      </c>
      <c r="D1562" s="801">
        <v>167</v>
      </c>
      <c r="E1562" s="802">
        <v>173</v>
      </c>
      <c r="F1562" s="803" t="s">
        <v>8365</v>
      </c>
      <c r="G1562" s="803" t="s">
        <v>8366</v>
      </c>
      <c r="H1562" s="803" t="s">
        <v>8367</v>
      </c>
      <c r="I1562" s="803" t="str">
        <f>IFERROR(INDEX('УУС'!F:F,MATCH('показатель 504-п'!T1562,'УУС'!N:N,0)),"")</f>
        <v/>
      </c>
      <c r="J1562" s="804" t="str">
        <f t="shared" si="78"/>
        <v xml:space="preserve">4G хор</v>
      </c>
      <c r="K1562" s="805" t="s">
        <v>2480</v>
      </c>
      <c r="L1562" s="805" t="s">
        <v>2975</v>
      </c>
      <c r="M1562" s="805" t="s">
        <v>2482</v>
      </c>
      <c r="N1562" s="805" t="s">
        <v>2483</v>
      </c>
      <c r="O1562" s="806" t="str">
        <f t="shared" si="79"/>
        <v>-</v>
      </c>
      <c r="P1562" s="801" t="s">
        <v>156</v>
      </c>
      <c r="Q1562" s="801" t="str">
        <f>CONCATENATE(IFERROR(INDEX('УЦН 1.0'!D:D,MATCH('показатель 504-п'!T1562,'УЦН 1.0'!R:R,0)),""),IF(IFERROR(INDEX('УЦН 1.0'!H:H,MATCH('показатель 504-п'!T1562,'УЦН 1.0'!R:R,0)),"")="",""," ("&amp;IFERROR(INDEX('УЦН 1.0'!H:H,MATCH('показатель 504-п'!T1562,'УЦН 1.0'!R:R,0)),"")&amp;")"))</f>
        <v/>
      </c>
      <c r="R1562" s="807" t="str">
        <f>IFERROR(INDEX('УЦН 2.0'!K:K,MATCH('показатель 504-п'!T1562,'УЦН 2.0'!L:L,0)),"")</f>
        <v/>
      </c>
      <c r="S1562" s="801" t="str">
        <f>IFERROR(INDEX('ПРТС'!H:H,MATCH('показатель 504-п'!T1562,'ПРТС'!P:P,0)),"")</f>
        <v/>
      </c>
      <c r="T1562" s="808">
        <v>1563</v>
      </c>
      <c r="U1562" s="785"/>
      <c r="V1562" s="785"/>
      <c r="W1562" s="785"/>
      <c r="X1562" s="785"/>
      <c r="Y1562" s="785"/>
      <c r="Z1562" s="785"/>
      <c r="AA1562" s="785"/>
      <c r="AB1562" s="785"/>
    </row>
    <row r="1563" ht="14.25">
      <c r="A1563" s="814" t="s">
        <v>785</v>
      </c>
      <c r="B1563" s="800" t="s">
        <v>8300</v>
      </c>
      <c r="C1563" s="814" t="s">
        <v>652</v>
      </c>
      <c r="D1563" s="815">
        <v>730</v>
      </c>
      <c r="E1563" s="802">
        <v>514</v>
      </c>
      <c r="F1563" s="803" t="s">
        <v>8368</v>
      </c>
      <c r="G1563" s="803" t="s">
        <v>8369</v>
      </c>
      <c r="H1563" s="803" t="s">
        <v>8370</v>
      </c>
      <c r="I1563" s="803" t="str">
        <f>IFERROR(INDEX('УУС'!F:F,MATCH('показатель 504-п'!T1563,'УУС'!N:N,0)),"")</f>
        <v xml:space="preserve">ул. Центральная, д. 17</v>
      </c>
      <c r="J1563" s="816" t="str">
        <f t="shared" si="78"/>
        <v xml:space="preserve">4G хор</v>
      </c>
      <c r="K1563" s="805"/>
      <c r="L1563" s="817" t="s">
        <v>2481</v>
      </c>
      <c r="M1563" s="805"/>
      <c r="N1563" s="805"/>
      <c r="O1563" s="806" t="str">
        <f t="shared" si="79"/>
        <v>ВОЛС</v>
      </c>
      <c r="P1563" s="801" t="s">
        <v>819</v>
      </c>
      <c r="Q1563" s="801" t="str">
        <f>CONCATENATE(IFERROR(INDEX('УЦН 1.0'!D:D,MATCH('показатель 504-п'!T1563,'УЦН 1.0'!R:R,0)),""),IF(IFERROR(INDEX('УЦН 1.0'!H:H,MATCH('показатель 504-п'!T1563,'УЦН 1.0'!R:R,0)),"")="",""," ("&amp;IFERROR(INDEX('УЦН 1.0'!H:H,MATCH('показатель 504-п'!T1563,'УЦН 1.0'!R:R,0)),"")&amp;")"))</f>
        <v/>
      </c>
      <c r="R1563" s="807" t="str">
        <f>IFERROR(INDEX('УЦН 2.0'!K:K,MATCH('показатель 504-п'!T1563,'УЦН 2.0'!L:L,0)),"")</f>
        <v/>
      </c>
      <c r="S1563" s="801">
        <f>IFERROR(INDEX('ПРТС'!H:H,MATCH('показатель 504-п'!T1563,'ПРТС'!P:P,0)),"")</f>
        <v>2022</v>
      </c>
      <c r="T1563" s="808">
        <v>1564</v>
      </c>
      <c r="U1563" s="785"/>
      <c r="V1563" s="785"/>
      <c r="W1563" s="785"/>
      <c r="X1563" s="785"/>
      <c r="Y1563" s="785"/>
      <c r="Z1563" s="785"/>
      <c r="AA1563" s="785"/>
      <c r="AB1563" s="785"/>
    </row>
    <row r="1564" ht="14.25">
      <c r="A1564" s="800" t="s">
        <v>785</v>
      </c>
      <c r="B1564" s="800" t="s">
        <v>8336</v>
      </c>
      <c r="C1564" s="800" t="s">
        <v>8371</v>
      </c>
      <c r="D1564" s="801">
        <v>143</v>
      </c>
      <c r="E1564" s="802">
        <v>85</v>
      </c>
      <c r="F1564" s="803" t="s">
        <v>8372</v>
      </c>
      <c r="G1564" s="803" t="s">
        <v>8373</v>
      </c>
      <c r="H1564" s="803" t="s">
        <v>8374</v>
      </c>
      <c r="I1564" s="803" t="str">
        <f>IFERROR(INDEX('УУС'!F:F,MATCH('показатель 504-п'!T1564,'УУС'!N:N,0)),"")</f>
        <v/>
      </c>
      <c r="J1564" s="804" t="str">
        <f t="shared" si="78"/>
        <v xml:space="preserve">2G хор</v>
      </c>
      <c r="K1564" s="805" t="s">
        <v>2515</v>
      </c>
      <c r="L1564" s="805" t="s">
        <v>2500</v>
      </c>
      <c r="M1564" s="805" t="s">
        <v>2489</v>
      </c>
      <c r="N1564" s="805" t="s">
        <v>2695</v>
      </c>
      <c r="O1564" s="806" t="str">
        <f t="shared" si="79"/>
        <v>РРЛ</v>
      </c>
      <c r="P1564" s="801" t="s">
        <v>2540</v>
      </c>
      <c r="Q1564" s="801" t="str">
        <f>CONCATENATE(IFERROR(INDEX('УЦН 1.0'!D:D,MATCH('показатель 504-п'!T1564,'УЦН 1.0'!R:R,0)),""),IF(IFERROR(INDEX('УЦН 1.0'!H:H,MATCH('показатель 504-п'!T1564,'УЦН 1.0'!R:R,0)),"")="",""," ("&amp;IFERROR(INDEX('УЦН 1.0'!H:H,MATCH('показатель 504-п'!T1564,'УЦН 1.0'!R:R,0)),"")&amp;")"))</f>
        <v/>
      </c>
      <c r="R1564" s="807" t="str">
        <f>IFERROR(INDEX('УЦН 2.0'!K:K,MATCH('показатель 504-п'!T1564,'УЦН 2.0'!L:L,0)),"")</f>
        <v/>
      </c>
      <c r="S1564" s="801" t="str">
        <f>IFERROR(INDEX('ПРТС'!H:H,MATCH('показатель 504-п'!T1564,'ПРТС'!P:P,0)),"")</f>
        <v/>
      </c>
      <c r="T1564" s="808">
        <v>1565</v>
      </c>
      <c r="U1564" s="785"/>
      <c r="V1564" s="785"/>
      <c r="W1564" s="785"/>
      <c r="X1564" s="785"/>
      <c r="Y1564" s="785"/>
      <c r="Z1564" s="785"/>
      <c r="AA1564" s="785"/>
      <c r="AB1564" s="785"/>
    </row>
    <row r="1565" ht="14.25">
      <c r="A1565" s="800" t="s">
        <v>785</v>
      </c>
      <c r="B1565" s="800" t="s">
        <v>8314</v>
      </c>
      <c r="C1565" s="800" t="s">
        <v>8375</v>
      </c>
      <c r="D1565" s="801">
        <v>1053</v>
      </c>
      <c r="E1565" s="802">
        <v>758</v>
      </c>
      <c r="F1565" s="803" t="s">
        <v>8376</v>
      </c>
      <c r="G1565" s="803" t="s">
        <v>8377</v>
      </c>
      <c r="H1565" s="803" t="s">
        <v>8378</v>
      </c>
      <c r="I1565" s="803" t="str">
        <f>IFERROR(INDEX('УУС'!F:F,MATCH('показатель 504-п'!T1565,'УУС'!N:N,0)),"")</f>
        <v/>
      </c>
      <c r="J1565" s="804" t="str">
        <f t="shared" si="78"/>
        <v xml:space="preserve">4G хор</v>
      </c>
      <c r="K1565" s="805" t="s">
        <v>2480</v>
      </c>
      <c r="L1565" s="805" t="s">
        <v>2643</v>
      </c>
      <c r="M1565" s="805" t="s">
        <v>2482</v>
      </c>
      <c r="N1565" s="805" t="s">
        <v>2483</v>
      </c>
      <c r="O1565" s="806" t="str">
        <f t="shared" si="79"/>
        <v>ВОЛС</v>
      </c>
      <c r="P1565" s="801" t="s">
        <v>819</v>
      </c>
      <c r="Q1565" s="801" t="str">
        <f>CONCATENATE(IFERROR(INDEX('УЦН 1.0'!D:D,MATCH('показатель 504-п'!T1565,'УЦН 1.0'!R:R,0)),""),IF(IFERROR(INDEX('УЦН 1.0'!H:H,MATCH('показатель 504-п'!T1565,'УЦН 1.0'!R:R,0)),"")="",""," ("&amp;IFERROR(INDEX('УЦН 1.0'!H:H,MATCH('показатель 504-п'!T1565,'УЦН 1.0'!R:R,0)),"")&amp;")"))</f>
        <v/>
      </c>
      <c r="R1565" s="807" t="str">
        <f>IFERROR(INDEX('УЦН 2.0'!K:K,MATCH('показатель 504-п'!T1565,'УЦН 2.0'!L:L,0)),"")</f>
        <v/>
      </c>
      <c r="S1565" s="801" t="str">
        <f>IFERROR(INDEX('ПРТС'!H:H,MATCH('показатель 504-п'!T1565,'ПРТС'!P:P,0)),"")</f>
        <v/>
      </c>
      <c r="T1565" s="808">
        <v>1566</v>
      </c>
      <c r="U1565" s="785"/>
      <c r="V1565" s="785"/>
      <c r="W1565" s="785"/>
      <c r="X1565" s="785"/>
      <c r="Y1565" s="785"/>
      <c r="Z1565" s="785"/>
      <c r="AA1565" s="785"/>
      <c r="AB1565" s="785"/>
    </row>
    <row r="1566" ht="14.25">
      <c r="A1566" s="800" t="s">
        <v>785</v>
      </c>
      <c r="B1566" s="800" t="s">
        <v>8321</v>
      </c>
      <c r="C1566" s="800" t="s">
        <v>8379</v>
      </c>
      <c r="D1566" s="801">
        <v>15</v>
      </c>
      <c r="E1566" s="802">
        <v>1</v>
      </c>
      <c r="F1566" s="803" t="s">
        <v>8380</v>
      </c>
      <c r="G1566" s="803" t="s">
        <v>8381</v>
      </c>
      <c r="H1566" s="803" t="s">
        <v>8382</v>
      </c>
      <c r="I1566" s="803" t="str">
        <f>IFERROR(INDEX('УУС'!F:F,MATCH('показатель 504-п'!T1566,'УУС'!N:N,0)),"")</f>
        <v/>
      </c>
      <c r="J1566" s="804" t="str">
        <f t="shared" si="78"/>
        <v>-</v>
      </c>
      <c r="K1566" s="805" t="s">
        <v>156</v>
      </c>
      <c r="L1566" s="805" t="s">
        <v>156</v>
      </c>
      <c r="M1566" s="805" t="s">
        <v>156</v>
      </c>
      <c r="N1566" s="805" t="s">
        <v>156</v>
      </c>
      <c r="O1566" s="806" t="str">
        <f t="shared" si="79"/>
        <v>-</v>
      </c>
      <c r="P1566" s="801" t="s">
        <v>156</v>
      </c>
      <c r="Q1566" s="801" t="str">
        <f>CONCATENATE(IFERROR(INDEX('УЦН 1.0'!D:D,MATCH('показатель 504-п'!T1566,'УЦН 1.0'!R:R,0)),""),IF(IFERROR(INDEX('УЦН 1.0'!H:H,MATCH('показатель 504-п'!T1566,'УЦН 1.0'!R:R,0)),"")="",""," ("&amp;IFERROR(INDEX('УЦН 1.0'!H:H,MATCH('показатель 504-п'!T1566,'УЦН 1.0'!R:R,0)),"")&amp;")"))</f>
        <v/>
      </c>
      <c r="R1566" s="807" t="str">
        <f>IFERROR(INDEX('УЦН 2.0'!K:K,MATCH('показатель 504-п'!T1566,'УЦН 2.0'!L:L,0)),"")</f>
        <v/>
      </c>
      <c r="S1566" s="801" t="str">
        <f>IFERROR(INDEX('ПРТС'!H:H,MATCH('показатель 504-п'!T1566,'ПРТС'!P:P,0)),"")</f>
        <v/>
      </c>
      <c r="T1566" s="808">
        <v>1567</v>
      </c>
      <c r="U1566" s="785"/>
      <c r="V1566" s="785"/>
      <c r="W1566" s="785"/>
      <c r="X1566" s="785"/>
      <c r="Y1566" s="785"/>
      <c r="Z1566" s="785"/>
      <c r="AA1566" s="785"/>
      <c r="AB1566" s="785"/>
    </row>
    <row r="1567" ht="14.25">
      <c r="A1567" s="814" t="s">
        <v>785</v>
      </c>
      <c r="B1567" s="800" t="s">
        <v>3950</v>
      </c>
      <c r="C1567" s="814" t="s">
        <v>654</v>
      </c>
      <c r="D1567" s="815">
        <v>829</v>
      </c>
      <c r="E1567" s="802">
        <v>610</v>
      </c>
      <c r="F1567" s="803" t="s">
        <v>8383</v>
      </c>
      <c r="G1567" s="803" t="s">
        <v>8384</v>
      </c>
      <c r="H1567" s="803" t="s">
        <v>8385</v>
      </c>
      <c r="I1567" s="803" t="str">
        <f>IFERROR(INDEX('УУС'!F:F,MATCH('показатель 504-п'!T1567,'УУС'!N:N,0)),"")</f>
        <v/>
      </c>
      <c r="J1567" s="816" t="str">
        <f t="shared" si="78"/>
        <v xml:space="preserve">4G хор</v>
      </c>
      <c r="K1567" s="805"/>
      <c r="L1567" s="817" t="s">
        <v>2481</v>
      </c>
      <c r="M1567" s="805"/>
      <c r="N1567" s="805"/>
      <c r="O1567" s="806" t="str">
        <f t="shared" si="79"/>
        <v>ВОЛС</v>
      </c>
      <c r="P1567" s="801" t="s">
        <v>819</v>
      </c>
      <c r="Q1567" s="801" t="str">
        <f>CONCATENATE(IFERROR(INDEX('УЦН 1.0'!D:D,MATCH('показатель 504-п'!T1567,'УЦН 1.0'!R:R,0)),""),IF(IFERROR(INDEX('УЦН 1.0'!H:H,MATCH('показатель 504-п'!T1567,'УЦН 1.0'!R:R,0)),"")="",""," ("&amp;IFERROR(INDEX('УЦН 1.0'!H:H,MATCH('показатель 504-п'!T1567,'УЦН 1.0'!R:R,0)),"")&amp;")"))</f>
        <v/>
      </c>
      <c r="R1567" s="807" t="str">
        <f>IFERROR(INDEX('УЦН 2.0'!K:K,MATCH('показатель 504-п'!T1567,'УЦН 2.0'!L:L,0)),"")</f>
        <v/>
      </c>
      <c r="S1567" s="801">
        <f>IFERROR(INDEX('ПРТС'!H:H,MATCH('показатель 504-п'!T1567,'ПРТС'!P:P,0)),"")</f>
        <v>2022</v>
      </c>
      <c r="T1567" s="808">
        <v>1568</v>
      </c>
      <c r="U1567" s="785"/>
      <c r="V1567" s="785"/>
      <c r="W1567" s="785"/>
      <c r="X1567" s="785"/>
      <c r="Y1567" s="785"/>
      <c r="Z1567" s="785"/>
      <c r="AA1567" s="785"/>
      <c r="AB1567" s="785"/>
    </row>
    <row r="1568" ht="14.25">
      <c r="A1568" s="800" t="s">
        <v>785</v>
      </c>
      <c r="B1568" s="800" t="s">
        <v>1248</v>
      </c>
      <c r="C1568" s="800" t="s">
        <v>8386</v>
      </c>
      <c r="D1568" s="801">
        <v>72</v>
      </c>
      <c r="E1568" s="802">
        <v>17</v>
      </c>
      <c r="F1568" s="803" t="s">
        <v>8387</v>
      </c>
      <c r="G1568" s="803" t="s">
        <v>8388</v>
      </c>
      <c r="H1568" s="803" t="s">
        <v>8389</v>
      </c>
      <c r="I1568" s="803" t="str">
        <f>IFERROR(INDEX('УУС'!F:F,MATCH('показатель 504-п'!T1568,'УУС'!N:N,0)),"")</f>
        <v/>
      </c>
      <c r="J1568" s="804" t="str">
        <f t="shared" si="78"/>
        <v xml:space="preserve">2G низ</v>
      </c>
      <c r="K1568" s="805" t="s">
        <v>156</v>
      </c>
      <c r="L1568" s="805" t="s">
        <v>156</v>
      </c>
      <c r="M1568" s="805" t="s">
        <v>156</v>
      </c>
      <c r="N1568" s="805" t="s">
        <v>2490</v>
      </c>
      <c r="O1568" s="806" t="str">
        <f t="shared" si="79"/>
        <v>-</v>
      </c>
      <c r="P1568" s="801" t="s">
        <v>156</v>
      </c>
      <c r="Q1568" s="801" t="str">
        <f>CONCATENATE(IFERROR(INDEX('УЦН 1.0'!D:D,MATCH('показатель 504-п'!T1568,'УЦН 1.0'!R:R,0)),""),IF(IFERROR(INDEX('УЦН 1.0'!H:H,MATCH('показатель 504-п'!T1568,'УЦН 1.0'!R:R,0)),"")="",""," ("&amp;IFERROR(INDEX('УЦН 1.0'!H:H,MATCH('показатель 504-п'!T1568,'УЦН 1.0'!R:R,0)),"")&amp;")"))</f>
        <v/>
      </c>
      <c r="R1568" s="807" t="str">
        <f>IFERROR(INDEX('УЦН 2.0'!K:K,MATCH('показатель 504-п'!T1568,'УЦН 2.0'!L:L,0)),"")</f>
        <v/>
      </c>
      <c r="S1568" s="801" t="str">
        <f>IFERROR(INDEX('ПРТС'!H:H,MATCH('показатель 504-п'!T1568,'ПРТС'!P:P,0)),"")</f>
        <v/>
      </c>
      <c r="T1568" s="808">
        <v>1569</v>
      </c>
      <c r="U1568" s="785"/>
      <c r="V1568" s="785"/>
      <c r="W1568" s="785"/>
      <c r="X1568" s="785"/>
      <c r="Y1568" s="785"/>
      <c r="Z1568" s="785"/>
      <c r="AA1568" s="785"/>
      <c r="AB1568" s="785"/>
    </row>
    <row r="1569" ht="14.25">
      <c r="A1569" s="800" t="s">
        <v>785</v>
      </c>
      <c r="B1569" s="800" t="s">
        <v>8336</v>
      </c>
      <c r="C1569" s="800" t="s">
        <v>806</v>
      </c>
      <c r="D1569" s="801">
        <v>207</v>
      </c>
      <c r="E1569" s="822">
        <v>174</v>
      </c>
      <c r="F1569" s="823" t="s">
        <v>8390</v>
      </c>
      <c r="G1569" s="823" t="s">
        <v>8391</v>
      </c>
      <c r="H1569" s="823" t="s">
        <v>8392</v>
      </c>
      <c r="I1569" s="803" t="str">
        <f>IFERROR(INDEX('УУС'!F:F,MATCH('показатель 504-п'!T1569,'УУС'!N:N,0)),"")</f>
        <v/>
      </c>
      <c r="J1569" s="804" t="str">
        <f t="shared" si="78"/>
        <v xml:space="preserve">2G хор</v>
      </c>
      <c r="K1569" s="805" t="s">
        <v>2515</v>
      </c>
      <c r="L1569" s="805" t="s">
        <v>2500</v>
      </c>
      <c r="M1569" s="805" t="s">
        <v>2489</v>
      </c>
      <c r="N1569" s="805" t="s">
        <v>2695</v>
      </c>
      <c r="O1569" s="806" t="str">
        <f t="shared" si="79"/>
        <v>ВОЛС</v>
      </c>
      <c r="P1569" s="801" t="s">
        <v>819</v>
      </c>
      <c r="Q1569" s="801" t="str">
        <f>CONCATENATE(IFERROR(INDEX('УЦН 1.0'!D:D,MATCH('показатель 504-п'!T1569,'УЦН 1.0'!R:R,0)),""),IF(IFERROR(INDEX('УЦН 1.0'!H:H,MATCH('показатель 504-п'!T1569,'УЦН 1.0'!R:R,0)),"")="",""," ("&amp;IFERROR(INDEX('УЦН 1.0'!H:H,MATCH('показатель 504-п'!T1569,'УЦН 1.0'!R:R,0)),"")&amp;")"))</f>
        <v/>
      </c>
      <c r="R1569" s="807" t="str">
        <f>IFERROR(INDEX('УЦН 2.0'!K:K,MATCH('показатель 504-п'!T1569,'УЦН 2.0'!L:L,0)),"")</f>
        <v/>
      </c>
      <c r="S1569" s="801" t="str">
        <f>IFERROR(INDEX('ПРТС'!H:H,MATCH('показатель 504-п'!T1569,'ПРТС'!P:P,0)),"")</f>
        <v/>
      </c>
      <c r="T1569" s="808">
        <v>1570</v>
      </c>
      <c r="U1569" s="785"/>
      <c r="V1569" s="785"/>
      <c r="W1569" s="785"/>
      <c r="X1569" s="785"/>
      <c r="Y1569" s="785"/>
      <c r="Z1569" s="785"/>
      <c r="AA1569" s="785"/>
      <c r="AB1569" s="785"/>
    </row>
    <row r="1570" ht="14.25">
      <c r="A1570" s="800" t="s">
        <v>785</v>
      </c>
      <c r="B1570" s="800" t="s">
        <v>8289</v>
      </c>
      <c r="C1570" s="800" t="s">
        <v>1563</v>
      </c>
      <c r="D1570" s="801">
        <v>265</v>
      </c>
      <c r="E1570" s="802">
        <v>207</v>
      </c>
      <c r="F1570" s="803" t="s">
        <v>8393</v>
      </c>
      <c r="G1570" s="803" t="s">
        <v>8394</v>
      </c>
      <c r="H1570" s="803" t="s">
        <v>8395</v>
      </c>
      <c r="I1570" s="803" t="str">
        <f>IFERROR(INDEX('УУС'!F:F,MATCH('показатель 504-п'!T1570,'УУС'!N:N,0)),"")</f>
        <v/>
      </c>
      <c r="J1570" s="804" t="str">
        <f t="shared" si="78"/>
        <v xml:space="preserve">4G хор</v>
      </c>
      <c r="K1570" s="805" t="s">
        <v>4119</v>
      </c>
      <c r="L1570" s="805" t="s">
        <v>2643</v>
      </c>
      <c r="M1570" s="805" t="s">
        <v>156</v>
      </c>
      <c r="N1570" s="805" t="s">
        <v>2483</v>
      </c>
      <c r="O1570" s="806" t="str">
        <f t="shared" si="79"/>
        <v>-</v>
      </c>
      <c r="P1570" s="801" t="s">
        <v>156</v>
      </c>
      <c r="Q1570" s="801" t="str">
        <f>CONCATENATE(IFERROR(INDEX('УЦН 1.0'!D:D,MATCH('показатель 504-п'!T1570,'УЦН 1.0'!R:R,0)),""),IF(IFERROR(INDEX('УЦН 1.0'!H:H,MATCH('показатель 504-п'!T1570,'УЦН 1.0'!R:R,0)),"")="",""," ("&amp;IFERROR(INDEX('УЦН 1.0'!H:H,MATCH('показатель 504-п'!T1570,'УЦН 1.0'!R:R,0)),"")&amp;")"))</f>
        <v/>
      </c>
      <c r="R1570" s="807" t="str">
        <f>IFERROR(INDEX('УЦН 2.0'!K:K,MATCH('показатель 504-п'!T1570,'УЦН 2.0'!L:L,0)),"")</f>
        <v/>
      </c>
      <c r="S1570" s="801" t="str">
        <f>IFERROR(INDEX('ПРТС'!H:H,MATCH('показатель 504-п'!T1570,'ПРТС'!P:P,0)),"")</f>
        <v/>
      </c>
      <c r="T1570" s="808">
        <v>1571</v>
      </c>
      <c r="U1570" s="785"/>
      <c r="V1570" s="785"/>
      <c r="W1570" s="785"/>
      <c r="X1570" s="785"/>
      <c r="Y1570" s="785"/>
      <c r="Z1570" s="785"/>
      <c r="AA1570" s="785"/>
      <c r="AB1570" s="785"/>
    </row>
    <row r="1571" ht="14.25">
      <c r="A1571" s="800" t="s">
        <v>785</v>
      </c>
      <c r="B1571" s="800" t="s">
        <v>8340</v>
      </c>
      <c r="C1571" s="800" t="s">
        <v>8396</v>
      </c>
      <c r="D1571" s="801">
        <v>885</v>
      </c>
      <c r="E1571" s="802">
        <v>741</v>
      </c>
      <c r="F1571" s="803" t="s">
        <v>8397</v>
      </c>
      <c r="G1571" s="803" t="s">
        <v>8398</v>
      </c>
      <c r="H1571" s="803" t="s">
        <v>8399</v>
      </c>
      <c r="I1571" s="803" t="str">
        <f>IFERROR(INDEX('УУС'!F:F,MATCH('показатель 504-п'!T1571,'УУС'!N:N,0)),"")</f>
        <v/>
      </c>
      <c r="J1571" s="804" t="str">
        <f t="shared" si="78"/>
        <v xml:space="preserve">4G хор</v>
      </c>
      <c r="K1571" s="805" t="s">
        <v>2480</v>
      </c>
      <c r="L1571" s="805" t="s">
        <v>2481</v>
      </c>
      <c r="M1571" s="805" t="s">
        <v>2482</v>
      </c>
      <c r="N1571" s="805" t="s">
        <v>2738</v>
      </c>
      <c r="O1571" s="806" t="str">
        <f t="shared" si="79"/>
        <v>ВОЛС</v>
      </c>
      <c r="P1571" s="801" t="s">
        <v>819</v>
      </c>
      <c r="Q1571" s="801" t="str">
        <f>CONCATENATE(IFERROR(INDEX('УЦН 1.0'!D:D,MATCH('показатель 504-п'!T1571,'УЦН 1.0'!R:R,0)),""),IF(IFERROR(INDEX('УЦН 1.0'!H:H,MATCH('показатель 504-п'!T1571,'УЦН 1.0'!R:R,0)),"")="",""," ("&amp;IFERROR(INDEX('УЦН 1.0'!H:H,MATCH('показатель 504-п'!T1571,'УЦН 1.0'!R:R,0)),"")&amp;")"))</f>
        <v/>
      </c>
      <c r="R1571" s="807" t="str">
        <f>IFERROR(INDEX('УЦН 2.0'!K:K,MATCH('показатель 504-п'!T1571,'УЦН 2.0'!L:L,0)),"")</f>
        <v/>
      </c>
      <c r="S1571" s="801" t="str">
        <f>IFERROR(INDEX('ПРТС'!H:H,MATCH('показатель 504-п'!T1571,'ПРТС'!P:P,0)),"")</f>
        <v/>
      </c>
      <c r="T1571" s="808">
        <v>1572</v>
      </c>
      <c r="U1571" s="785"/>
      <c r="V1571" s="785"/>
      <c r="W1571" s="785"/>
      <c r="X1571" s="785"/>
      <c r="Y1571" s="785"/>
      <c r="Z1571" s="785"/>
      <c r="AA1571" s="785"/>
      <c r="AB1571" s="785"/>
    </row>
    <row r="1572" ht="14.25">
      <c r="A1572" s="800" t="s">
        <v>785</v>
      </c>
      <c r="B1572" s="800" t="s">
        <v>8289</v>
      </c>
      <c r="C1572" s="800" t="s">
        <v>8400</v>
      </c>
      <c r="D1572" s="801">
        <v>20</v>
      </c>
      <c r="E1572" s="802">
        <v>11</v>
      </c>
      <c r="F1572" s="803" t="s">
        <v>8401</v>
      </c>
      <c r="G1572" s="803" t="s">
        <v>8402</v>
      </c>
      <c r="H1572" s="803" t="s">
        <v>8403</v>
      </c>
      <c r="I1572" s="803" t="str">
        <f>IFERROR(INDEX('УУС'!F:F,MATCH('показатель 504-п'!T1572,'УУС'!N:N,0)),"")</f>
        <v/>
      </c>
      <c r="J1572" s="804" t="str">
        <f t="shared" si="78"/>
        <v xml:space="preserve">4G низ</v>
      </c>
      <c r="K1572" s="805" t="s">
        <v>156</v>
      </c>
      <c r="L1572" s="805" t="s">
        <v>2643</v>
      </c>
      <c r="M1572" s="805" t="s">
        <v>156</v>
      </c>
      <c r="N1572" s="805" t="s">
        <v>2586</v>
      </c>
      <c r="O1572" s="806" t="str">
        <f t="shared" si="79"/>
        <v>-</v>
      </c>
      <c r="P1572" s="801" t="s">
        <v>156</v>
      </c>
      <c r="Q1572" s="801" t="str">
        <f>CONCATENATE(IFERROR(INDEX('УЦН 1.0'!D:D,MATCH('показатель 504-п'!T1572,'УЦН 1.0'!R:R,0)),""),IF(IFERROR(INDEX('УЦН 1.0'!H:H,MATCH('показатель 504-п'!T1572,'УЦН 1.0'!R:R,0)),"")="",""," ("&amp;IFERROR(INDEX('УЦН 1.0'!H:H,MATCH('показатель 504-п'!T1572,'УЦН 1.0'!R:R,0)),"")&amp;")"))</f>
        <v/>
      </c>
      <c r="R1572" s="807" t="str">
        <f>IFERROR(INDEX('УЦН 2.0'!K:K,MATCH('показатель 504-п'!T1572,'УЦН 2.0'!L:L,0)),"")</f>
        <v/>
      </c>
      <c r="S1572" s="801" t="str">
        <f>IFERROR(INDEX('ПРТС'!H:H,MATCH('показатель 504-п'!T1572,'ПРТС'!P:P,0)),"")</f>
        <v/>
      </c>
      <c r="T1572" s="808">
        <v>1573</v>
      </c>
      <c r="U1572" s="785"/>
      <c r="V1572" s="785"/>
      <c r="W1572" s="785"/>
      <c r="X1572" s="785"/>
      <c r="Y1572" s="785"/>
      <c r="Z1572" s="785"/>
      <c r="AA1572" s="785"/>
      <c r="AB1572" s="785"/>
    </row>
    <row r="1573" ht="14.25">
      <c r="A1573" s="800" t="s">
        <v>785</v>
      </c>
      <c r="B1573" s="800" t="s">
        <v>8296</v>
      </c>
      <c r="C1573" s="800" t="s">
        <v>8404</v>
      </c>
      <c r="D1573" s="801">
        <v>62</v>
      </c>
      <c r="E1573" s="802">
        <v>51</v>
      </c>
      <c r="F1573" s="803" t="s">
        <v>8405</v>
      </c>
      <c r="G1573" s="803" t="s">
        <v>8406</v>
      </c>
      <c r="H1573" s="803" t="s">
        <v>8407</v>
      </c>
      <c r="I1573" s="803" t="str">
        <f>IFERROR(INDEX('УУС'!F:F,MATCH('показатель 504-п'!T1573,'УУС'!N:N,0)),"")</f>
        <v/>
      </c>
      <c r="J1573" s="804" t="str">
        <f t="shared" si="78"/>
        <v xml:space="preserve">4G хор</v>
      </c>
      <c r="K1573" s="805" t="s">
        <v>2707</v>
      </c>
      <c r="L1573" s="805" t="s">
        <v>2481</v>
      </c>
      <c r="M1573" s="805" t="s">
        <v>156</v>
      </c>
      <c r="N1573" s="805" t="s">
        <v>156</v>
      </c>
      <c r="O1573" s="806" t="str">
        <f t="shared" si="79"/>
        <v>-</v>
      </c>
      <c r="P1573" s="801" t="s">
        <v>156</v>
      </c>
      <c r="Q1573" s="801" t="str">
        <f>CONCATENATE(IFERROR(INDEX('УЦН 1.0'!D:D,MATCH('показатель 504-п'!T1573,'УЦН 1.0'!R:R,0)),""),IF(IFERROR(INDEX('УЦН 1.0'!H:H,MATCH('показатель 504-п'!T1573,'УЦН 1.0'!R:R,0)),"")="",""," ("&amp;IFERROR(INDEX('УЦН 1.0'!H:H,MATCH('показатель 504-п'!T1573,'УЦН 1.0'!R:R,0)),"")&amp;")"))</f>
        <v/>
      </c>
      <c r="R1573" s="807" t="str">
        <f>IFERROR(INDEX('УЦН 2.0'!K:K,MATCH('показатель 504-п'!T1573,'УЦН 2.0'!L:L,0)),"")</f>
        <v/>
      </c>
      <c r="S1573" s="801" t="str">
        <f>IFERROR(INDEX('ПРТС'!H:H,MATCH('показатель 504-п'!T1573,'ПРТС'!P:P,0)),"")</f>
        <v/>
      </c>
      <c r="T1573" s="808">
        <v>1574</v>
      </c>
      <c r="U1573" s="785"/>
      <c r="V1573" s="785"/>
      <c r="W1573" s="785"/>
      <c r="X1573" s="785"/>
      <c r="Y1573" s="785"/>
      <c r="Z1573" s="785"/>
      <c r="AA1573" s="785"/>
      <c r="AB1573" s="785"/>
    </row>
    <row r="1574" ht="14.25">
      <c r="A1574" s="800" t="s">
        <v>785</v>
      </c>
      <c r="B1574" s="800" t="s">
        <v>8408</v>
      </c>
      <c r="C1574" s="800" t="s">
        <v>8409</v>
      </c>
      <c r="D1574" s="801">
        <v>512</v>
      </c>
      <c r="E1574" s="802">
        <v>563</v>
      </c>
      <c r="F1574" s="803" t="s">
        <v>8410</v>
      </c>
      <c r="G1574" s="803" t="s">
        <v>8411</v>
      </c>
      <c r="H1574" s="803" t="s">
        <v>8412</v>
      </c>
      <c r="I1574" s="803" t="str">
        <f>IFERROR(INDEX('УУС'!F:F,MATCH('показатель 504-п'!T1574,'УУС'!N:N,0)),"")</f>
        <v xml:space="preserve">ул. Новая, д. 3</v>
      </c>
      <c r="J1574" s="804" t="str">
        <f t="shared" si="78"/>
        <v xml:space="preserve">4G хор</v>
      </c>
      <c r="K1574" s="805" t="s">
        <v>2707</v>
      </c>
      <c r="L1574" s="805" t="s">
        <v>2481</v>
      </c>
      <c r="M1574" s="805" t="s">
        <v>2508</v>
      </c>
      <c r="N1574" s="805" t="s">
        <v>2483</v>
      </c>
      <c r="O1574" s="806" t="str">
        <f t="shared" si="79"/>
        <v>РРЛ</v>
      </c>
      <c r="P1574" s="801" t="s">
        <v>2540</v>
      </c>
      <c r="Q1574" s="801" t="str">
        <f>CONCATENATE(IFERROR(INDEX('УЦН 1.0'!D:D,MATCH('показатель 504-п'!T1574,'УЦН 1.0'!R:R,0)),""),IF(IFERROR(INDEX('УЦН 1.0'!H:H,MATCH('показатель 504-п'!T1574,'УЦН 1.0'!R:R,0)),"")="",""," ("&amp;IFERROR(INDEX('УЦН 1.0'!H:H,MATCH('показатель 504-п'!T1574,'УЦН 1.0'!R:R,0)),"")&amp;")"))</f>
        <v/>
      </c>
      <c r="R1574" s="807" t="str">
        <f>IFERROR(INDEX('УЦН 2.0'!K:K,MATCH('показатель 504-п'!T1574,'УЦН 2.0'!L:L,0)),"")</f>
        <v/>
      </c>
      <c r="S1574" s="801" t="str">
        <f>IFERROR(INDEX('ПРТС'!H:H,MATCH('показатель 504-п'!T1574,'ПРТС'!P:P,0)),"")</f>
        <v/>
      </c>
      <c r="T1574" s="808">
        <v>1575</v>
      </c>
      <c r="U1574" s="785"/>
      <c r="V1574" s="785"/>
      <c r="W1574" s="785"/>
      <c r="X1574" s="785"/>
      <c r="Y1574" s="785"/>
      <c r="Z1574" s="785"/>
      <c r="AA1574" s="785"/>
      <c r="AB1574" s="785"/>
    </row>
    <row r="1575" ht="14.25">
      <c r="A1575" s="800" t="s">
        <v>785</v>
      </c>
      <c r="B1575" s="800" t="s">
        <v>8296</v>
      </c>
      <c r="C1575" s="800" t="s">
        <v>8413</v>
      </c>
      <c r="D1575" s="801">
        <v>902</v>
      </c>
      <c r="E1575" s="802">
        <v>699</v>
      </c>
      <c r="F1575" s="803" t="s">
        <v>8414</v>
      </c>
      <c r="G1575" s="803" t="s">
        <v>8415</v>
      </c>
      <c r="H1575" s="803" t="s">
        <v>8416</v>
      </c>
      <c r="I1575" s="803" t="str">
        <f>IFERROR(INDEX('УУС'!F:F,MATCH('показатель 504-п'!T1575,'УУС'!N:N,0)),"")</f>
        <v xml:space="preserve">ул. Октябрьская, д. 9</v>
      </c>
      <c r="J1575" s="804" t="str">
        <f t="shared" si="78"/>
        <v xml:space="preserve">4G хор</v>
      </c>
      <c r="K1575" s="805" t="s">
        <v>2515</v>
      </c>
      <c r="L1575" s="805" t="s">
        <v>2481</v>
      </c>
      <c r="M1575" s="805" t="s">
        <v>2516</v>
      </c>
      <c r="N1575" s="805" t="s">
        <v>2490</v>
      </c>
      <c r="O1575" s="806" t="str">
        <f t="shared" si="79"/>
        <v>-</v>
      </c>
      <c r="P1575" s="801" t="s">
        <v>156</v>
      </c>
      <c r="Q1575" s="801" t="str">
        <f>CONCATENATE(IFERROR(INDEX('УЦН 1.0'!D:D,MATCH('показатель 504-п'!T1575,'УЦН 1.0'!R:R,0)),""),IF(IFERROR(INDEX('УЦН 1.0'!H:H,MATCH('показатель 504-п'!T1575,'УЦН 1.0'!R:R,0)),"")="",""," ("&amp;IFERROR(INDEX('УЦН 1.0'!H:H,MATCH('показатель 504-п'!T1575,'УЦН 1.0'!R:R,0)),"")&amp;")"))</f>
        <v/>
      </c>
      <c r="R1575" s="807" t="str">
        <f>IFERROR(INDEX('УЦН 2.0'!K:K,MATCH('показатель 504-п'!T1575,'УЦН 2.0'!L:L,0)),"")</f>
        <v/>
      </c>
      <c r="S1575" s="801" t="str">
        <f>IFERROR(INDEX('ПРТС'!H:H,MATCH('показатель 504-п'!T1575,'ПРТС'!P:P,0)),"")</f>
        <v/>
      </c>
      <c r="T1575" s="808">
        <v>1576</v>
      </c>
      <c r="U1575" s="785"/>
      <c r="V1575" s="785"/>
      <c r="W1575" s="785"/>
      <c r="X1575" s="785"/>
      <c r="Y1575" s="785"/>
      <c r="Z1575" s="785"/>
      <c r="AA1575" s="785"/>
      <c r="AB1575" s="785"/>
    </row>
    <row r="1576" ht="14.25">
      <c r="A1576" s="800" t="s">
        <v>785</v>
      </c>
      <c r="B1576" s="800" t="s">
        <v>8408</v>
      </c>
      <c r="C1576" s="800" t="s">
        <v>8417</v>
      </c>
      <c r="D1576" s="801">
        <v>0</v>
      </c>
      <c r="E1576" s="802">
        <v>0</v>
      </c>
      <c r="F1576" s="803" t="s">
        <v>8418</v>
      </c>
      <c r="G1576" s="803" t="s">
        <v>8419</v>
      </c>
      <c r="H1576" s="803" t="s">
        <v>8420</v>
      </c>
      <c r="I1576" s="803" t="str">
        <f>IFERROR(INDEX('УУС'!F:F,MATCH('показатель 504-п'!T1576,'УУС'!N:N,0)),"")</f>
        <v/>
      </c>
      <c r="J1576" s="804" t="str">
        <f t="shared" ref="J1576:J1639" si="80">IF(COUNTIF(K1576:N1576,"*4G хорошее*")&gt;0,"4G хор",IF(COUNTIF(K1576:N1576,"*3G хорошее*")&gt;0,"3G хор",IF(COUNTIF(K1576:N1576,"*4G низкое*")&gt;0,"4G низ",IF(COUNTIF(K1576:N1576,"*3G низкое*")&gt;0,"3G низ",IF(COUNTIF(K1576:N1576,"*2G хорошее*")&gt;0,"2G хор",IF(COUNTIF(K1576:N1576,"*2G низкое*")&gt;0,"2G низ",IF((COUNTIF(K1576:N1576,"* *")=0),"-",)))))))</f>
        <v>-</v>
      </c>
      <c r="K1576" s="805" t="s">
        <v>156</v>
      </c>
      <c r="L1576" s="805" t="s">
        <v>156</v>
      </c>
      <c r="M1576" s="805" t="s">
        <v>156</v>
      </c>
      <c r="N1576" s="805" t="s">
        <v>156</v>
      </c>
      <c r="O1576" s="806" t="str">
        <f t="shared" ref="O1576:O1639" si="81">IF(COUNTIF(P1576:R1576,"*ВОЛС*")&gt;0,"ВОЛС",IF(COUNTIF(P1576:R1576,"*БШПД*")&gt;0,"РРЛ",IF(COUNTIF(P1576:R1576,"*Спутник*")&gt;0,"Спутник",IF((COUNTIF(P1576:R1576,"* *")=0),"-",))))</f>
        <v>-</v>
      </c>
      <c r="P1576" s="801" t="s">
        <v>156</v>
      </c>
      <c r="Q1576" s="801" t="str">
        <f>CONCATENATE(IFERROR(INDEX('УЦН 1.0'!D:D,MATCH('показатель 504-п'!T1576,'УЦН 1.0'!R:R,0)),""),IF(IFERROR(INDEX('УЦН 1.0'!H:H,MATCH('показатель 504-п'!T1576,'УЦН 1.0'!R:R,0)),"")="",""," ("&amp;IFERROR(INDEX('УЦН 1.0'!H:H,MATCH('показатель 504-п'!T1576,'УЦН 1.0'!R:R,0)),"")&amp;")"))</f>
        <v/>
      </c>
      <c r="R1576" s="807" t="str">
        <f>IFERROR(INDEX('УЦН 2.0'!K:K,MATCH('показатель 504-п'!T1576,'УЦН 2.0'!L:L,0)),"")</f>
        <v/>
      </c>
      <c r="S1576" s="801" t="str">
        <f>IFERROR(INDEX('ПРТС'!H:H,MATCH('показатель 504-п'!T1576,'ПРТС'!P:P,0)),"")</f>
        <v/>
      </c>
      <c r="T1576" s="808">
        <v>1577</v>
      </c>
      <c r="U1576" s="785"/>
      <c r="V1576" s="785"/>
      <c r="W1576" s="785"/>
      <c r="X1576" s="785"/>
      <c r="Y1576" s="785"/>
      <c r="Z1576" s="785"/>
      <c r="AA1576" s="785"/>
      <c r="AB1576" s="785"/>
    </row>
    <row r="1577" ht="14.25">
      <c r="A1577" s="809" t="s">
        <v>785</v>
      </c>
      <c r="B1577" s="800" t="s">
        <v>1246</v>
      </c>
      <c r="C1577" s="809" t="s">
        <v>1247</v>
      </c>
      <c r="D1577" s="813">
        <v>167</v>
      </c>
      <c r="E1577" s="802">
        <v>128</v>
      </c>
      <c r="F1577" s="803" t="s">
        <v>8421</v>
      </c>
      <c r="G1577" s="803" t="s">
        <v>8422</v>
      </c>
      <c r="H1577" s="803" t="s">
        <v>8423</v>
      </c>
      <c r="I1577" s="803" t="str">
        <f>IFERROR(INDEX('УУС'!F:F,MATCH('показатель 504-п'!T1577,'УУС'!N:N,0)),"")</f>
        <v/>
      </c>
      <c r="J1577" s="811" t="str">
        <f t="shared" si="80"/>
        <v xml:space="preserve">4G хор</v>
      </c>
      <c r="K1577" s="805"/>
      <c r="L1577" s="805"/>
      <c r="M1577" s="805"/>
      <c r="N1577" s="812" t="s">
        <v>2483</v>
      </c>
      <c r="O1577" s="806" t="str">
        <f t="shared" si="81"/>
        <v>ВОЛС</v>
      </c>
      <c r="P1577" s="801" t="s">
        <v>882</v>
      </c>
      <c r="Q1577" s="801" t="str">
        <f>CONCATENATE(IFERROR(INDEX('УЦН 1.0'!D:D,MATCH('показатель 504-п'!T1577,'УЦН 1.0'!R:R,0)),""),IF(IFERROR(INDEX('УЦН 1.0'!H:H,MATCH('показатель 504-п'!T1577,'УЦН 1.0'!R:R,0)),"")="",""," ("&amp;IFERROR(INDEX('УЦН 1.0'!H:H,MATCH('показатель 504-п'!T1577,'УЦН 1.0'!R:R,0)),"")&amp;")"))</f>
        <v/>
      </c>
      <c r="R1577" s="807" t="str">
        <f>IFERROR(INDEX('УЦН 2.0'!K:K,MATCH('показатель 504-п'!T1577,'УЦН 2.0'!L:L,0)),"")</f>
        <v xml:space="preserve">2023 (ноябрь 2023) - ВОЛС  </v>
      </c>
      <c r="S1577" s="801" t="str">
        <f>IFERROR(INDEX('ПРТС'!H:H,MATCH('показатель 504-п'!T1577,'ПРТС'!P:P,0)),"")</f>
        <v/>
      </c>
      <c r="T1577" s="808">
        <v>1578</v>
      </c>
      <c r="U1577" s="785"/>
      <c r="V1577" s="785"/>
      <c r="W1577" s="785"/>
      <c r="X1577" s="785"/>
      <c r="Y1577" s="785"/>
      <c r="Z1577" s="785"/>
      <c r="AA1577" s="785"/>
      <c r="AB1577" s="785"/>
    </row>
    <row r="1578" ht="14.25">
      <c r="A1578" s="800" t="s">
        <v>785</v>
      </c>
      <c r="B1578" s="800" t="s">
        <v>1248</v>
      </c>
      <c r="C1578" s="800" t="s">
        <v>8424</v>
      </c>
      <c r="D1578" s="801">
        <v>1345</v>
      </c>
      <c r="E1578" s="802">
        <v>1207</v>
      </c>
      <c r="F1578" s="803" t="s">
        <v>8425</v>
      </c>
      <c r="G1578" s="803" t="s">
        <v>8426</v>
      </c>
      <c r="H1578" s="803" t="s">
        <v>8427</v>
      </c>
      <c r="I1578" s="803" t="str">
        <f>IFERROR(INDEX('УУС'!F:F,MATCH('показатель 504-п'!T1578,'УУС'!N:N,0)),"")</f>
        <v/>
      </c>
      <c r="J1578" s="804" t="str">
        <f t="shared" si="80"/>
        <v xml:space="preserve">3G хор</v>
      </c>
      <c r="K1578" s="805" t="s">
        <v>2707</v>
      </c>
      <c r="L1578" s="805" t="s">
        <v>2488</v>
      </c>
      <c r="M1578" s="805" t="s">
        <v>2508</v>
      </c>
      <c r="N1578" s="805" t="s">
        <v>2495</v>
      </c>
      <c r="O1578" s="806" t="str">
        <f t="shared" si="81"/>
        <v>ВОЛС</v>
      </c>
      <c r="P1578" s="801" t="s">
        <v>819</v>
      </c>
      <c r="Q1578" s="801" t="str">
        <f>CONCATENATE(IFERROR(INDEX('УЦН 1.0'!D:D,MATCH('показатель 504-п'!T1578,'УЦН 1.0'!R:R,0)),""),IF(IFERROR(INDEX('УЦН 1.0'!H:H,MATCH('показатель 504-п'!T1578,'УЦН 1.0'!R:R,0)),"")="",""," ("&amp;IFERROR(INDEX('УЦН 1.0'!H:H,MATCH('показатель 504-п'!T1578,'УЦН 1.0'!R:R,0)),"")&amp;")"))</f>
        <v/>
      </c>
      <c r="R1578" s="807" t="str">
        <f>IFERROR(INDEX('УЦН 2.0'!K:K,MATCH('показатель 504-п'!T1578,'УЦН 2.0'!L:L,0)),"")</f>
        <v/>
      </c>
      <c r="S1578" s="801" t="str">
        <f>IFERROR(INDEX('ПРТС'!H:H,MATCH('показатель 504-п'!T1578,'ПРТС'!P:P,0)),"")</f>
        <v/>
      </c>
      <c r="T1578" s="808">
        <v>1579</v>
      </c>
      <c r="U1578" s="785"/>
      <c r="V1578" s="785"/>
      <c r="W1578" s="785"/>
      <c r="X1578" s="785"/>
      <c r="Y1578" s="785"/>
      <c r="Z1578" s="785"/>
      <c r="AA1578" s="785"/>
      <c r="AB1578" s="785"/>
    </row>
    <row r="1579" ht="14.25">
      <c r="A1579" s="800" t="s">
        <v>785</v>
      </c>
      <c r="B1579" s="800" t="s">
        <v>8360</v>
      </c>
      <c r="C1579" s="800" t="s">
        <v>803</v>
      </c>
      <c r="D1579" s="801">
        <v>56</v>
      </c>
      <c r="E1579" s="802">
        <v>13</v>
      </c>
      <c r="F1579" s="803" t="s">
        <v>8428</v>
      </c>
      <c r="G1579" s="803" t="s">
        <v>8429</v>
      </c>
      <c r="H1579" s="803" t="s">
        <v>8430</v>
      </c>
      <c r="I1579" s="803" t="str">
        <f>IFERROR(INDEX('УУС'!F:F,MATCH('показатель 504-п'!T1579,'УУС'!N:N,0)),"")</f>
        <v/>
      </c>
      <c r="J1579" s="804" t="str">
        <f t="shared" si="80"/>
        <v xml:space="preserve">4G хор</v>
      </c>
      <c r="K1579" s="805" t="s">
        <v>2562</v>
      </c>
      <c r="L1579" s="805" t="s">
        <v>2488</v>
      </c>
      <c r="M1579" s="805" t="s">
        <v>3005</v>
      </c>
      <c r="N1579" s="805" t="s">
        <v>2483</v>
      </c>
      <c r="O1579" s="806" t="str">
        <f t="shared" si="81"/>
        <v>-</v>
      </c>
      <c r="P1579" s="801" t="s">
        <v>156</v>
      </c>
      <c r="Q1579" s="801" t="str">
        <f>CONCATENATE(IFERROR(INDEX('УЦН 1.0'!D:D,MATCH('показатель 504-п'!T1579,'УЦН 1.0'!R:R,0)),""),IF(IFERROR(INDEX('УЦН 1.0'!H:H,MATCH('показатель 504-п'!T1579,'УЦН 1.0'!R:R,0)),"")="",""," ("&amp;IFERROR(INDEX('УЦН 1.0'!H:H,MATCH('показатель 504-п'!T1579,'УЦН 1.0'!R:R,0)),"")&amp;")"))</f>
        <v/>
      </c>
      <c r="R1579" s="807" t="str">
        <f>IFERROR(INDEX('УЦН 2.0'!K:K,MATCH('показатель 504-п'!T1579,'УЦН 2.0'!L:L,0)),"")</f>
        <v/>
      </c>
      <c r="S1579" s="801" t="str">
        <f>IFERROR(INDEX('ПРТС'!H:H,MATCH('показатель 504-п'!T1579,'ПРТС'!P:P,0)),"")</f>
        <v/>
      </c>
      <c r="T1579" s="808">
        <v>1580</v>
      </c>
      <c r="U1579" s="785"/>
      <c r="V1579" s="785"/>
      <c r="W1579" s="785"/>
      <c r="X1579" s="785"/>
      <c r="Y1579" s="785"/>
      <c r="Z1579" s="785"/>
      <c r="AA1579" s="785"/>
      <c r="AB1579" s="785"/>
    </row>
    <row r="1580" ht="14.25">
      <c r="A1580" s="800" t="s">
        <v>785</v>
      </c>
      <c r="B1580" s="800" t="s">
        <v>8314</v>
      </c>
      <c r="C1580" s="800" t="s">
        <v>8431</v>
      </c>
      <c r="D1580" s="801">
        <v>313</v>
      </c>
      <c r="E1580" s="802">
        <v>287</v>
      </c>
      <c r="F1580" s="803" t="s">
        <v>8432</v>
      </c>
      <c r="G1580" s="803" t="s">
        <v>8433</v>
      </c>
      <c r="H1580" s="803" t="s">
        <v>8434</v>
      </c>
      <c r="I1580" s="803" t="str">
        <f>IFERROR(INDEX('УУС'!F:F,MATCH('показатель 504-п'!T1580,'УУС'!N:N,0)),"")</f>
        <v/>
      </c>
      <c r="J1580" s="804" t="str">
        <f t="shared" si="80"/>
        <v xml:space="preserve">3G хор</v>
      </c>
      <c r="K1580" s="805" t="s">
        <v>2707</v>
      </c>
      <c r="L1580" s="805" t="s">
        <v>2643</v>
      </c>
      <c r="M1580" s="805" t="s">
        <v>156</v>
      </c>
      <c r="N1580" s="805" t="s">
        <v>156</v>
      </c>
      <c r="O1580" s="806" t="str">
        <f t="shared" si="81"/>
        <v>ВОЛС</v>
      </c>
      <c r="P1580" s="801" t="s">
        <v>819</v>
      </c>
      <c r="Q1580" s="801" t="str">
        <f>CONCATENATE(IFERROR(INDEX('УЦН 1.0'!D:D,MATCH('показатель 504-п'!T1580,'УЦН 1.0'!R:R,0)),""),IF(IFERROR(INDEX('УЦН 1.0'!H:H,MATCH('показатель 504-п'!T1580,'УЦН 1.0'!R:R,0)),"")="",""," ("&amp;IFERROR(INDEX('УЦН 1.0'!H:H,MATCH('показатель 504-п'!T1580,'УЦН 1.0'!R:R,0)),"")&amp;")"))</f>
        <v/>
      </c>
      <c r="R1580" s="807" t="str">
        <f>IFERROR(INDEX('УЦН 2.0'!K:K,MATCH('показатель 504-п'!T1580,'УЦН 2.0'!L:L,0)),"")</f>
        <v/>
      </c>
      <c r="S1580" s="801" t="str">
        <f>IFERROR(INDEX('ПРТС'!H:H,MATCH('показатель 504-п'!T1580,'ПРТС'!P:P,0)),"")</f>
        <v/>
      </c>
      <c r="T1580" s="808">
        <v>1581</v>
      </c>
      <c r="U1580" s="785"/>
      <c r="V1580" s="785"/>
      <c r="W1580" s="785"/>
      <c r="X1580" s="785"/>
      <c r="Y1580" s="785"/>
      <c r="Z1580" s="785"/>
      <c r="AA1580" s="785"/>
      <c r="AB1580" s="785"/>
    </row>
    <row r="1581" ht="14.25">
      <c r="A1581" s="800" t="s">
        <v>785</v>
      </c>
      <c r="B1581" s="800" t="s">
        <v>1246</v>
      </c>
      <c r="C1581" s="800" t="s">
        <v>808</v>
      </c>
      <c r="D1581" s="801">
        <v>259</v>
      </c>
      <c r="E1581" s="802">
        <v>298</v>
      </c>
      <c r="F1581" s="803" t="s">
        <v>8435</v>
      </c>
      <c r="G1581" s="803" t="s">
        <v>8436</v>
      </c>
      <c r="H1581" s="803" t="s">
        <v>8437</v>
      </c>
      <c r="I1581" s="803" t="str">
        <f>IFERROR(INDEX('УУС'!F:F,MATCH('показатель 504-п'!T1581,'УУС'!N:N,0)),"")</f>
        <v xml:space="preserve">ул. Российская, д. 18</v>
      </c>
      <c r="J1581" s="804" t="str">
        <f t="shared" si="80"/>
        <v xml:space="preserve">4G низ</v>
      </c>
      <c r="K1581" s="805" t="s">
        <v>4119</v>
      </c>
      <c r="L1581" s="805" t="s">
        <v>2975</v>
      </c>
      <c r="M1581" s="805" t="s">
        <v>3005</v>
      </c>
      <c r="N1581" s="805" t="s">
        <v>2586</v>
      </c>
      <c r="O1581" s="806" t="str">
        <f t="shared" si="81"/>
        <v>РРЛ</v>
      </c>
      <c r="P1581" s="801" t="s">
        <v>2540</v>
      </c>
      <c r="Q1581" s="801" t="str">
        <f>CONCATENATE(IFERROR(INDEX('УЦН 1.0'!D:D,MATCH('показатель 504-п'!T1581,'УЦН 1.0'!R:R,0)),""),IF(IFERROR(INDEX('УЦН 1.0'!H:H,MATCH('показатель 504-п'!T1581,'УЦН 1.0'!R:R,0)),"")="",""," ("&amp;IFERROR(INDEX('УЦН 1.0'!H:H,MATCH('показатель 504-п'!T1581,'УЦН 1.0'!R:R,0)),"")&amp;")"))</f>
        <v/>
      </c>
      <c r="R1581" s="807" t="str">
        <f>IFERROR(INDEX('УЦН 2.0'!K:K,MATCH('показатель 504-п'!T1581,'УЦН 2.0'!L:L,0)),"")</f>
        <v/>
      </c>
      <c r="S1581" s="801" t="str">
        <f>IFERROR(INDEX('ПРТС'!H:H,MATCH('показатель 504-п'!T1581,'ПРТС'!P:P,0)),"")</f>
        <v/>
      </c>
      <c r="T1581" s="808">
        <v>1582</v>
      </c>
      <c r="U1581" s="785"/>
      <c r="V1581" s="785"/>
      <c r="W1581" s="785"/>
      <c r="X1581" s="785"/>
      <c r="Y1581" s="785"/>
      <c r="Z1581" s="785"/>
      <c r="AA1581" s="785"/>
      <c r="AB1581" s="785"/>
    </row>
    <row r="1582" ht="14.25">
      <c r="A1582" s="800" t="s">
        <v>785</v>
      </c>
      <c r="B1582" s="800" t="s">
        <v>8289</v>
      </c>
      <c r="C1582" s="800" t="s">
        <v>8438</v>
      </c>
      <c r="D1582" s="801">
        <v>184</v>
      </c>
      <c r="E1582" s="802">
        <v>134</v>
      </c>
      <c r="F1582" s="803" t="s">
        <v>8439</v>
      </c>
      <c r="G1582" s="803" t="s">
        <v>8440</v>
      </c>
      <c r="H1582" s="803" t="s">
        <v>8441</v>
      </c>
      <c r="I1582" s="803" t="str">
        <f>IFERROR(INDEX('УУС'!F:F,MATCH('показатель 504-п'!T1582,'УУС'!N:N,0)),"")</f>
        <v/>
      </c>
      <c r="J1582" s="804" t="str">
        <f t="shared" si="80"/>
        <v xml:space="preserve">4G хор</v>
      </c>
      <c r="K1582" s="805" t="s">
        <v>4119</v>
      </c>
      <c r="L1582" s="805" t="s">
        <v>2643</v>
      </c>
      <c r="M1582" s="805" t="s">
        <v>156</v>
      </c>
      <c r="N1582" s="805" t="s">
        <v>2483</v>
      </c>
      <c r="O1582" s="806" t="str">
        <f t="shared" si="81"/>
        <v>Спутник</v>
      </c>
      <c r="P1582" s="801" t="s">
        <v>882</v>
      </c>
      <c r="Q1582" s="801" t="str">
        <f>CONCATENATE(IFERROR(INDEX('УЦН 1.0'!D:D,MATCH('показатель 504-п'!T1582,'УЦН 1.0'!R:R,0)),""),IF(IFERROR(INDEX('УЦН 1.0'!H:H,MATCH('показатель 504-п'!T1582,'УЦН 1.0'!R:R,0)),"")="",""," ("&amp;IFERROR(INDEX('УЦН 1.0'!H:H,MATCH('показатель 504-п'!T1582,'УЦН 1.0'!R:R,0)),"")&amp;")"))</f>
        <v/>
      </c>
      <c r="R1582" s="807" t="str">
        <f>IFERROR(INDEX('УЦН 2.0'!K:K,MATCH('показатель 504-п'!T1582,'УЦН 2.0'!L:L,0)),"")</f>
        <v/>
      </c>
      <c r="S1582" s="801" t="str">
        <f>IFERROR(INDEX('ПРТС'!H:H,MATCH('показатель 504-п'!T1582,'ПРТС'!P:P,0)),"")</f>
        <v/>
      </c>
      <c r="T1582" s="808">
        <v>1583</v>
      </c>
      <c r="U1582" s="785"/>
      <c r="V1582" s="785"/>
      <c r="W1582" s="785"/>
      <c r="X1582" s="785"/>
      <c r="Y1582" s="785"/>
      <c r="Z1582" s="785"/>
      <c r="AA1582" s="785"/>
      <c r="AB1582" s="785"/>
    </row>
    <row r="1583" ht="14.25">
      <c r="A1583" s="800" t="s">
        <v>785</v>
      </c>
      <c r="B1583" s="800" t="s">
        <v>8314</v>
      </c>
      <c r="C1583" s="800" t="s">
        <v>8442</v>
      </c>
      <c r="D1583" s="801">
        <v>71</v>
      </c>
      <c r="E1583" s="802">
        <v>35</v>
      </c>
      <c r="F1583" s="803" t="s">
        <v>8443</v>
      </c>
      <c r="G1583" s="803" t="s">
        <v>8444</v>
      </c>
      <c r="H1583" s="803" t="s">
        <v>8445</v>
      </c>
      <c r="I1583" s="803" t="str">
        <f>IFERROR(INDEX('УУС'!F:F,MATCH('показатель 504-п'!T1583,'УУС'!N:N,0)),"")</f>
        <v xml:space="preserve">ул. Школьная, д. 9</v>
      </c>
      <c r="J1583" s="804" t="str">
        <f t="shared" si="80"/>
        <v xml:space="preserve">2G низ</v>
      </c>
      <c r="K1583" s="805" t="s">
        <v>2515</v>
      </c>
      <c r="L1583" s="805" t="s">
        <v>2500</v>
      </c>
      <c r="M1583" s="805" t="s">
        <v>2489</v>
      </c>
      <c r="N1583" s="805" t="s">
        <v>2490</v>
      </c>
      <c r="O1583" s="806" t="str">
        <f t="shared" si="81"/>
        <v>-</v>
      </c>
      <c r="P1583" s="801" t="s">
        <v>156</v>
      </c>
      <c r="Q1583" s="801" t="str">
        <f>CONCATENATE(IFERROR(INDEX('УЦН 1.0'!D:D,MATCH('показатель 504-п'!T1583,'УЦН 1.0'!R:R,0)),""),IF(IFERROR(INDEX('УЦН 1.0'!H:H,MATCH('показатель 504-п'!T1583,'УЦН 1.0'!R:R,0)),"")="",""," ("&amp;IFERROR(INDEX('УЦН 1.0'!H:H,MATCH('показатель 504-п'!T1583,'УЦН 1.0'!R:R,0)),"")&amp;")"))</f>
        <v/>
      </c>
      <c r="R1583" s="807" t="str">
        <f>IFERROR(INDEX('УЦН 2.0'!K:K,MATCH('показатель 504-п'!T1583,'УЦН 2.0'!L:L,0)),"")</f>
        <v/>
      </c>
      <c r="S1583" s="801" t="str">
        <f>IFERROR(INDEX('ПРТС'!H:H,MATCH('показатель 504-п'!T1583,'ПРТС'!P:P,0)),"")</f>
        <v/>
      </c>
      <c r="T1583" s="808">
        <v>1584</v>
      </c>
      <c r="U1583" s="785"/>
      <c r="V1583" s="785"/>
      <c r="W1583" s="785"/>
      <c r="X1583" s="785"/>
      <c r="Y1583" s="785"/>
      <c r="Z1583" s="785"/>
      <c r="AA1583" s="785"/>
      <c r="AB1583" s="785"/>
    </row>
    <row r="1584" ht="14.25">
      <c r="A1584" s="800" t="s">
        <v>785</v>
      </c>
      <c r="B1584" s="800" t="s">
        <v>1248</v>
      </c>
      <c r="C1584" s="800" t="s">
        <v>1399</v>
      </c>
      <c r="D1584" s="801">
        <v>278</v>
      </c>
      <c r="E1584" s="822">
        <v>194</v>
      </c>
      <c r="F1584" s="823" t="s">
        <v>8446</v>
      </c>
      <c r="G1584" s="823" t="s">
        <v>8447</v>
      </c>
      <c r="H1584" s="823" t="s">
        <v>8448</v>
      </c>
      <c r="I1584" s="803" t="str">
        <f>IFERROR(INDEX('УУС'!F:F,MATCH('показатель 504-п'!T1584,'УУС'!N:N,0)),"")</f>
        <v xml:space="preserve">ул. Советская, д. 14</v>
      </c>
      <c r="J1584" s="804" t="str">
        <f t="shared" si="80"/>
        <v xml:space="preserve">2G низ</v>
      </c>
      <c r="K1584" s="805" t="s">
        <v>156</v>
      </c>
      <c r="L1584" s="805" t="s">
        <v>156</v>
      </c>
      <c r="M1584" s="805" t="s">
        <v>156</v>
      </c>
      <c r="N1584" s="805" t="s">
        <v>2490</v>
      </c>
      <c r="O1584" s="806" t="str">
        <f t="shared" si="81"/>
        <v>ВОЛС</v>
      </c>
      <c r="P1584" s="801" t="s">
        <v>819</v>
      </c>
      <c r="Q1584" s="801" t="str">
        <f>CONCATENATE(IFERROR(INDEX('УЦН 1.0'!D:D,MATCH('показатель 504-п'!T1584,'УЦН 1.0'!R:R,0)),""),IF(IFERROR(INDEX('УЦН 1.0'!H:H,MATCH('показатель 504-п'!T1584,'УЦН 1.0'!R:R,0)),"")="",""," ("&amp;IFERROR(INDEX('УЦН 1.0'!H:H,MATCH('показатель 504-п'!T1584,'УЦН 1.0'!R:R,0)),"")&amp;")"))</f>
        <v/>
      </c>
      <c r="R1584" s="807" t="str">
        <f>IFERROR(INDEX('УЦН 2.0'!K:K,MATCH('показатель 504-п'!T1584,'УЦН 2.0'!L:L,0)),"")</f>
        <v/>
      </c>
      <c r="S1584" s="801" t="str">
        <f>IFERROR(INDEX('ПРТС'!H:H,MATCH('показатель 504-п'!T1584,'ПРТС'!P:P,0)),"")</f>
        <v/>
      </c>
      <c r="T1584" s="808">
        <v>1585</v>
      </c>
      <c r="U1584" s="785"/>
      <c r="V1584" s="785"/>
      <c r="W1584" s="785"/>
      <c r="X1584" s="785"/>
      <c r="Y1584" s="785"/>
      <c r="Z1584" s="785"/>
      <c r="AA1584" s="785"/>
      <c r="AB1584" s="785"/>
    </row>
    <row r="1585" ht="14.25">
      <c r="A1585" s="809" t="s">
        <v>785</v>
      </c>
      <c r="B1585" s="800" t="s">
        <v>1248</v>
      </c>
      <c r="C1585" s="809" t="s">
        <v>1249</v>
      </c>
      <c r="D1585" s="813">
        <v>184</v>
      </c>
      <c r="E1585" s="802">
        <v>166</v>
      </c>
      <c r="F1585" s="803" t="s">
        <v>8449</v>
      </c>
      <c r="G1585" s="803" t="s">
        <v>8450</v>
      </c>
      <c r="H1585" s="803" t="s">
        <v>8451</v>
      </c>
      <c r="I1585" s="803" t="str">
        <f>IFERROR(INDEX('УУС'!F:F,MATCH('показатель 504-п'!T1585,'УУС'!N:N,0)),"")</f>
        <v/>
      </c>
      <c r="J1585" s="811" t="str">
        <f t="shared" si="80"/>
        <v xml:space="preserve">4G хор</v>
      </c>
      <c r="K1585" s="805"/>
      <c r="L1585" s="805"/>
      <c r="M1585" s="805"/>
      <c r="N1585" s="812" t="s">
        <v>2483</v>
      </c>
      <c r="O1585" s="806" t="str">
        <f t="shared" si="81"/>
        <v>ВОЛС</v>
      </c>
      <c r="P1585" s="801" t="s">
        <v>819</v>
      </c>
      <c r="Q1585" s="801" t="str">
        <f>CONCATENATE(IFERROR(INDEX('УЦН 1.0'!D:D,MATCH('показатель 504-п'!T1585,'УЦН 1.0'!R:R,0)),""),IF(IFERROR(INDEX('УЦН 1.0'!H:H,MATCH('показатель 504-п'!T1585,'УЦН 1.0'!R:R,0)),"")="",""," ("&amp;IFERROR(INDEX('УЦН 1.0'!H:H,MATCH('показатель 504-п'!T1585,'УЦН 1.0'!R:R,0)),"")&amp;")"))</f>
        <v/>
      </c>
      <c r="R1585" s="807" t="str">
        <f>IFERROR(INDEX('УЦН 2.0'!K:K,MATCH('показатель 504-п'!T1585,'УЦН 2.0'!L:L,0)),"")</f>
        <v xml:space="preserve">2023 (октябрь 2023) - ВОЛС  </v>
      </c>
      <c r="S1585" s="801" t="str">
        <f>IFERROR(INDEX('ПРТС'!H:H,MATCH('показатель 504-п'!T1585,'ПРТС'!P:P,0)),"")</f>
        <v/>
      </c>
      <c r="T1585" s="808">
        <v>1586</v>
      </c>
      <c r="U1585" s="785"/>
      <c r="V1585" s="785"/>
      <c r="W1585" s="785"/>
      <c r="X1585" s="785"/>
      <c r="Y1585" s="785"/>
      <c r="Z1585" s="785"/>
      <c r="AA1585" s="785"/>
      <c r="AB1585" s="785"/>
    </row>
    <row r="1586" ht="14.25">
      <c r="A1586" s="814" t="s">
        <v>785</v>
      </c>
      <c r="B1586" s="800" t="s">
        <v>8408</v>
      </c>
      <c r="C1586" s="814" t="s">
        <v>656</v>
      </c>
      <c r="D1586" s="815">
        <v>428</v>
      </c>
      <c r="E1586" s="802">
        <v>357</v>
      </c>
      <c r="F1586" s="803" t="s">
        <v>8452</v>
      </c>
      <c r="G1586" s="803" t="s">
        <v>8453</v>
      </c>
      <c r="H1586" s="803" t="s">
        <v>8454</v>
      </c>
      <c r="I1586" s="803" t="str">
        <f>IFERROR(INDEX('УУС'!F:F,MATCH('показатель 504-п'!T1586,'УУС'!N:N,0)),"")</f>
        <v xml:space="preserve">ул. Школьная, д. 31</v>
      </c>
      <c r="J1586" s="816" t="str">
        <f t="shared" si="80"/>
        <v xml:space="preserve">4G хор</v>
      </c>
      <c r="K1586" s="805"/>
      <c r="L1586" s="817" t="s">
        <v>2481</v>
      </c>
      <c r="M1586" s="805"/>
      <c r="N1586" s="805"/>
      <c r="O1586" s="806" t="str">
        <f t="shared" si="81"/>
        <v>ВОЛС</v>
      </c>
      <c r="P1586" s="801" t="s">
        <v>819</v>
      </c>
      <c r="Q1586" s="801" t="str">
        <f>CONCATENATE(IFERROR(INDEX('УЦН 1.0'!D:D,MATCH('показатель 504-п'!T1586,'УЦН 1.0'!R:R,0)),""),IF(IFERROR(INDEX('УЦН 1.0'!H:H,MATCH('показатель 504-п'!T1586,'УЦН 1.0'!R:R,0)),"")="",""," ("&amp;IFERROR(INDEX('УЦН 1.0'!H:H,MATCH('показатель 504-п'!T1586,'УЦН 1.0'!R:R,0)),"")&amp;")"))</f>
        <v/>
      </c>
      <c r="R1586" s="807" t="str">
        <f>IFERROR(INDEX('УЦН 2.0'!K:K,MATCH('показатель 504-п'!T1586,'УЦН 2.0'!L:L,0)),"")</f>
        <v/>
      </c>
      <c r="S1586" s="801">
        <f>IFERROR(INDEX('ПРТС'!H:H,MATCH('показатель 504-п'!T1586,'ПРТС'!P:P,0)),"")</f>
        <v>2022</v>
      </c>
      <c r="T1586" s="808">
        <v>1587</v>
      </c>
      <c r="U1586" s="785"/>
      <c r="V1586" s="785"/>
      <c r="W1586" s="785"/>
      <c r="X1586" s="785"/>
      <c r="Y1586" s="785"/>
      <c r="Z1586" s="785"/>
      <c r="AA1586" s="785"/>
      <c r="AB1586" s="785"/>
    </row>
    <row r="1587" ht="14.25">
      <c r="A1587" s="800" t="s">
        <v>785</v>
      </c>
      <c r="B1587" s="800" t="s">
        <v>8455</v>
      </c>
      <c r="C1587" s="800" t="s">
        <v>8456</v>
      </c>
      <c r="D1587" s="801">
        <v>16093</v>
      </c>
      <c r="E1587" s="802">
        <v>14134</v>
      </c>
      <c r="F1587" s="803" t="s">
        <v>8457</v>
      </c>
      <c r="G1587" s="803" t="s">
        <v>8458</v>
      </c>
      <c r="H1587" s="803" t="s">
        <v>8459</v>
      </c>
      <c r="I1587" s="803" t="str">
        <f>IFERROR(INDEX('УУС'!F:F,MATCH('показатель 504-п'!T1587,'УУС'!N:N,0)),"")</f>
        <v/>
      </c>
      <c r="J1587" s="804" t="str">
        <f t="shared" si="80"/>
        <v xml:space="preserve">4G хор</v>
      </c>
      <c r="K1587" s="805" t="s">
        <v>2480</v>
      </c>
      <c r="L1587" s="805" t="s">
        <v>2481</v>
      </c>
      <c r="M1587" s="805" t="s">
        <v>2482</v>
      </c>
      <c r="N1587" s="805" t="s">
        <v>2483</v>
      </c>
      <c r="O1587" s="806" t="str">
        <f t="shared" si="81"/>
        <v>ВОЛС</v>
      </c>
      <c r="P1587" s="801" t="s">
        <v>819</v>
      </c>
      <c r="Q1587" s="801" t="str">
        <f>CONCATENATE(IFERROR(INDEX('УЦН 1.0'!D:D,MATCH('показатель 504-п'!T1587,'УЦН 1.0'!R:R,0)),""),IF(IFERROR(INDEX('УЦН 1.0'!H:H,MATCH('показатель 504-п'!T1587,'УЦН 1.0'!R:R,0)),"")="",""," ("&amp;IFERROR(INDEX('УЦН 1.0'!H:H,MATCH('показатель 504-п'!T1587,'УЦН 1.0'!R:R,0)),"")&amp;")"))</f>
        <v/>
      </c>
      <c r="R1587" s="807" t="str">
        <f>IFERROR(INDEX('УЦН 2.0'!K:K,MATCH('показатель 504-п'!T1587,'УЦН 2.0'!L:L,0)),"")</f>
        <v/>
      </c>
      <c r="S1587" s="801" t="str">
        <f>IFERROR(INDEX('ПРТС'!H:H,MATCH('показатель 504-п'!T1587,'ПРТС'!P:P,0)),"")</f>
        <v/>
      </c>
      <c r="T1587" s="808">
        <v>1588</v>
      </c>
      <c r="U1587" s="785"/>
      <c r="V1587" s="785"/>
      <c r="W1587" s="785"/>
      <c r="X1587" s="785"/>
      <c r="Y1587" s="785"/>
      <c r="Z1587" s="785"/>
      <c r="AA1587" s="785"/>
      <c r="AB1587" s="785"/>
    </row>
    <row r="1588" ht="14.25">
      <c r="A1588" s="800" t="s">
        <v>785</v>
      </c>
      <c r="B1588" s="800" t="s">
        <v>8289</v>
      </c>
      <c r="C1588" s="800" t="s">
        <v>8460</v>
      </c>
      <c r="D1588" s="801">
        <v>414</v>
      </c>
      <c r="E1588" s="802">
        <v>299</v>
      </c>
      <c r="F1588" s="803" t="s">
        <v>8461</v>
      </c>
      <c r="G1588" s="803" t="s">
        <v>8462</v>
      </c>
      <c r="H1588" s="803" t="s">
        <v>8463</v>
      </c>
      <c r="I1588" s="803" t="str">
        <f>IFERROR(INDEX('УУС'!F:F,MATCH('показатель 504-п'!T1588,'УУС'!N:N,0)),"")</f>
        <v xml:space="preserve">ул. Центральная, д. 6</v>
      </c>
      <c r="J1588" s="804" t="str">
        <f t="shared" si="80"/>
        <v xml:space="preserve">4G хор</v>
      </c>
      <c r="K1588" s="805" t="s">
        <v>4119</v>
      </c>
      <c r="L1588" s="805" t="s">
        <v>2643</v>
      </c>
      <c r="M1588" s="805" t="s">
        <v>156</v>
      </c>
      <c r="N1588" s="805" t="s">
        <v>2483</v>
      </c>
      <c r="O1588" s="806" t="str">
        <f t="shared" si="81"/>
        <v>РРЛ</v>
      </c>
      <c r="P1588" s="801" t="s">
        <v>2540</v>
      </c>
      <c r="Q1588" s="801" t="str">
        <f>CONCATENATE(IFERROR(INDEX('УЦН 1.0'!D:D,MATCH('показатель 504-п'!T1588,'УЦН 1.0'!R:R,0)),""),IF(IFERROR(INDEX('УЦН 1.0'!H:H,MATCH('показатель 504-п'!T1588,'УЦН 1.0'!R:R,0)),"")="",""," ("&amp;IFERROR(INDEX('УЦН 1.0'!H:H,MATCH('показатель 504-п'!T1588,'УЦН 1.0'!R:R,0)),"")&amp;")"))</f>
        <v/>
      </c>
      <c r="R1588" s="807" t="str">
        <f>IFERROR(INDEX('УЦН 2.0'!K:K,MATCH('показатель 504-п'!T1588,'УЦН 2.0'!L:L,0)),"")</f>
        <v/>
      </c>
      <c r="S1588" s="801" t="str">
        <f>IFERROR(INDEX('ПРТС'!H:H,MATCH('показатель 504-п'!T1588,'ПРТС'!P:P,0)),"")</f>
        <v/>
      </c>
      <c r="T1588" s="808">
        <v>1589</v>
      </c>
      <c r="U1588" s="785"/>
      <c r="V1588" s="785"/>
      <c r="W1588" s="785"/>
      <c r="X1588" s="785"/>
      <c r="Y1588" s="785"/>
      <c r="Z1588" s="785"/>
      <c r="AA1588" s="785"/>
      <c r="AB1588" s="785"/>
    </row>
    <row r="1589" ht="14.25">
      <c r="A1589" s="800" t="s">
        <v>785</v>
      </c>
      <c r="B1589" s="800" t="s">
        <v>1246</v>
      </c>
      <c r="C1589" s="800" t="s">
        <v>8464</v>
      </c>
      <c r="D1589" s="801">
        <v>55</v>
      </c>
      <c r="E1589" s="802">
        <v>79</v>
      </c>
      <c r="F1589" s="803" t="s">
        <v>8465</v>
      </c>
      <c r="G1589" s="803" t="s">
        <v>8466</v>
      </c>
      <c r="H1589" s="803" t="s">
        <v>8467</v>
      </c>
      <c r="I1589" s="803" t="str">
        <f>IFERROR(INDEX('УУС'!F:F,MATCH('показатель 504-п'!T1589,'УУС'!N:N,0)),"")</f>
        <v xml:space="preserve">ул. Железнодорожная, д. 7</v>
      </c>
      <c r="J1589" s="804" t="str">
        <f t="shared" si="80"/>
        <v xml:space="preserve">4G хор</v>
      </c>
      <c r="K1589" s="805" t="s">
        <v>2480</v>
      </c>
      <c r="L1589" s="805" t="s">
        <v>2481</v>
      </c>
      <c r="M1589" s="805" t="s">
        <v>2482</v>
      </c>
      <c r="N1589" s="805" t="s">
        <v>2483</v>
      </c>
      <c r="O1589" s="806" t="str">
        <f t="shared" si="81"/>
        <v>-</v>
      </c>
      <c r="P1589" s="801" t="s">
        <v>156</v>
      </c>
      <c r="Q1589" s="801" t="str">
        <f>CONCATENATE(IFERROR(INDEX('УЦН 1.0'!D:D,MATCH('показатель 504-п'!T1589,'УЦН 1.0'!R:R,0)),""),IF(IFERROR(INDEX('УЦН 1.0'!H:H,MATCH('показатель 504-п'!T1589,'УЦН 1.0'!R:R,0)),"")="",""," ("&amp;IFERROR(INDEX('УЦН 1.0'!H:H,MATCH('показатель 504-п'!T1589,'УЦН 1.0'!R:R,0)),"")&amp;")"))</f>
        <v/>
      </c>
      <c r="R1589" s="807" t="str">
        <f>IFERROR(INDEX('УЦН 2.0'!K:K,MATCH('показатель 504-п'!T1589,'УЦН 2.0'!L:L,0)),"")</f>
        <v/>
      </c>
      <c r="S1589" s="801" t="str">
        <f>IFERROR(INDEX('ПРТС'!H:H,MATCH('показатель 504-п'!T1589,'ПРТС'!P:P,0)),"")</f>
        <v/>
      </c>
      <c r="T1589" s="808">
        <v>1590</v>
      </c>
      <c r="U1589" s="785"/>
      <c r="V1589" s="785"/>
      <c r="W1589" s="785"/>
      <c r="X1589" s="785"/>
      <c r="Y1589" s="785"/>
      <c r="Z1589" s="785"/>
      <c r="AA1589" s="785"/>
      <c r="AB1589" s="785"/>
    </row>
    <row r="1590" ht="14.25">
      <c r="A1590" s="800" t="s">
        <v>785</v>
      </c>
      <c r="B1590" s="800" t="s">
        <v>8289</v>
      </c>
      <c r="C1590" s="800" t="s">
        <v>1539</v>
      </c>
      <c r="D1590" s="801">
        <v>241</v>
      </c>
      <c r="E1590" s="802">
        <v>135</v>
      </c>
      <c r="F1590" s="803" t="s">
        <v>8468</v>
      </c>
      <c r="G1590" s="803" t="s">
        <v>8469</v>
      </c>
      <c r="H1590" s="803" t="s">
        <v>8470</v>
      </c>
      <c r="I1590" s="803" t="str">
        <f>IFERROR(INDEX('УУС'!F:F,MATCH('показатель 504-п'!T1590,'УУС'!N:N,0)),"")</f>
        <v/>
      </c>
      <c r="J1590" s="804" t="str">
        <f t="shared" si="80"/>
        <v xml:space="preserve">4G хор</v>
      </c>
      <c r="K1590" s="805" t="s">
        <v>156</v>
      </c>
      <c r="L1590" s="805" t="s">
        <v>2643</v>
      </c>
      <c r="M1590" s="805" t="s">
        <v>156</v>
      </c>
      <c r="N1590" s="805" t="s">
        <v>2483</v>
      </c>
      <c r="O1590" s="806" t="str">
        <f t="shared" si="81"/>
        <v>-</v>
      </c>
      <c r="P1590" s="801" t="s">
        <v>156</v>
      </c>
      <c r="Q1590" s="801" t="str">
        <f>CONCATENATE(IFERROR(INDEX('УЦН 1.0'!D:D,MATCH('показатель 504-п'!T1590,'УЦН 1.0'!R:R,0)),""),IF(IFERROR(INDEX('УЦН 1.0'!H:H,MATCH('показатель 504-п'!T1590,'УЦН 1.0'!R:R,0)),"")="",""," ("&amp;IFERROR(INDEX('УЦН 1.0'!H:H,MATCH('показатель 504-п'!T1590,'УЦН 1.0'!R:R,0)),"")&amp;")"))</f>
        <v/>
      </c>
      <c r="R1590" s="807" t="str">
        <f>IFERROR(INDEX('УЦН 2.0'!K:K,MATCH('показатель 504-п'!T1590,'УЦН 2.0'!L:L,0)),"")</f>
        <v/>
      </c>
      <c r="S1590" s="801" t="str">
        <f>IFERROR(INDEX('ПРТС'!H:H,MATCH('показатель 504-п'!T1590,'ПРТС'!P:P,0)),"")</f>
        <v/>
      </c>
      <c r="T1590" s="808">
        <v>1591</v>
      </c>
      <c r="U1590" s="785"/>
      <c r="V1590" s="785"/>
      <c r="W1590" s="785"/>
      <c r="X1590" s="785"/>
      <c r="Y1590" s="785"/>
      <c r="Z1590" s="785"/>
      <c r="AA1590" s="785"/>
      <c r="AB1590" s="785"/>
    </row>
    <row r="1591" ht="14.25">
      <c r="A1591" s="800" t="s">
        <v>785</v>
      </c>
      <c r="B1591" s="800" t="s">
        <v>8296</v>
      </c>
      <c r="C1591" s="800" t="s">
        <v>8471</v>
      </c>
      <c r="D1591" s="801">
        <v>124</v>
      </c>
      <c r="E1591" s="802">
        <v>79</v>
      </c>
      <c r="F1591" s="803" t="s">
        <v>8472</v>
      </c>
      <c r="G1591" s="803" t="s">
        <v>8473</v>
      </c>
      <c r="H1591" s="803" t="s">
        <v>8474</v>
      </c>
      <c r="I1591" s="803" t="str">
        <f>IFERROR(INDEX('УУС'!F:F,MATCH('показатель 504-п'!T1591,'УУС'!N:N,0)),"")</f>
        <v/>
      </c>
      <c r="J1591" s="804" t="str">
        <f t="shared" si="80"/>
        <v xml:space="preserve">2G низ</v>
      </c>
      <c r="K1591" s="805" t="s">
        <v>2515</v>
      </c>
      <c r="L1591" s="805" t="s">
        <v>156</v>
      </c>
      <c r="M1591" s="805" t="s">
        <v>2489</v>
      </c>
      <c r="N1591" s="805" t="s">
        <v>2490</v>
      </c>
      <c r="O1591" s="806" t="str">
        <f t="shared" si="81"/>
        <v>-</v>
      </c>
      <c r="P1591" s="801" t="s">
        <v>156</v>
      </c>
      <c r="Q1591" s="801" t="str">
        <f>CONCATENATE(IFERROR(INDEX('УЦН 1.0'!D:D,MATCH('показатель 504-п'!T1591,'УЦН 1.0'!R:R,0)),""),IF(IFERROR(INDEX('УЦН 1.0'!H:H,MATCH('показатель 504-п'!T1591,'УЦН 1.0'!R:R,0)),"")="",""," ("&amp;IFERROR(INDEX('УЦН 1.0'!H:H,MATCH('показатель 504-п'!T1591,'УЦН 1.0'!R:R,0)),"")&amp;")"))</f>
        <v/>
      </c>
      <c r="R1591" s="807" t="str">
        <f>IFERROR(INDEX('УЦН 2.0'!K:K,MATCH('показатель 504-п'!T1591,'УЦН 2.0'!L:L,0)),"")</f>
        <v/>
      </c>
      <c r="S1591" s="801" t="str">
        <f>IFERROR(INDEX('ПРТС'!H:H,MATCH('показатель 504-п'!T1591,'ПРТС'!P:P,0)),"")</f>
        <v/>
      </c>
      <c r="T1591" s="808">
        <v>1592</v>
      </c>
      <c r="U1591" s="785"/>
      <c r="V1591" s="785"/>
      <c r="W1591" s="785"/>
      <c r="X1591" s="785"/>
      <c r="Y1591" s="785"/>
      <c r="Z1591" s="785"/>
      <c r="AA1591" s="785"/>
      <c r="AB1591" s="785"/>
    </row>
    <row r="1592" ht="14.25">
      <c r="A1592" s="800" t="s">
        <v>785</v>
      </c>
      <c r="B1592" s="800" t="s">
        <v>1248</v>
      </c>
      <c r="C1592" s="800" t="s">
        <v>427</v>
      </c>
      <c r="D1592" s="801">
        <v>312</v>
      </c>
      <c r="E1592" s="802">
        <v>259</v>
      </c>
      <c r="F1592" s="803" t="s">
        <v>8475</v>
      </c>
      <c r="G1592" s="803" t="s">
        <v>8476</v>
      </c>
      <c r="H1592" s="803" t="s">
        <v>8477</v>
      </c>
      <c r="I1592" s="803" t="str">
        <f>IFERROR(INDEX('УУС'!F:F,MATCH('показатель 504-п'!T1592,'УУС'!N:N,0)),"")</f>
        <v/>
      </c>
      <c r="J1592" s="804" t="str">
        <f t="shared" si="80"/>
        <v xml:space="preserve">3G хор</v>
      </c>
      <c r="K1592" s="805" t="s">
        <v>156</v>
      </c>
      <c r="L1592" s="805" t="s">
        <v>156</v>
      </c>
      <c r="M1592" s="805" t="s">
        <v>156</v>
      </c>
      <c r="N1592" s="805" t="s">
        <v>2495</v>
      </c>
      <c r="O1592" s="806" t="str">
        <f t="shared" si="81"/>
        <v>ВОЛС</v>
      </c>
      <c r="P1592" s="801" t="s">
        <v>819</v>
      </c>
      <c r="Q1592" s="801" t="str">
        <f>CONCATENATE(IFERROR(INDEX('УЦН 1.0'!D:D,MATCH('показатель 504-п'!T1592,'УЦН 1.0'!R:R,0)),""),IF(IFERROR(INDEX('УЦН 1.0'!H:H,MATCH('показатель 504-п'!T1592,'УЦН 1.0'!R:R,0)),"")="",""," ("&amp;IFERROR(INDEX('УЦН 1.0'!H:H,MATCH('показатель 504-п'!T1592,'УЦН 1.0'!R:R,0)),"")&amp;")"))</f>
        <v xml:space="preserve">2019 (ВОЛС)</v>
      </c>
      <c r="R1592" s="807" t="str">
        <f>IFERROR(INDEX('УЦН 2.0'!K:K,MATCH('показатель 504-п'!T1592,'УЦН 2.0'!L:L,0)),"")</f>
        <v/>
      </c>
      <c r="S1592" s="801" t="str">
        <f>IFERROR(INDEX('ПРТС'!H:H,MATCH('показатель 504-п'!T1592,'ПРТС'!P:P,0)),"")</f>
        <v/>
      </c>
      <c r="T1592" s="808">
        <v>1593</v>
      </c>
      <c r="U1592" s="785"/>
      <c r="V1592" s="785"/>
      <c r="W1592" s="785"/>
      <c r="X1592" s="785"/>
      <c r="Y1592" s="785"/>
      <c r="Z1592" s="785"/>
      <c r="AA1592" s="785"/>
      <c r="AB1592" s="785"/>
    </row>
    <row r="1593" ht="14.25">
      <c r="A1593" s="814" t="s">
        <v>1164</v>
      </c>
      <c r="B1593" s="800" t="s">
        <v>8478</v>
      </c>
      <c r="C1593" s="814" t="s">
        <v>429</v>
      </c>
      <c r="D1593" s="815">
        <v>411</v>
      </c>
      <c r="E1593" s="802">
        <v>314</v>
      </c>
      <c r="F1593" s="803" t="s">
        <v>8479</v>
      </c>
      <c r="G1593" s="803" t="s">
        <v>8480</v>
      </c>
      <c r="H1593" s="803" t="s">
        <v>8481</v>
      </c>
      <c r="I1593" s="803" t="str">
        <f>IFERROR(INDEX('УУС'!F:F,MATCH('показатель 504-п'!T1593,'УУС'!N:N,0)),"")</f>
        <v/>
      </c>
      <c r="J1593" s="816" t="str">
        <f t="shared" si="80"/>
        <v xml:space="preserve">4G хор</v>
      </c>
      <c r="K1593" s="805"/>
      <c r="L1593" s="817" t="s">
        <v>2481</v>
      </c>
      <c r="M1593" s="805"/>
      <c r="N1593" s="805"/>
      <c r="O1593" s="806" t="str">
        <f t="shared" si="81"/>
        <v>ВОЛС</v>
      </c>
      <c r="P1593" s="801" t="s">
        <v>2540</v>
      </c>
      <c r="Q1593" s="801" t="str">
        <f>CONCATENATE(IFERROR(INDEX('УЦН 1.0'!D:D,MATCH('показатель 504-п'!T1593,'УЦН 1.0'!R:R,0)),""),IF(IFERROR(INDEX('УЦН 1.0'!H:H,MATCH('показатель 504-п'!T1593,'УЦН 1.0'!R:R,0)),"")="",""," ("&amp;IFERROR(INDEX('УЦН 1.0'!H:H,MATCH('показатель 504-п'!T1593,'УЦН 1.0'!R:R,0)),"")&amp;")"))</f>
        <v xml:space="preserve">2021 (ВОЛС)</v>
      </c>
      <c r="R1593" s="807" t="str">
        <f>IFERROR(INDEX('УЦН 2.0'!K:K,MATCH('показатель 504-п'!T1593,'УЦН 2.0'!L:L,0)),"")</f>
        <v/>
      </c>
      <c r="S1593" s="801">
        <f>IFERROR(INDEX('ПРТС'!H:H,MATCH('показатель 504-п'!T1593,'ПРТС'!P:P,0)),"")</f>
        <v>2022</v>
      </c>
      <c r="T1593" s="808">
        <v>1594</v>
      </c>
      <c r="U1593" s="785"/>
      <c r="V1593" s="785"/>
      <c r="W1593" s="785"/>
      <c r="X1593" s="785"/>
      <c r="Y1593" s="785"/>
      <c r="Z1593" s="785"/>
      <c r="AA1593" s="785"/>
      <c r="AB1593" s="785"/>
    </row>
    <row r="1594" ht="14.25">
      <c r="A1594" s="800" t="s">
        <v>1164</v>
      </c>
      <c r="B1594" s="800" t="s">
        <v>8478</v>
      </c>
      <c r="C1594" s="800" t="s">
        <v>8482</v>
      </c>
      <c r="D1594" s="801">
        <v>5</v>
      </c>
      <c r="E1594" s="802">
        <v>0</v>
      </c>
      <c r="F1594" s="803" t="s">
        <v>8483</v>
      </c>
      <c r="G1594" s="803" t="s">
        <v>8484</v>
      </c>
      <c r="H1594" s="803" t="s">
        <v>8485</v>
      </c>
      <c r="I1594" s="803" t="str">
        <f>IFERROR(INDEX('УУС'!F:F,MATCH('показатель 504-п'!T1594,'УУС'!N:N,0)),"")</f>
        <v/>
      </c>
      <c r="J1594" s="804" t="str">
        <f t="shared" si="80"/>
        <v xml:space="preserve">3G хор</v>
      </c>
      <c r="K1594" s="805" t="s">
        <v>2707</v>
      </c>
      <c r="L1594" s="805" t="s">
        <v>156</v>
      </c>
      <c r="M1594" s="805" t="s">
        <v>2508</v>
      </c>
      <c r="N1594" s="805" t="s">
        <v>2490</v>
      </c>
      <c r="O1594" s="806" t="str">
        <f t="shared" si="81"/>
        <v>-</v>
      </c>
      <c r="P1594" s="801" t="s">
        <v>156</v>
      </c>
      <c r="Q1594" s="801" t="str">
        <f>CONCATENATE(IFERROR(INDEX('УЦН 1.0'!D:D,MATCH('показатель 504-п'!T1594,'УЦН 1.0'!R:R,0)),""),IF(IFERROR(INDEX('УЦН 1.0'!H:H,MATCH('показатель 504-п'!T1594,'УЦН 1.0'!R:R,0)),"")="",""," ("&amp;IFERROR(INDEX('УЦН 1.0'!H:H,MATCH('показатель 504-п'!T1594,'УЦН 1.0'!R:R,0)),"")&amp;")"))</f>
        <v/>
      </c>
      <c r="R1594" s="807" t="str">
        <f>IFERROR(INDEX('УЦН 2.0'!K:K,MATCH('показатель 504-п'!T1594,'УЦН 2.0'!L:L,0)),"")</f>
        <v/>
      </c>
      <c r="S1594" s="801" t="str">
        <f>IFERROR(INDEX('ПРТС'!H:H,MATCH('показатель 504-п'!T1594,'ПРТС'!P:P,0)),"")</f>
        <v/>
      </c>
      <c r="T1594" s="808">
        <v>1595</v>
      </c>
      <c r="U1594" s="785"/>
      <c r="V1594" s="785"/>
      <c r="W1594" s="785"/>
      <c r="X1594" s="785"/>
      <c r="Y1594" s="785"/>
      <c r="Z1594" s="785"/>
      <c r="AA1594" s="785"/>
      <c r="AB1594" s="785"/>
    </row>
    <row r="1595" ht="14.25">
      <c r="A1595" s="800" t="s">
        <v>1164</v>
      </c>
      <c r="B1595" s="800" t="s">
        <v>8486</v>
      </c>
      <c r="C1595" s="800" t="s">
        <v>8487</v>
      </c>
      <c r="D1595" s="801">
        <v>1324</v>
      </c>
      <c r="E1595" s="802">
        <v>763</v>
      </c>
      <c r="F1595" s="803" t="s">
        <v>8488</v>
      </c>
      <c r="G1595" s="803" t="s">
        <v>8489</v>
      </c>
      <c r="H1595" s="803" t="s">
        <v>8490</v>
      </c>
      <c r="I1595" s="803" t="str">
        <f>IFERROR(INDEX('УУС'!F:F,MATCH('показатель 504-п'!T1595,'УУС'!N:N,0)),"")</f>
        <v/>
      </c>
      <c r="J1595" s="804" t="str">
        <f t="shared" si="80"/>
        <v xml:space="preserve">4G хор</v>
      </c>
      <c r="K1595" s="805" t="s">
        <v>2480</v>
      </c>
      <c r="L1595" s="805" t="s">
        <v>2481</v>
      </c>
      <c r="M1595" s="805" t="s">
        <v>2482</v>
      </c>
      <c r="N1595" s="805" t="s">
        <v>2483</v>
      </c>
      <c r="O1595" s="806" t="str">
        <f t="shared" si="81"/>
        <v>ВОЛС</v>
      </c>
      <c r="P1595" s="801" t="s">
        <v>819</v>
      </c>
      <c r="Q1595" s="801" t="str">
        <f>CONCATENATE(IFERROR(INDEX('УЦН 1.0'!D:D,MATCH('показатель 504-п'!T1595,'УЦН 1.0'!R:R,0)),""),IF(IFERROR(INDEX('УЦН 1.0'!H:H,MATCH('показатель 504-п'!T1595,'УЦН 1.0'!R:R,0)),"")="",""," ("&amp;IFERROR(INDEX('УЦН 1.0'!H:H,MATCH('показатель 504-п'!T1595,'УЦН 1.0'!R:R,0)),"")&amp;")"))</f>
        <v/>
      </c>
      <c r="R1595" s="807" t="str">
        <f>IFERROR(INDEX('УЦН 2.0'!K:K,MATCH('показатель 504-п'!T1595,'УЦН 2.0'!L:L,0)),"")</f>
        <v/>
      </c>
      <c r="S1595" s="801" t="str">
        <f>IFERROR(INDEX('ПРТС'!H:H,MATCH('показатель 504-п'!T1595,'ПРТС'!P:P,0)),"")</f>
        <v/>
      </c>
      <c r="T1595" s="808">
        <v>1596</v>
      </c>
      <c r="U1595" s="785"/>
      <c r="V1595" s="785"/>
      <c r="W1595" s="785"/>
      <c r="X1595" s="785"/>
      <c r="Y1595" s="785"/>
      <c r="Z1595" s="785"/>
      <c r="AA1595" s="785"/>
      <c r="AB1595" s="785"/>
    </row>
    <row r="1596" ht="14.25">
      <c r="A1596" s="800" t="s">
        <v>1164</v>
      </c>
      <c r="B1596" s="800" t="s">
        <v>5930</v>
      </c>
      <c r="C1596" s="800" t="s">
        <v>8491</v>
      </c>
      <c r="D1596" s="801">
        <v>9</v>
      </c>
      <c r="E1596" s="802">
        <v>2</v>
      </c>
      <c r="F1596" s="803" t="s">
        <v>8492</v>
      </c>
      <c r="G1596" s="803" t="s">
        <v>8493</v>
      </c>
      <c r="H1596" s="803" t="s">
        <v>8494</v>
      </c>
      <c r="I1596" s="803" t="str">
        <f>IFERROR(INDEX('УУС'!F:F,MATCH('показатель 504-п'!T1596,'УУС'!N:N,0)),"")</f>
        <v/>
      </c>
      <c r="J1596" s="804" t="str">
        <f t="shared" si="80"/>
        <v xml:space="preserve">3G хор</v>
      </c>
      <c r="K1596" s="805" t="s">
        <v>2707</v>
      </c>
      <c r="L1596" s="805" t="s">
        <v>2488</v>
      </c>
      <c r="M1596" s="805" t="s">
        <v>2508</v>
      </c>
      <c r="N1596" s="805" t="s">
        <v>2495</v>
      </c>
      <c r="O1596" s="806" t="str">
        <f t="shared" si="81"/>
        <v>-</v>
      </c>
      <c r="P1596" s="801" t="s">
        <v>156</v>
      </c>
      <c r="Q1596" s="801" t="str">
        <f>CONCATENATE(IFERROR(INDEX('УЦН 1.0'!D:D,MATCH('показатель 504-п'!T1596,'УЦН 1.0'!R:R,0)),""),IF(IFERROR(INDEX('УЦН 1.0'!H:H,MATCH('показатель 504-п'!T1596,'УЦН 1.0'!R:R,0)),"")="",""," ("&amp;IFERROR(INDEX('УЦН 1.0'!H:H,MATCH('показатель 504-п'!T1596,'УЦН 1.0'!R:R,0)),"")&amp;")"))</f>
        <v/>
      </c>
      <c r="R1596" s="807" t="str">
        <f>IFERROR(INDEX('УЦН 2.0'!K:K,MATCH('показатель 504-п'!T1596,'УЦН 2.0'!L:L,0)),"")</f>
        <v/>
      </c>
      <c r="S1596" s="801" t="str">
        <f>IFERROR(INDEX('ПРТС'!H:H,MATCH('показатель 504-п'!T1596,'ПРТС'!P:P,0)),"")</f>
        <v/>
      </c>
      <c r="T1596" s="808">
        <v>1597</v>
      </c>
      <c r="U1596" s="785"/>
      <c r="V1596" s="785"/>
      <c r="W1596" s="785"/>
      <c r="X1596" s="785"/>
      <c r="Y1596" s="785"/>
      <c r="Z1596" s="785"/>
      <c r="AA1596" s="785"/>
      <c r="AB1596" s="785"/>
    </row>
    <row r="1597" ht="14.25">
      <c r="A1597" s="800" t="s">
        <v>1164</v>
      </c>
      <c r="B1597" s="800" t="s">
        <v>8495</v>
      </c>
      <c r="C1597" s="800" t="s">
        <v>1541</v>
      </c>
      <c r="D1597" s="801">
        <v>130</v>
      </c>
      <c r="E1597" s="802">
        <v>138</v>
      </c>
      <c r="F1597" s="803" t="s">
        <v>8496</v>
      </c>
      <c r="G1597" s="803" t="s">
        <v>8497</v>
      </c>
      <c r="H1597" s="803" t="s">
        <v>8498</v>
      </c>
      <c r="I1597" s="803" t="str">
        <f>IFERROR(INDEX('УУС'!F:F,MATCH('показатель 504-п'!T1597,'УУС'!N:N,0)),"")</f>
        <v/>
      </c>
      <c r="J1597" s="804" t="str">
        <f t="shared" si="80"/>
        <v xml:space="preserve">3G хор</v>
      </c>
      <c r="K1597" s="805" t="s">
        <v>2707</v>
      </c>
      <c r="L1597" s="805" t="s">
        <v>2488</v>
      </c>
      <c r="M1597" s="805" t="s">
        <v>2508</v>
      </c>
      <c r="N1597" s="805" t="s">
        <v>2495</v>
      </c>
      <c r="O1597" s="806" t="str">
        <f t="shared" si="81"/>
        <v>РРЛ</v>
      </c>
      <c r="P1597" s="801" t="s">
        <v>2540</v>
      </c>
      <c r="Q1597" s="801" t="str">
        <f>CONCATENATE(IFERROR(INDEX('УЦН 1.0'!D:D,MATCH('показатель 504-п'!T1597,'УЦН 1.0'!R:R,0)),""),IF(IFERROR(INDEX('УЦН 1.0'!H:H,MATCH('показатель 504-п'!T1597,'УЦН 1.0'!R:R,0)),"")="",""," ("&amp;IFERROR(INDEX('УЦН 1.0'!H:H,MATCH('показатель 504-п'!T1597,'УЦН 1.0'!R:R,0)),"")&amp;")"))</f>
        <v/>
      </c>
      <c r="R1597" s="807" t="str">
        <f>IFERROR(INDEX('УЦН 2.0'!K:K,MATCH('показатель 504-п'!T1597,'УЦН 2.0'!L:L,0)),"")</f>
        <v/>
      </c>
      <c r="S1597" s="801" t="str">
        <f>IFERROR(INDEX('ПРТС'!H:H,MATCH('показатель 504-п'!T1597,'ПРТС'!P:P,0)),"")</f>
        <v/>
      </c>
      <c r="T1597" s="808">
        <v>1598</v>
      </c>
      <c r="U1597" s="785"/>
      <c r="V1597" s="785"/>
      <c r="W1597" s="785"/>
      <c r="X1597" s="785"/>
      <c r="Y1597" s="785"/>
      <c r="Z1597" s="785"/>
      <c r="AA1597" s="785"/>
      <c r="AB1597" s="785"/>
    </row>
    <row r="1598" ht="14.25">
      <c r="A1598" s="800" t="s">
        <v>1164</v>
      </c>
      <c r="B1598" s="800" t="s">
        <v>8495</v>
      </c>
      <c r="C1598" s="800" t="s">
        <v>430</v>
      </c>
      <c r="D1598" s="801">
        <v>287</v>
      </c>
      <c r="E1598" s="802">
        <v>237</v>
      </c>
      <c r="F1598" s="803" t="s">
        <v>8499</v>
      </c>
      <c r="G1598" s="803" t="s">
        <v>8500</v>
      </c>
      <c r="H1598" s="803" t="s">
        <v>8501</v>
      </c>
      <c r="I1598" s="803" t="str">
        <f>IFERROR(INDEX('УУС'!F:F,MATCH('показатель 504-п'!T1598,'УУС'!N:N,0)),"")</f>
        <v/>
      </c>
      <c r="J1598" s="804" t="str">
        <f t="shared" si="80"/>
        <v xml:space="preserve">4G хор</v>
      </c>
      <c r="K1598" s="805" t="s">
        <v>156</v>
      </c>
      <c r="L1598" s="805" t="s">
        <v>2481</v>
      </c>
      <c r="M1598" s="805" t="s">
        <v>156</v>
      </c>
      <c r="N1598" s="805" t="s">
        <v>2490</v>
      </c>
      <c r="O1598" s="806" t="str">
        <f t="shared" si="81"/>
        <v>ВОЛС</v>
      </c>
      <c r="P1598" s="801" t="s">
        <v>819</v>
      </c>
      <c r="Q1598" s="801" t="str">
        <f>CONCATENATE(IFERROR(INDEX('УЦН 1.0'!D:D,MATCH('показатель 504-п'!T1598,'УЦН 1.0'!R:R,0)),""),IF(IFERROR(INDEX('УЦН 1.0'!H:H,MATCH('показатель 504-п'!T1598,'УЦН 1.0'!R:R,0)),"")="",""," ("&amp;IFERROR(INDEX('УЦН 1.0'!H:H,MATCH('показатель 504-п'!T1598,'УЦН 1.0'!R:R,0)),"")&amp;")"))</f>
        <v xml:space="preserve">2019 (ВОЛС)</v>
      </c>
      <c r="R1598" s="807" t="str">
        <f>IFERROR(INDEX('УЦН 2.0'!K:K,MATCH('показатель 504-п'!T1598,'УЦН 2.0'!L:L,0)),"")</f>
        <v/>
      </c>
      <c r="S1598" s="801" t="str">
        <f>IFERROR(INDEX('ПРТС'!H:H,MATCH('показатель 504-п'!T1598,'ПРТС'!P:P,0)),"")</f>
        <v/>
      </c>
      <c r="T1598" s="808">
        <v>1599</v>
      </c>
      <c r="U1598" s="785"/>
      <c r="V1598" s="785"/>
      <c r="W1598" s="785"/>
      <c r="X1598" s="785"/>
      <c r="Y1598" s="785"/>
      <c r="Z1598" s="785"/>
      <c r="AA1598" s="785"/>
      <c r="AB1598" s="785"/>
    </row>
    <row r="1599" ht="14.25">
      <c r="A1599" s="800" t="s">
        <v>1164</v>
      </c>
      <c r="B1599" s="800" t="s">
        <v>8502</v>
      </c>
      <c r="C1599" s="800" t="s">
        <v>8503</v>
      </c>
      <c r="D1599" s="801">
        <v>2049</v>
      </c>
      <c r="E1599" s="802">
        <v>1210</v>
      </c>
      <c r="F1599" s="803" t="s">
        <v>8504</v>
      </c>
      <c r="G1599" s="803" t="s">
        <v>8505</v>
      </c>
      <c r="H1599" s="803" t="s">
        <v>8506</v>
      </c>
      <c r="I1599" s="803" t="str">
        <f>IFERROR(INDEX('УУС'!F:F,MATCH('показатель 504-п'!T1599,'УУС'!N:N,0)),"")</f>
        <v/>
      </c>
      <c r="J1599" s="804" t="str">
        <f t="shared" si="80"/>
        <v xml:space="preserve">4G хор</v>
      </c>
      <c r="K1599" s="805" t="s">
        <v>2707</v>
      </c>
      <c r="L1599" s="805" t="s">
        <v>2481</v>
      </c>
      <c r="M1599" s="805" t="s">
        <v>2482</v>
      </c>
      <c r="N1599" s="805" t="s">
        <v>2495</v>
      </c>
      <c r="O1599" s="806" t="str">
        <f t="shared" si="81"/>
        <v>ВОЛС</v>
      </c>
      <c r="P1599" s="801" t="s">
        <v>819</v>
      </c>
      <c r="Q1599" s="801" t="str">
        <f>CONCATENATE(IFERROR(INDEX('УЦН 1.0'!D:D,MATCH('показатель 504-п'!T1599,'УЦН 1.0'!R:R,0)),""),IF(IFERROR(INDEX('УЦН 1.0'!H:H,MATCH('показатель 504-п'!T1599,'УЦН 1.0'!R:R,0)),"")="",""," ("&amp;IFERROR(INDEX('УЦН 1.0'!H:H,MATCH('показатель 504-п'!T1599,'УЦН 1.0'!R:R,0)),"")&amp;")"))</f>
        <v/>
      </c>
      <c r="R1599" s="807" t="str">
        <f>IFERROR(INDEX('УЦН 2.0'!K:K,MATCH('показатель 504-п'!T1599,'УЦН 2.0'!L:L,0)),"")</f>
        <v/>
      </c>
      <c r="S1599" s="801" t="str">
        <f>IFERROR(INDEX('ПРТС'!H:H,MATCH('показатель 504-п'!T1599,'ПРТС'!P:P,0)),"")</f>
        <v/>
      </c>
      <c r="T1599" s="808">
        <v>1600</v>
      </c>
      <c r="U1599" s="785"/>
      <c r="V1599" s="785"/>
      <c r="W1599" s="785"/>
      <c r="X1599" s="785"/>
      <c r="Y1599" s="785"/>
      <c r="Z1599" s="785"/>
      <c r="AA1599" s="785"/>
      <c r="AB1599" s="785"/>
    </row>
    <row r="1600" ht="14.25">
      <c r="A1600" s="800" t="s">
        <v>1164</v>
      </c>
      <c r="B1600" s="800" t="s">
        <v>5930</v>
      </c>
      <c r="C1600" s="800" t="s">
        <v>8507</v>
      </c>
      <c r="D1600" s="801">
        <v>86</v>
      </c>
      <c r="E1600" s="802">
        <v>40</v>
      </c>
      <c r="F1600" s="803" t="s">
        <v>8508</v>
      </c>
      <c r="G1600" s="803" t="s">
        <v>8509</v>
      </c>
      <c r="H1600" s="803" t="s">
        <v>8510</v>
      </c>
      <c r="I1600" s="803" t="str">
        <f>IFERROR(INDEX('УУС'!F:F,MATCH('показатель 504-п'!T1600,'УУС'!N:N,0)),"")</f>
        <v xml:space="preserve">ул. Речная, д. 6А</v>
      </c>
      <c r="J1600" s="804" t="str">
        <f t="shared" si="80"/>
        <v xml:space="preserve">4G хор</v>
      </c>
      <c r="K1600" s="805" t="s">
        <v>2562</v>
      </c>
      <c r="L1600" s="805" t="s">
        <v>2975</v>
      </c>
      <c r="M1600" s="805" t="s">
        <v>3005</v>
      </c>
      <c r="N1600" s="805" t="s">
        <v>2483</v>
      </c>
      <c r="O1600" s="806" t="str">
        <f t="shared" si="81"/>
        <v>-</v>
      </c>
      <c r="P1600" s="801" t="s">
        <v>156</v>
      </c>
      <c r="Q1600" s="801" t="str">
        <f>CONCATENATE(IFERROR(INDEX('УЦН 1.0'!D:D,MATCH('показатель 504-п'!T1600,'УЦН 1.0'!R:R,0)),""),IF(IFERROR(INDEX('УЦН 1.0'!H:H,MATCH('показатель 504-п'!T1600,'УЦН 1.0'!R:R,0)),"")="",""," ("&amp;IFERROR(INDEX('УЦН 1.0'!H:H,MATCH('показатель 504-п'!T1600,'УЦН 1.0'!R:R,0)),"")&amp;")"))</f>
        <v/>
      </c>
      <c r="R1600" s="807" t="str">
        <f>IFERROR(INDEX('УЦН 2.0'!K:K,MATCH('показатель 504-п'!T1600,'УЦН 2.0'!L:L,0)),"")</f>
        <v/>
      </c>
      <c r="S1600" s="801" t="str">
        <f>IFERROR(INDEX('ПРТС'!H:H,MATCH('показатель 504-п'!T1600,'ПРТС'!P:P,0)),"")</f>
        <v/>
      </c>
      <c r="T1600" s="808">
        <v>1601</v>
      </c>
      <c r="U1600" s="785"/>
      <c r="V1600" s="785"/>
      <c r="W1600" s="785"/>
      <c r="X1600" s="785"/>
      <c r="Y1600" s="785"/>
      <c r="Z1600" s="785"/>
      <c r="AA1600" s="785"/>
      <c r="AB1600" s="785"/>
    </row>
    <row r="1601" ht="14.25">
      <c r="A1601" s="800" t="s">
        <v>1164</v>
      </c>
      <c r="B1601" s="800" t="s">
        <v>5930</v>
      </c>
      <c r="C1601" s="800" t="s">
        <v>8511</v>
      </c>
      <c r="D1601" s="801">
        <v>135</v>
      </c>
      <c r="E1601" s="802">
        <v>93</v>
      </c>
      <c r="F1601" s="803" t="s">
        <v>8512</v>
      </c>
      <c r="G1601" s="803" t="s">
        <v>8513</v>
      </c>
      <c r="H1601" s="803" t="s">
        <v>8514</v>
      </c>
      <c r="I1601" s="803" t="str">
        <f>IFERROR(INDEX('УУС'!F:F,MATCH('показатель 504-п'!T1601,'УУС'!N:N,0)),"")</f>
        <v/>
      </c>
      <c r="J1601" s="804" t="str">
        <f t="shared" si="80"/>
        <v xml:space="preserve">3G хор</v>
      </c>
      <c r="K1601" s="805" t="s">
        <v>2707</v>
      </c>
      <c r="L1601" s="805" t="s">
        <v>2488</v>
      </c>
      <c r="M1601" s="805" t="s">
        <v>2508</v>
      </c>
      <c r="N1601" s="805" t="s">
        <v>2495</v>
      </c>
      <c r="O1601" s="806" t="str">
        <f t="shared" si="81"/>
        <v>РРЛ</v>
      </c>
      <c r="P1601" s="801" t="s">
        <v>2540</v>
      </c>
      <c r="Q1601" s="801" t="str">
        <f>CONCATENATE(IFERROR(INDEX('УЦН 1.0'!D:D,MATCH('показатель 504-п'!T1601,'УЦН 1.0'!R:R,0)),""),IF(IFERROR(INDEX('УЦН 1.0'!H:H,MATCH('показатель 504-п'!T1601,'УЦН 1.0'!R:R,0)),"")="",""," ("&amp;IFERROR(INDEX('УЦН 1.0'!H:H,MATCH('показатель 504-п'!T1601,'УЦН 1.0'!R:R,0)),"")&amp;")"))</f>
        <v/>
      </c>
      <c r="R1601" s="807" t="str">
        <f>IFERROR(INDEX('УЦН 2.0'!K:K,MATCH('показатель 504-п'!T1601,'УЦН 2.0'!L:L,0)),"")</f>
        <v/>
      </c>
      <c r="S1601" s="801" t="str">
        <f>IFERROR(INDEX('ПРТС'!H:H,MATCH('показатель 504-п'!T1601,'ПРТС'!P:P,0)),"")</f>
        <v/>
      </c>
      <c r="T1601" s="808">
        <v>1602</v>
      </c>
      <c r="U1601" s="785"/>
      <c r="V1601" s="785"/>
      <c r="W1601" s="785"/>
      <c r="X1601" s="785"/>
      <c r="Y1601" s="785"/>
      <c r="Z1601" s="785"/>
      <c r="AA1601" s="785"/>
      <c r="AB1601" s="785"/>
    </row>
    <row r="1602" ht="14.25">
      <c r="A1602" s="800" t="s">
        <v>1164</v>
      </c>
      <c r="B1602" s="800" t="s">
        <v>5930</v>
      </c>
      <c r="C1602" s="800" t="s">
        <v>8515</v>
      </c>
      <c r="D1602" s="801">
        <v>1</v>
      </c>
      <c r="E1602" s="802">
        <v>0</v>
      </c>
      <c r="F1602" s="803" t="s">
        <v>8516</v>
      </c>
      <c r="G1602" s="803" t="s">
        <v>8517</v>
      </c>
      <c r="H1602" s="803" t="s">
        <v>8518</v>
      </c>
      <c r="I1602" s="803" t="str">
        <f>IFERROR(INDEX('УУС'!F:F,MATCH('показатель 504-п'!T1602,'УУС'!N:N,0)),"")</f>
        <v/>
      </c>
      <c r="J1602" s="804" t="str">
        <f t="shared" si="80"/>
        <v>-</v>
      </c>
      <c r="K1602" s="805" t="s">
        <v>156</v>
      </c>
      <c r="L1602" s="805" t="s">
        <v>156</v>
      </c>
      <c r="M1602" s="805" t="s">
        <v>156</v>
      </c>
      <c r="N1602" s="805" t="s">
        <v>156</v>
      </c>
      <c r="O1602" s="806" t="str">
        <f t="shared" si="81"/>
        <v>-</v>
      </c>
      <c r="P1602" s="801" t="s">
        <v>156</v>
      </c>
      <c r="Q1602" s="801" t="str">
        <f>CONCATENATE(IFERROR(INDEX('УЦН 1.0'!D:D,MATCH('показатель 504-п'!T1602,'УЦН 1.0'!R:R,0)),""),IF(IFERROR(INDEX('УЦН 1.0'!H:H,MATCH('показатель 504-п'!T1602,'УЦН 1.0'!R:R,0)),"")="",""," ("&amp;IFERROR(INDEX('УЦН 1.0'!H:H,MATCH('показатель 504-п'!T1602,'УЦН 1.0'!R:R,0)),"")&amp;")"))</f>
        <v/>
      </c>
      <c r="R1602" s="807" t="str">
        <f>IFERROR(INDEX('УЦН 2.0'!K:K,MATCH('показатель 504-п'!T1602,'УЦН 2.0'!L:L,0)),"")</f>
        <v/>
      </c>
      <c r="S1602" s="801" t="str">
        <f>IFERROR(INDEX('ПРТС'!H:H,MATCH('показатель 504-п'!T1602,'ПРТС'!P:P,0)),"")</f>
        <v/>
      </c>
      <c r="T1602" s="808">
        <v>1603</v>
      </c>
      <c r="U1602" s="785"/>
      <c r="V1602" s="785"/>
      <c r="W1602" s="785"/>
      <c r="X1602" s="785"/>
      <c r="Y1602" s="785"/>
      <c r="Z1602" s="785"/>
      <c r="AA1602" s="785"/>
      <c r="AB1602" s="785"/>
    </row>
    <row r="1603" ht="14.25">
      <c r="A1603" s="800" t="s">
        <v>1164</v>
      </c>
      <c r="B1603" s="800" t="s">
        <v>8519</v>
      </c>
      <c r="C1603" s="800" t="s">
        <v>8520</v>
      </c>
      <c r="D1603" s="801">
        <v>55</v>
      </c>
      <c r="E1603" s="802">
        <v>25</v>
      </c>
      <c r="F1603" s="803" t="s">
        <v>8521</v>
      </c>
      <c r="G1603" s="803" t="s">
        <v>8522</v>
      </c>
      <c r="H1603" s="803" t="s">
        <v>8523</v>
      </c>
      <c r="I1603" s="803" t="str">
        <f>IFERROR(INDEX('УУС'!F:F,MATCH('показатель 504-п'!T1603,'УУС'!N:N,0)),"")</f>
        <v/>
      </c>
      <c r="J1603" s="804" t="str">
        <f t="shared" si="80"/>
        <v xml:space="preserve">4G хор</v>
      </c>
      <c r="K1603" s="805" t="s">
        <v>156</v>
      </c>
      <c r="L1603" s="805" t="s">
        <v>2481</v>
      </c>
      <c r="M1603" s="805" t="s">
        <v>4220</v>
      </c>
      <c r="N1603" s="805" t="s">
        <v>2483</v>
      </c>
      <c r="O1603" s="806" t="str">
        <f t="shared" si="81"/>
        <v>-</v>
      </c>
      <c r="P1603" s="801" t="s">
        <v>156</v>
      </c>
      <c r="Q1603" s="801" t="str">
        <f>CONCATENATE(IFERROR(INDEX('УЦН 1.0'!D:D,MATCH('показатель 504-п'!T1603,'УЦН 1.0'!R:R,0)),""),IF(IFERROR(INDEX('УЦН 1.0'!H:H,MATCH('показатель 504-п'!T1603,'УЦН 1.0'!R:R,0)),"")="",""," ("&amp;IFERROR(INDEX('УЦН 1.0'!H:H,MATCH('показатель 504-п'!T1603,'УЦН 1.0'!R:R,0)),"")&amp;")"))</f>
        <v/>
      </c>
      <c r="R1603" s="807" t="str">
        <f>IFERROR(INDEX('УЦН 2.0'!K:K,MATCH('показатель 504-п'!T1603,'УЦН 2.0'!L:L,0)),"")</f>
        <v/>
      </c>
      <c r="S1603" s="801" t="str">
        <f>IFERROR(INDEX('ПРТС'!H:H,MATCH('показатель 504-п'!T1603,'ПРТС'!P:P,0)),"")</f>
        <v/>
      </c>
      <c r="T1603" s="808">
        <v>1604</v>
      </c>
      <c r="U1603" s="785"/>
      <c r="V1603" s="785"/>
      <c r="W1603" s="785"/>
      <c r="X1603" s="785"/>
      <c r="Y1603" s="785"/>
      <c r="Z1603" s="785"/>
      <c r="AA1603" s="785"/>
      <c r="AB1603" s="785"/>
    </row>
    <row r="1604" ht="14.25">
      <c r="A1604" s="800" t="s">
        <v>1164</v>
      </c>
      <c r="B1604" s="800" t="s">
        <v>8524</v>
      </c>
      <c r="C1604" s="800" t="s">
        <v>8525</v>
      </c>
      <c r="D1604" s="801">
        <v>19</v>
      </c>
      <c r="E1604" s="802">
        <v>4</v>
      </c>
      <c r="F1604" s="803" t="s">
        <v>8526</v>
      </c>
      <c r="G1604" s="803" t="s">
        <v>8527</v>
      </c>
      <c r="H1604" s="803" t="s">
        <v>8528</v>
      </c>
      <c r="I1604" s="803" t="str">
        <f>IFERROR(INDEX('УУС'!F:F,MATCH('показатель 504-п'!T1604,'УУС'!N:N,0)),"")</f>
        <v/>
      </c>
      <c r="J1604" s="804" t="str">
        <f t="shared" si="80"/>
        <v xml:space="preserve">3G хор</v>
      </c>
      <c r="K1604" s="805" t="s">
        <v>2557</v>
      </c>
      <c r="L1604" s="805" t="s">
        <v>2500</v>
      </c>
      <c r="M1604" s="805" t="s">
        <v>2508</v>
      </c>
      <c r="N1604" s="805" t="s">
        <v>2586</v>
      </c>
      <c r="O1604" s="806" t="str">
        <f t="shared" si="81"/>
        <v>-</v>
      </c>
      <c r="P1604" s="801" t="s">
        <v>156</v>
      </c>
      <c r="Q1604" s="801" t="str">
        <f>CONCATENATE(IFERROR(INDEX('УЦН 1.0'!D:D,MATCH('показатель 504-п'!T1604,'УЦН 1.0'!R:R,0)),""),IF(IFERROR(INDEX('УЦН 1.0'!H:H,MATCH('показатель 504-п'!T1604,'УЦН 1.0'!R:R,0)),"")="",""," ("&amp;IFERROR(INDEX('УЦН 1.0'!H:H,MATCH('показатель 504-п'!T1604,'УЦН 1.0'!R:R,0)),"")&amp;")"))</f>
        <v/>
      </c>
      <c r="R1604" s="807" t="str">
        <f>IFERROR(INDEX('УЦН 2.0'!K:K,MATCH('показатель 504-п'!T1604,'УЦН 2.0'!L:L,0)),"")</f>
        <v/>
      </c>
      <c r="S1604" s="801" t="str">
        <f>IFERROR(INDEX('ПРТС'!H:H,MATCH('показатель 504-п'!T1604,'ПРТС'!P:P,0)),"")</f>
        <v/>
      </c>
      <c r="T1604" s="808">
        <v>1605</v>
      </c>
      <c r="U1604" s="785"/>
      <c r="V1604" s="785"/>
      <c r="W1604" s="785"/>
      <c r="X1604" s="785"/>
      <c r="Y1604" s="785"/>
      <c r="Z1604" s="785"/>
      <c r="AA1604" s="785"/>
      <c r="AB1604" s="785"/>
    </row>
    <row r="1605" ht="14.25">
      <c r="A1605" s="800" t="s">
        <v>1164</v>
      </c>
      <c r="B1605" s="800" t="s">
        <v>5930</v>
      </c>
      <c r="C1605" s="800" t="s">
        <v>8529</v>
      </c>
      <c r="D1605" s="801">
        <v>86</v>
      </c>
      <c r="E1605" s="802">
        <v>54</v>
      </c>
      <c r="F1605" s="803" t="s">
        <v>8530</v>
      </c>
      <c r="G1605" s="803" t="s">
        <v>8531</v>
      </c>
      <c r="H1605" s="803" t="s">
        <v>8532</v>
      </c>
      <c r="I1605" s="803" t="str">
        <f>IFERROR(INDEX('УУС'!F:F,MATCH('показатель 504-п'!T1605,'УУС'!N:N,0)),"")</f>
        <v/>
      </c>
      <c r="J1605" s="804" t="str">
        <f t="shared" si="80"/>
        <v xml:space="preserve">3G хор</v>
      </c>
      <c r="K1605" s="805" t="s">
        <v>2707</v>
      </c>
      <c r="L1605" s="805" t="s">
        <v>2488</v>
      </c>
      <c r="M1605" s="805" t="s">
        <v>2508</v>
      </c>
      <c r="N1605" s="805" t="s">
        <v>2495</v>
      </c>
      <c r="O1605" s="806" t="str">
        <f t="shared" si="81"/>
        <v>РРЛ</v>
      </c>
      <c r="P1605" s="801" t="s">
        <v>2540</v>
      </c>
      <c r="Q1605" s="801" t="str">
        <f>CONCATENATE(IFERROR(INDEX('УЦН 1.0'!D:D,MATCH('показатель 504-п'!T1605,'УЦН 1.0'!R:R,0)),""),IF(IFERROR(INDEX('УЦН 1.0'!H:H,MATCH('показатель 504-п'!T1605,'УЦН 1.0'!R:R,0)),"")="",""," ("&amp;IFERROR(INDEX('УЦН 1.0'!H:H,MATCH('показатель 504-п'!T1605,'УЦН 1.0'!R:R,0)),"")&amp;")"))</f>
        <v/>
      </c>
      <c r="R1605" s="807" t="str">
        <f>IFERROR(INDEX('УЦН 2.0'!K:K,MATCH('показатель 504-п'!T1605,'УЦН 2.0'!L:L,0)),"")</f>
        <v/>
      </c>
      <c r="S1605" s="801" t="str">
        <f>IFERROR(INDEX('ПРТС'!H:H,MATCH('показатель 504-п'!T1605,'ПРТС'!P:P,0)),"")</f>
        <v/>
      </c>
      <c r="T1605" s="808">
        <v>1606</v>
      </c>
      <c r="U1605" s="785"/>
      <c r="V1605" s="785"/>
      <c r="W1605" s="785"/>
      <c r="X1605" s="785"/>
      <c r="Y1605" s="785"/>
      <c r="Z1605" s="785"/>
      <c r="AA1605" s="785"/>
      <c r="AB1605" s="785"/>
    </row>
    <row r="1606" ht="14.25">
      <c r="A1606" s="800" t="s">
        <v>1164</v>
      </c>
      <c r="B1606" s="800" t="s">
        <v>8519</v>
      </c>
      <c r="C1606" s="800" t="s">
        <v>175</v>
      </c>
      <c r="D1606" s="801">
        <v>164</v>
      </c>
      <c r="E1606" s="802">
        <v>120</v>
      </c>
      <c r="F1606" s="803" t="s">
        <v>8533</v>
      </c>
      <c r="G1606" s="803" t="s">
        <v>8534</v>
      </c>
      <c r="H1606" s="803" t="s">
        <v>8535</v>
      </c>
      <c r="I1606" s="803" t="str">
        <f>IFERROR(INDEX('УУС'!F:F,MATCH('показатель 504-п'!T1606,'УУС'!N:N,0)),"")</f>
        <v xml:space="preserve">ул. Советская, д. 26</v>
      </c>
      <c r="J1606" s="804" t="str">
        <f t="shared" si="80"/>
        <v xml:space="preserve">4G хор</v>
      </c>
      <c r="K1606" s="805" t="s">
        <v>156</v>
      </c>
      <c r="L1606" s="805" t="s">
        <v>2481</v>
      </c>
      <c r="M1606" s="805" t="s">
        <v>4220</v>
      </c>
      <c r="N1606" s="805" t="s">
        <v>2483</v>
      </c>
      <c r="O1606" s="806" t="str">
        <f t="shared" si="81"/>
        <v>ВОЛС</v>
      </c>
      <c r="P1606" s="801" t="s">
        <v>819</v>
      </c>
      <c r="Q1606" s="801" t="str">
        <f>CONCATENATE(IFERROR(INDEX('УЦН 1.0'!D:D,MATCH('показатель 504-п'!T1606,'УЦН 1.0'!R:R,0)),""),IF(IFERROR(INDEX('УЦН 1.0'!H:H,MATCH('показатель 504-п'!T1606,'УЦН 1.0'!R:R,0)),"")="",""," ("&amp;IFERROR(INDEX('УЦН 1.0'!H:H,MATCH('показатель 504-п'!T1606,'УЦН 1.0'!R:R,0)),"")&amp;")"))</f>
        <v/>
      </c>
      <c r="R1606" s="807" t="str">
        <f>IFERROR(INDEX('УЦН 2.0'!K:K,MATCH('показатель 504-п'!T1606,'УЦН 2.0'!L:L,0)),"")</f>
        <v/>
      </c>
      <c r="S1606" s="801" t="str">
        <f>IFERROR(INDEX('ПРТС'!H:H,MATCH('показатель 504-п'!T1606,'ПРТС'!P:P,0)),"")</f>
        <v/>
      </c>
      <c r="T1606" s="808">
        <v>1607</v>
      </c>
      <c r="U1606" s="785"/>
      <c r="V1606" s="785"/>
      <c r="W1606" s="785"/>
      <c r="X1606" s="785"/>
      <c r="Y1606" s="785"/>
      <c r="Z1606" s="785"/>
      <c r="AA1606" s="785"/>
      <c r="AB1606" s="785"/>
    </row>
    <row r="1607" ht="14.25">
      <c r="A1607" s="800" t="s">
        <v>1164</v>
      </c>
      <c r="B1607" s="800" t="s">
        <v>5930</v>
      </c>
      <c r="C1607" s="800" t="s">
        <v>1407</v>
      </c>
      <c r="D1607" s="801">
        <v>206</v>
      </c>
      <c r="E1607" s="802">
        <v>157</v>
      </c>
      <c r="F1607" s="803" t="s">
        <v>8536</v>
      </c>
      <c r="G1607" s="803" t="s">
        <v>8537</v>
      </c>
      <c r="H1607" s="803" t="s">
        <v>8538</v>
      </c>
      <c r="I1607" s="803" t="str">
        <f>IFERROR(INDEX('УУС'!F:F,MATCH('показатель 504-п'!T1607,'УУС'!N:N,0)),"")</f>
        <v xml:space="preserve">ул. Трактовая, д. 60</v>
      </c>
      <c r="J1607" s="804" t="str">
        <f t="shared" si="80"/>
        <v xml:space="preserve">3G низ</v>
      </c>
      <c r="K1607" s="805" t="s">
        <v>2562</v>
      </c>
      <c r="L1607" s="805" t="s">
        <v>2975</v>
      </c>
      <c r="M1607" s="805" t="s">
        <v>2489</v>
      </c>
      <c r="N1607" s="805" t="s">
        <v>2738</v>
      </c>
      <c r="O1607" s="806" t="str">
        <f t="shared" si="81"/>
        <v>Спутник</v>
      </c>
      <c r="P1607" s="801" t="s">
        <v>882</v>
      </c>
      <c r="Q1607" s="801" t="str">
        <f>CONCATENATE(IFERROR(INDEX('УЦН 1.0'!D:D,MATCH('показатель 504-п'!T1607,'УЦН 1.0'!R:R,0)),""),IF(IFERROR(INDEX('УЦН 1.0'!H:H,MATCH('показатель 504-п'!T1607,'УЦН 1.0'!R:R,0)),"")="",""," ("&amp;IFERROR(INDEX('УЦН 1.0'!H:H,MATCH('показатель 504-п'!T1607,'УЦН 1.0'!R:R,0)),"")&amp;")"))</f>
        <v/>
      </c>
      <c r="R1607" s="807" t="str">
        <f>IFERROR(INDEX('УЦН 2.0'!K:K,MATCH('показатель 504-п'!T1607,'УЦН 2.0'!L:L,0)),"")</f>
        <v/>
      </c>
      <c r="S1607" s="801" t="str">
        <f>IFERROR(INDEX('ПРТС'!H:H,MATCH('показатель 504-п'!T1607,'ПРТС'!P:P,0)),"")</f>
        <v/>
      </c>
      <c r="T1607" s="808">
        <v>1608</v>
      </c>
      <c r="U1607" s="785"/>
      <c r="V1607" s="785"/>
      <c r="W1607" s="785"/>
      <c r="X1607" s="785"/>
      <c r="Y1607" s="785"/>
      <c r="Z1607" s="785"/>
      <c r="AA1607" s="785"/>
      <c r="AB1607" s="785"/>
    </row>
    <row r="1608" ht="14.25">
      <c r="A1608" s="800" t="s">
        <v>1164</v>
      </c>
      <c r="B1608" s="800" t="s">
        <v>8539</v>
      </c>
      <c r="C1608" s="800" t="s">
        <v>1433</v>
      </c>
      <c r="D1608" s="801">
        <v>153</v>
      </c>
      <c r="E1608" s="802">
        <v>115</v>
      </c>
      <c r="F1608" s="803" t="s">
        <v>8540</v>
      </c>
      <c r="G1608" s="803" t="s">
        <v>8541</v>
      </c>
      <c r="H1608" s="803" t="s">
        <v>8542</v>
      </c>
      <c r="I1608" s="803" t="str">
        <f>IFERROR(INDEX('УУС'!F:F,MATCH('показатель 504-п'!T1608,'УУС'!N:N,0)),"")</f>
        <v/>
      </c>
      <c r="J1608" s="804" t="str">
        <f t="shared" si="80"/>
        <v xml:space="preserve">4G хор</v>
      </c>
      <c r="K1608" s="805" t="s">
        <v>2515</v>
      </c>
      <c r="L1608" s="805" t="s">
        <v>156</v>
      </c>
      <c r="M1608" s="805" t="s">
        <v>2482</v>
      </c>
      <c r="N1608" s="805" t="s">
        <v>2490</v>
      </c>
      <c r="O1608" s="806" t="str">
        <f t="shared" si="81"/>
        <v>РРЛ</v>
      </c>
      <c r="P1608" s="801" t="s">
        <v>2540</v>
      </c>
      <c r="Q1608" s="801" t="str">
        <f>CONCATENATE(IFERROR(INDEX('УЦН 1.0'!D:D,MATCH('показатель 504-п'!T1608,'УЦН 1.0'!R:R,0)),""),IF(IFERROR(INDEX('УЦН 1.0'!H:H,MATCH('показатель 504-п'!T1608,'УЦН 1.0'!R:R,0)),"")="",""," ("&amp;IFERROR(INDEX('УЦН 1.0'!H:H,MATCH('показатель 504-п'!T1608,'УЦН 1.0'!R:R,0)),"")&amp;")"))</f>
        <v/>
      </c>
      <c r="R1608" s="807" t="str">
        <f>IFERROR(INDEX('УЦН 2.0'!K:K,MATCH('показатель 504-п'!T1608,'УЦН 2.0'!L:L,0)),"")</f>
        <v/>
      </c>
      <c r="S1608" s="801" t="str">
        <f>IFERROR(INDEX('ПРТС'!H:H,MATCH('показатель 504-п'!T1608,'ПРТС'!P:P,0)),"")</f>
        <v/>
      </c>
      <c r="T1608" s="808">
        <v>1609</v>
      </c>
      <c r="U1608" s="785"/>
      <c r="V1608" s="785"/>
      <c r="W1608" s="785"/>
      <c r="X1608" s="785"/>
      <c r="Y1608" s="785"/>
      <c r="Z1608" s="785"/>
      <c r="AA1608" s="785"/>
      <c r="AB1608" s="785"/>
    </row>
    <row r="1609" ht="14.25">
      <c r="A1609" s="800" t="s">
        <v>1164</v>
      </c>
      <c r="B1609" s="800" t="s">
        <v>8524</v>
      </c>
      <c r="C1609" s="800" t="s">
        <v>6253</v>
      </c>
      <c r="D1609" s="801">
        <v>69</v>
      </c>
      <c r="E1609" s="802">
        <v>21</v>
      </c>
      <c r="F1609" s="803" t="s">
        <v>8543</v>
      </c>
      <c r="G1609" s="803" t="s">
        <v>8544</v>
      </c>
      <c r="H1609" s="803" t="s">
        <v>8545</v>
      </c>
      <c r="I1609" s="803" t="str">
        <f>IFERROR(INDEX('УУС'!F:F,MATCH('показатель 504-п'!T1609,'УУС'!N:N,0)),"")</f>
        <v/>
      </c>
      <c r="J1609" s="804" t="str">
        <f t="shared" si="80"/>
        <v xml:space="preserve">4G низ</v>
      </c>
      <c r="K1609" s="805" t="s">
        <v>4119</v>
      </c>
      <c r="L1609" s="805" t="s">
        <v>2500</v>
      </c>
      <c r="M1609" s="805" t="s">
        <v>3005</v>
      </c>
      <c r="N1609" s="805" t="s">
        <v>2586</v>
      </c>
      <c r="O1609" s="806" t="str">
        <f t="shared" si="81"/>
        <v>РРЛ</v>
      </c>
      <c r="P1609" s="801" t="s">
        <v>2540</v>
      </c>
      <c r="Q1609" s="801" t="str">
        <f>CONCATENATE(IFERROR(INDEX('УЦН 1.0'!D:D,MATCH('показатель 504-п'!T1609,'УЦН 1.0'!R:R,0)),""),IF(IFERROR(INDEX('УЦН 1.0'!H:H,MATCH('показатель 504-п'!T1609,'УЦН 1.0'!R:R,0)),"")="",""," ("&amp;IFERROR(INDEX('УЦН 1.0'!H:H,MATCH('показатель 504-п'!T1609,'УЦН 1.0'!R:R,0)),"")&amp;")"))</f>
        <v/>
      </c>
      <c r="R1609" s="807" t="str">
        <f>IFERROR(INDEX('УЦН 2.0'!K:K,MATCH('показатель 504-п'!T1609,'УЦН 2.0'!L:L,0)),"")</f>
        <v/>
      </c>
      <c r="S1609" s="801" t="str">
        <f>IFERROR(INDEX('ПРТС'!H:H,MATCH('показатель 504-п'!T1609,'ПРТС'!P:P,0)),"")</f>
        <v/>
      </c>
      <c r="T1609" s="808">
        <v>1610</v>
      </c>
      <c r="U1609" s="785"/>
      <c r="V1609" s="785"/>
      <c r="W1609" s="785"/>
      <c r="X1609" s="785"/>
      <c r="Y1609" s="785"/>
      <c r="Z1609" s="785"/>
      <c r="AA1609" s="785"/>
      <c r="AB1609" s="785"/>
    </row>
    <row r="1610" ht="14.25">
      <c r="A1610" s="800" t="s">
        <v>1164</v>
      </c>
      <c r="B1610" s="800" t="s">
        <v>8519</v>
      </c>
      <c r="C1610" s="800" t="s">
        <v>6706</v>
      </c>
      <c r="D1610" s="801">
        <v>77</v>
      </c>
      <c r="E1610" s="802">
        <v>49</v>
      </c>
      <c r="F1610" s="803" t="s">
        <v>8546</v>
      </c>
      <c r="G1610" s="803" t="s">
        <v>8547</v>
      </c>
      <c r="H1610" s="803" t="s">
        <v>8548</v>
      </c>
      <c r="I1610" s="803" t="str">
        <f>IFERROR(INDEX('УУС'!F:F,MATCH('показатель 504-п'!T1610,'УУС'!N:N,0)),"")</f>
        <v/>
      </c>
      <c r="J1610" s="804" t="str">
        <f t="shared" si="80"/>
        <v xml:space="preserve">4G низ</v>
      </c>
      <c r="K1610" s="805" t="s">
        <v>156</v>
      </c>
      <c r="L1610" s="805" t="s">
        <v>2643</v>
      </c>
      <c r="M1610" s="805" t="s">
        <v>156</v>
      </c>
      <c r="N1610" s="805" t="s">
        <v>2586</v>
      </c>
      <c r="O1610" s="806" t="str">
        <f t="shared" si="81"/>
        <v>ВОЛС</v>
      </c>
      <c r="P1610" s="801" t="s">
        <v>819</v>
      </c>
      <c r="Q1610" s="801" t="str">
        <f>CONCATENATE(IFERROR(INDEX('УЦН 1.0'!D:D,MATCH('показатель 504-п'!T1610,'УЦН 1.0'!R:R,0)),""),IF(IFERROR(INDEX('УЦН 1.0'!H:H,MATCH('показатель 504-п'!T1610,'УЦН 1.0'!R:R,0)),"")="",""," ("&amp;IFERROR(INDEX('УЦН 1.0'!H:H,MATCH('показатель 504-п'!T1610,'УЦН 1.0'!R:R,0)),"")&amp;")"))</f>
        <v/>
      </c>
      <c r="R1610" s="807" t="str">
        <f>IFERROR(INDEX('УЦН 2.0'!K:K,MATCH('показатель 504-п'!T1610,'УЦН 2.0'!L:L,0)),"")</f>
        <v/>
      </c>
      <c r="S1610" s="801" t="str">
        <f>IFERROR(INDEX('ПРТС'!H:H,MATCH('показатель 504-п'!T1610,'ПРТС'!P:P,0)),"")</f>
        <v/>
      </c>
      <c r="T1610" s="808">
        <v>1611</v>
      </c>
      <c r="U1610" s="785"/>
      <c r="V1610" s="785"/>
      <c r="W1610" s="785"/>
      <c r="X1610" s="785"/>
      <c r="Y1610" s="785"/>
      <c r="Z1610" s="785"/>
      <c r="AA1610" s="785"/>
      <c r="AB1610" s="785"/>
    </row>
    <row r="1611" ht="14.25">
      <c r="A1611" s="800" t="s">
        <v>1164</v>
      </c>
      <c r="B1611" s="800" t="s">
        <v>8539</v>
      </c>
      <c r="C1611" s="800" t="s">
        <v>8549</v>
      </c>
      <c r="D1611" s="801">
        <v>776</v>
      </c>
      <c r="E1611" s="802">
        <v>618</v>
      </c>
      <c r="F1611" s="803" t="s">
        <v>8550</v>
      </c>
      <c r="G1611" s="803" t="s">
        <v>8551</v>
      </c>
      <c r="H1611" s="803" t="s">
        <v>8552</v>
      </c>
      <c r="I1611" s="803" t="str">
        <f>IFERROR(INDEX('УУС'!F:F,MATCH('показатель 504-п'!T1611,'УУС'!N:N,0)),"")</f>
        <v/>
      </c>
      <c r="J1611" s="804" t="str">
        <f t="shared" si="80"/>
        <v xml:space="preserve">4G хор</v>
      </c>
      <c r="K1611" s="805" t="s">
        <v>2557</v>
      </c>
      <c r="L1611" s="805" t="s">
        <v>2488</v>
      </c>
      <c r="M1611" s="805" t="s">
        <v>2482</v>
      </c>
      <c r="N1611" s="805" t="s">
        <v>2695</v>
      </c>
      <c r="O1611" s="806" t="str">
        <f t="shared" si="81"/>
        <v>РРЛ</v>
      </c>
      <c r="P1611" s="801" t="s">
        <v>2540</v>
      </c>
      <c r="Q1611" s="801" t="str">
        <f>CONCATENATE(IFERROR(INDEX('УЦН 1.0'!D:D,MATCH('показатель 504-п'!T1611,'УЦН 1.0'!R:R,0)),""),IF(IFERROR(INDEX('УЦН 1.0'!H:H,MATCH('показатель 504-п'!T1611,'УЦН 1.0'!R:R,0)),"")="",""," ("&amp;IFERROR(INDEX('УЦН 1.0'!H:H,MATCH('показатель 504-п'!T1611,'УЦН 1.0'!R:R,0)),"")&amp;")"))</f>
        <v/>
      </c>
      <c r="R1611" s="807" t="str">
        <f>IFERROR(INDEX('УЦН 2.0'!K:K,MATCH('показатель 504-п'!T1611,'УЦН 2.0'!L:L,0)),"")</f>
        <v/>
      </c>
      <c r="S1611" s="801" t="str">
        <f>IFERROR(INDEX('ПРТС'!H:H,MATCH('показатель 504-п'!T1611,'ПРТС'!P:P,0)),"")</f>
        <v/>
      </c>
      <c r="T1611" s="808">
        <v>1612</v>
      </c>
      <c r="U1611" s="785"/>
      <c r="V1611" s="785"/>
      <c r="W1611" s="785"/>
      <c r="X1611" s="785"/>
      <c r="Y1611" s="785"/>
      <c r="Z1611" s="785"/>
      <c r="AA1611" s="785"/>
      <c r="AB1611" s="785"/>
    </row>
    <row r="1612" ht="14.25">
      <c r="A1612" s="800" t="s">
        <v>1164</v>
      </c>
      <c r="B1612" s="800" t="s">
        <v>8539</v>
      </c>
      <c r="C1612" s="800" t="s">
        <v>431</v>
      </c>
      <c r="D1612" s="801">
        <v>332</v>
      </c>
      <c r="E1612" s="802">
        <v>242</v>
      </c>
      <c r="F1612" s="803" t="s">
        <v>8553</v>
      </c>
      <c r="G1612" s="803" t="s">
        <v>8554</v>
      </c>
      <c r="H1612" s="803" t="s">
        <v>8555</v>
      </c>
      <c r="I1612" s="803" t="str">
        <f>IFERROR(INDEX('УУС'!F:F,MATCH('показатель 504-п'!T1612,'УУС'!N:N,0)),"")</f>
        <v/>
      </c>
      <c r="J1612" s="804" t="str">
        <f t="shared" si="80"/>
        <v xml:space="preserve">4G хор</v>
      </c>
      <c r="K1612" s="805" t="s">
        <v>2480</v>
      </c>
      <c r="L1612" s="805" t="s">
        <v>2536</v>
      </c>
      <c r="M1612" s="805" t="s">
        <v>2516</v>
      </c>
      <c r="N1612" s="805" t="s">
        <v>2695</v>
      </c>
      <c r="O1612" s="806" t="str">
        <f t="shared" si="81"/>
        <v>ВОЛС</v>
      </c>
      <c r="P1612" s="801" t="s">
        <v>2540</v>
      </c>
      <c r="Q1612" s="801" t="str">
        <f>CONCATENATE(IFERROR(INDEX('УЦН 1.0'!D:D,MATCH('показатель 504-п'!T1612,'УЦН 1.0'!R:R,0)),""),IF(IFERROR(INDEX('УЦН 1.0'!H:H,MATCH('показатель 504-п'!T1612,'УЦН 1.0'!R:R,0)),"")="",""," ("&amp;IFERROR(INDEX('УЦН 1.0'!H:H,MATCH('показатель 504-п'!T1612,'УЦН 1.0'!R:R,0)),"")&amp;")"))</f>
        <v xml:space="preserve">2021 (ВОЛС)</v>
      </c>
      <c r="R1612" s="807" t="str">
        <f>IFERROR(INDEX('УЦН 2.0'!K:K,MATCH('показатель 504-п'!T1612,'УЦН 2.0'!L:L,0)),"")</f>
        <v/>
      </c>
      <c r="S1612" s="801" t="str">
        <f>IFERROR(INDEX('ПРТС'!H:H,MATCH('показатель 504-п'!T1612,'ПРТС'!P:P,0)),"")</f>
        <v/>
      </c>
      <c r="T1612" s="808">
        <v>1613</v>
      </c>
      <c r="U1612" s="785"/>
      <c r="V1612" s="785"/>
      <c r="W1612" s="785"/>
      <c r="X1612" s="785"/>
      <c r="Y1612" s="785"/>
      <c r="Z1612" s="785"/>
      <c r="AA1612" s="785"/>
      <c r="AB1612" s="785"/>
    </row>
    <row r="1613" ht="14.25">
      <c r="A1613" s="800" t="s">
        <v>1164</v>
      </c>
      <c r="B1613" s="800" t="s">
        <v>5930</v>
      </c>
      <c r="C1613" s="800" t="s">
        <v>8556</v>
      </c>
      <c r="D1613" s="801">
        <v>27</v>
      </c>
      <c r="E1613" s="802">
        <v>12</v>
      </c>
      <c r="F1613" s="803" t="s">
        <v>8557</v>
      </c>
      <c r="G1613" s="803" t="s">
        <v>8558</v>
      </c>
      <c r="H1613" s="803" t="s">
        <v>8559</v>
      </c>
      <c r="I1613" s="803" t="str">
        <f>IFERROR(INDEX('УУС'!F:F,MATCH('показатель 504-п'!T1613,'УУС'!N:N,0)),"")</f>
        <v/>
      </c>
      <c r="J1613" s="804" t="str">
        <f t="shared" si="80"/>
        <v xml:space="preserve">3G хор</v>
      </c>
      <c r="K1613" s="805" t="s">
        <v>2707</v>
      </c>
      <c r="L1613" s="805" t="s">
        <v>2488</v>
      </c>
      <c r="M1613" s="805" t="s">
        <v>2508</v>
      </c>
      <c r="N1613" s="805" t="s">
        <v>2495</v>
      </c>
      <c r="O1613" s="806" t="str">
        <f t="shared" si="81"/>
        <v>-</v>
      </c>
      <c r="P1613" s="801" t="s">
        <v>156</v>
      </c>
      <c r="Q1613" s="801" t="str">
        <f>CONCATENATE(IFERROR(INDEX('УЦН 1.0'!D:D,MATCH('показатель 504-п'!T1613,'УЦН 1.0'!R:R,0)),""),IF(IFERROR(INDEX('УЦН 1.0'!H:H,MATCH('показатель 504-п'!T1613,'УЦН 1.0'!R:R,0)),"")="",""," ("&amp;IFERROR(INDEX('УЦН 1.0'!H:H,MATCH('показатель 504-п'!T1613,'УЦН 1.0'!R:R,0)),"")&amp;")"))</f>
        <v/>
      </c>
      <c r="R1613" s="807" t="str">
        <f>IFERROR(INDEX('УЦН 2.0'!K:K,MATCH('показатель 504-п'!T1613,'УЦН 2.0'!L:L,0)),"")</f>
        <v/>
      </c>
      <c r="S1613" s="801" t="str">
        <f>IFERROR(INDEX('ПРТС'!H:H,MATCH('показатель 504-п'!T1613,'ПРТС'!P:P,0)),"")</f>
        <v/>
      </c>
      <c r="T1613" s="808">
        <v>1614</v>
      </c>
      <c r="U1613" s="785"/>
      <c r="V1613" s="785"/>
      <c r="W1613" s="785"/>
      <c r="X1613" s="785"/>
      <c r="Y1613" s="785"/>
      <c r="Z1613" s="785"/>
      <c r="AA1613" s="785"/>
      <c r="AB1613" s="785"/>
    </row>
    <row r="1614" ht="14.25">
      <c r="A1614" s="818" t="s">
        <v>1164</v>
      </c>
      <c r="B1614" s="800" t="s">
        <v>8478</v>
      </c>
      <c r="C1614" s="818" t="s">
        <v>1165</v>
      </c>
      <c r="D1614" s="801">
        <v>138</v>
      </c>
      <c r="E1614" s="822">
        <v>108</v>
      </c>
      <c r="F1614" s="823" t="s">
        <v>8560</v>
      </c>
      <c r="G1614" s="823" t="s">
        <v>8561</v>
      </c>
      <c r="H1614" s="823" t="s">
        <v>8562</v>
      </c>
      <c r="I1614" s="803" t="str">
        <f>IFERROR(INDEX('УУС'!F:F,MATCH('показатель 504-п'!T1614,'УУС'!N:N,0)),"")</f>
        <v/>
      </c>
      <c r="J1614" s="819" t="str">
        <f t="shared" si="80"/>
        <v xml:space="preserve">2G низ</v>
      </c>
      <c r="K1614" s="805"/>
      <c r="L1614" s="805" t="s">
        <v>2500</v>
      </c>
      <c r="M1614" s="805"/>
      <c r="N1614" s="820"/>
      <c r="O1614" s="806" t="str">
        <f t="shared" si="81"/>
        <v>РРЛ</v>
      </c>
      <c r="P1614" s="801" t="s">
        <v>2540</v>
      </c>
      <c r="Q1614" s="801" t="str">
        <f>CONCATENATE(IFERROR(INDEX('УЦН 1.0'!D:D,MATCH('показатель 504-п'!T1614,'УЦН 1.0'!R:R,0)),""),IF(IFERROR(INDEX('УЦН 1.0'!H:H,MATCH('показатель 504-п'!T1614,'УЦН 1.0'!R:R,0)),"")="",""," ("&amp;IFERROR(INDEX('УЦН 1.0'!H:H,MATCH('показатель 504-п'!T1614,'УЦН 1.0'!R:R,0)),"")&amp;")"))</f>
        <v/>
      </c>
      <c r="R1614" s="807">
        <f>IFERROR(INDEX('УЦН 2.0'!K:K,MATCH('показатель 504-п'!T1614,'УЦН 2.0'!L:L,0)),"")</f>
        <v>0</v>
      </c>
      <c r="S1614" s="801" t="str">
        <f>IFERROR(INDEX('ПРТС'!H:H,MATCH('показатель 504-п'!T1614,'ПРТС'!P:P,0)),"")</f>
        <v/>
      </c>
      <c r="T1614" s="808">
        <v>1615</v>
      </c>
      <c r="U1614" s="785"/>
      <c r="V1614" s="785"/>
      <c r="W1614" s="785"/>
      <c r="X1614" s="785"/>
      <c r="Y1614" s="785"/>
      <c r="Z1614" s="785"/>
      <c r="AA1614" s="785"/>
      <c r="AB1614" s="785"/>
    </row>
    <row r="1615" ht="14.25">
      <c r="A1615" s="800" t="s">
        <v>1164</v>
      </c>
      <c r="B1615" s="800" t="s">
        <v>8486</v>
      </c>
      <c r="C1615" s="800" t="s">
        <v>8563</v>
      </c>
      <c r="D1615" s="801">
        <v>11</v>
      </c>
      <c r="E1615" s="802">
        <v>4</v>
      </c>
      <c r="F1615" s="803" t="s">
        <v>8564</v>
      </c>
      <c r="G1615" s="803" t="s">
        <v>8565</v>
      </c>
      <c r="H1615" s="803" t="s">
        <v>8566</v>
      </c>
      <c r="I1615" s="803" t="str">
        <f>IFERROR(INDEX('УУС'!F:F,MATCH('показатель 504-п'!T1615,'УУС'!N:N,0)),"")</f>
        <v/>
      </c>
      <c r="J1615" s="804" t="str">
        <f t="shared" si="80"/>
        <v>-</v>
      </c>
      <c r="K1615" s="805" t="s">
        <v>156</v>
      </c>
      <c r="L1615" s="805" t="s">
        <v>156</v>
      </c>
      <c r="M1615" s="805" t="s">
        <v>156</v>
      </c>
      <c r="N1615" s="805" t="s">
        <v>156</v>
      </c>
      <c r="O1615" s="806" t="str">
        <f t="shared" si="81"/>
        <v>-</v>
      </c>
      <c r="P1615" s="801" t="s">
        <v>156</v>
      </c>
      <c r="Q1615" s="801" t="str">
        <f>CONCATENATE(IFERROR(INDEX('УЦН 1.0'!D:D,MATCH('показатель 504-п'!T1615,'УЦН 1.0'!R:R,0)),""),IF(IFERROR(INDEX('УЦН 1.0'!H:H,MATCH('показатель 504-п'!T1615,'УЦН 1.0'!R:R,0)),"")="",""," ("&amp;IFERROR(INDEX('УЦН 1.0'!H:H,MATCH('показатель 504-п'!T1615,'УЦН 1.0'!R:R,0)),"")&amp;")"))</f>
        <v/>
      </c>
      <c r="R1615" s="807" t="str">
        <f>IFERROR(INDEX('УЦН 2.0'!K:K,MATCH('показатель 504-п'!T1615,'УЦН 2.0'!L:L,0)),"")</f>
        <v/>
      </c>
      <c r="S1615" s="801" t="str">
        <f>IFERROR(INDEX('ПРТС'!H:H,MATCH('показатель 504-п'!T1615,'ПРТС'!P:P,0)),"")</f>
        <v/>
      </c>
      <c r="T1615" s="808">
        <v>1616</v>
      </c>
      <c r="U1615" s="785"/>
      <c r="V1615" s="785"/>
      <c r="W1615" s="785"/>
      <c r="X1615" s="785"/>
      <c r="Y1615" s="785"/>
      <c r="Z1615" s="785"/>
      <c r="AA1615" s="785"/>
      <c r="AB1615" s="785"/>
    </row>
    <row r="1616" ht="14.25">
      <c r="A1616" s="800" t="s">
        <v>1164</v>
      </c>
      <c r="B1616" s="800" t="s">
        <v>5930</v>
      </c>
      <c r="C1616" s="800" t="s">
        <v>1464</v>
      </c>
      <c r="D1616" s="801">
        <v>629</v>
      </c>
      <c r="E1616" s="802">
        <v>445</v>
      </c>
      <c r="F1616" s="803" t="s">
        <v>8567</v>
      </c>
      <c r="G1616" s="803" t="s">
        <v>8568</v>
      </c>
      <c r="H1616" s="803" t="s">
        <v>8569</v>
      </c>
      <c r="I1616" s="803" t="str">
        <f>IFERROR(INDEX('УУС'!F:F,MATCH('показатель 504-п'!T1616,'УУС'!N:N,0)),"")</f>
        <v/>
      </c>
      <c r="J1616" s="804" t="str">
        <f t="shared" si="80"/>
        <v xml:space="preserve">3G хор</v>
      </c>
      <c r="K1616" s="805" t="s">
        <v>2707</v>
      </c>
      <c r="L1616" s="805" t="s">
        <v>2488</v>
      </c>
      <c r="M1616" s="805" t="s">
        <v>2489</v>
      </c>
      <c r="N1616" s="805" t="s">
        <v>2495</v>
      </c>
      <c r="O1616" s="806" t="str">
        <f t="shared" si="81"/>
        <v>ВОЛС</v>
      </c>
      <c r="P1616" s="801" t="s">
        <v>819</v>
      </c>
      <c r="Q1616" s="801" t="str">
        <f>CONCATENATE(IFERROR(INDEX('УЦН 1.0'!D:D,MATCH('показатель 504-п'!T1616,'УЦН 1.0'!R:R,0)),""),IF(IFERROR(INDEX('УЦН 1.0'!H:H,MATCH('показатель 504-п'!T1616,'УЦН 1.0'!R:R,0)),"")="",""," ("&amp;IFERROR(INDEX('УЦН 1.0'!H:H,MATCH('показатель 504-п'!T1616,'УЦН 1.0'!R:R,0)),"")&amp;")"))</f>
        <v/>
      </c>
      <c r="R1616" s="807" t="str">
        <f>IFERROR(INDEX('УЦН 2.0'!K:K,MATCH('показатель 504-п'!T1616,'УЦН 2.0'!L:L,0)),"")</f>
        <v/>
      </c>
      <c r="S1616" s="801" t="str">
        <f>IFERROR(INDEX('ПРТС'!H:H,MATCH('показатель 504-п'!T1616,'ПРТС'!P:P,0)),"")</f>
        <v/>
      </c>
      <c r="T1616" s="808">
        <v>1617</v>
      </c>
      <c r="U1616" s="785"/>
      <c r="V1616" s="785"/>
      <c r="W1616" s="785"/>
      <c r="X1616" s="785"/>
      <c r="Y1616" s="785"/>
      <c r="Z1616" s="785"/>
      <c r="AA1616" s="785"/>
      <c r="AB1616" s="785"/>
    </row>
    <row r="1617" ht="14.25">
      <c r="A1617" s="800" t="s">
        <v>1164</v>
      </c>
      <c r="B1617" s="800" t="s">
        <v>8524</v>
      </c>
      <c r="C1617" s="800" t="s">
        <v>1405</v>
      </c>
      <c r="D1617" s="801">
        <v>232</v>
      </c>
      <c r="E1617" s="802">
        <v>128</v>
      </c>
      <c r="F1617" s="803" t="s">
        <v>8570</v>
      </c>
      <c r="G1617" s="803" t="s">
        <v>8571</v>
      </c>
      <c r="H1617" s="803" t="s">
        <v>8572</v>
      </c>
      <c r="I1617" s="803" t="str">
        <f>IFERROR(INDEX('УУС'!F:F,MATCH('показатель 504-п'!T1617,'УУС'!N:N,0)),"")</f>
        <v/>
      </c>
      <c r="J1617" s="804" t="str">
        <f t="shared" si="80"/>
        <v xml:space="preserve">4G хор</v>
      </c>
      <c r="K1617" s="805" t="s">
        <v>2562</v>
      </c>
      <c r="L1617" s="805" t="s">
        <v>2500</v>
      </c>
      <c r="M1617" s="805" t="s">
        <v>2482</v>
      </c>
      <c r="N1617" s="805" t="s">
        <v>2586</v>
      </c>
      <c r="O1617" s="806" t="str">
        <f t="shared" si="81"/>
        <v>РРЛ</v>
      </c>
      <c r="P1617" s="801" t="s">
        <v>2540</v>
      </c>
      <c r="Q1617" s="801" t="str">
        <f>CONCATENATE(IFERROR(INDEX('УЦН 1.0'!D:D,MATCH('показатель 504-п'!T1617,'УЦН 1.0'!R:R,0)),""),IF(IFERROR(INDEX('УЦН 1.0'!H:H,MATCH('показатель 504-п'!T1617,'УЦН 1.0'!R:R,0)),"")="",""," ("&amp;IFERROR(INDEX('УЦН 1.0'!H:H,MATCH('показатель 504-п'!T1617,'УЦН 1.0'!R:R,0)),"")&amp;")"))</f>
        <v/>
      </c>
      <c r="R1617" s="807" t="str">
        <f>IFERROR(INDEX('УЦН 2.0'!K:K,MATCH('показатель 504-п'!T1617,'УЦН 2.0'!L:L,0)),"")</f>
        <v/>
      </c>
      <c r="S1617" s="801" t="str">
        <f>IFERROR(INDEX('ПРТС'!H:H,MATCH('показатель 504-п'!T1617,'ПРТС'!P:P,0)),"")</f>
        <v/>
      </c>
      <c r="T1617" s="808">
        <v>1618</v>
      </c>
      <c r="U1617" s="785"/>
      <c r="V1617" s="785"/>
      <c r="W1617" s="785"/>
      <c r="X1617" s="785"/>
      <c r="Y1617" s="785"/>
      <c r="Z1617" s="785"/>
      <c r="AA1617" s="785"/>
      <c r="AB1617" s="785"/>
    </row>
    <row r="1618" ht="14.25">
      <c r="A1618" s="809" t="s">
        <v>1164</v>
      </c>
      <c r="B1618" s="800" t="s">
        <v>1250</v>
      </c>
      <c r="C1618" s="809" t="s">
        <v>432</v>
      </c>
      <c r="D1618" s="813">
        <v>443</v>
      </c>
      <c r="E1618" s="802">
        <v>325</v>
      </c>
      <c r="F1618" s="803" t="s">
        <v>8573</v>
      </c>
      <c r="G1618" s="803" t="s">
        <v>8574</v>
      </c>
      <c r="H1618" s="803" t="s">
        <v>8575</v>
      </c>
      <c r="I1618" s="803" t="str">
        <f>IFERROR(INDEX('УУС'!F:F,MATCH('показатель 504-п'!T1618,'УУС'!N:N,0)),"")</f>
        <v/>
      </c>
      <c r="J1618" s="811" t="str">
        <f t="shared" si="80"/>
        <v xml:space="preserve">4G хор</v>
      </c>
      <c r="K1618" s="805"/>
      <c r="L1618" s="805"/>
      <c r="M1618" s="805"/>
      <c r="N1618" s="812" t="s">
        <v>2483</v>
      </c>
      <c r="O1618" s="806" t="str">
        <f t="shared" si="81"/>
        <v>ВОЛС</v>
      </c>
      <c r="P1618" s="801" t="s">
        <v>819</v>
      </c>
      <c r="Q1618" s="801" t="str">
        <f>CONCATENATE(IFERROR(INDEX('УЦН 1.0'!D:D,MATCH('показатель 504-п'!T1618,'УЦН 1.0'!R:R,0)),""),IF(IFERROR(INDEX('УЦН 1.0'!H:H,MATCH('показатель 504-п'!T1618,'УЦН 1.0'!R:R,0)),"")="",""," ("&amp;IFERROR(INDEX('УЦН 1.0'!H:H,MATCH('показатель 504-п'!T1618,'УЦН 1.0'!R:R,0)),"")&amp;")"))</f>
        <v xml:space="preserve">2021 (ВОЛС)</v>
      </c>
      <c r="R1618" s="807" t="str">
        <f>IFERROR(INDEX('УЦН 2.0'!K:K,MATCH('показатель 504-п'!T1618,'УЦН 2.0'!L:L,0)),"")</f>
        <v xml:space="preserve">2023 (ноябрь 2023) - ВОЛС  </v>
      </c>
      <c r="S1618" s="801" t="str">
        <f>IFERROR(INDEX('ПРТС'!H:H,MATCH('показатель 504-п'!T1618,'ПРТС'!P:P,0)),"")</f>
        <v/>
      </c>
      <c r="T1618" s="808">
        <v>1619</v>
      </c>
      <c r="U1618" s="785"/>
      <c r="V1618" s="785"/>
      <c r="W1618" s="785"/>
      <c r="X1618" s="785"/>
      <c r="Y1618" s="785"/>
      <c r="Z1618" s="785"/>
      <c r="AA1618" s="785"/>
      <c r="AB1618" s="785"/>
    </row>
    <row r="1619" ht="14.25">
      <c r="A1619" s="800" t="s">
        <v>1164</v>
      </c>
      <c r="B1619" s="800" t="s">
        <v>8524</v>
      </c>
      <c r="C1619" s="800" t="s">
        <v>8576</v>
      </c>
      <c r="D1619" s="801">
        <v>842</v>
      </c>
      <c r="E1619" s="802">
        <v>692</v>
      </c>
      <c r="F1619" s="803" t="s">
        <v>8577</v>
      </c>
      <c r="G1619" s="803" t="s">
        <v>8578</v>
      </c>
      <c r="H1619" s="803" t="s">
        <v>8579</v>
      </c>
      <c r="I1619" s="803" t="str">
        <f>IFERROR(INDEX('УУС'!F:F,MATCH('показатель 504-п'!T1619,'УУС'!N:N,0)),"")</f>
        <v xml:space="preserve">ул. Ленина, д. 23</v>
      </c>
      <c r="J1619" s="804" t="str">
        <f t="shared" si="80"/>
        <v xml:space="preserve">4G хор</v>
      </c>
      <c r="K1619" s="805" t="s">
        <v>4119</v>
      </c>
      <c r="L1619" s="805" t="s">
        <v>2500</v>
      </c>
      <c r="M1619" s="805" t="s">
        <v>2482</v>
      </c>
      <c r="N1619" s="805" t="s">
        <v>2586</v>
      </c>
      <c r="O1619" s="806" t="str">
        <f t="shared" si="81"/>
        <v>ВОЛС</v>
      </c>
      <c r="P1619" s="801" t="s">
        <v>819</v>
      </c>
      <c r="Q1619" s="801" t="str">
        <f>CONCATENATE(IFERROR(INDEX('УЦН 1.0'!D:D,MATCH('показатель 504-п'!T1619,'УЦН 1.0'!R:R,0)),""),IF(IFERROR(INDEX('УЦН 1.0'!H:H,MATCH('показатель 504-п'!T1619,'УЦН 1.0'!R:R,0)),"")="",""," ("&amp;IFERROR(INDEX('УЦН 1.0'!H:H,MATCH('показатель 504-п'!T1619,'УЦН 1.0'!R:R,0)),"")&amp;")"))</f>
        <v/>
      </c>
      <c r="R1619" s="807" t="str">
        <f>IFERROR(INDEX('УЦН 2.0'!K:K,MATCH('показатель 504-п'!T1619,'УЦН 2.0'!L:L,0)),"")</f>
        <v/>
      </c>
      <c r="S1619" s="801" t="str">
        <f>IFERROR(INDEX('ПРТС'!H:H,MATCH('показатель 504-п'!T1619,'ПРТС'!P:P,0)),"")</f>
        <v/>
      </c>
      <c r="T1619" s="808">
        <v>1620</v>
      </c>
      <c r="U1619" s="785"/>
      <c r="V1619" s="785"/>
      <c r="W1619" s="785"/>
      <c r="X1619" s="785"/>
      <c r="Y1619" s="785"/>
      <c r="Z1619" s="785"/>
      <c r="AA1619" s="785"/>
      <c r="AB1619" s="785"/>
    </row>
    <row r="1620" ht="14.25">
      <c r="A1620" s="800" t="s">
        <v>1164</v>
      </c>
      <c r="B1620" s="800" t="s">
        <v>8519</v>
      </c>
      <c r="C1620" s="800" t="s">
        <v>1472</v>
      </c>
      <c r="D1620" s="801">
        <v>571</v>
      </c>
      <c r="E1620" s="802">
        <v>500</v>
      </c>
      <c r="F1620" s="803" t="s">
        <v>8580</v>
      </c>
      <c r="G1620" s="803" t="s">
        <v>8581</v>
      </c>
      <c r="H1620" s="803" t="s">
        <v>8582</v>
      </c>
      <c r="I1620" s="803" t="str">
        <f>IFERROR(INDEX('УУС'!F:F,MATCH('показатель 504-п'!T1620,'УУС'!N:N,0)),"")</f>
        <v/>
      </c>
      <c r="J1620" s="804" t="str">
        <f t="shared" si="80"/>
        <v xml:space="preserve">4G хор</v>
      </c>
      <c r="K1620" s="805" t="s">
        <v>156</v>
      </c>
      <c r="L1620" s="805" t="s">
        <v>2481</v>
      </c>
      <c r="M1620" s="805" t="s">
        <v>4220</v>
      </c>
      <c r="N1620" s="805" t="s">
        <v>2483</v>
      </c>
      <c r="O1620" s="806" t="str">
        <f t="shared" si="81"/>
        <v>ВОЛС</v>
      </c>
      <c r="P1620" s="801" t="s">
        <v>819</v>
      </c>
      <c r="Q1620" s="801" t="str">
        <f>CONCATENATE(IFERROR(INDEX('УЦН 1.0'!D:D,MATCH('показатель 504-п'!T1620,'УЦН 1.0'!R:R,0)),""),IF(IFERROR(INDEX('УЦН 1.0'!H:H,MATCH('показатель 504-п'!T1620,'УЦН 1.0'!R:R,0)),"")="",""," ("&amp;IFERROR(INDEX('УЦН 1.0'!H:H,MATCH('показатель 504-п'!T1620,'УЦН 1.0'!R:R,0)),"")&amp;")"))</f>
        <v/>
      </c>
      <c r="R1620" s="807" t="str">
        <f>IFERROR(INDEX('УЦН 2.0'!K:K,MATCH('показатель 504-п'!T1620,'УЦН 2.0'!L:L,0)),"")</f>
        <v/>
      </c>
      <c r="S1620" s="801" t="str">
        <f>IFERROR(INDEX('ПРТС'!H:H,MATCH('показатель 504-п'!T1620,'ПРТС'!P:P,0)),"")</f>
        <v/>
      </c>
      <c r="T1620" s="808">
        <v>1621</v>
      </c>
      <c r="U1620" s="785"/>
      <c r="V1620" s="785"/>
      <c r="W1620" s="785"/>
      <c r="X1620" s="785"/>
      <c r="Y1620" s="785"/>
      <c r="Z1620" s="785"/>
      <c r="AA1620" s="785"/>
      <c r="AB1620" s="785"/>
    </row>
    <row r="1621" ht="14.25">
      <c r="A1621" s="800" t="s">
        <v>1164</v>
      </c>
      <c r="B1621" s="800" t="s">
        <v>5930</v>
      </c>
      <c r="C1621" s="800" t="s">
        <v>8583</v>
      </c>
      <c r="D1621" s="801">
        <v>0</v>
      </c>
      <c r="E1621" s="802">
        <v>0</v>
      </c>
      <c r="F1621" s="803" t="s">
        <v>8584</v>
      </c>
      <c r="G1621" s="803" t="s">
        <v>8585</v>
      </c>
      <c r="H1621" s="803" t="s">
        <v>8586</v>
      </c>
      <c r="I1621" s="803" t="str">
        <f>IFERROR(INDEX('УУС'!F:F,MATCH('показатель 504-п'!T1621,'УУС'!N:N,0)),"")</f>
        <v/>
      </c>
      <c r="J1621" s="804" t="str">
        <f t="shared" si="80"/>
        <v>-</v>
      </c>
      <c r="K1621" s="805" t="s">
        <v>156</v>
      </c>
      <c r="L1621" s="805" t="s">
        <v>156</v>
      </c>
      <c r="M1621" s="805" t="s">
        <v>156</v>
      </c>
      <c r="N1621" s="805" t="s">
        <v>156</v>
      </c>
      <c r="O1621" s="806" t="str">
        <f t="shared" si="81"/>
        <v>-</v>
      </c>
      <c r="P1621" s="801" t="s">
        <v>156</v>
      </c>
      <c r="Q1621" s="801" t="str">
        <f>CONCATENATE(IFERROR(INDEX('УЦН 1.0'!D:D,MATCH('показатель 504-п'!T1621,'УЦН 1.0'!R:R,0)),""),IF(IFERROR(INDEX('УЦН 1.0'!H:H,MATCH('показатель 504-п'!T1621,'УЦН 1.0'!R:R,0)),"")="",""," ("&amp;IFERROR(INDEX('УЦН 1.0'!H:H,MATCH('показатель 504-п'!T1621,'УЦН 1.0'!R:R,0)),"")&amp;")"))</f>
        <v/>
      </c>
      <c r="R1621" s="807" t="str">
        <f>IFERROR(INDEX('УЦН 2.0'!K:K,MATCH('показатель 504-п'!T1621,'УЦН 2.0'!L:L,0)),"")</f>
        <v/>
      </c>
      <c r="S1621" s="801" t="str">
        <f>IFERROR(INDEX('ПРТС'!H:H,MATCH('показатель 504-п'!T1621,'ПРТС'!P:P,0)),"")</f>
        <v/>
      </c>
      <c r="T1621" s="808">
        <v>1622</v>
      </c>
      <c r="U1621" s="785"/>
      <c r="V1621" s="785"/>
      <c r="W1621" s="785"/>
      <c r="X1621" s="785"/>
      <c r="Y1621" s="785"/>
      <c r="Z1621" s="785"/>
      <c r="AA1621" s="785"/>
      <c r="AB1621" s="785"/>
    </row>
    <row r="1622" ht="14.25">
      <c r="A1622" s="800" t="s">
        <v>1164</v>
      </c>
      <c r="B1622" s="800" t="s">
        <v>8587</v>
      </c>
      <c r="C1622" s="800" t="s">
        <v>8588</v>
      </c>
      <c r="D1622" s="801">
        <v>12665</v>
      </c>
      <c r="E1622" s="802">
        <v>12036</v>
      </c>
      <c r="F1622" s="803" t="s">
        <v>8589</v>
      </c>
      <c r="G1622" s="803" t="s">
        <v>8590</v>
      </c>
      <c r="H1622" s="803" t="s">
        <v>8591</v>
      </c>
      <c r="I1622" s="803" t="str">
        <f>IFERROR(INDEX('УУС'!F:F,MATCH('показатель 504-п'!T1622,'УУС'!N:N,0)),"")</f>
        <v/>
      </c>
      <c r="J1622" s="804" t="str">
        <f t="shared" si="80"/>
        <v xml:space="preserve">4G хор</v>
      </c>
      <c r="K1622" s="805" t="s">
        <v>2480</v>
      </c>
      <c r="L1622" s="805" t="s">
        <v>2481</v>
      </c>
      <c r="M1622" s="805" t="s">
        <v>2482</v>
      </c>
      <c r="N1622" s="805" t="s">
        <v>2483</v>
      </c>
      <c r="O1622" s="806" t="str">
        <f t="shared" si="81"/>
        <v>ВОЛС</v>
      </c>
      <c r="P1622" s="801" t="s">
        <v>819</v>
      </c>
      <c r="Q1622" s="801" t="str">
        <f>CONCATENATE(IFERROR(INDEX('УЦН 1.0'!D:D,MATCH('показатель 504-п'!T1622,'УЦН 1.0'!R:R,0)),""),IF(IFERROR(INDEX('УЦН 1.0'!H:H,MATCH('показатель 504-п'!T1622,'УЦН 1.0'!R:R,0)),"")="",""," ("&amp;IFERROR(INDEX('УЦН 1.0'!H:H,MATCH('показатель 504-п'!T1622,'УЦН 1.0'!R:R,0)),"")&amp;")"))</f>
        <v/>
      </c>
      <c r="R1622" s="807" t="str">
        <f>IFERROR(INDEX('УЦН 2.0'!K:K,MATCH('показатель 504-п'!T1622,'УЦН 2.0'!L:L,0)),"")</f>
        <v/>
      </c>
      <c r="S1622" s="801" t="str">
        <f>IFERROR(INDEX('ПРТС'!H:H,MATCH('показатель 504-п'!T1622,'ПРТС'!P:P,0)),"")</f>
        <v/>
      </c>
      <c r="T1622" s="808">
        <v>1623</v>
      </c>
      <c r="U1622" s="785"/>
      <c r="V1622" s="785"/>
      <c r="W1622" s="785"/>
      <c r="X1622" s="785"/>
      <c r="Y1622" s="785"/>
      <c r="Z1622" s="785"/>
      <c r="AA1622" s="785"/>
      <c r="AB1622" s="785"/>
    </row>
    <row r="1623" ht="14.25">
      <c r="A1623" s="800" t="s">
        <v>1164</v>
      </c>
      <c r="B1623" s="800" t="s">
        <v>8486</v>
      </c>
      <c r="C1623" s="800" t="s">
        <v>8592</v>
      </c>
      <c r="D1623" s="801">
        <v>0</v>
      </c>
      <c r="E1623" s="802">
        <v>0</v>
      </c>
      <c r="F1623" s="803" t="s">
        <v>8593</v>
      </c>
      <c r="G1623" s="803" t="s">
        <v>8594</v>
      </c>
      <c r="H1623" s="803" t="s">
        <v>8595</v>
      </c>
      <c r="I1623" s="803" t="str">
        <f>IFERROR(INDEX('УУС'!F:F,MATCH('показатель 504-п'!T1623,'УУС'!N:N,0)),"")</f>
        <v/>
      </c>
      <c r="J1623" s="804" t="str">
        <f t="shared" si="80"/>
        <v>-</v>
      </c>
      <c r="K1623" s="805" t="s">
        <v>156</v>
      </c>
      <c r="L1623" s="805" t="s">
        <v>156</v>
      </c>
      <c r="M1623" s="805" t="s">
        <v>156</v>
      </c>
      <c r="N1623" s="805" t="s">
        <v>156</v>
      </c>
      <c r="O1623" s="806" t="str">
        <f t="shared" si="81"/>
        <v>-</v>
      </c>
      <c r="P1623" s="801" t="s">
        <v>156</v>
      </c>
      <c r="Q1623" s="801" t="str">
        <f>CONCATENATE(IFERROR(INDEX('УЦН 1.0'!D:D,MATCH('показатель 504-п'!T1623,'УЦН 1.0'!R:R,0)),""),IF(IFERROR(INDEX('УЦН 1.0'!H:H,MATCH('показатель 504-п'!T1623,'УЦН 1.0'!R:R,0)),"")="",""," ("&amp;IFERROR(INDEX('УЦН 1.0'!H:H,MATCH('показатель 504-п'!T1623,'УЦН 1.0'!R:R,0)),"")&amp;")"))</f>
        <v/>
      </c>
      <c r="R1623" s="807" t="str">
        <f>IFERROR(INDEX('УЦН 2.0'!K:K,MATCH('показатель 504-п'!T1623,'УЦН 2.0'!L:L,0)),"")</f>
        <v/>
      </c>
      <c r="S1623" s="801" t="str">
        <f>IFERROR(INDEX('ПРТС'!H:H,MATCH('показатель 504-п'!T1623,'ПРТС'!P:P,0)),"")</f>
        <v/>
      </c>
      <c r="T1623" s="808">
        <v>1624</v>
      </c>
      <c r="U1623" s="785"/>
      <c r="V1623" s="785"/>
      <c r="W1623" s="785"/>
      <c r="X1623" s="785"/>
      <c r="Y1623" s="785"/>
      <c r="Z1623" s="785"/>
      <c r="AA1623" s="785"/>
      <c r="AB1623" s="785"/>
    </row>
    <row r="1624" ht="14.25">
      <c r="A1624" s="800" t="s">
        <v>8596</v>
      </c>
      <c r="B1624" s="800"/>
      <c r="C1624" s="800" t="s">
        <v>1392</v>
      </c>
      <c r="D1624" s="801">
        <v>756</v>
      </c>
      <c r="E1624" s="802">
        <v>398</v>
      </c>
      <c r="F1624" s="803" t="s">
        <v>8597</v>
      </c>
      <c r="G1624" s="803" t="s">
        <v>8598</v>
      </c>
      <c r="H1624" s="803" t="s">
        <v>8599</v>
      </c>
      <c r="I1624" s="803" t="str">
        <f>IFERROR(INDEX('УУС'!F:F,MATCH('показатель 504-п'!T1624,'УУС'!N:N,0)),"")</f>
        <v/>
      </c>
      <c r="J1624" s="804" t="str">
        <f t="shared" si="80"/>
        <v xml:space="preserve">4G хор</v>
      </c>
      <c r="K1624" s="805"/>
      <c r="L1624" s="805"/>
      <c r="M1624" s="805"/>
      <c r="N1624" s="805" t="s">
        <v>2483</v>
      </c>
      <c r="O1624" s="806" t="str">
        <f t="shared" si="81"/>
        <v>-</v>
      </c>
      <c r="P1624" s="801" t="s">
        <v>156</v>
      </c>
      <c r="Q1624" s="801" t="str">
        <f>CONCATENATE(IFERROR(INDEX('УЦН 1.0'!D:D,MATCH('показатель 504-п'!T1624,'УЦН 1.0'!R:R,0)),""),IF(IFERROR(INDEX('УЦН 1.0'!H:H,MATCH('показатель 504-п'!T1624,'УЦН 1.0'!R:R,0)),"")="",""," ("&amp;IFERROR(INDEX('УЦН 1.0'!H:H,MATCH('показатель 504-п'!T1624,'УЦН 1.0'!R:R,0)),"")&amp;")"))</f>
        <v/>
      </c>
      <c r="R1624" s="807" t="str">
        <f>IFERROR(INDEX('УЦН 2.0'!K:K,MATCH('показатель 504-п'!T1624,'УЦН 2.0'!L:L,0)),"")</f>
        <v/>
      </c>
      <c r="S1624" s="801" t="str">
        <f>IFERROR(INDEX('ПРТС'!H:H,MATCH('показатель 504-п'!T1624,'ПРТС'!P:P,0)),"")</f>
        <v/>
      </c>
      <c r="T1624" s="808">
        <v>1625</v>
      </c>
      <c r="U1624" s="785"/>
      <c r="V1624" s="785"/>
      <c r="W1624" s="785"/>
      <c r="X1624" s="785"/>
      <c r="Y1624" s="785"/>
      <c r="Z1624" s="785"/>
      <c r="AA1624" s="785"/>
      <c r="AB1624" s="785"/>
    </row>
    <row r="1625" ht="14.25">
      <c r="A1625" s="800" t="s">
        <v>8596</v>
      </c>
      <c r="B1625" s="800"/>
      <c r="C1625" s="800" t="s">
        <v>8600</v>
      </c>
      <c r="D1625" s="801">
        <v>9497</v>
      </c>
      <c r="E1625" s="802">
        <v>7440</v>
      </c>
      <c r="F1625" s="803" t="s">
        <v>8601</v>
      </c>
      <c r="G1625" s="803" t="s">
        <v>8602</v>
      </c>
      <c r="H1625" s="803" t="s">
        <v>8603</v>
      </c>
      <c r="I1625" s="803" t="str">
        <f>IFERROR(INDEX('УУС'!F:F,MATCH('показатель 504-п'!T1625,'УУС'!N:N,0)),"")</f>
        <v/>
      </c>
      <c r="J1625" s="804" t="str">
        <f t="shared" si="80"/>
        <v xml:space="preserve">4G хор</v>
      </c>
      <c r="K1625" s="805" t="s">
        <v>2480</v>
      </c>
      <c r="L1625" s="805" t="s">
        <v>2481</v>
      </c>
      <c r="M1625" s="805" t="s">
        <v>2482</v>
      </c>
      <c r="N1625" s="805" t="s">
        <v>2483</v>
      </c>
      <c r="O1625" s="806" t="str">
        <f t="shared" si="81"/>
        <v>ВОЛС</v>
      </c>
      <c r="P1625" s="801" t="s">
        <v>819</v>
      </c>
      <c r="Q1625" s="801" t="str">
        <f>CONCATENATE(IFERROR(INDEX('УЦН 1.0'!D:D,MATCH('показатель 504-п'!T1625,'УЦН 1.0'!R:R,0)),""),IF(IFERROR(INDEX('УЦН 1.0'!H:H,MATCH('показатель 504-п'!T1625,'УЦН 1.0'!R:R,0)),"")="",""," ("&amp;IFERROR(INDEX('УЦН 1.0'!H:H,MATCH('показатель 504-п'!T1625,'УЦН 1.0'!R:R,0)),"")&amp;")"))</f>
        <v/>
      </c>
      <c r="R1625" s="807" t="str">
        <f>IFERROR(INDEX('УЦН 2.0'!K:K,MATCH('показатель 504-п'!T1625,'УЦН 2.0'!L:L,0)),"")</f>
        <v/>
      </c>
      <c r="S1625" s="801" t="str">
        <f>IFERROR(INDEX('ПРТС'!H:H,MATCH('показатель 504-п'!T1625,'ПРТС'!P:P,0)),"")</f>
        <v/>
      </c>
      <c r="T1625" s="808">
        <v>1626</v>
      </c>
      <c r="U1625" s="785"/>
      <c r="V1625" s="785"/>
      <c r="W1625" s="785"/>
      <c r="X1625" s="785"/>
      <c r="Y1625" s="785"/>
      <c r="Z1625" s="785"/>
      <c r="AA1625" s="785"/>
      <c r="AB1625" s="785"/>
    </row>
    <row r="1626" ht="14.25">
      <c r="A1626" s="800" t="s">
        <v>8596</v>
      </c>
      <c r="B1626" s="800"/>
      <c r="C1626" s="800" t="s">
        <v>8604</v>
      </c>
      <c r="D1626" s="801">
        <v>38561</v>
      </c>
      <c r="E1626" s="802">
        <v>33961</v>
      </c>
      <c r="F1626" s="803" t="s">
        <v>8605</v>
      </c>
      <c r="G1626" s="803" t="s">
        <v>8606</v>
      </c>
      <c r="H1626" s="803" t="s">
        <v>8607</v>
      </c>
      <c r="I1626" s="803" t="str">
        <f>IFERROR(INDEX('УУС'!F:F,MATCH('показатель 504-п'!T1626,'УУС'!N:N,0)),"")</f>
        <v/>
      </c>
      <c r="J1626" s="804" t="str">
        <f t="shared" si="80"/>
        <v xml:space="preserve">4G хор</v>
      </c>
      <c r="K1626" s="805" t="s">
        <v>2480</v>
      </c>
      <c r="L1626" s="805" t="s">
        <v>2481</v>
      </c>
      <c r="M1626" s="805" t="s">
        <v>2482</v>
      </c>
      <c r="N1626" s="805" t="s">
        <v>2483</v>
      </c>
      <c r="O1626" s="806" t="str">
        <f t="shared" si="81"/>
        <v>ВОЛС</v>
      </c>
      <c r="P1626" s="801" t="s">
        <v>819</v>
      </c>
      <c r="Q1626" s="801" t="str">
        <f>CONCATENATE(IFERROR(INDEX('УЦН 1.0'!D:D,MATCH('показатель 504-п'!T1626,'УЦН 1.0'!R:R,0)),""),IF(IFERROR(INDEX('УЦН 1.0'!H:H,MATCH('показатель 504-п'!T1626,'УЦН 1.0'!R:R,0)),"")="",""," ("&amp;IFERROR(INDEX('УЦН 1.0'!H:H,MATCH('показатель 504-п'!T1626,'УЦН 1.0'!R:R,0)),"")&amp;")"))</f>
        <v/>
      </c>
      <c r="R1626" s="807" t="str">
        <f>IFERROR(INDEX('УЦН 2.0'!K:K,MATCH('показатель 504-п'!T1626,'УЦН 2.0'!L:L,0)),"")</f>
        <v/>
      </c>
      <c r="S1626" s="801" t="str">
        <f>IFERROR(INDEX('ПРТС'!H:H,MATCH('показатель 504-п'!T1626,'ПРТС'!P:P,0)),"")</f>
        <v/>
      </c>
      <c r="T1626" s="808">
        <v>1627</v>
      </c>
      <c r="U1626" s="785"/>
      <c r="V1626" s="785"/>
      <c r="W1626" s="785"/>
      <c r="X1626" s="785"/>
      <c r="Y1626" s="785"/>
      <c r="Z1626" s="785"/>
      <c r="AA1626" s="785"/>
      <c r="AB1626" s="785"/>
    </row>
    <row r="1627" ht="14.25">
      <c r="A1627" s="800" t="s">
        <v>788</v>
      </c>
      <c r="B1627" s="800"/>
      <c r="C1627" s="800" t="s">
        <v>434</v>
      </c>
      <c r="D1627" s="801">
        <v>404</v>
      </c>
      <c r="E1627" s="802">
        <v>420</v>
      </c>
      <c r="F1627" s="803" t="s">
        <v>8608</v>
      </c>
      <c r="G1627" s="803" t="s">
        <v>8609</v>
      </c>
      <c r="H1627" s="803" t="s">
        <v>8610</v>
      </c>
      <c r="I1627" s="803" t="str">
        <f>IFERROR(INDEX('УУС'!F:F,MATCH('показатель 504-п'!T1627,'УУС'!N:N,0)),"")</f>
        <v/>
      </c>
      <c r="J1627" s="804" t="str">
        <f t="shared" si="80"/>
        <v xml:space="preserve">4G хор</v>
      </c>
      <c r="K1627" s="805" t="s">
        <v>2480</v>
      </c>
      <c r="L1627" s="805" t="s">
        <v>2481</v>
      </c>
      <c r="M1627" s="805" t="s">
        <v>2482</v>
      </c>
      <c r="N1627" s="805" t="s">
        <v>2483</v>
      </c>
      <c r="O1627" s="806" t="str">
        <f t="shared" si="81"/>
        <v>ВОЛС</v>
      </c>
      <c r="P1627" s="801" t="s">
        <v>819</v>
      </c>
      <c r="Q1627" s="801" t="str">
        <f>CONCATENATE(IFERROR(INDEX('УЦН 1.0'!D:D,MATCH('показатель 504-п'!T1627,'УЦН 1.0'!R:R,0)),""),IF(IFERROR(INDEX('УЦН 1.0'!H:H,MATCH('показатель 504-п'!T1627,'УЦН 1.0'!R:R,0)),"")="",""," ("&amp;IFERROR(INDEX('УЦН 1.0'!H:H,MATCH('показатель 504-п'!T1627,'УЦН 1.0'!R:R,0)),"")&amp;")"))</f>
        <v xml:space="preserve">2017 (ВОЛС)</v>
      </c>
      <c r="R1627" s="807" t="str">
        <f>IFERROR(INDEX('УЦН 2.0'!K:K,MATCH('показатель 504-п'!T1627,'УЦН 2.0'!L:L,0)),"")</f>
        <v/>
      </c>
      <c r="S1627" s="801" t="str">
        <f>IFERROR(INDEX('ПРТС'!H:H,MATCH('показатель 504-п'!T1627,'ПРТС'!P:P,0)),"")</f>
        <v/>
      </c>
      <c r="T1627" s="808">
        <v>1628</v>
      </c>
      <c r="U1627" s="785"/>
      <c r="V1627" s="785"/>
      <c r="W1627" s="785"/>
      <c r="X1627" s="785"/>
      <c r="Y1627" s="785"/>
      <c r="Z1627" s="785"/>
      <c r="AA1627" s="785"/>
      <c r="AB1627" s="785"/>
    </row>
    <row r="1628" ht="14.25">
      <c r="A1628" s="800" t="s">
        <v>788</v>
      </c>
      <c r="B1628" s="800"/>
      <c r="C1628" s="800" t="s">
        <v>378</v>
      </c>
      <c r="D1628" s="801">
        <v>126</v>
      </c>
      <c r="E1628" s="802">
        <v>87</v>
      </c>
      <c r="F1628" s="803" t="s">
        <v>8611</v>
      </c>
      <c r="G1628" s="803" t="s">
        <v>8612</v>
      </c>
      <c r="H1628" s="803" t="s">
        <v>8613</v>
      </c>
      <c r="I1628" s="803" t="str">
        <f>IFERROR(INDEX('УУС'!F:F,MATCH('показатель 504-п'!T1628,'УУС'!N:N,0)),"")</f>
        <v/>
      </c>
      <c r="J1628" s="804" t="str">
        <f t="shared" si="80"/>
        <v xml:space="preserve">4G низ</v>
      </c>
      <c r="K1628" s="805" t="s">
        <v>156</v>
      </c>
      <c r="L1628" s="805" t="s">
        <v>2643</v>
      </c>
      <c r="M1628" s="805" t="s">
        <v>156</v>
      </c>
      <c r="N1628" s="805" t="s">
        <v>156</v>
      </c>
      <c r="O1628" s="806" t="str">
        <f t="shared" si="81"/>
        <v>РРЛ</v>
      </c>
      <c r="P1628" s="801" t="s">
        <v>2540</v>
      </c>
      <c r="Q1628" s="801" t="str">
        <f>CONCATENATE(IFERROR(INDEX('УЦН 1.0'!D:D,MATCH('показатель 504-п'!T1628,'УЦН 1.0'!R:R,0)),""),IF(IFERROR(INDEX('УЦН 1.0'!H:H,MATCH('показатель 504-п'!T1628,'УЦН 1.0'!R:R,0)),"")="",""," ("&amp;IFERROR(INDEX('УЦН 1.0'!H:H,MATCH('показатель 504-п'!T1628,'УЦН 1.0'!R:R,0)),"")&amp;")"))</f>
        <v/>
      </c>
      <c r="R1628" s="807" t="str">
        <f>IFERROR(INDEX('УЦН 2.0'!K:K,MATCH('показатель 504-п'!T1628,'УЦН 2.0'!L:L,0)),"")</f>
        <v/>
      </c>
      <c r="S1628" s="801" t="str">
        <f>IFERROR(INDEX('ПРТС'!H:H,MATCH('показатель 504-п'!T1628,'ПРТС'!P:P,0)),"")</f>
        <v/>
      </c>
      <c r="T1628" s="808">
        <v>1629</v>
      </c>
      <c r="U1628" s="785"/>
      <c r="V1628" s="785"/>
      <c r="W1628" s="785"/>
      <c r="X1628" s="785"/>
      <c r="Y1628" s="785"/>
      <c r="Z1628" s="785"/>
      <c r="AA1628" s="785"/>
      <c r="AB1628" s="785"/>
    </row>
    <row r="1629" ht="14.25">
      <c r="A1629" s="800" t="s">
        <v>788</v>
      </c>
      <c r="B1629" s="800"/>
      <c r="C1629" s="800" t="s">
        <v>8614</v>
      </c>
      <c r="D1629" s="801">
        <v>6</v>
      </c>
      <c r="E1629" s="802">
        <v>6</v>
      </c>
      <c r="F1629" s="803" t="s">
        <v>8615</v>
      </c>
      <c r="G1629" s="803" t="s">
        <v>8616</v>
      </c>
      <c r="H1629" s="803" t="s">
        <v>8617</v>
      </c>
      <c r="I1629" s="803" t="str">
        <f>IFERROR(INDEX('УУС'!F:F,MATCH('показатель 504-п'!T1629,'УУС'!N:N,0)),"")</f>
        <v xml:space="preserve">ул. Центральная, д. 3</v>
      </c>
      <c r="J1629" s="804" t="str">
        <f t="shared" si="80"/>
        <v xml:space="preserve">4G хор</v>
      </c>
      <c r="K1629" s="805" t="s">
        <v>156</v>
      </c>
      <c r="L1629" s="805" t="s">
        <v>156</v>
      </c>
      <c r="M1629" s="805" t="s">
        <v>156</v>
      </c>
      <c r="N1629" s="805" t="s">
        <v>2483</v>
      </c>
      <c r="O1629" s="806" t="str">
        <f t="shared" si="81"/>
        <v>-</v>
      </c>
      <c r="P1629" s="801" t="s">
        <v>156</v>
      </c>
      <c r="Q1629" s="801" t="str">
        <f>CONCATENATE(IFERROR(INDEX('УЦН 1.0'!D:D,MATCH('показатель 504-п'!T1629,'УЦН 1.0'!R:R,0)),""),IF(IFERROR(INDEX('УЦН 1.0'!H:H,MATCH('показатель 504-п'!T1629,'УЦН 1.0'!R:R,0)),"")="",""," ("&amp;IFERROR(INDEX('УЦН 1.0'!H:H,MATCH('показатель 504-п'!T1629,'УЦН 1.0'!R:R,0)),"")&amp;")"))</f>
        <v/>
      </c>
      <c r="R1629" s="807" t="str">
        <f>IFERROR(INDEX('УЦН 2.0'!K:K,MATCH('показатель 504-п'!T1629,'УЦН 2.0'!L:L,0)),"")</f>
        <v/>
      </c>
      <c r="S1629" s="801" t="str">
        <f>IFERROR(INDEX('ПРТС'!H:H,MATCH('показатель 504-п'!T1629,'ПРТС'!P:P,0)),"")</f>
        <v/>
      </c>
      <c r="T1629" s="808">
        <v>1630</v>
      </c>
      <c r="U1629" s="785"/>
      <c r="V1629" s="785"/>
      <c r="W1629" s="785"/>
      <c r="X1629" s="785"/>
      <c r="Y1629" s="785"/>
      <c r="Z1629" s="785"/>
      <c r="AA1629" s="785"/>
      <c r="AB1629" s="785"/>
    </row>
    <row r="1630" ht="14.25">
      <c r="A1630" s="800" t="s">
        <v>788</v>
      </c>
      <c r="B1630" s="800"/>
      <c r="C1630" s="800" t="s">
        <v>435</v>
      </c>
      <c r="D1630" s="801">
        <v>276</v>
      </c>
      <c r="E1630" s="802">
        <v>179</v>
      </c>
      <c r="F1630" s="803" t="s">
        <v>8618</v>
      </c>
      <c r="G1630" s="803" t="s">
        <v>8619</v>
      </c>
      <c r="H1630" s="803" t="s">
        <v>8620</v>
      </c>
      <c r="I1630" s="803" t="str">
        <f>IFERROR(INDEX('УУС'!F:F,MATCH('показатель 504-п'!T1630,'УУС'!N:N,0)),"")</f>
        <v/>
      </c>
      <c r="J1630" s="804" t="str">
        <f t="shared" si="80"/>
        <v xml:space="preserve">4G хор</v>
      </c>
      <c r="K1630" s="805" t="s">
        <v>2480</v>
      </c>
      <c r="L1630" s="805" t="s">
        <v>2481</v>
      </c>
      <c r="M1630" s="805" t="s">
        <v>2482</v>
      </c>
      <c r="N1630" s="805" t="s">
        <v>2483</v>
      </c>
      <c r="O1630" s="806" t="str">
        <f t="shared" si="81"/>
        <v>ВОЛС</v>
      </c>
      <c r="P1630" s="801" t="s">
        <v>819</v>
      </c>
      <c r="Q1630" s="801" t="str">
        <f>CONCATENATE(IFERROR(INDEX('УЦН 1.0'!D:D,MATCH('показатель 504-п'!T1630,'УЦН 1.0'!R:R,0)),""),IF(IFERROR(INDEX('УЦН 1.0'!H:H,MATCH('показатель 504-п'!T1630,'УЦН 1.0'!R:R,0)),"")="",""," ("&amp;IFERROR(INDEX('УЦН 1.0'!H:H,MATCH('показатель 504-п'!T1630,'УЦН 1.0'!R:R,0)),"")&amp;")"))</f>
        <v xml:space="preserve">2017 (ВОЛС)</v>
      </c>
      <c r="R1630" s="807" t="str">
        <f>IFERROR(INDEX('УЦН 2.0'!K:K,MATCH('показатель 504-п'!T1630,'УЦН 2.0'!L:L,0)),"")</f>
        <v/>
      </c>
      <c r="S1630" s="801" t="str">
        <f>IFERROR(INDEX('ПРТС'!H:H,MATCH('показатель 504-п'!T1630,'ПРТС'!P:P,0)),"")</f>
        <v/>
      </c>
      <c r="T1630" s="808">
        <v>1631</v>
      </c>
      <c r="U1630" s="785"/>
      <c r="V1630" s="785"/>
      <c r="W1630" s="785"/>
      <c r="X1630" s="785"/>
      <c r="Y1630" s="785"/>
      <c r="Z1630" s="785"/>
      <c r="AA1630" s="785"/>
      <c r="AB1630" s="785"/>
    </row>
    <row r="1631" ht="14.25">
      <c r="A1631" s="800" t="s">
        <v>788</v>
      </c>
      <c r="B1631" s="800"/>
      <c r="C1631" s="800" t="s">
        <v>5917</v>
      </c>
      <c r="D1631" s="801">
        <v>1658</v>
      </c>
      <c r="E1631" s="802">
        <v>1178</v>
      </c>
      <c r="F1631" s="803" t="s">
        <v>8621</v>
      </c>
      <c r="G1631" s="803" t="s">
        <v>8622</v>
      </c>
      <c r="H1631" s="803" t="s">
        <v>8623</v>
      </c>
      <c r="I1631" s="803" t="str">
        <f>IFERROR(INDEX('УУС'!F:F,MATCH('показатель 504-п'!T1631,'УУС'!N:N,0)),"")</f>
        <v/>
      </c>
      <c r="J1631" s="804" t="str">
        <f t="shared" si="80"/>
        <v xml:space="preserve">4G хор</v>
      </c>
      <c r="K1631" s="805" t="s">
        <v>2480</v>
      </c>
      <c r="L1631" s="805" t="s">
        <v>2536</v>
      </c>
      <c r="M1631" s="805" t="s">
        <v>2516</v>
      </c>
      <c r="N1631" s="805" t="s">
        <v>2695</v>
      </c>
      <c r="O1631" s="806" t="str">
        <f t="shared" si="81"/>
        <v>ВОЛС</v>
      </c>
      <c r="P1631" s="801" t="s">
        <v>819</v>
      </c>
      <c r="Q1631" s="801" t="str">
        <f>CONCATENATE(IFERROR(INDEX('УЦН 1.0'!D:D,MATCH('показатель 504-п'!T1631,'УЦН 1.0'!R:R,0)),""),IF(IFERROR(INDEX('УЦН 1.0'!H:H,MATCH('показатель 504-п'!T1631,'УЦН 1.0'!R:R,0)),"")="",""," ("&amp;IFERROR(INDEX('УЦН 1.0'!H:H,MATCH('показатель 504-п'!T1631,'УЦН 1.0'!R:R,0)),"")&amp;")"))</f>
        <v/>
      </c>
      <c r="R1631" s="807" t="str">
        <f>IFERROR(INDEX('УЦН 2.0'!K:K,MATCH('показатель 504-п'!T1631,'УЦН 2.0'!L:L,0)),"")</f>
        <v/>
      </c>
      <c r="S1631" s="801" t="str">
        <f>IFERROR(INDEX('ПРТС'!H:H,MATCH('показатель 504-п'!T1631,'ПРТС'!P:P,0)),"")</f>
        <v/>
      </c>
      <c r="T1631" s="808">
        <v>1632</v>
      </c>
      <c r="U1631" s="785"/>
      <c r="V1631" s="785"/>
      <c r="W1631" s="785"/>
      <c r="X1631" s="785"/>
      <c r="Y1631" s="785"/>
      <c r="Z1631" s="785"/>
      <c r="AA1631" s="785"/>
      <c r="AB1631" s="785"/>
    </row>
    <row r="1632" ht="14.25">
      <c r="A1632" s="800" t="s">
        <v>788</v>
      </c>
      <c r="B1632" s="800"/>
      <c r="C1632" s="800" t="s">
        <v>436</v>
      </c>
      <c r="D1632" s="801">
        <v>438</v>
      </c>
      <c r="E1632" s="802">
        <v>452</v>
      </c>
      <c r="F1632" s="803" t="s">
        <v>8624</v>
      </c>
      <c r="G1632" s="803" t="s">
        <v>8625</v>
      </c>
      <c r="H1632" s="803" t="s">
        <v>8626</v>
      </c>
      <c r="I1632" s="803" t="str">
        <f>IFERROR(INDEX('УУС'!F:F,MATCH('показатель 504-п'!T1632,'УУС'!N:N,0)),"")</f>
        <v/>
      </c>
      <c r="J1632" s="804" t="str">
        <f t="shared" si="80"/>
        <v xml:space="preserve">4G хор</v>
      </c>
      <c r="K1632" s="805" t="s">
        <v>2480</v>
      </c>
      <c r="L1632" s="805" t="s">
        <v>2481</v>
      </c>
      <c r="M1632" s="805" t="s">
        <v>2482</v>
      </c>
      <c r="N1632" s="805" t="s">
        <v>2483</v>
      </c>
      <c r="O1632" s="806" t="str">
        <f t="shared" si="81"/>
        <v>ВОЛС</v>
      </c>
      <c r="P1632" s="801" t="s">
        <v>819</v>
      </c>
      <c r="Q1632" s="801" t="str">
        <f>CONCATENATE(IFERROR(INDEX('УЦН 1.0'!D:D,MATCH('показатель 504-п'!T1632,'УЦН 1.0'!R:R,0)),""),IF(IFERROR(INDEX('УЦН 1.0'!H:H,MATCH('показатель 504-п'!T1632,'УЦН 1.0'!R:R,0)),"")="",""," ("&amp;IFERROR(INDEX('УЦН 1.0'!H:H,MATCH('показатель 504-п'!T1632,'УЦН 1.0'!R:R,0)),"")&amp;")"))</f>
        <v xml:space="preserve">2017 (ВОЛС)</v>
      </c>
      <c r="R1632" s="807" t="str">
        <f>IFERROR(INDEX('УЦН 2.0'!K:K,MATCH('показатель 504-п'!T1632,'УЦН 2.0'!L:L,0)),"")</f>
        <v/>
      </c>
      <c r="S1632" s="801" t="str">
        <f>IFERROR(INDEX('ПРТС'!H:H,MATCH('показатель 504-п'!T1632,'ПРТС'!P:P,0)),"")</f>
        <v/>
      </c>
      <c r="T1632" s="808">
        <v>1633</v>
      </c>
      <c r="U1632" s="785"/>
      <c r="V1632" s="785"/>
      <c r="W1632" s="785"/>
      <c r="X1632" s="785"/>
      <c r="Y1632" s="785"/>
      <c r="Z1632" s="785"/>
      <c r="AA1632" s="785"/>
      <c r="AB1632" s="785"/>
    </row>
    <row r="1633" ht="14.25">
      <c r="A1633" s="814" t="s">
        <v>788</v>
      </c>
      <c r="B1633" s="800"/>
      <c r="C1633" s="814" t="s">
        <v>437</v>
      </c>
      <c r="D1633" s="815">
        <v>337</v>
      </c>
      <c r="E1633" s="802">
        <v>246</v>
      </c>
      <c r="F1633" s="803" t="s">
        <v>8627</v>
      </c>
      <c r="G1633" s="803" t="s">
        <v>8628</v>
      </c>
      <c r="H1633" s="803" t="s">
        <v>8629</v>
      </c>
      <c r="I1633" s="803" t="str">
        <f>IFERROR(INDEX('УУС'!F:F,MATCH('показатель 504-п'!T1633,'УУС'!N:N,0)),"")</f>
        <v xml:space="preserve">ул. Школьная, д. 1</v>
      </c>
      <c r="J1633" s="816" t="str">
        <f t="shared" si="80"/>
        <v xml:space="preserve">4G хор</v>
      </c>
      <c r="K1633" s="805"/>
      <c r="L1633" s="817" t="s">
        <v>2481</v>
      </c>
      <c r="M1633" s="805"/>
      <c r="N1633" s="805"/>
      <c r="O1633" s="806" t="str">
        <f t="shared" si="81"/>
        <v>ВОЛС</v>
      </c>
      <c r="P1633" s="801" t="s">
        <v>819</v>
      </c>
      <c r="Q1633" s="801" t="str">
        <f>CONCATENATE(IFERROR(INDEX('УЦН 1.0'!D:D,MATCH('показатель 504-п'!T1633,'УЦН 1.0'!R:R,0)),""),IF(IFERROR(INDEX('УЦН 1.0'!H:H,MATCH('показатель 504-п'!T1633,'УЦН 1.0'!R:R,0)),"")="",""," ("&amp;IFERROR(INDEX('УЦН 1.0'!H:H,MATCH('показатель 504-п'!T1633,'УЦН 1.0'!R:R,0)),"")&amp;")"))</f>
        <v xml:space="preserve">2017 (ВОЛС)</v>
      </c>
      <c r="R1633" s="807" t="str">
        <f>IFERROR(INDEX('УЦН 2.0'!K:K,MATCH('показатель 504-п'!T1633,'УЦН 2.0'!L:L,0)),"")</f>
        <v/>
      </c>
      <c r="S1633" s="801">
        <f>IFERROR(INDEX('ПРТС'!H:H,MATCH('показатель 504-п'!T1633,'ПРТС'!P:P,0)),"")</f>
        <v>2022</v>
      </c>
      <c r="T1633" s="808">
        <v>1634</v>
      </c>
      <c r="U1633" s="785"/>
      <c r="V1633" s="785"/>
      <c r="W1633" s="785"/>
      <c r="X1633" s="785"/>
      <c r="Y1633" s="785"/>
      <c r="Z1633" s="785"/>
      <c r="AA1633" s="785"/>
      <c r="AB1633" s="785"/>
    </row>
    <row r="1634" ht="14.25">
      <c r="A1634" s="800" t="s">
        <v>788</v>
      </c>
      <c r="B1634" s="800"/>
      <c r="C1634" s="800" t="s">
        <v>8630</v>
      </c>
      <c r="D1634" s="801">
        <v>165</v>
      </c>
      <c r="E1634" s="802">
        <v>97</v>
      </c>
      <c r="F1634" s="803" t="s">
        <v>8631</v>
      </c>
      <c r="G1634" s="803" t="s">
        <v>8632</v>
      </c>
      <c r="H1634" s="803" t="s">
        <v>8633</v>
      </c>
      <c r="I1634" s="803" t="str">
        <f>IFERROR(INDEX('УУС'!F:F,MATCH('показатель 504-п'!T1634,'УУС'!N:N,0)),"")</f>
        <v/>
      </c>
      <c r="J1634" s="804" t="str">
        <f t="shared" si="80"/>
        <v xml:space="preserve">4G хор</v>
      </c>
      <c r="K1634" s="805" t="s">
        <v>2480</v>
      </c>
      <c r="L1634" s="805" t="s">
        <v>2481</v>
      </c>
      <c r="M1634" s="805" t="s">
        <v>2482</v>
      </c>
      <c r="N1634" s="805" t="s">
        <v>2483</v>
      </c>
      <c r="O1634" s="806" t="str">
        <f t="shared" si="81"/>
        <v>ВОЛС</v>
      </c>
      <c r="P1634" s="801" t="s">
        <v>819</v>
      </c>
      <c r="Q1634" s="801" t="str">
        <f>CONCATENATE(IFERROR(INDEX('УЦН 1.0'!D:D,MATCH('показатель 504-п'!T1634,'УЦН 1.0'!R:R,0)),""),IF(IFERROR(INDEX('УЦН 1.0'!H:H,MATCH('показатель 504-п'!T1634,'УЦН 1.0'!R:R,0)),"")="",""," ("&amp;IFERROR(INDEX('УЦН 1.0'!H:H,MATCH('показатель 504-п'!T1634,'УЦН 1.0'!R:R,0)),"")&amp;")"))</f>
        <v/>
      </c>
      <c r="R1634" s="807" t="str">
        <f>IFERROR(INDEX('УЦН 2.0'!K:K,MATCH('показатель 504-п'!T1634,'УЦН 2.0'!L:L,0)),"")</f>
        <v/>
      </c>
      <c r="S1634" s="801" t="str">
        <f>IFERROR(INDEX('ПРТС'!H:H,MATCH('показатель 504-п'!T1634,'ПРТС'!P:P,0)),"")</f>
        <v/>
      </c>
      <c r="T1634" s="808">
        <v>1635</v>
      </c>
      <c r="U1634" s="785"/>
      <c r="V1634" s="785"/>
      <c r="W1634" s="785"/>
      <c r="X1634" s="785"/>
      <c r="Y1634" s="785"/>
      <c r="Z1634" s="785"/>
      <c r="AA1634" s="785"/>
      <c r="AB1634" s="785"/>
    </row>
    <row r="1635" ht="14.25">
      <c r="A1635" s="800" t="s">
        <v>788</v>
      </c>
      <c r="B1635" s="800"/>
      <c r="C1635" s="824" t="s">
        <v>8634</v>
      </c>
      <c r="D1635" s="801">
        <v>647</v>
      </c>
      <c r="E1635" s="802">
        <v>630</v>
      </c>
      <c r="F1635" s="803" t="s">
        <v>8635</v>
      </c>
      <c r="G1635" s="803" t="s">
        <v>8636</v>
      </c>
      <c r="H1635" s="803" t="s">
        <v>8637</v>
      </c>
      <c r="I1635" s="803" t="str">
        <f>IFERROR(INDEX('УУС'!F:F,MATCH('показатель 504-п'!T1635,'УУС'!N:N,0)),"")</f>
        <v/>
      </c>
      <c r="J1635" s="804" t="str">
        <f t="shared" si="80"/>
        <v xml:space="preserve">4G хор</v>
      </c>
      <c r="K1635" s="805" t="s">
        <v>2480</v>
      </c>
      <c r="L1635" s="825" t="s">
        <v>2481</v>
      </c>
      <c r="M1635" s="825" t="s">
        <v>2482</v>
      </c>
      <c r="N1635" s="825" t="s">
        <v>2483</v>
      </c>
      <c r="O1635" s="806" t="str">
        <f t="shared" si="81"/>
        <v>РРЛ</v>
      </c>
      <c r="P1635" s="801" t="s">
        <v>2540</v>
      </c>
      <c r="Q1635" s="801" t="str">
        <f>CONCATENATE(IFERROR(INDEX('УЦН 1.0'!D:D,MATCH('показатель 504-п'!T1635,'УЦН 1.0'!R:R,0)),""),IF(IFERROR(INDEX('УЦН 1.0'!H:H,MATCH('показатель 504-п'!T1635,'УЦН 1.0'!R:R,0)),"")="",""," ("&amp;IFERROR(INDEX('УЦН 1.0'!H:H,MATCH('показатель 504-п'!T1635,'УЦН 1.0'!R:R,0)),"")&amp;")"))</f>
        <v/>
      </c>
      <c r="R1635" s="807" t="str">
        <f>IFERROR(INDEX('УЦН 2.0'!K:K,MATCH('показатель 504-п'!T1635,'УЦН 2.0'!L:L,0)),"")</f>
        <v/>
      </c>
      <c r="S1635" s="801" t="str">
        <f>IFERROR(INDEX('ПРТС'!H:H,MATCH('показатель 504-п'!T1635,'ПРТС'!P:P,0)),"")</f>
        <v/>
      </c>
      <c r="T1635" s="808">
        <v>1636</v>
      </c>
      <c r="U1635" s="785"/>
      <c r="V1635" s="785"/>
      <c r="W1635" s="785"/>
      <c r="X1635" s="785"/>
      <c r="Y1635" s="785"/>
      <c r="Z1635" s="785"/>
      <c r="AA1635" s="785"/>
      <c r="AB1635" s="785"/>
    </row>
    <row r="1636" ht="14.25">
      <c r="A1636" s="800" t="s">
        <v>788</v>
      </c>
      <c r="B1636" s="800"/>
      <c r="C1636" s="800" t="s">
        <v>1406</v>
      </c>
      <c r="D1636" s="801">
        <v>243</v>
      </c>
      <c r="E1636" s="822">
        <v>141</v>
      </c>
      <c r="F1636" s="823" t="s">
        <v>8638</v>
      </c>
      <c r="G1636" s="823" t="s">
        <v>8639</v>
      </c>
      <c r="H1636" s="823" t="s">
        <v>8640</v>
      </c>
      <c r="I1636" s="803" t="str">
        <f>IFERROR(INDEX('УУС'!F:F,MATCH('показатель 504-п'!T1636,'УУС'!N:N,0)),"")</f>
        <v/>
      </c>
      <c r="J1636" s="804" t="str">
        <f t="shared" si="80"/>
        <v xml:space="preserve">4G низ</v>
      </c>
      <c r="K1636" s="805" t="s">
        <v>4119</v>
      </c>
      <c r="L1636" s="805" t="s">
        <v>156</v>
      </c>
      <c r="M1636" s="805" t="s">
        <v>156</v>
      </c>
      <c r="N1636" s="805" t="s">
        <v>156</v>
      </c>
      <c r="O1636" s="806" t="str">
        <f t="shared" si="81"/>
        <v>РРЛ</v>
      </c>
      <c r="P1636" s="801" t="s">
        <v>2540</v>
      </c>
      <c r="Q1636" s="801" t="str">
        <f>CONCATENATE(IFERROR(INDEX('УЦН 1.0'!D:D,MATCH('показатель 504-п'!T1636,'УЦН 1.0'!R:R,0)),""),IF(IFERROR(INDEX('УЦН 1.0'!H:H,MATCH('показатель 504-п'!T1636,'УЦН 1.0'!R:R,0)),"")="",""," ("&amp;IFERROR(INDEX('УЦН 1.0'!H:H,MATCH('показатель 504-п'!T1636,'УЦН 1.0'!R:R,0)),"")&amp;")"))</f>
        <v/>
      </c>
      <c r="R1636" s="807" t="str">
        <f>IFERROR(INDEX('УЦН 2.0'!K:K,MATCH('показатель 504-п'!T1636,'УЦН 2.0'!L:L,0)),"")</f>
        <v/>
      </c>
      <c r="S1636" s="801" t="str">
        <f>IFERROR(INDEX('ПРТС'!H:H,MATCH('показатель 504-п'!T1636,'ПРТС'!P:P,0)),"")</f>
        <v/>
      </c>
      <c r="T1636" s="808">
        <v>1637</v>
      </c>
      <c r="U1636" s="785"/>
      <c r="V1636" s="785"/>
      <c r="W1636" s="785"/>
      <c r="X1636" s="785"/>
      <c r="Y1636" s="785"/>
      <c r="Z1636" s="785"/>
      <c r="AA1636" s="785"/>
      <c r="AB1636" s="785"/>
    </row>
    <row r="1637" ht="14.25">
      <c r="A1637" s="800" t="s">
        <v>788</v>
      </c>
      <c r="B1637" s="800"/>
      <c r="C1637" s="800" t="s">
        <v>8641</v>
      </c>
      <c r="D1637" s="801">
        <v>177</v>
      </c>
      <c r="E1637" s="802">
        <v>91</v>
      </c>
      <c r="F1637" s="803" t="s">
        <v>8642</v>
      </c>
      <c r="G1637" s="803" t="s">
        <v>8643</v>
      </c>
      <c r="H1637" s="803" t="s">
        <v>8644</v>
      </c>
      <c r="I1637" s="803" t="str">
        <f>IFERROR(INDEX('УУС'!F:F,MATCH('показатель 504-п'!T1637,'УУС'!N:N,0)),"")</f>
        <v/>
      </c>
      <c r="J1637" s="804" t="str">
        <f t="shared" si="80"/>
        <v xml:space="preserve">4G хор</v>
      </c>
      <c r="K1637" s="805" t="s">
        <v>2480</v>
      </c>
      <c r="L1637" s="805" t="s">
        <v>156</v>
      </c>
      <c r="M1637" s="805" t="s">
        <v>156</v>
      </c>
      <c r="N1637" s="805" t="s">
        <v>2483</v>
      </c>
      <c r="O1637" s="806" t="str">
        <f t="shared" si="81"/>
        <v>РРЛ</v>
      </c>
      <c r="P1637" s="801" t="s">
        <v>2540</v>
      </c>
      <c r="Q1637" s="801" t="str">
        <f>CONCATENATE(IFERROR(INDEX('УЦН 1.0'!D:D,MATCH('показатель 504-п'!T1637,'УЦН 1.0'!R:R,0)),""),IF(IFERROR(INDEX('УЦН 1.0'!H:H,MATCH('показатель 504-п'!T1637,'УЦН 1.0'!R:R,0)),"")="",""," ("&amp;IFERROR(INDEX('УЦН 1.0'!H:H,MATCH('показатель 504-п'!T1637,'УЦН 1.0'!R:R,0)),"")&amp;")"))</f>
        <v/>
      </c>
      <c r="R1637" s="807" t="str">
        <f>IFERROR(INDEX('УЦН 2.0'!K:K,MATCH('показатель 504-п'!T1637,'УЦН 2.0'!L:L,0)),"")</f>
        <v/>
      </c>
      <c r="S1637" s="801" t="str">
        <f>IFERROR(INDEX('ПРТС'!H:H,MATCH('показатель 504-п'!T1637,'ПРТС'!P:P,0)),"")</f>
        <v/>
      </c>
      <c r="T1637" s="808">
        <v>1638</v>
      </c>
      <c r="U1637" s="785"/>
      <c r="V1637" s="785"/>
      <c r="W1637" s="785"/>
      <c r="X1637" s="785"/>
      <c r="Y1637" s="785"/>
      <c r="Z1637" s="785"/>
      <c r="AA1637" s="785"/>
      <c r="AB1637" s="785"/>
    </row>
    <row r="1638" ht="14.25">
      <c r="A1638" s="800" t="s">
        <v>788</v>
      </c>
      <c r="B1638" s="800"/>
      <c r="C1638" s="800" t="s">
        <v>438</v>
      </c>
      <c r="D1638" s="801">
        <v>399</v>
      </c>
      <c r="E1638" s="802">
        <v>327</v>
      </c>
      <c r="F1638" s="803" t="s">
        <v>8645</v>
      </c>
      <c r="G1638" s="803" t="s">
        <v>8646</v>
      </c>
      <c r="H1638" s="803" t="s">
        <v>8647</v>
      </c>
      <c r="I1638" s="803" t="str">
        <f>IFERROR(INDEX('УУС'!F:F,MATCH('показатель 504-п'!T1638,'УУС'!N:N,0)),"")</f>
        <v/>
      </c>
      <c r="J1638" s="804" t="str">
        <f t="shared" si="80"/>
        <v xml:space="preserve">4G хор</v>
      </c>
      <c r="K1638" s="805" t="s">
        <v>4119</v>
      </c>
      <c r="L1638" s="805" t="s">
        <v>2481</v>
      </c>
      <c r="M1638" s="805" t="s">
        <v>4220</v>
      </c>
      <c r="N1638" s="805" t="s">
        <v>2483</v>
      </c>
      <c r="O1638" s="806" t="str">
        <f t="shared" si="81"/>
        <v>ВОЛС</v>
      </c>
      <c r="P1638" s="801" t="s">
        <v>819</v>
      </c>
      <c r="Q1638" s="801" t="str">
        <f>CONCATENATE(IFERROR(INDEX('УЦН 1.0'!D:D,MATCH('показатель 504-п'!T1638,'УЦН 1.0'!R:R,0)),""),IF(IFERROR(INDEX('УЦН 1.0'!H:H,MATCH('показатель 504-п'!T1638,'УЦН 1.0'!R:R,0)),"")="",""," ("&amp;IFERROR(INDEX('УЦН 1.0'!H:H,MATCH('показатель 504-п'!T1638,'УЦН 1.0'!R:R,0)),"")&amp;")"))</f>
        <v xml:space="preserve">2017 (ВОЛС)</v>
      </c>
      <c r="R1638" s="807" t="str">
        <f>IFERROR(INDEX('УЦН 2.0'!K:K,MATCH('показатель 504-п'!T1638,'УЦН 2.0'!L:L,0)),"")</f>
        <v/>
      </c>
      <c r="S1638" s="801" t="str">
        <f>IFERROR(INDEX('ПРТС'!H:H,MATCH('показатель 504-п'!T1638,'ПРТС'!P:P,0)),"")</f>
        <v/>
      </c>
      <c r="T1638" s="808">
        <v>1639</v>
      </c>
      <c r="U1638" s="785"/>
      <c r="V1638" s="785"/>
      <c r="W1638" s="785"/>
      <c r="X1638" s="785"/>
      <c r="Y1638" s="785"/>
      <c r="Z1638" s="785"/>
      <c r="AA1638" s="785"/>
      <c r="AB1638" s="785"/>
    </row>
    <row r="1639" ht="14.25">
      <c r="A1639" s="800" t="s">
        <v>788</v>
      </c>
      <c r="B1639" s="800"/>
      <c r="C1639" s="800" t="s">
        <v>439</v>
      </c>
      <c r="D1639" s="801">
        <v>266</v>
      </c>
      <c r="E1639" s="822">
        <v>143</v>
      </c>
      <c r="F1639" s="823" t="s">
        <v>8648</v>
      </c>
      <c r="G1639" s="823" t="s">
        <v>8649</v>
      </c>
      <c r="H1639" s="823" t="s">
        <v>8650</v>
      </c>
      <c r="I1639" s="803" t="str">
        <f>IFERROR(INDEX('УУС'!F:F,MATCH('показатель 504-п'!T1639,'УУС'!N:N,0)),"")</f>
        <v xml:space="preserve">ул. Пролетарская, д. 18</v>
      </c>
      <c r="J1639" s="804" t="str">
        <f t="shared" si="80"/>
        <v xml:space="preserve">4G низ</v>
      </c>
      <c r="K1639" s="805" t="s">
        <v>4119</v>
      </c>
      <c r="L1639" s="805" t="s">
        <v>2643</v>
      </c>
      <c r="M1639" s="805" t="s">
        <v>4220</v>
      </c>
      <c r="N1639" s="805" t="s">
        <v>2586</v>
      </c>
      <c r="O1639" s="806" t="str">
        <f t="shared" si="81"/>
        <v>ВОЛС</v>
      </c>
      <c r="P1639" s="801" t="s">
        <v>156</v>
      </c>
      <c r="Q1639" s="801" t="str">
        <f>CONCATENATE(IFERROR(INDEX('УЦН 1.0'!D:D,MATCH('показатель 504-п'!T1639,'УЦН 1.0'!R:R,0)),""),IF(IFERROR(INDEX('УЦН 1.0'!H:H,MATCH('показатель 504-п'!T1639,'УЦН 1.0'!R:R,0)),"")="",""," ("&amp;IFERROR(INDEX('УЦН 1.0'!H:H,MATCH('показатель 504-п'!T1639,'УЦН 1.0'!R:R,0)),"")&amp;")"))</f>
        <v xml:space="preserve">2017 (ВОЛС)</v>
      </c>
      <c r="R1639" s="807" t="str">
        <f>IFERROR(INDEX('УЦН 2.0'!K:K,MATCH('показатель 504-п'!T1639,'УЦН 2.0'!L:L,0)),"")</f>
        <v/>
      </c>
      <c r="S1639" s="801" t="str">
        <f>IFERROR(INDEX('ПРТС'!H:H,MATCH('показатель 504-п'!T1639,'ПРТС'!P:P,0)),"")</f>
        <v/>
      </c>
      <c r="T1639" s="808">
        <v>1640</v>
      </c>
      <c r="U1639" s="785"/>
      <c r="V1639" s="785"/>
      <c r="W1639" s="785"/>
      <c r="X1639" s="785"/>
      <c r="Y1639" s="785"/>
      <c r="Z1639" s="785"/>
      <c r="AA1639" s="785"/>
      <c r="AB1639" s="785"/>
    </row>
    <row r="1640" ht="14.25">
      <c r="A1640" s="814" t="s">
        <v>788</v>
      </c>
      <c r="B1640" s="800"/>
      <c r="C1640" s="814" t="s">
        <v>660</v>
      </c>
      <c r="D1640" s="815">
        <v>242</v>
      </c>
      <c r="E1640" s="802">
        <v>188</v>
      </c>
      <c r="F1640" s="803" t="s">
        <v>8651</v>
      </c>
      <c r="G1640" s="803" t="s">
        <v>8652</v>
      </c>
      <c r="H1640" s="803" t="s">
        <v>8653</v>
      </c>
      <c r="I1640" s="803" t="str">
        <f>IFERROR(INDEX('УУС'!F:F,MATCH('показатель 504-п'!T1640,'УУС'!N:N,0)),"")</f>
        <v/>
      </c>
      <c r="J1640" s="816" t="str">
        <f t="shared" ref="J1640:J1703" si="82">IF(COUNTIF(K1640:N1640,"*4G хорошее*")&gt;0,"4G хор",IF(COUNTIF(K1640:N1640,"*3G хорошее*")&gt;0,"3G хор",IF(COUNTIF(K1640:N1640,"*4G низкое*")&gt;0,"4G низ",IF(COUNTIF(K1640:N1640,"*3G низкое*")&gt;0,"3G низ",IF(COUNTIF(K1640:N1640,"*2G хорошее*")&gt;0,"2G хор",IF(COUNTIF(K1640:N1640,"*2G низкое*")&gt;0,"2G низ",IF((COUNTIF(K1640:N1640,"* *")=0),"-",)))))))</f>
        <v xml:space="preserve">4G хор</v>
      </c>
      <c r="K1640" s="805"/>
      <c r="L1640" s="817" t="s">
        <v>2481</v>
      </c>
      <c r="M1640" s="805"/>
      <c r="N1640" s="805"/>
      <c r="O1640" s="806" t="str">
        <f t="shared" ref="O1640:O1703" si="83">IF(COUNTIF(P1640:R1640,"*ВОЛС*")&gt;0,"ВОЛС",IF(COUNTIF(P1640:R1640,"*БШПД*")&gt;0,"РРЛ",IF(COUNTIF(P1640:R1640,"*Спутник*")&gt;0,"Спутник",IF((COUNTIF(P1640:R1640,"* *")=0),"-",))))</f>
        <v>РРЛ</v>
      </c>
      <c r="P1640" s="801" t="s">
        <v>2540</v>
      </c>
      <c r="Q1640" s="801" t="str">
        <f>CONCATENATE(IFERROR(INDEX('УЦН 1.0'!D:D,MATCH('показатель 504-п'!T1640,'УЦН 1.0'!R:R,0)),""),IF(IFERROR(INDEX('УЦН 1.0'!H:H,MATCH('показатель 504-п'!T1640,'УЦН 1.0'!R:R,0)),"")="",""," ("&amp;IFERROR(INDEX('УЦН 1.0'!H:H,MATCH('показатель 504-п'!T1640,'УЦН 1.0'!R:R,0)),"")&amp;")"))</f>
        <v/>
      </c>
      <c r="R1640" s="807" t="str">
        <f>IFERROR(INDEX('УЦН 2.0'!K:K,MATCH('показатель 504-п'!T1640,'УЦН 2.0'!L:L,0)),"")</f>
        <v/>
      </c>
      <c r="S1640" s="801">
        <f>IFERROR(INDEX('ПРТС'!H:H,MATCH('показатель 504-п'!T1640,'ПРТС'!P:P,0)),"")</f>
        <v>2022</v>
      </c>
      <c r="T1640" s="808">
        <v>1641</v>
      </c>
      <c r="U1640" s="785"/>
      <c r="V1640" s="785"/>
      <c r="W1640" s="785"/>
      <c r="X1640" s="785"/>
      <c r="Y1640" s="785"/>
      <c r="Z1640" s="785"/>
      <c r="AA1640" s="785"/>
      <c r="AB1640" s="785"/>
    </row>
    <row r="1641" ht="14.25">
      <c r="A1641" s="800" t="s">
        <v>788</v>
      </c>
      <c r="B1641" s="800"/>
      <c r="C1641" s="800" t="s">
        <v>173</v>
      </c>
      <c r="D1641" s="801">
        <v>770</v>
      </c>
      <c r="E1641" s="802">
        <v>674</v>
      </c>
      <c r="F1641" s="803" t="s">
        <v>8654</v>
      </c>
      <c r="G1641" s="803" t="s">
        <v>8655</v>
      </c>
      <c r="H1641" s="803" t="s">
        <v>8656</v>
      </c>
      <c r="I1641" s="803" t="str">
        <f>IFERROR(INDEX('УУС'!F:F,MATCH('показатель 504-п'!T1641,'УУС'!N:N,0)),"")</f>
        <v/>
      </c>
      <c r="J1641" s="804" t="str">
        <f t="shared" si="82"/>
        <v xml:space="preserve">4G хор</v>
      </c>
      <c r="K1641" s="805" t="s">
        <v>2480</v>
      </c>
      <c r="L1641" s="805" t="s">
        <v>2481</v>
      </c>
      <c r="M1641" s="805" t="s">
        <v>2482</v>
      </c>
      <c r="N1641" s="805" t="s">
        <v>2483</v>
      </c>
      <c r="O1641" s="806" t="str">
        <f t="shared" si="83"/>
        <v>ВОЛС</v>
      </c>
      <c r="P1641" s="801" t="s">
        <v>819</v>
      </c>
      <c r="Q1641" s="801" t="str">
        <f>CONCATENATE(IFERROR(INDEX('УЦН 1.0'!D:D,MATCH('показатель 504-п'!T1641,'УЦН 1.0'!R:R,0)),""),IF(IFERROR(INDEX('УЦН 1.0'!H:H,MATCH('показатель 504-п'!T1641,'УЦН 1.0'!R:R,0)),"")="",""," ("&amp;IFERROR(INDEX('УЦН 1.0'!H:H,MATCH('показатель 504-п'!T1641,'УЦН 1.0'!R:R,0)),"")&amp;")"))</f>
        <v/>
      </c>
      <c r="R1641" s="807" t="str">
        <f>IFERROR(INDEX('УЦН 2.0'!K:K,MATCH('показатель 504-п'!T1641,'УЦН 2.0'!L:L,0)),"")</f>
        <v/>
      </c>
      <c r="S1641" s="801" t="str">
        <f>IFERROR(INDEX('ПРТС'!H:H,MATCH('показатель 504-п'!T1641,'ПРТС'!P:P,0)),"")</f>
        <v/>
      </c>
      <c r="T1641" s="808">
        <v>1642</v>
      </c>
      <c r="U1641" s="785"/>
      <c r="V1641" s="785"/>
      <c r="W1641" s="785"/>
      <c r="X1641" s="785"/>
      <c r="Y1641" s="785"/>
      <c r="Z1641" s="785"/>
      <c r="AA1641" s="785"/>
      <c r="AB1641" s="785"/>
    </row>
    <row r="1642" ht="14.25">
      <c r="A1642" s="818" t="s">
        <v>788</v>
      </c>
      <c r="B1642" s="800"/>
      <c r="C1642" s="818" t="s">
        <v>440</v>
      </c>
      <c r="D1642" s="801">
        <v>500</v>
      </c>
      <c r="E1642" s="822">
        <v>383</v>
      </c>
      <c r="F1642" s="823" t="s">
        <v>8657</v>
      </c>
      <c r="G1642" s="823" t="s">
        <v>8658</v>
      </c>
      <c r="H1642" s="823" t="s">
        <v>8659</v>
      </c>
      <c r="I1642" s="803" t="str">
        <f>IFERROR(INDEX('УУС'!F:F,MATCH('показатель 504-п'!T1642,'УУС'!N:N,0)),"")</f>
        <v xml:space="preserve">ул. Путейская, д. 28А</v>
      </c>
      <c r="J1642" s="819" t="str">
        <f t="shared" si="82"/>
        <v xml:space="preserve">4G низ</v>
      </c>
      <c r="K1642" s="805" t="s">
        <v>4119</v>
      </c>
      <c r="L1642" s="820" t="s">
        <v>2643</v>
      </c>
      <c r="M1642" s="805" t="s">
        <v>4220</v>
      </c>
      <c r="N1642" s="805" t="s">
        <v>2586</v>
      </c>
      <c r="O1642" s="806" t="str">
        <f t="shared" si="83"/>
        <v>ВОЛС</v>
      </c>
      <c r="P1642" s="801" t="s">
        <v>819</v>
      </c>
      <c r="Q1642" s="801" t="str">
        <f>CONCATENATE(IFERROR(INDEX('УЦН 1.0'!D:D,MATCH('показатель 504-п'!T1642,'УЦН 1.0'!R:R,0)),""),IF(IFERROR(INDEX('УЦН 1.0'!H:H,MATCH('показатель 504-п'!T1642,'УЦН 1.0'!R:R,0)),"")="",""," ("&amp;IFERROR(INDEX('УЦН 1.0'!H:H,MATCH('показатель 504-п'!T1642,'УЦН 1.0'!R:R,0)),"")&amp;")"))</f>
        <v xml:space="preserve">2017 (ВОЛС)</v>
      </c>
      <c r="R1642" s="807" t="str">
        <f>IFERROR(INDEX('УЦН 2.0'!K:K,MATCH('показатель 504-п'!T1642,'УЦН 2.0'!L:L,0)),"")</f>
        <v/>
      </c>
      <c r="S1642" s="801">
        <f>IFERROR(INDEX('ПРТС'!H:H,MATCH('показатель 504-п'!T1642,'ПРТС'!P:P,0)),"")</f>
        <v>2024</v>
      </c>
      <c r="T1642" s="808">
        <v>1643</v>
      </c>
      <c r="U1642" s="785"/>
      <c r="V1642" s="785"/>
      <c r="W1642" s="785"/>
      <c r="X1642" s="785"/>
      <c r="Y1642" s="785"/>
      <c r="Z1642" s="785"/>
      <c r="AA1642" s="785"/>
      <c r="AB1642" s="785"/>
    </row>
    <row r="1643" ht="14.25">
      <c r="A1643" s="800" t="s">
        <v>788</v>
      </c>
      <c r="B1643" s="800"/>
      <c r="C1643" s="800" t="s">
        <v>8660</v>
      </c>
      <c r="D1643" s="801">
        <v>5</v>
      </c>
      <c r="E1643" s="802">
        <v>0</v>
      </c>
      <c r="F1643" s="803" t="s">
        <v>8661</v>
      </c>
      <c r="G1643" s="803" t="s">
        <v>8662</v>
      </c>
      <c r="H1643" s="803" t="s">
        <v>8663</v>
      </c>
      <c r="I1643" s="803" t="str">
        <f>IFERROR(INDEX('УУС'!F:F,MATCH('показатель 504-п'!T1643,'УУС'!N:N,0)),"")</f>
        <v/>
      </c>
      <c r="J1643" s="804" t="str">
        <f t="shared" si="82"/>
        <v>-</v>
      </c>
      <c r="K1643" s="805" t="s">
        <v>156</v>
      </c>
      <c r="L1643" s="805" t="s">
        <v>156</v>
      </c>
      <c r="M1643" s="805" t="s">
        <v>156</v>
      </c>
      <c r="N1643" s="805" t="s">
        <v>156</v>
      </c>
      <c r="O1643" s="806" t="str">
        <f t="shared" si="83"/>
        <v>-</v>
      </c>
      <c r="P1643" s="801" t="s">
        <v>156</v>
      </c>
      <c r="Q1643" s="801" t="str">
        <f>CONCATENATE(IFERROR(INDEX('УЦН 1.0'!D:D,MATCH('показатель 504-п'!T1643,'УЦН 1.0'!R:R,0)),""),IF(IFERROR(INDEX('УЦН 1.0'!H:H,MATCH('показатель 504-п'!T1643,'УЦН 1.0'!R:R,0)),"")="",""," ("&amp;IFERROR(INDEX('УЦН 1.0'!H:H,MATCH('показатель 504-п'!T1643,'УЦН 1.0'!R:R,0)),"")&amp;")"))</f>
        <v/>
      </c>
      <c r="R1643" s="807" t="str">
        <f>IFERROR(INDEX('УЦН 2.0'!K:K,MATCH('показатель 504-п'!T1643,'УЦН 2.0'!L:L,0)),"")</f>
        <v/>
      </c>
      <c r="S1643" s="801" t="str">
        <f>IFERROR(INDEX('ПРТС'!H:H,MATCH('показатель 504-п'!T1643,'ПРТС'!P:P,0)),"")</f>
        <v/>
      </c>
      <c r="T1643" s="808">
        <v>1644</v>
      </c>
      <c r="U1643" s="785"/>
      <c r="V1643" s="785"/>
      <c r="W1643" s="785"/>
      <c r="X1643" s="785"/>
      <c r="Y1643" s="785"/>
      <c r="Z1643" s="785"/>
      <c r="AA1643" s="785"/>
      <c r="AB1643" s="785"/>
    </row>
    <row r="1644" ht="14.25">
      <c r="A1644" s="800" t="s">
        <v>788</v>
      </c>
      <c r="B1644" s="800"/>
      <c r="C1644" s="800" t="s">
        <v>8664</v>
      </c>
      <c r="D1644" s="801">
        <v>19</v>
      </c>
      <c r="E1644" s="802">
        <v>11</v>
      </c>
      <c r="F1644" s="803" t="s">
        <v>8665</v>
      </c>
      <c r="G1644" s="803" t="s">
        <v>8666</v>
      </c>
      <c r="H1644" s="803" t="s">
        <v>8667</v>
      </c>
      <c r="I1644" s="803" t="str">
        <f>IFERROR(INDEX('УУС'!F:F,MATCH('показатель 504-п'!T1644,'УУС'!N:N,0)),"")</f>
        <v/>
      </c>
      <c r="J1644" s="804" t="str">
        <f t="shared" si="82"/>
        <v xml:space="preserve">4G хор</v>
      </c>
      <c r="K1644" s="805" t="s">
        <v>156</v>
      </c>
      <c r="L1644" s="805" t="s">
        <v>156</v>
      </c>
      <c r="M1644" s="805" t="s">
        <v>156</v>
      </c>
      <c r="N1644" s="805" t="s">
        <v>2483</v>
      </c>
      <c r="O1644" s="806" t="str">
        <f t="shared" si="83"/>
        <v>-</v>
      </c>
      <c r="P1644" s="801" t="s">
        <v>156</v>
      </c>
      <c r="Q1644" s="801" t="str">
        <f>CONCATENATE(IFERROR(INDEX('УЦН 1.0'!D:D,MATCH('показатель 504-п'!T1644,'УЦН 1.0'!R:R,0)),""),IF(IFERROR(INDEX('УЦН 1.0'!H:H,MATCH('показатель 504-п'!T1644,'УЦН 1.0'!R:R,0)),"")="",""," ("&amp;IFERROR(INDEX('УЦН 1.0'!H:H,MATCH('показатель 504-п'!T1644,'УЦН 1.0'!R:R,0)),"")&amp;")"))</f>
        <v/>
      </c>
      <c r="R1644" s="807" t="str">
        <f>IFERROR(INDEX('УЦН 2.0'!K:K,MATCH('показатель 504-п'!T1644,'УЦН 2.0'!L:L,0)),"")</f>
        <v/>
      </c>
      <c r="S1644" s="801" t="str">
        <f>IFERROR(INDEX('ПРТС'!H:H,MATCH('показатель 504-п'!T1644,'ПРТС'!P:P,0)),"")</f>
        <v/>
      </c>
      <c r="T1644" s="808">
        <v>1645</v>
      </c>
      <c r="U1644" s="785"/>
      <c r="V1644" s="785"/>
      <c r="W1644" s="785"/>
      <c r="X1644" s="785"/>
      <c r="Y1644" s="785"/>
      <c r="Z1644" s="785"/>
      <c r="AA1644" s="785"/>
      <c r="AB1644" s="785"/>
    </row>
    <row r="1645" ht="14.25">
      <c r="A1645" s="800" t="s">
        <v>788</v>
      </c>
      <c r="B1645" s="800"/>
      <c r="C1645" s="800" t="s">
        <v>8668</v>
      </c>
      <c r="D1645" s="801">
        <v>135</v>
      </c>
      <c r="E1645" s="802">
        <v>91</v>
      </c>
      <c r="F1645" s="803" t="s">
        <v>8669</v>
      </c>
      <c r="G1645" s="803" t="s">
        <v>8670</v>
      </c>
      <c r="H1645" s="803" t="s">
        <v>8671</v>
      </c>
      <c r="I1645" s="803" t="str">
        <f>IFERROR(INDEX('УУС'!F:F,MATCH('показатель 504-п'!T1645,'УУС'!N:N,0)),"")</f>
        <v/>
      </c>
      <c r="J1645" s="804" t="str">
        <f t="shared" si="82"/>
        <v xml:space="preserve">4G хор</v>
      </c>
      <c r="K1645" s="805" t="s">
        <v>2480</v>
      </c>
      <c r="L1645" s="805" t="s">
        <v>156</v>
      </c>
      <c r="M1645" s="805" t="s">
        <v>156</v>
      </c>
      <c r="N1645" s="805" t="s">
        <v>156</v>
      </c>
      <c r="O1645" s="806" t="str">
        <f t="shared" si="83"/>
        <v>ВОЛС</v>
      </c>
      <c r="P1645" s="801" t="s">
        <v>819</v>
      </c>
      <c r="Q1645" s="801" t="str">
        <f>CONCATENATE(IFERROR(INDEX('УЦН 1.0'!D:D,MATCH('показатель 504-п'!T1645,'УЦН 1.0'!R:R,0)),""),IF(IFERROR(INDEX('УЦН 1.0'!H:H,MATCH('показатель 504-п'!T1645,'УЦН 1.0'!R:R,0)),"")="",""," ("&amp;IFERROR(INDEX('УЦН 1.0'!H:H,MATCH('показатель 504-п'!T1645,'УЦН 1.0'!R:R,0)),"")&amp;")"))</f>
        <v/>
      </c>
      <c r="R1645" s="807" t="str">
        <f>IFERROR(INDEX('УЦН 2.0'!K:K,MATCH('показатель 504-п'!T1645,'УЦН 2.0'!L:L,0)),"")</f>
        <v/>
      </c>
      <c r="S1645" s="801" t="str">
        <f>IFERROR(INDEX('ПРТС'!H:H,MATCH('показатель 504-п'!T1645,'ПРТС'!P:P,0)),"")</f>
        <v/>
      </c>
      <c r="T1645" s="808">
        <v>1646</v>
      </c>
      <c r="U1645" s="785"/>
      <c r="V1645" s="785"/>
      <c r="W1645" s="785"/>
      <c r="X1645" s="785"/>
      <c r="Y1645" s="785"/>
      <c r="Z1645" s="785"/>
      <c r="AA1645" s="785"/>
      <c r="AB1645" s="785"/>
    </row>
    <row r="1646" ht="14.25">
      <c r="A1646" s="800" t="s">
        <v>788</v>
      </c>
      <c r="B1646" s="800"/>
      <c r="C1646" s="800" t="s">
        <v>8672</v>
      </c>
      <c r="D1646" s="801">
        <v>143</v>
      </c>
      <c r="E1646" s="802">
        <v>86</v>
      </c>
      <c r="F1646" s="803" t="s">
        <v>8673</v>
      </c>
      <c r="G1646" s="803" t="s">
        <v>8674</v>
      </c>
      <c r="H1646" s="803" t="s">
        <v>8675</v>
      </c>
      <c r="I1646" s="803" t="str">
        <f>IFERROR(INDEX('УУС'!F:F,MATCH('показатель 504-п'!T1646,'УУС'!N:N,0)),"")</f>
        <v/>
      </c>
      <c r="J1646" s="804" t="str">
        <f t="shared" si="82"/>
        <v xml:space="preserve">4G хор</v>
      </c>
      <c r="K1646" s="805" t="s">
        <v>2480</v>
      </c>
      <c r="L1646" s="805" t="s">
        <v>2481</v>
      </c>
      <c r="M1646" s="805" t="s">
        <v>2482</v>
      </c>
      <c r="N1646" s="805" t="s">
        <v>2483</v>
      </c>
      <c r="O1646" s="806" t="str">
        <f t="shared" si="83"/>
        <v>РРЛ</v>
      </c>
      <c r="P1646" s="801" t="s">
        <v>2540</v>
      </c>
      <c r="Q1646" s="801" t="str">
        <f>CONCATENATE(IFERROR(INDEX('УЦН 1.0'!D:D,MATCH('показатель 504-п'!T1646,'УЦН 1.0'!R:R,0)),""),IF(IFERROR(INDEX('УЦН 1.0'!H:H,MATCH('показатель 504-п'!T1646,'УЦН 1.0'!R:R,0)),"")="",""," ("&amp;IFERROR(INDEX('УЦН 1.0'!H:H,MATCH('показатель 504-п'!T1646,'УЦН 1.0'!R:R,0)),"")&amp;")"))</f>
        <v/>
      </c>
      <c r="R1646" s="807" t="str">
        <f>IFERROR(INDEX('УЦН 2.0'!K:K,MATCH('показатель 504-п'!T1646,'УЦН 2.0'!L:L,0)),"")</f>
        <v/>
      </c>
      <c r="S1646" s="801" t="str">
        <f>IFERROR(INDEX('ПРТС'!H:H,MATCH('показатель 504-п'!T1646,'ПРТС'!P:P,0)),"")</f>
        <v/>
      </c>
      <c r="T1646" s="808">
        <v>1647</v>
      </c>
      <c r="U1646" s="785"/>
      <c r="V1646" s="785"/>
      <c r="W1646" s="785"/>
      <c r="X1646" s="785"/>
      <c r="Y1646" s="785"/>
      <c r="Z1646" s="785"/>
      <c r="AA1646" s="785"/>
      <c r="AB1646" s="785"/>
    </row>
    <row r="1647" ht="14.25">
      <c r="A1647" s="800" t="s">
        <v>788</v>
      </c>
      <c r="B1647" s="800"/>
      <c r="C1647" s="800" t="s">
        <v>1441</v>
      </c>
      <c r="D1647" s="801">
        <v>158</v>
      </c>
      <c r="E1647" s="802">
        <v>185</v>
      </c>
      <c r="F1647" s="803" t="s">
        <v>8676</v>
      </c>
      <c r="G1647" s="803" t="s">
        <v>8677</v>
      </c>
      <c r="H1647" s="803" t="s">
        <v>8678</v>
      </c>
      <c r="I1647" s="803" t="str">
        <f>IFERROR(INDEX('УУС'!F:F,MATCH('показатель 504-п'!T1647,'УУС'!N:N,0)),"")</f>
        <v/>
      </c>
      <c r="J1647" s="804" t="str">
        <f t="shared" si="82"/>
        <v xml:space="preserve">4G хор</v>
      </c>
      <c r="K1647" s="805" t="s">
        <v>2480</v>
      </c>
      <c r="L1647" s="805" t="s">
        <v>2481</v>
      </c>
      <c r="M1647" s="805" t="s">
        <v>2482</v>
      </c>
      <c r="N1647" s="805" t="s">
        <v>2483</v>
      </c>
      <c r="O1647" s="806" t="str">
        <f t="shared" si="83"/>
        <v>РРЛ</v>
      </c>
      <c r="P1647" s="801" t="s">
        <v>2540</v>
      </c>
      <c r="Q1647" s="801" t="str">
        <f>CONCATENATE(IFERROR(INDEX('УЦН 1.0'!D:D,MATCH('показатель 504-п'!T1647,'УЦН 1.0'!R:R,0)),""),IF(IFERROR(INDEX('УЦН 1.0'!H:H,MATCH('показатель 504-п'!T1647,'УЦН 1.0'!R:R,0)),"")="",""," ("&amp;IFERROR(INDEX('УЦН 1.0'!H:H,MATCH('показатель 504-п'!T1647,'УЦН 1.0'!R:R,0)),"")&amp;")"))</f>
        <v/>
      </c>
      <c r="R1647" s="807" t="str">
        <f>IFERROR(INDEX('УЦН 2.0'!K:K,MATCH('показатель 504-п'!T1647,'УЦН 2.0'!L:L,0)),"")</f>
        <v/>
      </c>
      <c r="S1647" s="801" t="str">
        <f>IFERROR(INDEX('ПРТС'!H:H,MATCH('показатель 504-п'!T1647,'ПРТС'!P:P,0)),"")</f>
        <v/>
      </c>
      <c r="T1647" s="808">
        <v>1648</v>
      </c>
      <c r="U1647" s="785"/>
      <c r="V1647" s="785"/>
      <c r="W1647" s="785"/>
      <c r="X1647" s="785"/>
      <c r="Y1647" s="785"/>
      <c r="Z1647" s="785"/>
      <c r="AA1647" s="785"/>
      <c r="AB1647" s="785"/>
    </row>
    <row r="1648" ht="14.25">
      <c r="A1648" s="814" t="s">
        <v>788</v>
      </c>
      <c r="B1648" s="800"/>
      <c r="C1648" s="814" t="s">
        <v>441</v>
      </c>
      <c r="D1648" s="815">
        <v>363</v>
      </c>
      <c r="E1648" s="802">
        <v>277</v>
      </c>
      <c r="F1648" s="803" t="s">
        <v>8679</v>
      </c>
      <c r="G1648" s="803" t="s">
        <v>8680</v>
      </c>
      <c r="H1648" s="803" t="s">
        <v>8681</v>
      </c>
      <c r="I1648" s="803" t="str">
        <f>IFERROR(INDEX('УУС'!F:F,MATCH('показатель 504-п'!T1648,'УУС'!N:N,0)),"")</f>
        <v xml:space="preserve">ул. Центральная, д. 43</v>
      </c>
      <c r="J1648" s="816" t="str">
        <f t="shared" si="82"/>
        <v xml:space="preserve">4G хор</v>
      </c>
      <c r="K1648" s="805"/>
      <c r="L1648" s="817" t="s">
        <v>2481</v>
      </c>
      <c r="M1648" s="805"/>
      <c r="N1648" s="805"/>
      <c r="O1648" s="806" t="str">
        <f t="shared" si="83"/>
        <v>ВОЛС</v>
      </c>
      <c r="P1648" s="801" t="s">
        <v>819</v>
      </c>
      <c r="Q1648" s="801" t="str">
        <f>CONCATENATE(IFERROR(INDEX('УЦН 1.0'!D:D,MATCH('показатель 504-п'!T1648,'УЦН 1.0'!R:R,0)),""),IF(IFERROR(INDEX('УЦН 1.0'!H:H,MATCH('показатель 504-п'!T1648,'УЦН 1.0'!R:R,0)),"")="",""," ("&amp;IFERROR(INDEX('УЦН 1.0'!H:H,MATCH('показатель 504-п'!T1648,'УЦН 1.0'!R:R,0)),"")&amp;")"))</f>
        <v xml:space="preserve">2017 (ВОЛС)</v>
      </c>
      <c r="R1648" s="807" t="str">
        <f>IFERROR(INDEX('УЦН 2.0'!K:K,MATCH('показатель 504-п'!T1648,'УЦН 2.0'!L:L,0)),"")</f>
        <v/>
      </c>
      <c r="S1648" s="801">
        <f>IFERROR(INDEX('ПРТС'!H:H,MATCH('показатель 504-п'!T1648,'ПРТС'!P:P,0)),"")</f>
        <v>2022</v>
      </c>
      <c r="T1648" s="808">
        <v>1649</v>
      </c>
      <c r="U1648" s="785"/>
      <c r="V1648" s="785"/>
      <c r="W1648" s="785"/>
      <c r="X1648" s="785"/>
      <c r="Y1648" s="785"/>
      <c r="Z1648" s="785"/>
      <c r="AA1648" s="785"/>
      <c r="AB1648" s="785"/>
    </row>
    <row r="1649" ht="14.25">
      <c r="A1649" s="800" t="s">
        <v>788</v>
      </c>
      <c r="B1649" s="800"/>
      <c r="C1649" s="800" t="s">
        <v>1520</v>
      </c>
      <c r="D1649" s="801">
        <v>173</v>
      </c>
      <c r="E1649" s="822">
        <v>137</v>
      </c>
      <c r="F1649" s="823" t="s">
        <v>8682</v>
      </c>
      <c r="G1649" s="823" t="s">
        <v>8683</v>
      </c>
      <c r="H1649" s="823" t="s">
        <v>8684</v>
      </c>
      <c r="I1649" s="803" t="str">
        <f>IFERROR(INDEX('УУС'!F:F,MATCH('показатель 504-п'!T1649,'УУС'!N:N,0)),"")</f>
        <v/>
      </c>
      <c r="J1649" s="804" t="str">
        <f t="shared" si="82"/>
        <v xml:space="preserve">4G низ</v>
      </c>
      <c r="K1649" s="805" t="s">
        <v>156</v>
      </c>
      <c r="L1649" s="805" t="s">
        <v>2643</v>
      </c>
      <c r="M1649" s="805" t="s">
        <v>156</v>
      </c>
      <c r="N1649" s="805" t="s">
        <v>156</v>
      </c>
      <c r="O1649" s="806" t="str">
        <f t="shared" si="83"/>
        <v>РРЛ</v>
      </c>
      <c r="P1649" s="801" t="s">
        <v>2540</v>
      </c>
      <c r="Q1649" s="801" t="str">
        <f>CONCATENATE(IFERROR(INDEX('УЦН 1.0'!D:D,MATCH('показатель 504-п'!T1649,'УЦН 1.0'!R:R,0)),""),IF(IFERROR(INDEX('УЦН 1.0'!H:H,MATCH('показатель 504-п'!T1649,'УЦН 1.0'!R:R,0)),"")="",""," ("&amp;IFERROR(INDEX('УЦН 1.0'!H:H,MATCH('показатель 504-п'!T1649,'УЦН 1.0'!R:R,0)),"")&amp;")"))</f>
        <v/>
      </c>
      <c r="R1649" s="807" t="str">
        <f>IFERROR(INDEX('УЦН 2.0'!K:K,MATCH('показатель 504-п'!T1649,'УЦН 2.0'!L:L,0)),"")</f>
        <v/>
      </c>
      <c r="S1649" s="801" t="str">
        <f>IFERROR(INDEX('ПРТС'!H:H,MATCH('показатель 504-п'!T1649,'ПРТС'!P:P,0)),"")</f>
        <v/>
      </c>
      <c r="T1649" s="808">
        <v>1650</v>
      </c>
      <c r="U1649" s="785"/>
      <c r="V1649" s="785"/>
      <c r="W1649" s="785"/>
      <c r="X1649" s="785"/>
      <c r="Y1649" s="785"/>
      <c r="Z1649" s="785"/>
      <c r="AA1649" s="785"/>
      <c r="AB1649" s="785"/>
    </row>
    <row r="1650" ht="14.25">
      <c r="A1650" s="800" t="s">
        <v>788</v>
      </c>
      <c r="B1650" s="800"/>
      <c r="C1650" s="800" t="s">
        <v>203</v>
      </c>
      <c r="D1650" s="801">
        <v>196</v>
      </c>
      <c r="E1650" s="802">
        <v>159</v>
      </c>
      <c r="F1650" s="803" t="s">
        <v>8685</v>
      </c>
      <c r="G1650" s="803" t="s">
        <v>8686</v>
      </c>
      <c r="H1650" s="803" t="s">
        <v>8687</v>
      </c>
      <c r="I1650" s="803" t="str">
        <f>IFERROR(INDEX('УУС'!F:F,MATCH('показатель 504-п'!T1650,'УУС'!N:N,0)),"")</f>
        <v xml:space="preserve">ул. Советская, д. 100</v>
      </c>
      <c r="J1650" s="804" t="str">
        <f t="shared" si="82"/>
        <v xml:space="preserve">4G хор</v>
      </c>
      <c r="K1650" s="805" t="s">
        <v>4119</v>
      </c>
      <c r="L1650" s="805" t="s">
        <v>2481</v>
      </c>
      <c r="M1650" s="805" t="s">
        <v>4220</v>
      </c>
      <c r="N1650" s="805" t="s">
        <v>2483</v>
      </c>
      <c r="O1650" s="806" t="str">
        <f t="shared" si="83"/>
        <v>РРЛ</v>
      </c>
      <c r="P1650" s="801" t="s">
        <v>2540</v>
      </c>
      <c r="Q1650" s="801" t="str">
        <f>CONCATENATE(IFERROR(INDEX('УЦН 1.0'!D:D,MATCH('показатель 504-п'!T1650,'УЦН 1.0'!R:R,0)),""),IF(IFERROR(INDEX('УЦН 1.0'!H:H,MATCH('показатель 504-п'!T1650,'УЦН 1.0'!R:R,0)),"")="",""," ("&amp;IFERROR(INDEX('УЦН 1.0'!H:H,MATCH('показатель 504-п'!T1650,'УЦН 1.0'!R:R,0)),"")&amp;")"))</f>
        <v/>
      </c>
      <c r="R1650" s="807" t="str">
        <f>IFERROR(INDEX('УЦН 2.0'!K:K,MATCH('показатель 504-п'!T1650,'УЦН 2.0'!L:L,0)),"")</f>
        <v/>
      </c>
      <c r="S1650" s="801" t="str">
        <f>IFERROR(INDEX('ПРТС'!H:H,MATCH('показатель 504-п'!T1650,'ПРТС'!P:P,0)),"")</f>
        <v/>
      </c>
      <c r="T1650" s="808">
        <v>1651</v>
      </c>
      <c r="U1650" s="785"/>
      <c r="V1650" s="785"/>
      <c r="W1650" s="785"/>
      <c r="X1650" s="785"/>
      <c r="Y1650" s="785"/>
      <c r="Z1650" s="785"/>
      <c r="AA1650" s="785"/>
      <c r="AB1650" s="785"/>
    </row>
    <row r="1651" ht="14.25">
      <c r="A1651" s="800" t="s">
        <v>788</v>
      </c>
      <c r="B1651" s="800"/>
      <c r="C1651" s="800" t="s">
        <v>8688</v>
      </c>
      <c r="D1651" s="801">
        <v>828</v>
      </c>
      <c r="E1651" s="802">
        <v>626</v>
      </c>
      <c r="F1651" s="803" t="s">
        <v>8689</v>
      </c>
      <c r="G1651" s="803" t="s">
        <v>8690</v>
      </c>
      <c r="H1651" s="803" t="s">
        <v>8691</v>
      </c>
      <c r="I1651" s="803" t="str">
        <f>IFERROR(INDEX('УУС'!F:F,MATCH('показатель 504-п'!T1651,'УУС'!N:N,0)),"")</f>
        <v xml:space="preserve">ул. Советская, д. 4</v>
      </c>
      <c r="J1651" s="804" t="str">
        <f t="shared" si="82"/>
        <v xml:space="preserve">4G хор</v>
      </c>
      <c r="K1651" s="805" t="s">
        <v>2480</v>
      </c>
      <c r="L1651" s="805" t="s">
        <v>2481</v>
      </c>
      <c r="M1651" s="805" t="s">
        <v>2482</v>
      </c>
      <c r="N1651" s="805" t="s">
        <v>2483</v>
      </c>
      <c r="O1651" s="806" t="str">
        <f t="shared" si="83"/>
        <v>ВОЛС</v>
      </c>
      <c r="P1651" s="801" t="s">
        <v>819</v>
      </c>
      <c r="Q1651" s="801" t="str">
        <f>CONCATENATE(IFERROR(INDEX('УЦН 1.0'!D:D,MATCH('показатель 504-п'!T1651,'УЦН 1.0'!R:R,0)),""),IF(IFERROR(INDEX('УЦН 1.0'!H:H,MATCH('показатель 504-п'!T1651,'УЦН 1.0'!R:R,0)),"")="",""," ("&amp;IFERROR(INDEX('УЦН 1.0'!H:H,MATCH('показатель 504-п'!T1651,'УЦН 1.0'!R:R,0)),"")&amp;")"))</f>
        <v/>
      </c>
      <c r="R1651" s="807" t="str">
        <f>IFERROR(INDEX('УЦН 2.0'!K:K,MATCH('показатель 504-п'!T1651,'УЦН 2.0'!L:L,0)),"")</f>
        <v/>
      </c>
      <c r="S1651" s="801" t="str">
        <f>IFERROR(INDEX('ПРТС'!H:H,MATCH('показатель 504-п'!T1651,'ПРТС'!P:P,0)),"")</f>
        <v/>
      </c>
      <c r="T1651" s="808">
        <v>1652</v>
      </c>
      <c r="U1651" s="785"/>
      <c r="V1651" s="785"/>
      <c r="W1651" s="785"/>
      <c r="X1651" s="785"/>
      <c r="Y1651" s="785"/>
      <c r="Z1651" s="785"/>
      <c r="AA1651" s="785"/>
      <c r="AB1651" s="785"/>
    </row>
    <row r="1652" ht="14.25">
      <c r="A1652" s="800" t="s">
        <v>788</v>
      </c>
      <c r="B1652" s="800"/>
      <c r="C1652" s="800" t="s">
        <v>442</v>
      </c>
      <c r="D1652" s="801">
        <v>273</v>
      </c>
      <c r="E1652" s="802">
        <v>199</v>
      </c>
      <c r="F1652" s="803" t="s">
        <v>8692</v>
      </c>
      <c r="G1652" s="803" t="s">
        <v>8693</v>
      </c>
      <c r="H1652" s="803" t="s">
        <v>8694</v>
      </c>
      <c r="I1652" s="803" t="str">
        <f>IFERROR(INDEX('УУС'!F:F,MATCH('показатель 504-п'!T1652,'УУС'!N:N,0)),"")</f>
        <v xml:space="preserve">ул. Центральная, д. 53</v>
      </c>
      <c r="J1652" s="804" t="str">
        <f t="shared" si="82"/>
        <v xml:space="preserve">4G хор</v>
      </c>
      <c r="K1652" s="805" t="s">
        <v>2480</v>
      </c>
      <c r="L1652" s="805" t="s">
        <v>2481</v>
      </c>
      <c r="M1652" s="805" t="s">
        <v>2482</v>
      </c>
      <c r="N1652" s="805" t="s">
        <v>2483</v>
      </c>
      <c r="O1652" s="806" t="str">
        <f t="shared" si="83"/>
        <v>ВОЛС</v>
      </c>
      <c r="P1652" s="801" t="s">
        <v>819</v>
      </c>
      <c r="Q1652" s="801" t="str">
        <f>CONCATENATE(IFERROR(INDEX('УЦН 1.0'!D:D,MATCH('показатель 504-п'!T1652,'УЦН 1.0'!R:R,0)),""),IF(IFERROR(INDEX('УЦН 1.0'!H:H,MATCH('показатель 504-п'!T1652,'УЦН 1.0'!R:R,0)),"")="",""," ("&amp;IFERROR(INDEX('УЦН 1.0'!H:H,MATCH('показатель 504-п'!T1652,'УЦН 1.0'!R:R,0)),"")&amp;")"))</f>
        <v xml:space="preserve">2017 (ВОЛС)</v>
      </c>
      <c r="R1652" s="807" t="str">
        <f>IFERROR(INDEX('УЦН 2.0'!K:K,MATCH('показатель 504-п'!T1652,'УЦН 2.0'!L:L,0)),"")</f>
        <v/>
      </c>
      <c r="S1652" s="801" t="str">
        <f>IFERROR(INDEX('ПРТС'!H:H,MATCH('показатель 504-п'!T1652,'ПРТС'!P:P,0)),"")</f>
        <v/>
      </c>
      <c r="T1652" s="808">
        <v>1653</v>
      </c>
      <c r="U1652" s="785"/>
      <c r="V1652" s="785"/>
      <c r="W1652" s="785"/>
      <c r="X1652" s="785"/>
      <c r="Y1652" s="785"/>
      <c r="Z1652" s="785"/>
      <c r="AA1652" s="785"/>
      <c r="AB1652" s="785"/>
    </row>
    <row r="1653" ht="14.25">
      <c r="A1653" s="800" t="s">
        <v>788</v>
      </c>
      <c r="B1653" s="800"/>
      <c r="C1653" s="800" t="s">
        <v>443</v>
      </c>
      <c r="D1653" s="801">
        <v>349</v>
      </c>
      <c r="E1653" s="822">
        <v>233</v>
      </c>
      <c r="F1653" s="823" t="s">
        <v>8695</v>
      </c>
      <c r="G1653" s="823" t="s">
        <v>8696</v>
      </c>
      <c r="H1653" s="823" t="s">
        <v>8697</v>
      </c>
      <c r="I1653" s="803" t="str">
        <f>IFERROR(INDEX('УУС'!F:F,MATCH('показатель 504-п'!T1653,'УУС'!N:N,0)),"")</f>
        <v/>
      </c>
      <c r="J1653" s="804" t="str">
        <f t="shared" si="82"/>
        <v xml:space="preserve">4G низ</v>
      </c>
      <c r="K1653" s="805" t="s">
        <v>156</v>
      </c>
      <c r="L1653" s="805" t="s">
        <v>156</v>
      </c>
      <c r="M1653" s="805" t="s">
        <v>156</v>
      </c>
      <c r="N1653" s="805" t="s">
        <v>2586</v>
      </c>
      <c r="O1653" s="806" t="str">
        <f t="shared" si="83"/>
        <v>ВОЛС</v>
      </c>
      <c r="P1653" s="801" t="s">
        <v>819</v>
      </c>
      <c r="Q1653" s="801" t="str">
        <f>CONCATENATE(IFERROR(INDEX('УЦН 1.0'!D:D,MATCH('показатель 504-п'!T1653,'УЦН 1.0'!R:R,0)),""),IF(IFERROR(INDEX('УЦН 1.0'!H:H,MATCH('показатель 504-п'!T1653,'УЦН 1.0'!R:R,0)),"")="",""," ("&amp;IFERROR(INDEX('УЦН 1.0'!H:H,MATCH('показатель 504-п'!T1653,'УЦН 1.0'!R:R,0)),"")&amp;")"))</f>
        <v xml:space="preserve">2017 (ВОЛС)</v>
      </c>
      <c r="R1653" s="807" t="str">
        <f>IFERROR(INDEX('УЦН 2.0'!K:K,MATCH('показатель 504-п'!T1653,'УЦН 2.0'!L:L,0)),"")</f>
        <v/>
      </c>
      <c r="S1653" s="801" t="str">
        <f>IFERROR(INDEX('ПРТС'!H:H,MATCH('показатель 504-п'!T1653,'ПРТС'!P:P,0)),"")</f>
        <v/>
      </c>
      <c r="T1653" s="808">
        <v>1654</v>
      </c>
      <c r="U1653" s="785"/>
      <c r="V1653" s="785"/>
      <c r="W1653" s="785"/>
      <c r="X1653" s="785"/>
      <c r="Y1653" s="785"/>
      <c r="Z1653" s="785"/>
      <c r="AA1653" s="785"/>
      <c r="AB1653" s="785"/>
    </row>
    <row r="1654" ht="14.25">
      <c r="A1654" s="800" t="s">
        <v>788</v>
      </c>
      <c r="B1654" s="800"/>
      <c r="C1654" s="800" t="s">
        <v>8698</v>
      </c>
      <c r="D1654" s="801">
        <v>1142</v>
      </c>
      <c r="E1654" s="802">
        <v>892</v>
      </c>
      <c r="F1654" s="803" t="s">
        <v>8699</v>
      </c>
      <c r="G1654" s="803" t="s">
        <v>8700</v>
      </c>
      <c r="H1654" s="803" t="s">
        <v>8701</v>
      </c>
      <c r="I1654" s="803" t="str">
        <f>IFERROR(INDEX('УУС'!F:F,MATCH('показатель 504-п'!T1654,'УУС'!N:N,0)),"")</f>
        <v/>
      </c>
      <c r="J1654" s="804" t="str">
        <f t="shared" si="82"/>
        <v xml:space="preserve">4G хор</v>
      </c>
      <c r="K1654" s="805" t="s">
        <v>2707</v>
      </c>
      <c r="L1654" s="805" t="s">
        <v>2481</v>
      </c>
      <c r="M1654" s="805" t="s">
        <v>2482</v>
      </c>
      <c r="N1654" s="805" t="s">
        <v>2483</v>
      </c>
      <c r="O1654" s="806" t="str">
        <f t="shared" si="83"/>
        <v>ВОЛС</v>
      </c>
      <c r="P1654" s="801" t="s">
        <v>819</v>
      </c>
      <c r="Q1654" s="801" t="str">
        <f>CONCATENATE(IFERROR(INDEX('УЦН 1.0'!D:D,MATCH('показатель 504-п'!T1654,'УЦН 1.0'!R:R,0)),""),IF(IFERROR(INDEX('УЦН 1.0'!H:H,MATCH('показатель 504-п'!T1654,'УЦН 1.0'!R:R,0)),"")="",""," ("&amp;IFERROR(INDEX('УЦН 1.0'!H:H,MATCH('показатель 504-п'!T1654,'УЦН 1.0'!R:R,0)),"")&amp;")"))</f>
        <v/>
      </c>
      <c r="R1654" s="807" t="str">
        <f>IFERROR(INDEX('УЦН 2.0'!K:K,MATCH('показатель 504-п'!T1654,'УЦН 2.0'!L:L,0)),"")</f>
        <v/>
      </c>
      <c r="S1654" s="801" t="str">
        <f>IFERROR(INDEX('ПРТС'!H:H,MATCH('показатель 504-п'!T1654,'ПРТС'!P:P,0)),"")</f>
        <v/>
      </c>
      <c r="T1654" s="808">
        <v>1655</v>
      </c>
      <c r="U1654" s="785"/>
      <c r="V1654" s="785"/>
      <c r="W1654" s="785"/>
      <c r="X1654" s="785"/>
      <c r="Y1654" s="785"/>
      <c r="Z1654" s="785"/>
      <c r="AA1654" s="785"/>
      <c r="AB1654" s="785"/>
    </row>
    <row r="1655" ht="14.25">
      <c r="A1655" s="800" t="s">
        <v>788</v>
      </c>
      <c r="B1655" s="800"/>
      <c r="C1655" s="800" t="s">
        <v>8702</v>
      </c>
      <c r="D1655" s="801">
        <v>902</v>
      </c>
      <c r="E1655" s="802">
        <v>917</v>
      </c>
      <c r="F1655" s="803" t="s">
        <v>8703</v>
      </c>
      <c r="G1655" s="803" t="s">
        <v>8704</v>
      </c>
      <c r="H1655" s="803" t="s">
        <v>8705</v>
      </c>
      <c r="I1655" s="803" t="str">
        <f>IFERROR(INDEX('УУС'!F:F,MATCH('показатель 504-п'!T1655,'УУС'!N:N,0)),"")</f>
        <v/>
      </c>
      <c r="J1655" s="804" t="str">
        <f t="shared" si="82"/>
        <v xml:space="preserve">4G хор</v>
      </c>
      <c r="K1655" s="805" t="s">
        <v>2557</v>
      </c>
      <c r="L1655" s="805" t="s">
        <v>2488</v>
      </c>
      <c r="M1655" s="805" t="s">
        <v>2482</v>
      </c>
      <c r="N1655" s="805" t="s">
        <v>2695</v>
      </c>
      <c r="O1655" s="806" t="str">
        <f t="shared" si="83"/>
        <v>ВОЛС</v>
      </c>
      <c r="P1655" s="801" t="s">
        <v>819</v>
      </c>
      <c r="Q1655" s="801" t="str">
        <f>CONCATENATE(IFERROR(INDEX('УЦН 1.0'!D:D,MATCH('показатель 504-п'!T1655,'УЦН 1.0'!R:R,0)),""),IF(IFERROR(INDEX('УЦН 1.0'!H:H,MATCH('показатель 504-п'!T1655,'УЦН 1.0'!R:R,0)),"")="",""," ("&amp;IFERROR(INDEX('УЦН 1.0'!H:H,MATCH('показатель 504-п'!T1655,'УЦН 1.0'!R:R,0)),"")&amp;")"))</f>
        <v/>
      </c>
      <c r="R1655" s="807" t="str">
        <f>IFERROR(INDEX('УЦН 2.0'!K:K,MATCH('показатель 504-п'!T1655,'УЦН 2.0'!L:L,0)),"")</f>
        <v/>
      </c>
      <c r="S1655" s="801" t="str">
        <f>IFERROR(INDEX('ПРТС'!H:H,MATCH('показатель 504-п'!T1655,'ПРТС'!P:P,0)),"")</f>
        <v/>
      </c>
      <c r="T1655" s="808">
        <v>1656</v>
      </c>
      <c r="U1655" s="785"/>
      <c r="V1655" s="785"/>
      <c r="W1655" s="785"/>
      <c r="X1655" s="785"/>
      <c r="Y1655" s="785"/>
      <c r="Z1655" s="785"/>
      <c r="AA1655" s="785"/>
      <c r="AB1655" s="785"/>
    </row>
    <row r="1656" ht="14.25">
      <c r="A1656" s="800" t="s">
        <v>788</v>
      </c>
      <c r="B1656" s="800"/>
      <c r="C1656" s="800" t="s">
        <v>1479</v>
      </c>
      <c r="D1656" s="801">
        <v>148</v>
      </c>
      <c r="E1656" s="802">
        <v>110</v>
      </c>
      <c r="F1656" s="803" t="s">
        <v>8706</v>
      </c>
      <c r="G1656" s="803" t="s">
        <v>8707</v>
      </c>
      <c r="H1656" s="803" t="s">
        <v>8708</v>
      </c>
      <c r="I1656" s="803" t="str">
        <f>IFERROR(INDEX('УУС'!F:F,MATCH('показатель 504-п'!T1656,'УУС'!N:N,0)),"")</f>
        <v/>
      </c>
      <c r="J1656" s="804" t="str">
        <f t="shared" si="82"/>
        <v xml:space="preserve">4G хор</v>
      </c>
      <c r="K1656" s="805" t="s">
        <v>4119</v>
      </c>
      <c r="L1656" s="805" t="s">
        <v>2481</v>
      </c>
      <c r="M1656" s="805" t="s">
        <v>4220</v>
      </c>
      <c r="N1656" s="805" t="s">
        <v>2483</v>
      </c>
      <c r="O1656" s="806" t="str">
        <f t="shared" si="83"/>
        <v>ВОЛС</v>
      </c>
      <c r="P1656" s="801" t="s">
        <v>819</v>
      </c>
      <c r="Q1656" s="801" t="str">
        <f>CONCATENATE(IFERROR(INDEX('УЦН 1.0'!D:D,MATCH('показатель 504-п'!T1656,'УЦН 1.0'!R:R,0)),""),IF(IFERROR(INDEX('УЦН 1.0'!H:H,MATCH('показатель 504-п'!T1656,'УЦН 1.0'!R:R,0)),"")="",""," ("&amp;IFERROR(INDEX('УЦН 1.0'!H:H,MATCH('показатель 504-п'!T1656,'УЦН 1.0'!R:R,0)),"")&amp;")"))</f>
        <v/>
      </c>
      <c r="R1656" s="807" t="str">
        <f>IFERROR(INDEX('УЦН 2.0'!K:K,MATCH('показатель 504-п'!T1656,'УЦН 2.0'!L:L,0)),"")</f>
        <v/>
      </c>
      <c r="S1656" s="801" t="str">
        <f>IFERROR(INDEX('ПРТС'!H:H,MATCH('показатель 504-п'!T1656,'ПРТС'!P:P,0)),"")</f>
        <v/>
      </c>
      <c r="T1656" s="808">
        <v>1657</v>
      </c>
      <c r="U1656" s="785"/>
      <c r="V1656" s="785"/>
      <c r="W1656" s="785"/>
      <c r="X1656" s="785"/>
      <c r="Y1656" s="785"/>
      <c r="Z1656" s="785"/>
      <c r="AA1656" s="785"/>
      <c r="AB1656" s="785"/>
    </row>
    <row r="1657" ht="14.25">
      <c r="A1657" s="800" t="s">
        <v>788</v>
      </c>
      <c r="B1657" s="800"/>
      <c r="C1657" s="800" t="s">
        <v>8709</v>
      </c>
      <c r="D1657" s="801">
        <v>78</v>
      </c>
      <c r="E1657" s="802">
        <v>79</v>
      </c>
      <c r="F1657" s="803" t="s">
        <v>8710</v>
      </c>
      <c r="G1657" s="803" t="s">
        <v>8711</v>
      </c>
      <c r="H1657" s="803" t="s">
        <v>8712</v>
      </c>
      <c r="I1657" s="803" t="str">
        <f>IFERROR(INDEX('УУС'!F:F,MATCH('показатель 504-п'!T1657,'УУС'!N:N,0)),"")</f>
        <v/>
      </c>
      <c r="J1657" s="804" t="str">
        <f t="shared" si="82"/>
        <v xml:space="preserve">4G хор</v>
      </c>
      <c r="K1657" s="805" t="s">
        <v>2480</v>
      </c>
      <c r="L1657" s="805" t="s">
        <v>2481</v>
      </c>
      <c r="M1657" s="805" t="s">
        <v>2482</v>
      </c>
      <c r="N1657" s="805" t="s">
        <v>2483</v>
      </c>
      <c r="O1657" s="806" t="str">
        <f t="shared" si="83"/>
        <v>РРЛ</v>
      </c>
      <c r="P1657" s="801" t="s">
        <v>2540</v>
      </c>
      <c r="Q1657" s="801" t="str">
        <f>CONCATENATE(IFERROR(INDEX('УЦН 1.0'!D:D,MATCH('показатель 504-п'!T1657,'УЦН 1.0'!R:R,0)),""),IF(IFERROR(INDEX('УЦН 1.0'!H:H,MATCH('показатель 504-п'!T1657,'УЦН 1.0'!R:R,0)),"")="",""," ("&amp;IFERROR(INDEX('УЦН 1.0'!H:H,MATCH('показатель 504-п'!T1657,'УЦН 1.0'!R:R,0)),"")&amp;")"))</f>
        <v/>
      </c>
      <c r="R1657" s="807" t="str">
        <f>IFERROR(INDEX('УЦН 2.0'!K:K,MATCH('показатель 504-п'!T1657,'УЦН 2.0'!L:L,0)),"")</f>
        <v/>
      </c>
      <c r="S1657" s="801" t="str">
        <f>IFERROR(INDEX('ПРТС'!H:H,MATCH('показатель 504-п'!T1657,'ПРТС'!P:P,0)),"")</f>
        <v/>
      </c>
      <c r="T1657" s="808">
        <v>1658</v>
      </c>
      <c r="U1657" s="785"/>
      <c r="V1657" s="785"/>
      <c r="W1657" s="785"/>
      <c r="X1657" s="785"/>
      <c r="Y1657" s="785"/>
      <c r="Z1657" s="785"/>
      <c r="AA1657" s="785"/>
      <c r="AB1657" s="785"/>
    </row>
    <row r="1658" ht="14.25">
      <c r="A1658" s="800" t="s">
        <v>788</v>
      </c>
      <c r="B1658" s="800"/>
      <c r="C1658" s="800" t="s">
        <v>1566</v>
      </c>
      <c r="D1658" s="801">
        <v>190</v>
      </c>
      <c r="E1658" s="802">
        <v>138</v>
      </c>
      <c r="F1658" s="803" t="s">
        <v>8713</v>
      </c>
      <c r="G1658" s="803" t="s">
        <v>8714</v>
      </c>
      <c r="H1658" s="803" t="s">
        <v>8715</v>
      </c>
      <c r="I1658" s="803" t="str">
        <f>IFERROR(INDEX('УУС'!F:F,MATCH('показатель 504-п'!T1658,'УУС'!N:N,0)),"")</f>
        <v xml:space="preserve">ул. Степная, д. 11</v>
      </c>
      <c r="J1658" s="804" t="str">
        <f t="shared" si="82"/>
        <v xml:space="preserve">4G хор</v>
      </c>
      <c r="K1658" s="805" t="s">
        <v>4119</v>
      </c>
      <c r="L1658" s="805" t="s">
        <v>2481</v>
      </c>
      <c r="M1658" s="805" t="s">
        <v>4220</v>
      </c>
      <c r="N1658" s="805" t="s">
        <v>2483</v>
      </c>
      <c r="O1658" s="806" t="str">
        <f t="shared" si="83"/>
        <v>-</v>
      </c>
      <c r="P1658" s="801" t="s">
        <v>156</v>
      </c>
      <c r="Q1658" s="801" t="str">
        <f>CONCATENATE(IFERROR(INDEX('УЦН 1.0'!D:D,MATCH('показатель 504-п'!T1658,'УЦН 1.0'!R:R,0)),""),IF(IFERROR(INDEX('УЦН 1.0'!H:H,MATCH('показатель 504-п'!T1658,'УЦН 1.0'!R:R,0)),"")="",""," ("&amp;IFERROR(INDEX('УЦН 1.0'!H:H,MATCH('показатель 504-п'!T1658,'УЦН 1.0'!R:R,0)),"")&amp;")"))</f>
        <v/>
      </c>
      <c r="R1658" s="807" t="str">
        <f>IFERROR(INDEX('УЦН 2.0'!K:K,MATCH('показатель 504-п'!T1658,'УЦН 2.0'!L:L,0)),"")</f>
        <v/>
      </c>
      <c r="S1658" s="801" t="str">
        <f>IFERROR(INDEX('ПРТС'!H:H,MATCH('показатель 504-п'!T1658,'ПРТС'!P:P,0)),"")</f>
        <v/>
      </c>
      <c r="T1658" s="808">
        <v>1659</v>
      </c>
      <c r="U1658" s="785"/>
      <c r="V1658" s="785"/>
      <c r="W1658" s="785"/>
      <c r="X1658" s="785"/>
      <c r="Y1658" s="785"/>
      <c r="Z1658" s="785"/>
      <c r="AA1658" s="785"/>
      <c r="AB1658" s="785"/>
    </row>
    <row r="1659" ht="14.25">
      <c r="A1659" s="800" t="s">
        <v>788</v>
      </c>
      <c r="B1659" s="800"/>
      <c r="C1659" s="800" t="s">
        <v>444</v>
      </c>
      <c r="D1659" s="801">
        <v>292</v>
      </c>
      <c r="E1659" s="802">
        <v>201</v>
      </c>
      <c r="F1659" s="803" t="s">
        <v>8716</v>
      </c>
      <c r="G1659" s="803" t="s">
        <v>8717</v>
      </c>
      <c r="H1659" s="803" t="s">
        <v>8718</v>
      </c>
      <c r="I1659" s="803" t="str">
        <f>IFERROR(INDEX('УУС'!F:F,MATCH('показатель 504-п'!T1659,'УУС'!N:N,0)),"")</f>
        <v/>
      </c>
      <c r="J1659" s="804" t="str">
        <f t="shared" si="82"/>
        <v xml:space="preserve">4G хор</v>
      </c>
      <c r="K1659" s="805" t="s">
        <v>2480</v>
      </c>
      <c r="L1659" s="805" t="s">
        <v>2481</v>
      </c>
      <c r="M1659" s="805" t="s">
        <v>2482</v>
      </c>
      <c r="N1659" s="805" t="s">
        <v>2483</v>
      </c>
      <c r="O1659" s="806" t="str">
        <f t="shared" si="83"/>
        <v>ВОЛС</v>
      </c>
      <c r="P1659" s="801" t="s">
        <v>819</v>
      </c>
      <c r="Q1659" s="801" t="str">
        <f>CONCATENATE(IFERROR(INDEX('УЦН 1.0'!D:D,MATCH('показатель 504-п'!T1659,'УЦН 1.0'!R:R,0)),""),IF(IFERROR(INDEX('УЦН 1.0'!H:H,MATCH('показатель 504-п'!T1659,'УЦН 1.0'!R:R,0)),"")="",""," ("&amp;IFERROR(INDEX('УЦН 1.0'!H:H,MATCH('показатель 504-п'!T1659,'УЦН 1.0'!R:R,0)),"")&amp;")"))</f>
        <v xml:space="preserve">2017 (ВОЛС)</v>
      </c>
      <c r="R1659" s="807" t="str">
        <f>IFERROR(INDEX('УЦН 2.0'!K:K,MATCH('показатель 504-п'!T1659,'УЦН 2.0'!L:L,0)),"")</f>
        <v/>
      </c>
      <c r="S1659" s="801" t="str">
        <f>IFERROR(INDEX('ПРТС'!H:H,MATCH('показатель 504-п'!T1659,'ПРТС'!P:P,0)),"")</f>
        <v/>
      </c>
      <c r="T1659" s="808">
        <v>1660</v>
      </c>
      <c r="U1659" s="785"/>
      <c r="V1659" s="785"/>
      <c r="W1659" s="785"/>
      <c r="X1659" s="785"/>
      <c r="Y1659" s="785"/>
      <c r="Z1659" s="785"/>
      <c r="AA1659" s="785"/>
      <c r="AB1659" s="785"/>
    </row>
    <row r="1660" ht="14.25">
      <c r="A1660" s="800" t="s">
        <v>788</v>
      </c>
      <c r="B1660" s="800"/>
      <c r="C1660" s="800" t="s">
        <v>8719</v>
      </c>
      <c r="D1660" s="801">
        <v>114</v>
      </c>
      <c r="E1660" s="802">
        <v>67</v>
      </c>
      <c r="F1660" s="803" t="s">
        <v>8720</v>
      </c>
      <c r="G1660" s="803" t="s">
        <v>8721</v>
      </c>
      <c r="H1660" s="803" t="s">
        <v>8722</v>
      </c>
      <c r="I1660" s="803" t="str">
        <f>IFERROR(INDEX('УУС'!F:F,MATCH('показатель 504-п'!T1660,'УУС'!N:N,0)),"")</f>
        <v/>
      </c>
      <c r="J1660" s="804" t="str">
        <f t="shared" si="82"/>
        <v xml:space="preserve">4G низ</v>
      </c>
      <c r="K1660" s="805" t="s">
        <v>4119</v>
      </c>
      <c r="L1660" s="805" t="s">
        <v>2643</v>
      </c>
      <c r="M1660" s="805" t="s">
        <v>4220</v>
      </c>
      <c r="N1660" s="805" t="s">
        <v>2586</v>
      </c>
      <c r="O1660" s="806" t="str">
        <f t="shared" si="83"/>
        <v>РРЛ</v>
      </c>
      <c r="P1660" s="801" t="s">
        <v>2540</v>
      </c>
      <c r="Q1660" s="801" t="str">
        <f>CONCATENATE(IFERROR(INDEX('УЦН 1.0'!D:D,MATCH('показатель 504-п'!T1660,'УЦН 1.0'!R:R,0)),""),IF(IFERROR(INDEX('УЦН 1.0'!H:H,MATCH('показатель 504-п'!T1660,'УЦН 1.0'!R:R,0)),"")="",""," ("&amp;IFERROR(INDEX('УЦН 1.0'!H:H,MATCH('показатель 504-п'!T1660,'УЦН 1.0'!R:R,0)),"")&amp;")"))</f>
        <v/>
      </c>
      <c r="R1660" s="807" t="str">
        <f>IFERROR(INDEX('УЦН 2.0'!K:K,MATCH('показатель 504-п'!T1660,'УЦН 2.0'!L:L,0)),"")</f>
        <v/>
      </c>
      <c r="S1660" s="801" t="str">
        <f>IFERROR(INDEX('ПРТС'!H:H,MATCH('показатель 504-п'!T1660,'ПРТС'!P:P,0)),"")</f>
        <v/>
      </c>
      <c r="T1660" s="808">
        <v>1661</v>
      </c>
      <c r="U1660" s="785"/>
      <c r="V1660" s="785"/>
      <c r="W1660" s="785"/>
      <c r="X1660" s="785"/>
      <c r="Y1660" s="785"/>
      <c r="Z1660" s="785"/>
      <c r="AA1660" s="785"/>
      <c r="AB1660" s="785"/>
    </row>
    <row r="1661" ht="14.25">
      <c r="A1661" s="800" t="s">
        <v>788</v>
      </c>
      <c r="B1661" s="800"/>
      <c r="C1661" s="800" t="s">
        <v>445</v>
      </c>
      <c r="D1661" s="801">
        <v>357</v>
      </c>
      <c r="E1661" s="802">
        <v>234</v>
      </c>
      <c r="F1661" s="803" t="s">
        <v>8723</v>
      </c>
      <c r="G1661" s="803" t="s">
        <v>8724</v>
      </c>
      <c r="H1661" s="803" t="s">
        <v>8725</v>
      </c>
      <c r="I1661" s="803" t="str">
        <f>IFERROR(INDEX('УУС'!F:F,MATCH('показатель 504-п'!T1661,'УУС'!N:N,0)),"")</f>
        <v/>
      </c>
      <c r="J1661" s="804" t="str">
        <f t="shared" si="82"/>
        <v xml:space="preserve">4G хор</v>
      </c>
      <c r="K1661" s="805" t="s">
        <v>2480</v>
      </c>
      <c r="L1661" s="805" t="s">
        <v>2481</v>
      </c>
      <c r="M1661" s="805" t="s">
        <v>2482</v>
      </c>
      <c r="N1661" s="805" t="s">
        <v>2483</v>
      </c>
      <c r="O1661" s="806" t="str">
        <f t="shared" si="83"/>
        <v>ВОЛС</v>
      </c>
      <c r="P1661" s="801" t="s">
        <v>819</v>
      </c>
      <c r="Q1661" s="801" t="str">
        <f>CONCATENATE(IFERROR(INDEX('УЦН 1.0'!D:D,MATCH('показатель 504-п'!T1661,'УЦН 1.0'!R:R,0)),""),IF(IFERROR(INDEX('УЦН 1.0'!H:H,MATCH('показатель 504-п'!T1661,'УЦН 1.0'!R:R,0)),"")="",""," ("&amp;IFERROR(INDEX('УЦН 1.0'!H:H,MATCH('показатель 504-п'!T1661,'УЦН 1.0'!R:R,0)),"")&amp;")"))</f>
        <v xml:space="preserve">2017 (ВОЛС)</v>
      </c>
      <c r="R1661" s="807" t="str">
        <f>IFERROR(INDEX('УЦН 2.0'!K:K,MATCH('показатель 504-п'!T1661,'УЦН 2.0'!L:L,0)),"")</f>
        <v/>
      </c>
      <c r="S1661" s="801" t="str">
        <f>IFERROR(INDEX('ПРТС'!H:H,MATCH('показатель 504-п'!T1661,'ПРТС'!P:P,0)),"")</f>
        <v/>
      </c>
      <c r="T1661" s="808">
        <v>1662</v>
      </c>
      <c r="U1661" s="785"/>
      <c r="V1661" s="785"/>
      <c r="W1661" s="785"/>
      <c r="X1661" s="785"/>
      <c r="Y1661" s="785"/>
      <c r="Z1661" s="785"/>
      <c r="AA1661" s="785"/>
      <c r="AB1661" s="785"/>
    </row>
    <row r="1662" ht="14.25">
      <c r="A1662" s="800" t="s">
        <v>788</v>
      </c>
      <c r="B1662" s="800"/>
      <c r="C1662" s="800" t="s">
        <v>8726</v>
      </c>
      <c r="D1662" s="801">
        <v>95</v>
      </c>
      <c r="E1662" s="802">
        <v>76</v>
      </c>
      <c r="F1662" s="803" t="s">
        <v>8727</v>
      </c>
      <c r="G1662" s="803" t="s">
        <v>8728</v>
      </c>
      <c r="H1662" s="803" t="s">
        <v>8729</v>
      </c>
      <c r="I1662" s="803" t="str">
        <f>IFERROR(INDEX('УУС'!F:F,MATCH('показатель 504-п'!T1662,'УУС'!N:N,0)),"")</f>
        <v/>
      </c>
      <c r="J1662" s="804" t="str">
        <f t="shared" si="82"/>
        <v xml:space="preserve">4G хор</v>
      </c>
      <c r="K1662" s="805" t="s">
        <v>2480</v>
      </c>
      <c r="L1662" s="805" t="s">
        <v>2481</v>
      </c>
      <c r="M1662" s="805" t="s">
        <v>2482</v>
      </c>
      <c r="N1662" s="805" t="s">
        <v>2483</v>
      </c>
      <c r="O1662" s="806" t="str">
        <f t="shared" si="83"/>
        <v>РРЛ</v>
      </c>
      <c r="P1662" s="801" t="s">
        <v>2540</v>
      </c>
      <c r="Q1662" s="801" t="str">
        <f>CONCATENATE(IFERROR(INDEX('УЦН 1.0'!D:D,MATCH('показатель 504-п'!T1662,'УЦН 1.0'!R:R,0)),""),IF(IFERROR(INDEX('УЦН 1.0'!H:H,MATCH('показатель 504-п'!T1662,'УЦН 1.0'!R:R,0)),"")="",""," ("&amp;IFERROR(INDEX('УЦН 1.0'!H:H,MATCH('показатель 504-п'!T1662,'УЦН 1.0'!R:R,0)),"")&amp;")"))</f>
        <v/>
      </c>
      <c r="R1662" s="807" t="str">
        <f>IFERROR(INDEX('УЦН 2.0'!K:K,MATCH('показатель 504-п'!T1662,'УЦН 2.0'!L:L,0)),"")</f>
        <v/>
      </c>
      <c r="S1662" s="801" t="str">
        <f>IFERROR(INDEX('ПРТС'!H:H,MATCH('показатель 504-п'!T1662,'ПРТС'!P:P,0)),"")</f>
        <v/>
      </c>
      <c r="T1662" s="808">
        <v>1663</v>
      </c>
      <c r="U1662" s="785"/>
      <c r="V1662" s="785"/>
      <c r="W1662" s="785"/>
      <c r="X1662" s="785"/>
      <c r="Y1662" s="785"/>
      <c r="Z1662" s="785"/>
      <c r="AA1662" s="785"/>
      <c r="AB1662" s="785"/>
    </row>
    <row r="1663" ht="14.25">
      <c r="A1663" s="800" t="s">
        <v>788</v>
      </c>
      <c r="B1663" s="800"/>
      <c r="C1663" s="800" t="s">
        <v>8730</v>
      </c>
      <c r="D1663" s="801">
        <v>2028</v>
      </c>
      <c r="E1663" s="802">
        <v>1879</v>
      </c>
      <c r="F1663" s="803" t="s">
        <v>8731</v>
      </c>
      <c r="G1663" s="803" t="s">
        <v>8732</v>
      </c>
      <c r="H1663" s="803" t="s">
        <v>8733</v>
      </c>
      <c r="I1663" s="803" t="str">
        <f>IFERROR(INDEX('УУС'!F:F,MATCH('показатель 504-п'!T1663,'УУС'!N:N,0)),"")</f>
        <v/>
      </c>
      <c r="J1663" s="804" t="str">
        <f t="shared" si="82"/>
        <v xml:space="preserve">4G хор</v>
      </c>
      <c r="K1663" s="805" t="s">
        <v>2557</v>
      </c>
      <c r="L1663" s="805" t="s">
        <v>2488</v>
      </c>
      <c r="M1663" s="805" t="s">
        <v>2482</v>
      </c>
      <c r="N1663" s="805" t="s">
        <v>2495</v>
      </c>
      <c r="O1663" s="806" t="str">
        <f t="shared" si="83"/>
        <v>-</v>
      </c>
      <c r="P1663" s="801" t="s">
        <v>156</v>
      </c>
      <c r="Q1663" s="801" t="str">
        <f>CONCATENATE(IFERROR(INDEX('УЦН 1.0'!D:D,MATCH('показатель 504-п'!T1663,'УЦН 1.0'!R:R,0)),""),IF(IFERROR(INDEX('УЦН 1.0'!H:H,MATCH('показатель 504-п'!T1663,'УЦН 1.0'!R:R,0)),"")="",""," ("&amp;IFERROR(INDEX('УЦН 1.0'!H:H,MATCH('показатель 504-п'!T1663,'УЦН 1.0'!R:R,0)),"")&amp;")"))</f>
        <v/>
      </c>
      <c r="R1663" s="807" t="str">
        <f>IFERROR(INDEX('УЦН 2.0'!K:K,MATCH('показатель 504-п'!T1663,'УЦН 2.0'!L:L,0)),"")</f>
        <v/>
      </c>
      <c r="S1663" s="801" t="str">
        <f>IFERROR(INDEX('ПРТС'!H:H,MATCH('показатель 504-п'!T1663,'ПРТС'!P:P,0)),"")</f>
        <v/>
      </c>
      <c r="T1663" s="808">
        <v>1664</v>
      </c>
      <c r="U1663" s="785"/>
      <c r="V1663" s="785"/>
      <c r="W1663" s="785"/>
      <c r="X1663" s="785"/>
      <c r="Y1663" s="785"/>
      <c r="Z1663" s="785"/>
      <c r="AA1663" s="785"/>
      <c r="AB1663" s="785"/>
    </row>
    <row r="1664" ht="14.25">
      <c r="A1664" s="800" t="s">
        <v>788</v>
      </c>
      <c r="B1664" s="800"/>
      <c r="C1664" s="800" t="s">
        <v>8734</v>
      </c>
      <c r="D1664" s="801">
        <v>84</v>
      </c>
      <c r="E1664" s="802">
        <v>0</v>
      </c>
      <c r="F1664" s="803" t="s">
        <v>8735</v>
      </c>
      <c r="G1664" s="803" t="s">
        <v>8736</v>
      </c>
      <c r="H1664" s="803" t="s">
        <v>8737</v>
      </c>
      <c r="I1664" s="803" t="str">
        <f>IFERROR(INDEX('УУС'!F:F,MATCH('показатель 504-п'!T1664,'УУС'!N:N,0)),"")</f>
        <v/>
      </c>
      <c r="J1664" s="804" t="str">
        <f t="shared" si="82"/>
        <v>-</v>
      </c>
      <c r="K1664" s="805" t="s">
        <v>156</v>
      </c>
      <c r="L1664" s="805" t="s">
        <v>156</v>
      </c>
      <c r="M1664" s="805" t="s">
        <v>156</v>
      </c>
      <c r="N1664" s="805" t="s">
        <v>156</v>
      </c>
      <c r="O1664" s="806" t="str">
        <f t="shared" si="83"/>
        <v>-</v>
      </c>
      <c r="P1664" s="801" t="s">
        <v>156</v>
      </c>
      <c r="Q1664" s="801" t="str">
        <f>CONCATENATE(IFERROR(INDEX('УЦН 1.0'!D:D,MATCH('показатель 504-п'!T1664,'УЦН 1.0'!R:R,0)),""),IF(IFERROR(INDEX('УЦН 1.0'!H:H,MATCH('показатель 504-п'!T1664,'УЦН 1.0'!R:R,0)),"")="",""," ("&amp;IFERROR(INDEX('УЦН 1.0'!H:H,MATCH('показатель 504-п'!T1664,'УЦН 1.0'!R:R,0)),"")&amp;")"))</f>
        <v/>
      </c>
      <c r="R1664" s="807" t="str">
        <f>IFERROR(INDEX('УЦН 2.0'!K:K,MATCH('показатель 504-п'!T1664,'УЦН 2.0'!L:L,0)),"")</f>
        <v/>
      </c>
      <c r="S1664" s="801" t="str">
        <f>IFERROR(INDEX('ПРТС'!H:H,MATCH('показатель 504-п'!T1664,'ПРТС'!P:P,0)),"")</f>
        <v/>
      </c>
      <c r="T1664" s="808">
        <v>1665</v>
      </c>
      <c r="U1664" s="785"/>
      <c r="V1664" s="785"/>
      <c r="W1664" s="785"/>
      <c r="X1664" s="785"/>
      <c r="Y1664" s="785"/>
      <c r="Z1664" s="785"/>
      <c r="AA1664" s="785"/>
      <c r="AB1664" s="785"/>
    </row>
    <row r="1665" ht="14.25">
      <c r="A1665" s="814" t="s">
        <v>788</v>
      </c>
      <c r="B1665" s="800"/>
      <c r="C1665" s="814" t="s">
        <v>446</v>
      </c>
      <c r="D1665" s="815">
        <v>379</v>
      </c>
      <c r="E1665" s="802">
        <v>239</v>
      </c>
      <c r="F1665" s="803" t="s">
        <v>8738</v>
      </c>
      <c r="G1665" s="803" t="s">
        <v>8739</v>
      </c>
      <c r="H1665" s="803" t="s">
        <v>8740</v>
      </c>
      <c r="I1665" s="803" t="str">
        <f>IFERROR(INDEX('УУС'!F:F,MATCH('показатель 504-п'!T1665,'УУС'!N:N,0)),"")</f>
        <v xml:space="preserve">ул. Административная, д. 1</v>
      </c>
      <c r="J1665" s="816" t="str">
        <f t="shared" si="82"/>
        <v xml:space="preserve">4G хор</v>
      </c>
      <c r="K1665" s="805"/>
      <c r="L1665" s="805"/>
      <c r="M1665" s="805"/>
      <c r="N1665" s="817" t="s">
        <v>2483</v>
      </c>
      <c r="O1665" s="806" t="str">
        <f t="shared" si="83"/>
        <v>ВОЛС</v>
      </c>
      <c r="P1665" s="801" t="s">
        <v>819</v>
      </c>
      <c r="Q1665" s="801" t="str">
        <f>CONCATENATE(IFERROR(INDEX('УЦН 1.0'!D:D,MATCH('показатель 504-п'!T1665,'УЦН 1.0'!R:R,0)),""),IF(IFERROR(INDEX('УЦН 1.0'!H:H,MATCH('показатель 504-п'!T1665,'УЦН 1.0'!R:R,0)),"")="",""," ("&amp;IFERROR(INDEX('УЦН 1.0'!H:H,MATCH('показатель 504-п'!T1665,'УЦН 1.0'!R:R,0)),"")&amp;")"))</f>
        <v xml:space="preserve">2017 (ВОЛС)</v>
      </c>
      <c r="R1665" s="807" t="str">
        <f>IFERROR(INDEX('УЦН 2.0'!K:K,MATCH('показатель 504-п'!T1665,'УЦН 2.0'!L:L,0)),"")</f>
        <v/>
      </c>
      <c r="S1665" s="801">
        <f>IFERROR(INDEX('ПРТС'!H:H,MATCH('показатель 504-п'!T1665,'ПРТС'!P:P,0)),"")</f>
        <v>2018</v>
      </c>
      <c r="T1665" s="808">
        <v>1666</v>
      </c>
      <c r="U1665" s="785"/>
      <c r="V1665" s="785"/>
      <c r="W1665" s="785"/>
      <c r="X1665" s="785"/>
      <c r="Y1665" s="785"/>
      <c r="Z1665" s="785"/>
      <c r="AA1665" s="785"/>
      <c r="AB1665" s="785"/>
    </row>
    <row r="1666" ht="14.25">
      <c r="A1666" s="800" t="s">
        <v>788</v>
      </c>
      <c r="B1666" s="800"/>
      <c r="C1666" s="800" t="s">
        <v>8741</v>
      </c>
      <c r="D1666" s="801">
        <v>4</v>
      </c>
      <c r="E1666" s="802">
        <v>0</v>
      </c>
      <c r="F1666" s="803" t="s">
        <v>8742</v>
      </c>
      <c r="G1666" s="803" t="s">
        <v>8743</v>
      </c>
      <c r="H1666" s="803" t="s">
        <v>8744</v>
      </c>
      <c r="I1666" s="803" t="str">
        <f>IFERROR(INDEX('УУС'!F:F,MATCH('показатель 504-п'!T1666,'УУС'!N:N,0)),"")</f>
        <v/>
      </c>
      <c r="J1666" s="804" t="str">
        <f t="shared" si="82"/>
        <v>-</v>
      </c>
      <c r="K1666" s="805" t="s">
        <v>156</v>
      </c>
      <c r="L1666" s="805" t="s">
        <v>156</v>
      </c>
      <c r="M1666" s="805" t="s">
        <v>156</v>
      </c>
      <c r="N1666" s="805" t="s">
        <v>156</v>
      </c>
      <c r="O1666" s="806" t="str">
        <f t="shared" si="83"/>
        <v>-</v>
      </c>
      <c r="P1666" s="801" t="s">
        <v>156</v>
      </c>
      <c r="Q1666" s="801" t="str">
        <f>CONCATENATE(IFERROR(INDEX('УЦН 1.0'!D:D,MATCH('показатель 504-п'!T1666,'УЦН 1.0'!R:R,0)),""),IF(IFERROR(INDEX('УЦН 1.0'!H:H,MATCH('показатель 504-п'!T1666,'УЦН 1.0'!R:R,0)),"")="",""," ("&amp;IFERROR(INDEX('УЦН 1.0'!H:H,MATCH('показатель 504-п'!T1666,'УЦН 1.0'!R:R,0)),"")&amp;")"))</f>
        <v/>
      </c>
      <c r="R1666" s="807" t="str">
        <f>IFERROR(INDEX('УЦН 2.0'!K:K,MATCH('показатель 504-п'!T1666,'УЦН 2.0'!L:L,0)),"")</f>
        <v/>
      </c>
      <c r="S1666" s="801" t="str">
        <f>IFERROR(INDEX('ПРТС'!H:H,MATCH('показатель 504-п'!T1666,'ПРТС'!P:P,0)),"")</f>
        <v/>
      </c>
      <c r="T1666" s="808">
        <v>1667</v>
      </c>
      <c r="U1666" s="785"/>
      <c r="V1666" s="785"/>
      <c r="W1666" s="785"/>
      <c r="X1666" s="785"/>
      <c r="Y1666" s="785"/>
      <c r="Z1666" s="785"/>
      <c r="AA1666" s="785"/>
      <c r="AB1666" s="785"/>
    </row>
    <row r="1667" ht="14.25">
      <c r="A1667" s="818" t="s">
        <v>736</v>
      </c>
      <c r="B1667" s="800" t="s">
        <v>8745</v>
      </c>
      <c r="C1667" s="818" t="s">
        <v>448</v>
      </c>
      <c r="D1667" s="801">
        <v>332</v>
      </c>
      <c r="E1667" s="822">
        <v>290</v>
      </c>
      <c r="F1667" s="823" t="s">
        <v>8746</v>
      </c>
      <c r="G1667" s="823" t="s">
        <v>8747</v>
      </c>
      <c r="H1667" s="823" t="s">
        <v>8748</v>
      </c>
      <c r="I1667" s="803" t="str">
        <f>IFERROR(INDEX('УУС'!F:F,MATCH('показатель 504-п'!T1667,'УУС'!N:N,0)),"")</f>
        <v/>
      </c>
      <c r="J1667" s="819" t="str">
        <f t="shared" si="82"/>
        <v xml:space="preserve">2G низ</v>
      </c>
      <c r="K1667" s="805" t="s">
        <v>156</v>
      </c>
      <c r="L1667" s="805" t="s">
        <v>2500</v>
      </c>
      <c r="M1667" s="820" t="s">
        <v>2489</v>
      </c>
      <c r="N1667" s="805" t="s">
        <v>2490</v>
      </c>
      <c r="O1667" s="806" t="str">
        <f t="shared" si="83"/>
        <v>ВОЛС</v>
      </c>
      <c r="P1667" s="801" t="s">
        <v>2540</v>
      </c>
      <c r="Q1667" s="801" t="str">
        <f>CONCATENATE(IFERROR(INDEX('УЦН 1.0'!D:D,MATCH('показатель 504-п'!T1667,'УЦН 1.0'!R:R,0)),""),IF(IFERROR(INDEX('УЦН 1.0'!H:H,MATCH('показатель 504-п'!T1667,'УЦН 1.0'!R:R,0)),"")="",""," ("&amp;IFERROR(INDEX('УЦН 1.0'!H:H,MATCH('показатель 504-п'!T1667,'УЦН 1.0'!R:R,0)),"")&amp;")"))</f>
        <v xml:space="preserve">2020 (ВОЛС)</v>
      </c>
      <c r="R1667" s="807" t="str">
        <f>IFERROR(INDEX('УЦН 2.0'!K:K,MATCH('показатель 504-п'!T1667,'УЦН 2.0'!L:L,0)),"")</f>
        <v/>
      </c>
      <c r="S1667" s="801">
        <f>IFERROR(INDEX('ПРТС'!H:H,MATCH('показатель 504-п'!T1667,'ПРТС'!P:P,0)),"")</f>
        <v>2024</v>
      </c>
      <c r="T1667" s="808">
        <v>1668</v>
      </c>
      <c r="U1667" s="785"/>
      <c r="V1667" s="785"/>
      <c r="W1667" s="785"/>
      <c r="X1667" s="785"/>
      <c r="Y1667" s="785"/>
      <c r="Z1667" s="785"/>
      <c r="AA1667" s="785"/>
      <c r="AB1667" s="785"/>
    </row>
    <row r="1668" ht="14.25">
      <c r="A1668" s="809" t="s">
        <v>736</v>
      </c>
      <c r="B1668" s="800" t="s">
        <v>1331</v>
      </c>
      <c r="C1668" s="809" t="s">
        <v>8749</v>
      </c>
      <c r="D1668" s="810">
        <v>123</v>
      </c>
      <c r="E1668" s="802">
        <v>90</v>
      </c>
      <c r="F1668" s="803" t="s">
        <v>8750</v>
      </c>
      <c r="G1668" s="803" t="s">
        <v>8751</v>
      </c>
      <c r="H1668" s="803" t="s">
        <v>8752</v>
      </c>
      <c r="I1668" s="803" t="str">
        <f>IFERROR(INDEX('УУС'!F:F,MATCH('показатель 504-п'!T1668,'УУС'!N:N,0)),"")</f>
        <v/>
      </c>
      <c r="J1668" s="811" t="str">
        <f t="shared" si="82"/>
        <v xml:space="preserve">4G хор</v>
      </c>
      <c r="K1668" s="805" t="s">
        <v>156</v>
      </c>
      <c r="L1668" s="812" t="s">
        <v>2481</v>
      </c>
      <c r="M1668" s="805" t="s">
        <v>156</v>
      </c>
      <c r="N1668" s="812" t="s">
        <v>2483</v>
      </c>
      <c r="O1668" s="806" t="str">
        <f t="shared" si="83"/>
        <v>ВОЛС</v>
      </c>
      <c r="P1668" s="801" t="s">
        <v>882</v>
      </c>
      <c r="Q1668" s="801" t="str">
        <f>CONCATENATE(IFERROR(INDEX('УЦН 1.0'!D:D,MATCH('показатель 504-п'!T1668,'УЦН 1.0'!R:R,0)),""),IF(IFERROR(INDEX('УЦН 1.0'!H:H,MATCH('показатель 504-п'!T1668,'УЦН 1.0'!R:R,0)),"")="",""," ("&amp;IFERROR(INDEX('УЦН 1.0'!H:H,MATCH('показатель 504-п'!T1668,'УЦН 1.0'!R:R,0)),"")&amp;")"))</f>
        <v/>
      </c>
      <c r="R1668" s="807" t="str">
        <f>IFERROR(INDEX('УЦН 2.0'!K:K,MATCH('показатель 504-п'!T1668,'УЦН 2.0'!L:L,0)),"")</f>
        <v xml:space="preserve">2023 (с 2022) (март 2023) - ВОЛС + Мегафон </v>
      </c>
      <c r="S1668" s="801" t="str">
        <f>IFERROR(INDEX('ПРТС'!H:H,MATCH('показатель 504-п'!T1668,'ПРТС'!P:P,0)),"")</f>
        <v/>
      </c>
      <c r="T1668" s="808">
        <v>1669</v>
      </c>
      <c r="U1668" s="785"/>
      <c r="V1668" s="785"/>
      <c r="W1668" s="785"/>
      <c r="X1668" s="785"/>
      <c r="Y1668" s="785"/>
      <c r="Z1668" s="785"/>
      <c r="AA1668" s="785"/>
      <c r="AB1668" s="785"/>
    </row>
    <row r="1669" ht="14.25">
      <c r="A1669" s="818" t="s">
        <v>736</v>
      </c>
      <c r="B1669" s="800" t="s">
        <v>1251</v>
      </c>
      <c r="C1669" s="818" t="s">
        <v>1166</v>
      </c>
      <c r="D1669" s="801">
        <v>166</v>
      </c>
      <c r="E1669" s="822">
        <v>129</v>
      </c>
      <c r="F1669" s="823" t="s">
        <v>8753</v>
      </c>
      <c r="G1669" s="823" t="s">
        <v>8754</v>
      </c>
      <c r="H1669" s="823" t="s">
        <v>8755</v>
      </c>
      <c r="I1669" s="803" t="str">
        <f>IFERROR(INDEX('УУС'!F:F,MATCH('показатель 504-п'!T1669,'УУС'!N:N,0)),"")</f>
        <v xml:space="preserve">ул. Комсомольская, д. 6</v>
      </c>
      <c r="J1669" s="819" t="str">
        <f t="shared" si="82"/>
        <v xml:space="preserve">2G низ</v>
      </c>
      <c r="K1669" s="805" t="s">
        <v>156</v>
      </c>
      <c r="L1669" s="805" t="s">
        <v>156</v>
      </c>
      <c r="M1669" s="805" t="s">
        <v>156</v>
      </c>
      <c r="N1669" s="820" t="s">
        <v>2490</v>
      </c>
      <c r="O1669" s="806" t="str">
        <f t="shared" si="83"/>
        <v>РРЛ</v>
      </c>
      <c r="P1669" s="801" t="s">
        <v>2540</v>
      </c>
      <c r="Q1669" s="801" t="str">
        <f>CONCATENATE(IFERROR(INDEX('УЦН 1.0'!D:D,MATCH('показатель 504-п'!T1669,'УЦН 1.0'!R:R,0)),""),IF(IFERROR(INDEX('УЦН 1.0'!H:H,MATCH('показатель 504-п'!T1669,'УЦН 1.0'!R:R,0)),"")="",""," ("&amp;IFERROR(INDEX('УЦН 1.0'!H:H,MATCH('показатель 504-п'!T1669,'УЦН 1.0'!R:R,0)),"")&amp;")"))</f>
        <v/>
      </c>
      <c r="R1669" s="807">
        <f>IFERROR(INDEX('УЦН 2.0'!K:K,MATCH('показатель 504-п'!T1669,'УЦН 2.0'!L:L,0)),"")</f>
        <v>0</v>
      </c>
      <c r="S1669" s="801" t="str">
        <f>IFERROR(INDEX('ПРТС'!H:H,MATCH('показатель 504-п'!T1669,'ПРТС'!P:P,0)),"")</f>
        <v/>
      </c>
      <c r="T1669" s="808">
        <v>1670</v>
      </c>
      <c r="U1669" s="785"/>
      <c r="V1669" s="785"/>
      <c r="W1669" s="785"/>
      <c r="X1669" s="785"/>
      <c r="Y1669" s="785"/>
      <c r="Z1669" s="785"/>
      <c r="AA1669" s="785"/>
      <c r="AB1669" s="785"/>
    </row>
    <row r="1670" ht="14.25">
      <c r="A1670" s="800" t="s">
        <v>736</v>
      </c>
      <c r="B1670" s="800" t="s">
        <v>8756</v>
      </c>
      <c r="C1670" s="800" t="s">
        <v>1465</v>
      </c>
      <c r="D1670" s="801">
        <v>261</v>
      </c>
      <c r="E1670" s="822">
        <v>246</v>
      </c>
      <c r="F1670" s="823" t="s">
        <v>8757</v>
      </c>
      <c r="G1670" s="823" t="s">
        <v>8758</v>
      </c>
      <c r="H1670" s="823" t="s">
        <v>8759</v>
      </c>
      <c r="I1670" s="803" t="str">
        <f>IFERROR(INDEX('УУС'!F:F,MATCH('показатель 504-п'!T1670,'УУС'!N:N,0)),"")</f>
        <v/>
      </c>
      <c r="J1670" s="804" t="str">
        <f t="shared" si="82"/>
        <v xml:space="preserve">4G хор</v>
      </c>
      <c r="K1670" s="805" t="s">
        <v>2562</v>
      </c>
      <c r="L1670" s="805" t="s">
        <v>156</v>
      </c>
      <c r="M1670" s="805" t="s">
        <v>2482</v>
      </c>
      <c r="N1670" s="805" t="s">
        <v>156</v>
      </c>
      <c r="O1670" s="806" t="str">
        <f t="shared" si="83"/>
        <v>-</v>
      </c>
      <c r="P1670" s="801" t="s">
        <v>156</v>
      </c>
      <c r="Q1670" s="801" t="str">
        <f>CONCATENATE(IFERROR(INDEX('УЦН 1.0'!D:D,MATCH('показатель 504-п'!T1670,'УЦН 1.0'!R:R,0)),""),IF(IFERROR(INDEX('УЦН 1.0'!H:H,MATCH('показатель 504-п'!T1670,'УЦН 1.0'!R:R,0)),"")="",""," ("&amp;IFERROR(INDEX('УЦН 1.0'!H:H,MATCH('показатель 504-п'!T1670,'УЦН 1.0'!R:R,0)),"")&amp;")"))</f>
        <v/>
      </c>
      <c r="R1670" s="807" t="str">
        <f>IFERROR(INDEX('УЦН 2.0'!K:K,MATCH('показатель 504-п'!T1670,'УЦН 2.0'!L:L,0)),"")</f>
        <v/>
      </c>
      <c r="S1670" s="801" t="str">
        <f>IFERROR(INDEX('ПРТС'!H:H,MATCH('показатель 504-п'!T1670,'ПРТС'!P:P,0)),"")</f>
        <v/>
      </c>
      <c r="T1670" s="808">
        <v>1671</v>
      </c>
      <c r="U1670" s="785"/>
      <c r="V1670" s="785"/>
      <c r="W1670" s="785"/>
      <c r="X1670" s="785"/>
      <c r="Y1670" s="785"/>
      <c r="Z1670" s="785"/>
      <c r="AA1670" s="785"/>
      <c r="AB1670" s="785"/>
    </row>
    <row r="1671" ht="14.25">
      <c r="A1671" s="809" t="s">
        <v>736</v>
      </c>
      <c r="B1671" s="800" t="s">
        <v>1251</v>
      </c>
      <c r="C1671" s="809" t="s">
        <v>449</v>
      </c>
      <c r="D1671" s="813">
        <v>413</v>
      </c>
      <c r="E1671" s="802">
        <v>322</v>
      </c>
      <c r="F1671" s="803" t="s">
        <v>8760</v>
      </c>
      <c r="G1671" s="803" t="s">
        <v>8761</v>
      </c>
      <c r="H1671" s="803" t="s">
        <v>8762</v>
      </c>
      <c r="I1671" s="803" t="str">
        <f>IFERROR(INDEX('УУС'!F:F,MATCH('показатель 504-п'!T1671,'УУС'!N:N,0)),"")</f>
        <v/>
      </c>
      <c r="J1671" s="811" t="str">
        <f t="shared" si="82"/>
        <v xml:space="preserve">4G хор</v>
      </c>
      <c r="K1671" s="805"/>
      <c r="L1671" s="805"/>
      <c r="M1671" s="805"/>
      <c r="N1671" s="812" t="s">
        <v>2483</v>
      </c>
      <c r="O1671" s="806" t="str">
        <f t="shared" si="83"/>
        <v>ВОЛС</v>
      </c>
      <c r="P1671" s="801" t="s">
        <v>2540</v>
      </c>
      <c r="Q1671" s="801" t="str">
        <f>CONCATENATE(IFERROR(INDEX('УЦН 1.0'!D:D,MATCH('показатель 504-п'!T1671,'УЦН 1.0'!R:R,0)),""),IF(IFERROR(INDEX('УЦН 1.0'!H:H,MATCH('показатель 504-п'!T1671,'УЦН 1.0'!R:R,0)),"")="",""," ("&amp;IFERROR(INDEX('УЦН 1.0'!H:H,MATCH('показатель 504-п'!T1671,'УЦН 1.0'!R:R,0)),"")&amp;")"))</f>
        <v xml:space="preserve">2021 (ВОЛС)</v>
      </c>
      <c r="R1671" s="807" t="str">
        <f>IFERROR(INDEX('УЦН 2.0'!K:K,MATCH('показатель 504-п'!T1671,'УЦН 2.0'!L:L,0)),"")</f>
        <v xml:space="preserve">2023 (октябрь 2023) - ВОЛС  </v>
      </c>
      <c r="S1671" s="801" t="str">
        <f>IFERROR(INDEX('ПРТС'!H:H,MATCH('показатель 504-п'!T1671,'ПРТС'!P:P,0)),"")</f>
        <v/>
      </c>
      <c r="T1671" s="808">
        <v>1672</v>
      </c>
      <c r="U1671" s="785"/>
      <c r="V1671" s="785"/>
      <c r="W1671" s="785"/>
      <c r="X1671" s="785"/>
      <c r="Y1671" s="785"/>
      <c r="Z1671" s="785"/>
      <c r="AA1671" s="785"/>
      <c r="AB1671" s="785"/>
    </row>
    <row r="1672" ht="14.25">
      <c r="A1672" s="814" t="s">
        <v>736</v>
      </c>
      <c r="B1672" s="800" t="s">
        <v>8745</v>
      </c>
      <c r="C1672" s="814" t="s">
        <v>217</v>
      </c>
      <c r="D1672" s="815">
        <v>125</v>
      </c>
      <c r="E1672" s="802">
        <v>108</v>
      </c>
      <c r="F1672" s="803" t="s">
        <v>8763</v>
      </c>
      <c r="G1672" s="803" t="s">
        <v>8764</v>
      </c>
      <c r="H1672" s="803" t="s">
        <v>8765</v>
      </c>
      <c r="I1672" s="803" t="str">
        <f>IFERROR(INDEX('УУС'!F:F,MATCH('показатель 504-п'!T1672,'УУС'!N:N,0)),"")</f>
        <v/>
      </c>
      <c r="J1672" s="816" t="str">
        <f t="shared" si="82"/>
        <v xml:space="preserve">4G хор</v>
      </c>
      <c r="K1672" s="805"/>
      <c r="L1672" s="817" t="s">
        <v>2481</v>
      </c>
      <c r="M1672" s="805"/>
      <c r="N1672" s="805"/>
      <c r="O1672" s="806" t="str">
        <f t="shared" si="83"/>
        <v>Спутник</v>
      </c>
      <c r="P1672" s="801" t="s">
        <v>882</v>
      </c>
      <c r="Q1672" s="801" t="str">
        <f>CONCATENATE(IFERROR(INDEX('УЦН 1.0'!D:D,MATCH('показатель 504-п'!T1672,'УЦН 1.0'!R:R,0)),""),IF(IFERROR(INDEX('УЦН 1.0'!H:H,MATCH('показатель 504-п'!T1672,'УЦН 1.0'!R:R,0)),"")="",""," ("&amp;IFERROR(INDEX('УЦН 1.0'!H:H,MATCH('показатель 504-п'!T1672,'УЦН 1.0'!R:R,0)),"")&amp;")"))</f>
        <v/>
      </c>
      <c r="R1672" s="807" t="str">
        <f>IFERROR(INDEX('УЦН 2.0'!K:K,MATCH('показатель 504-п'!T1672,'УЦН 2.0'!L:L,0)),"")</f>
        <v/>
      </c>
      <c r="S1672" s="801">
        <f>IFERROR(INDEX('ПРТС'!H:H,MATCH('показатель 504-п'!T1672,'ПРТС'!P:P,0)),"")</f>
        <v>2023</v>
      </c>
      <c r="T1672" s="808">
        <v>1673</v>
      </c>
      <c r="U1672" s="785"/>
      <c r="V1672" s="785"/>
      <c r="W1672" s="785"/>
      <c r="X1672" s="785"/>
      <c r="Y1672" s="785"/>
      <c r="Z1672" s="785"/>
      <c r="AA1672" s="785"/>
      <c r="AB1672" s="785"/>
    </row>
    <row r="1673" ht="14.25">
      <c r="A1673" s="818" t="s">
        <v>736</v>
      </c>
      <c r="B1673" s="800" t="s">
        <v>8745</v>
      </c>
      <c r="C1673" s="818" t="s">
        <v>450</v>
      </c>
      <c r="D1673" s="801">
        <v>365</v>
      </c>
      <c r="E1673" s="822">
        <v>347</v>
      </c>
      <c r="F1673" s="823" t="s">
        <v>8766</v>
      </c>
      <c r="G1673" s="823" t="s">
        <v>8767</v>
      </c>
      <c r="H1673" s="823" t="s">
        <v>8768</v>
      </c>
      <c r="I1673" s="803" t="str">
        <f>IFERROR(INDEX('УУС'!F:F,MATCH('показатель 504-п'!T1673,'УУС'!N:N,0)),"")</f>
        <v/>
      </c>
      <c r="J1673" s="819" t="str">
        <f t="shared" si="82"/>
        <v xml:space="preserve">2G низ</v>
      </c>
      <c r="K1673" s="805" t="s">
        <v>156</v>
      </c>
      <c r="L1673" s="805"/>
      <c r="M1673" s="805"/>
      <c r="N1673" s="820" t="s">
        <v>2490</v>
      </c>
      <c r="O1673" s="806" t="str">
        <f t="shared" si="83"/>
        <v>ВОЛС</v>
      </c>
      <c r="P1673" s="801" t="s">
        <v>819</v>
      </c>
      <c r="Q1673" s="801" t="str">
        <f>CONCATENATE(IFERROR(INDEX('УЦН 1.0'!D:D,MATCH('показатель 504-п'!T1673,'УЦН 1.0'!R:R,0)),""),IF(IFERROR(INDEX('УЦН 1.0'!H:H,MATCH('показатель 504-п'!T1673,'УЦН 1.0'!R:R,0)),"")="",""," ("&amp;IFERROR(INDEX('УЦН 1.0'!H:H,MATCH('показатель 504-п'!T1673,'УЦН 1.0'!R:R,0)),"")&amp;")"))</f>
        <v xml:space="preserve">2020 (ВОЛС)</v>
      </c>
      <c r="R1673" s="807">
        <f>IFERROR(INDEX('УЦН 2.0'!K:K,MATCH('показатель 504-п'!T1673,'УЦН 2.0'!L:L,0)),"")</f>
        <v>0</v>
      </c>
      <c r="S1673" s="801" t="str">
        <f>IFERROR(INDEX('ПРТС'!H:H,MATCH('показатель 504-п'!T1673,'ПРТС'!P:P,0)),"")</f>
        <v/>
      </c>
      <c r="T1673" s="808">
        <v>1674</v>
      </c>
      <c r="U1673" s="785"/>
      <c r="V1673" s="785"/>
      <c r="W1673" s="785"/>
      <c r="X1673" s="785"/>
      <c r="Y1673" s="785"/>
      <c r="Z1673" s="785"/>
      <c r="AA1673" s="785"/>
      <c r="AB1673" s="785"/>
    </row>
    <row r="1674" ht="14.25">
      <c r="A1674" s="800" t="s">
        <v>736</v>
      </c>
      <c r="B1674" s="800" t="s">
        <v>8769</v>
      </c>
      <c r="C1674" s="800" t="s">
        <v>8770</v>
      </c>
      <c r="D1674" s="801">
        <v>637</v>
      </c>
      <c r="E1674" s="802">
        <v>569</v>
      </c>
      <c r="F1674" s="803" t="s">
        <v>8771</v>
      </c>
      <c r="G1674" s="803" t="s">
        <v>8772</v>
      </c>
      <c r="H1674" s="803" t="s">
        <v>8773</v>
      </c>
      <c r="I1674" s="803" t="str">
        <f>IFERROR(INDEX('УУС'!F:F,MATCH('показатель 504-п'!T1674,'УУС'!N:N,0)),"")</f>
        <v/>
      </c>
      <c r="J1674" s="804" t="str">
        <f t="shared" si="82"/>
        <v xml:space="preserve">3G хор</v>
      </c>
      <c r="K1674" s="805" t="s">
        <v>156</v>
      </c>
      <c r="L1674" s="805" t="s">
        <v>2488</v>
      </c>
      <c r="M1674" s="805" t="s">
        <v>156</v>
      </c>
      <c r="N1674" s="805" t="s">
        <v>156</v>
      </c>
      <c r="O1674" s="806" t="str">
        <f t="shared" si="83"/>
        <v>ВОЛС</v>
      </c>
      <c r="P1674" s="801" t="s">
        <v>819</v>
      </c>
      <c r="Q1674" s="801" t="str">
        <f>CONCATENATE(IFERROR(INDEX('УЦН 1.0'!D:D,MATCH('показатель 504-п'!T1674,'УЦН 1.0'!R:R,0)),""),IF(IFERROR(INDEX('УЦН 1.0'!H:H,MATCH('показатель 504-п'!T1674,'УЦН 1.0'!R:R,0)),"")="",""," ("&amp;IFERROR(INDEX('УЦН 1.0'!H:H,MATCH('показатель 504-п'!T1674,'УЦН 1.0'!R:R,0)),"")&amp;")"))</f>
        <v/>
      </c>
      <c r="R1674" s="807" t="str">
        <f>IFERROR(INDEX('УЦН 2.0'!K:K,MATCH('показатель 504-п'!T1674,'УЦН 2.0'!L:L,0)),"")</f>
        <v/>
      </c>
      <c r="S1674" s="801" t="str">
        <f>IFERROR(INDEX('ПРТС'!H:H,MATCH('показатель 504-п'!T1674,'ПРТС'!P:P,0)),"")</f>
        <v/>
      </c>
      <c r="T1674" s="808">
        <v>1675</v>
      </c>
      <c r="U1674" s="785"/>
      <c r="V1674" s="785"/>
      <c r="W1674" s="785"/>
      <c r="X1674" s="785"/>
      <c r="Y1674" s="785"/>
      <c r="Z1674" s="785"/>
      <c r="AA1674" s="785"/>
      <c r="AB1674" s="785"/>
    </row>
    <row r="1675" ht="14.25">
      <c r="A1675" s="800" t="s">
        <v>736</v>
      </c>
      <c r="B1675" s="800" t="s">
        <v>8745</v>
      </c>
      <c r="C1675" s="800" t="s">
        <v>8774</v>
      </c>
      <c r="D1675" s="801">
        <v>2151</v>
      </c>
      <c r="E1675" s="802">
        <v>2000</v>
      </c>
      <c r="F1675" s="803" t="s">
        <v>8775</v>
      </c>
      <c r="G1675" s="803" t="s">
        <v>8776</v>
      </c>
      <c r="H1675" s="803" t="s">
        <v>8777</v>
      </c>
      <c r="I1675" s="803" t="str">
        <f>IFERROR(INDEX('УУС'!F:F,MATCH('показатель 504-п'!T1675,'УУС'!N:N,0)),"")</f>
        <v/>
      </c>
      <c r="J1675" s="804" t="str">
        <f t="shared" si="82"/>
        <v xml:space="preserve">4G хор</v>
      </c>
      <c r="K1675" s="805" t="s">
        <v>2557</v>
      </c>
      <c r="L1675" s="805" t="s">
        <v>2481</v>
      </c>
      <c r="M1675" s="805" t="s">
        <v>2482</v>
      </c>
      <c r="N1675" s="805" t="s">
        <v>2483</v>
      </c>
      <c r="O1675" s="806" t="str">
        <f t="shared" si="83"/>
        <v>ВОЛС</v>
      </c>
      <c r="P1675" s="801" t="s">
        <v>819</v>
      </c>
      <c r="Q1675" s="801" t="str">
        <f>CONCATENATE(IFERROR(INDEX('УЦН 1.0'!D:D,MATCH('показатель 504-п'!T1675,'УЦН 1.0'!R:R,0)),""),IF(IFERROR(INDEX('УЦН 1.0'!H:H,MATCH('показатель 504-п'!T1675,'УЦН 1.0'!R:R,0)),"")="",""," ("&amp;IFERROR(INDEX('УЦН 1.0'!H:H,MATCH('показатель 504-п'!T1675,'УЦН 1.0'!R:R,0)),"")&amp;")"))</f>
        <v/>
      </c>
      <c r="R1675" s="807" t="str">
        <f>IFERROR(INDEX('УЦН 2.0'!K:K,MATCH('показатель 504-п'!T1675,'УЦН 2.0'!L:L,0)),"")</f>
        <v/>
      </c>
      <c r="S1675" s="801" t="str">
        <f>IFERROR(INDEX('ПРТС'!H:H,MATCH('показатель 504-п'!T1675,'ПРТС'!P:P,0)),"")</f>
        <v/>
      </c>
      <c r="T1675" s="808">
        <v>1676</v>
      </c>
      <c r="U1675" s="785"/>
      <c r="V1675" s="785"/>
      <c r="W1675" s="785"/>
      <c r="X1675" s="785"/>
      <c r="Y1675" s="785"/>
      <c r="Z1675" s="785"/>
      <c r="AA1675" s="785"/>
      <c r="AB1675" s="785"/>
    </row>
    <row r="1676" ht="14.25">
      <c r="A1676" s="800" t="s">
        <v>736</v>
      </c>
      <c r="B1676" s="800" t="s">
        <v>8778</v>
      </c>
      <c r="C1676" s="800" t="s">
        <v>8779</v>
      </c>
      <c r="D1676" s="801">
        <v>2171</v>
      </c>
      <c r="E1676" s="802">
        <v>1881</v>
      </c>
      <c r="F1676" s="803" t="s">
        <v>8780</v>
      </c>
      <c r="G1676" s="803" t="s">
        <v>8781</v>
      </c>
      <c r="H1676" s="803" t="s">
        <v>8782</v>
      </c>
      <c r="I1676" s="803" t="str">
        <f>IFERROR(INDEX('УУС'!F:F,MATCH('показатель 504-п'!T1676,'УУС'!N:N,0)),"")</f>
        <v/>
      </c>
      <c r="J1676" s="804" t="str">
        <f t="shared" si="82"/>
        <v xml:space="preserve">4G хор</v>
      </c>
      <c r="K1676" s="805" t="s">
        <v>2480</v>
      </c>
      <c r="L1676" s="805" t="s">
        <v>2488</v>
      </c>
      <c r="M1676" s="805" t="s">
        <v>2508</v>
      </c>
      <c r="N1676" s="805" t="s">
        <v>2495</v>
      </c>
      <c r="O1676" s="806" t="str">
        <f t="shared" si="83"/>
        <v>РРЛ</v>
      </c>
      <c r="P1676" s="801" t="s">
        <v>2540</v>
      </c>
      <c r="Q1676" s="801" t="str">
        <f>CONCATENATE(IFERROR(INDEX('УЦН 1.0'!D:D,MATCH('показатель 504-п'!T1676,'УЦН 1.0'!R:R,0)),""),IF(IFERROR(INDEX('УЦН 1.0'!H:H,MATCH('показатель 504-п'!T1676,'УЦН 1.0'!R:R,0)),"")="",""," ("&amp;IFERROR(INDEX('УЦН 1.0'!H:H,MATCH('показатель 504-п'!T1676,'УЦН 1.0'!R:R,0)),"")&amp;")"))</f>
        <v/>
      </c>
      <c r="R1676" s="807" t="str">
        <f>IFERROR(INDEX('УЦН 2.0'!K:K,MATCH('показатель 504-п'!T1676,'УЦН 2.0'!L:L,0)),"")</f>
        <v/>
      </c>
      <c r="S1676" s="801" t="str">
        <f>IFERROR(INDEX('ПРТС'!H:H,MATCH('показатель 504-п'!T1676,'ПРТС'!P:P,0)),"")</f>
        <v/>
      </c>
      <c r="T1676" s="808">
        <v>1677</v>
      </c>
      <c r="U1676" s="785"/>
      <c r="V1676" s="785"/>
      <c r="W1676" s="785"/>
      <c r="X1676" s="785"/>
      <c r="Y1676" s="785"/>
      <c r="Z1676" s="785"/>
      <c r="AA1676" s="785"/>
      <c r="AB1676" s="785"/>
    </row>
    <row r="1677" ht="14.25">
      <c r="A1677" s="800" t="s">
        <v>736</v>
      </c>
      <c r="B1677" s="800" t="s">
        <v>1252</v>
      </c>
      <c r="C1677" s="800" t="s">
        <v>8783</v>
      </c>
      <c r="D1677" s="801">
        <v>1812</v>
      </c>
      <c r="E1677" s="802">
        <v>1579</v>
      </c>
      <c r="F1677" s="803" t="s">
        <v>8784</v>
      </c>
      <c r="G1677" s="803" t="s">
        <v>8785</v>
      </c>
      <c r="H1677" s="803" t="s">
        <v>8786</v>
      </c>
      <c r="I1677" s="803" t="str">
        <f>IFERROR(INDEX('УУС'!F:F,MATCH('показатель 504-п'!T1677,'УУС'!N:N,0)),"")</f>
        <v/>
      </c>
      <c r="J1677" s="804" t="str">
        <f t="shared" si="82"/>
        <v xml:space="preserve">4G хор</v>
      </c>
      <c r="K1677" s="805" t="s">
        <v>2707</v>
      </c>
      <c r="L1677" s="805" t="s">
        <v>2488</v>
      </c>
      <c r="M1677" s="805" t="s">
        <v>2508</v>
      </c>
      <c r="N1677" s="805" t="s">
        <v>2483</v>
      </c>
      <c r="O1677" s="806" t="str">
        <f t="shared" si="83"/>
        <v>РРЛ</v>
      </c>
      <c r="P1677" s="801" t="s">
        <v>2540</v>
      </c>
      <c r="Q1677" s="801" t="str">
        <f>CONCATENATE(IFERROR(INDEX('УЦН 1.0'!D:D,MATCH('показатель 504-п'!T1677,'УЦН 1.0'!R:R,0)),""),IF(IFERROR(INDEX('УЦН 1.0'!H:H,MATCH('показатель 504-п'!T1677,'УЦН 1.0'!R:R,0)),"")="",""," ("&amp;IFERROR(INDEX('УЦН 1.0'!H:H,MATCH('показатель 504-п'!T1677,'УЦН 1.0'!R:R,0)),"")&amp;")"))</f>
        <v/>
      </c>
      <c r="R1677" s="807" t="str">
        <f>IFERROR(INDEX('УЦН 2.0'!K:K,MATCH('показатель 504-п'!T1677,'УЦН 2.0'!L:L,0)),"")</f>
        <v/>
      </c>
      <c r="S1677" s="801" t="str">
        <f>IFERROR(INDEX('ПРТС'!H:H,MATCH('показатель 504-п'!T1677,'ПРТС'!P:P,0)),"")</f>
        <v/>
      </c>
      <c r="T1677" s="808">
        <v>1678</v>
      </c>
      <c r="U1677" s="785"/>
      <c r="V1677" s="785"/>
      <c r="W1677" s="785"/>
      <c r="X1677" s="785"/>
      <c r="Y1677" s="785"/>
      <c r="Z1677" s="785"/>
      <c r="AA1677" s="785"/>
      <c r="AB1677" s="785"/>
    </row>
    <row r="1678" ht="14.25">
      <c r="A1678" s="800" t="s">
        <v>736</v>
      </c>
      <c r="B1678" s="800" t="s">
        <v>8778</v>
      </c>
      <c r="C1678" s="800" t="s">
        <v>8787</v>
      </c>
      <c r="D1678" s="801">
        <v>72</v>
      </c>
      <c r="E1678" s="802">
        <v>81</v>
      </c>
      <c r="F1678" s="803" t="s">
        <v>8788</v>
      </c>
      <c r="G1678" s="803" t="s">
        <v>8789</v>
      </c>
      <c r="H1678" s="803" t="s">
        <v>8790</v>
      </c>
      <c r="I1678" s="803" t="str">
        <f>IFERROR(INDEX('УУС'!F:F,MATCH('показатель 504-п'!T1678,'УУС'!N:N,0)),"")</f>
        <v/>
      </c>
      <c r="J1678" s="804" t="str">
        <f t="shared" si="82"/>
        <v xml:space="preserve">3G хор</v>
      </c>
      <c r="K1678" s="805" t="s">
        <v>2515</v>
      </c>
      <c r="L1678" s="805" t="s">
        <v>2500</v>
      </c>
      <c r="M1678" s="805" t="s">
        <v>2508</v>
      </c>
      <c r="N1678" s="805" t="s">
        <v>2495</v>
      </c>
      <c r="O1678" s="806" t="str">
        <f t="shared" si="83"/>
        <v>РРЛ</v>
      </c>
      <c r="P1678" s="801" t="s">
        <v>2540</v>
      </c>
      <c r="Q1678" s="801" t="str">
        <f>CONCATENATE(IFERROR(INDEX('УЦН 1.0'!D:D,MATCH('показатель 504-п'!T1678,'УЦН 1.0'!R:R,0)),""),IF(IFERROR(INDEX('УЦН 1.0'!H:H,MATCH('показатель 504-п'!T1678,'УЦН 1.0'!R:R,0)),"")="",""," ("&amp;IFERROR(INDEX('УЦН 1.0'!H:H,MATCH('показатель 504-п'!T1678,'УЦН 1.0'!R:R,0)),"")&amp;")"))</f>
        <v/>
      </c>
      <c r="R1678" s="807" t="str">
        <f>IFERROR(INDEX('УЦН 2.0'!K:K,MATCH('показатель 504-п'!T1678,'УЦН 2.0'!L:L,0)),"")</f>
        <v/>
      </c>
      <c r="S1678" s="801" t="str">
        <f>IFERROR(INDEX('ПРТС'!H:H,MATCH('показатель 504-п'!T1678,'ПРТС'!P:P,0)),"")</f>
        <v/>
      </c>
      <c r="T1678" s="808">
        <v>1679</v>
      </c>
      <c r="U1678" s="785"/>
      <c r="V1678" s="785"/>
      <c r="W1678" s="785"/>
      <c r="X1678" s="785"/>
      <c r="Y1678" s="785"/>
      <c r="Z1678" s="785"/>
      <c r="AA1678" s="785"/>
      <c r="AB1678" s="785"/>
    </row>
    <row r="1679" ht="14.25">
      <c r="A1679" s="800" t="s">
        <v>736</v>
      </c>
      <c r="B1679" s="800" t="s">
        <v>8745</v>
      </c>
      <c r="C1679" s="800" t="s">
        <v>1436</v>
      </c>
      <c r="D1679" s="801">
        <v>46</v>
      </c>
      <c r="E1679" s="802">
        <v>42</v>
      </c>
      <c r="F1679" s="803" t="s">
        <v>8791</v>
      </c>
      <c r="G1679" s="803" t="s">
        <v>8792</v>
      </c>
      <c r="H1679" s="803" t="s">
        <v>8793</v>
      </c>
      <c r="I1679" s="803" t="str">
        <f>IFERROR(INDEX('УУС'!F:F,MATCH('показатель 504-п'!T1679,'УУС'!N:N,0)),"")</f>
        <v/>
      </c>
      <c r="J1679" s="804" t="str">
        <f t="shared" si="82"/>
        <v xml:space="preserve">2G низ</v>
      </c>
      <c r="K1679" s="805" t="s">
        <v>156</v>
      </c>
      <c r="L1679" s="805" t="s">
        <v>2500</v>
      </c>
      <c r="M1679" s="805" t="s">
        <v>2489</v>
      </c>
      <c r="N1679" s="805" t="s">
        <v>2490</v>
      </c>
      <c r="O1679" s="806" t="str">
        <f t="shared" si="83"/>
        <v>Спутник</v>
      </c>
      <c r="P1679" s="801" t="s">
        <v>882</v>
      </c>
      <c r="Q1679" s="801" t="str">
        <f>CONCATENATE(IFERROR(INDEX('УЦН 1.0'!D:D,MATCH('показатель 504-п'!T1679,'УЦН 1.0'!R:R,0)),""),IF(IFERROR(INDEX('УЦН 1.0'!H:H,MATCH('показатель 504-п'!T1679,'УЦН 1.0'!R:R,0)),"")="",""," ("&amp;IFERROR(INDEX('УЦН 1.0'!H:H,MATCH('показатель 504-п'!T1679,'УЦН 1.0'!R:R,0)),"")&amp;")"))</f>
        <v/>
      </c>
      <c r="R1679" s="807" t="str">
        <f>IFERROR(INDEX('УЦН 2.0'!K:K,MATCH('показатель 504-п'!T1679,'УЦН 2.0'!L:L,0)),"")</f>
        <v/>
      </c>
      <c r="S1679" s="801" t="str">
        <f>IFERROR(INDEX('ПРТС'!H:H,MATCH('показатель 504-п'!T1679,'ПРТС'!P:P,0)),"")</f>
        <v/>
      </c>
      <c r="T1679" s="808">
        <v>1680</v>
      </c>
      <c r="U1679" s="785"/>
      <c r="V1679" s="785"/>
      <c r="W1679" s="785"/>
      <c r="X1679" s="785"/>
      <c r="Y1679" s="785"/>
      <c r="Z1679" s="785"/>
      <c r="AA1679" s="785"/>
      <c r="AB1679" s="785"/>
    </row>
    <row r="1680" ht="14.25">
      <c r="A1680" s="818" t="s">
        <v>736</v>
      </c>
      <c r="B1680" s="800" t="s">
        <v>8756</v>
      </c>
      <c r="C1680" s="818" t="s">
        <v>737</v>
      </c>
      <c r="D1680" s="801">
        <v>146</v>
      </c>
      <c r="E1680" s="822">
        <v>187</v>
      </c>
      <c r="F1680" s="823" t="s">
        <v>8794</v>
      </c>
      <c r="G1680" s="823" t="s">
        <v>8795</v>
      </c>
      <c r="H1680" s="823" t="s">
        <v>8796</v>
      </c>
      <c r="I1680" s="803" t="str">
        <f>IFERROR(INDEX('УУС'!F:F,MATCH('показатель 504-п'!T1680,'УУС'!N:N,0)),"")</f>
        <v/>
      </c>
      <c r="J1680" s="819" t="str">
        <f t="shared" si="82"/>
        <v xml:space="preserve">2G низ</v>
      </c>
      <c r="K1680" s="805" t="s">
        <v>156</v>
      </c>
      <c r="L1680" s="820" t="s">
        <v>2500</v>
      </c>
      <c r="M1680" s="805" t="s">
        <v>156</v>
      </c>
      <c r="N1680" s="805" t="s">
        <v>156</v>
      </c>
      <c r="O1680" s="806" t="str">
        <f t="shared" si="83"/>
        <v>-</v>
      </c>
      <c r="P1680" s="801" t="s">
        <v>156</v>
      </c>
      <c r="Q1680" s="801" t="str">
        <f>CONCATENATE(IFERROR(INDEX('УЦН 1.0'!D:D,MATCH('показатель 504-п'!T1680,'УЦН 1.0'!R:R,0)),""),IF(IFERROR(INDEX('УЦН 1.0'!H:H,MATCH('показатель 504-п'!T1680,'УЦН 1.0'!R:R,0)),"")="",""," ("&amp;IFERROR(INDEX('УЦН 1.0'!H:H,MATCH('показатель 504-п'!T1680,'УЦН 1.0'!R:R,0)),"")&amp;")"))</f>
        <v/>
      </c>
      <c r="R1680" s="807" t="str">
        <f>IFERROR(INDEX('УЦН 2.0'!K:K,MATCH('показатель 504-п'!T1680,'УЦН 2.0'!L:L,0)),"")</f>
        <v/>
      </c>
      <c r="S1680" s="801">
        <f>IFERROR(INDEX('ПРТС'!H:H,MATCH('показатель 504-п'!T1680,'ПРТС'!P:P,0)),"")</f>
        <v>2024</v>
      </c>
      <c r="T1680" s="808">
        <v>1681</v>
      </c>
      <c r="U1680" s="785"/>
      <c r="V1680" s="785"/>
      <c r="W1680" s="785"/>
      <c r="X1680" s="785"/>
      <c r="Y1680" s="785"/>
      <c r="Z1680" s="785"/>
      <c r="AA1680" s="785"/>
      <c r="AB1680" s="785"/>
    </row>
    <row r="1681" ht="14.25">
      <c r="A1681" s="809" t="s">
        <v>736</v>
      </c>
      <c r="B1681" s="800" t="s">
        <v>1331</v>
      </c>
      <c r="C1681" s="809" t="s">
        <v>1466</v>
      </c>
      <c r="D1681" s="810">
        <v>157</v>
      </c>
      <c r="E1681" s="802">
        <v>119</v>
      </c>
      <c r="F1681" s="803" t="s">
        <v>8797</v>
      </c>
      <c r="G1681" s="803" t="s">
        <v>8798</v>
      </c>
      <c r="H1681" s="803" t="s">
        <v>8799</v>
      </c>
      <c r="I1681" s="803" t="str">
        <f>IFERROR(INDEX('УУС'!F:F,MATCH('показатель 504-п'!T1681,'УУС'!N:N,0)),"")</f>
        <v/>
      </c>
      <c r="J1681" s="811" t="str">
        <f t="shared" si="82"/>
        <v xml:space="preserve">4G хор</v>
      </c>
      <c r="K1681" s="805" t="s">
        <v>156</v>
      </c>
      <c r="L1681" s="812" t="s">
        <v>2481</v>
      </c>
      <c r="M1681" s="805" t="s">
        <v>156</v>
      </c>
      <c r="N1681" s="812" t="s">
        <v>2483</v>
      </c>
      <c r="O1681" s="806" t="str">
        <f t="shared" si="83"/>
        <v>ВОЛС</v>
      </c>
      <c r="P1681" s="801" t="s">
        <v>156</v>
      </c>
      <c r="Q1681" s="801" t="str">
        <f>CONCATENATE(IFERROR(INDEX('УЦН 1.0'!D:D,MATCH('показатель 504-п'!T1681,'УЦН 1.0'!R:R,0)),""),IF(IFERROR(INDEX('УЦН 1.0'!H:H,MATCH('показатель 504-п'!T1681,'УЦН 1.0'!R:R,0)),"")="",""," ("&amp;IFERROR(INDEX('УЦН 1.0'!H:H,MATCH('показатель 504-п'!T1681,'УЦН 1.0'!R:R,0)),"")&amp;")"))</f>
        <v/>
      </c>
      <c r="R1681" s="807" t="str">
        <f>IFERROR(INDEX('УЦН 2.0'!K:K,MATCH('показатель 504-п'!T1681,'УЦН 2.0'!L:L,0)),"")</f>
        <v xml:space="preserve">2023 (с 2022) (март 2023) - ВОЛС + Мегафон </v>
      </c>
      <c r="S1681" s="801" t="str">
        <f>IFERROR(INDEX('ПРТС'!H:H,MATCH('показатель 504-п'!T1681,'ПРТС'!P:P,0)),"")</f>
        <v/>
      </c>
      <c r="T1681" s="808">
        <v>1682</v>
      </c>
      <c r="U1681" s="785"/>
      <c r="V1681" s="785"/>
      <c r="W1681" s="785"/>
      <c r="X1681" s="785"/>
      <c r="Y1681" s="785"/>
      <c r="Z1681" s="785"/>
      <c r="AA1681" s="785"/>
      <c r="AB1681" s="785"/>
    </row>
    <row r="1682" ht="14.25">
      <c r="A1682" s="800" t="s">
        <v>736</v>
      </c>
      <c r="B1682" s="800" t="s">
        <v>8778</v>
      </c>
      <c r="C1682" s="800" t="s">
        <v>1564</v>
      </c>
      <c r="D1682" s="801">
        <v>140</v>
      </c>
      <c r="E1682" s="822">
        <v>117</v>
      </c>
      <c r="F1682" s="823" t="s">
        <v>8800</v>
      </c>
      <c r="G1682" s="823" t="s">
        <v>8801</v>
      </c>
      <c r="H1682" s="823" t="s">
        <v>8802</v>
      </c>
      <c r="I1682" s="803" t="str">
        <f>IFERROR(INDEX('УУС'!F:F,MATCH('показатель 504-п'!T1682,'УУС'!N:N,0)),"")</f>
        <v xml:space="preserve">ул. Советская, д. 31</v>
      </c>
      <c r="J1682" s="804" t="str">
        <f t="shared" si="82"/>
        <v xml:space="preserve">2G низ</v>
      </c>
      <c r="K1682" s="805" t="s">
        <v>2515</v>
      </c>
      <c r="L1682" s="805" t="s">
        <v>2500</v>
      </c>
      <c r="M1682" s="805" t="s">
        <v>2489</v>
      </c>
      <c r="N1682" s="805" t="s">
        <v>2490</v>
      </c>
      <c r="O1682" s="806" t="str">
        <f t="shared" si="83"/>
        <v>-</v>
      </c>
      <c r="P1682" s="801" t="s">
        <v>156</v>
      </c>
      <c r="Q1682" s="801" t="str">
        <f>CONCATENATE(IFERROR(INDEX('УЦН 1.0'!D:D,MATCH('показатель 504-п'!T1682,'УЦН 1.0'!R:R,0)),""),IF(IFERROR(INDEX('УЦН 1.0'!H:H,MATCH('показатель 504-п'!T1682,'УЦН 1.0'!R:R,0)),"")="",""," ("&amp;IFERROR(INDEX('УЦН 1.0'!H:H,MATCH('показатель 504-п'!T1682,'УЦН 1.0'!R:R,0)),"")&amp;")"))</f>
        <v/>
      </c>
      <c r="R1682" s="807" t="str">
        <f>IFERROR(INDEX('УЦН 2.0'!K:K,MATCH('показатель 504-п'!T1682,'УЦН 2.0'!L:L,0)),"")</f>
        <v/>
      </c>
      <c r="S1682" s="801" t="str">
        <f>IFERROR(INDEX('ПРТС'!H:H,MATCH('показатель 504-п'!T1682,'ПРТС'!P:P,0)),"")</f>
        <v/>
      </c>
      <c r="T1682" s="808">
        <v>1683</v>
      </c>
      <c r="U1682" s="785"/>
      <c r="V1682" s="785"/>
      <c r="W1682" s="785"/>
      <c r="X1682" s="785"/>
      <c r="Y1682" s="785"/>
      <c r="Z1682" s="785"/>
      <c r="AA1682" s="785"/>
      <c r="AB1682" s="785"/>
    </row>
    <row r="1683" ht="14.25">
      <c r="A1683" s="800" t="s">
        <v>736</v>
      </c>
      <c r="B1683" s="800" t="s">
        <v>1331</v>
      </c>
      <c r="C1683" s="800" t="s">
        <v>4748</v>
      </c>
      <c r="D1683" s="801">
        <v>149</v>
      </c>
      <c r="E1683" s="802">
        <v>118</v>
      </c>
      <c r="F1683" s="803" t="s">
        <v>8803</v>
      </c>
      <c r="G1683" s="803" t="s">
        <v>8804</v>
      </c>
      <c r="H1683" s="803" t="s">
        <v>8805</v>
      </c>
      <c r="I1683" s="803" t="str">
        <f>IFERROR(INDEX('УУС'!F:F,MATCH('показатель 504-п'!T1683,'УУС'!N:N,0)),"")</f>
        <v/>
      </c>
      <c r="J1683" s="804" t="str">
        <f t="shared" si="82"/>
        <v xml:space="preserve">4G хор</v>
      </c>
      <c r="K1683" s="805" t="s">
        <v>156</v>
      </c>
      <c r="L1683" s="805" t="s">
        <v>156</v>
      </c>
      <c r="M1683" s="805" t="s">
        <v>2482</v>
      </c>
      <c r="N1683" s="805" t="s">
        <v>156</v>
      </c>
      <c r="O1683" s="806" t="str">
        <f t="shared" si="83"/>
        <v>Спутник</v>
      </c>
      <c r="P1683" s="801" t="s">
        <v>882</v>
      </c>
      <c r="Q1683" s="801" t="str">
        <f>CONCATENATE(IFERROR(INDEX('УЦН 1.0'!D:D,MATCH('показатель 504-п'!T1683,'УЦН 1.0'!R:R,0)),""),IF(IFERROR(INDEX('УЦН 1.0'!H:H,MATCH('показатель 504-п'!T1683,'УЦН 1.0'!R:R,0)),"")="",""," ("&amp;IFERROR(INDEX('УЦН 1.0'!H:H,MATCH('показатель 504-п'!T1683,'УЦН 1.0'!R:R,0)),"")&amp;")"))</f>
        <v/>
      </c>
      <c r="R1683" s="807" t="str">
        <f>IFERROR(INDEX('УЦН 2.0'!K:K,MATCH('показатель 504-п'!T1683,'УЦН 2.0'!L:L,0)),"")</f>
        <v/>
      </c>
      <c r="S1683" s="801" t="str">
        <f>IFERROR(INDEX('ПРТС'!H:H,MATCH('показатель 504-п'!T1683,'ПРТС'!P:P,0)),"")</f>
        <v/>
      </c>
      <c r="T1683" s="808">
        <v>1684</v>
      </c>
      <c r="U1683" s="785"/>
      <c r="V1683" s="785"/>
      <c r="W1683" s="785"/>
      <c r="X1683" s="785"/>
      <c r="Y1683" s="785"/>
      <c r="Z1683" s="785"/>
      <c r="AA1683" s="785"/>
      <c r="AB1683" s="785"/>
    </row>
    <row r="1684" ht="14.25">
      <c r="A1684" s="800" t="s">
        <v>736</v>
      </c>
      <c r="B1684" s="800" t="s">
        <v>8778</v>
      </c>
      <c r="C1684" s="800" t="s">
        <v>451</v>
      </c>
      <c r="D1684" s="801">
        <v>303</v>
      </c>
      <c r="E1684" s="822">
        <v>298</v>
      </c>
      <c r="F1684" s="823" t="s">
        <v>8806</v>
      </c>
      <c r="G1684" s="823" t="s">
        <v>8807</v>
      </c>
      <c r="H1684" s="823" t="s">
        <v>8808</v>
      </c>
      <c r="I1684" s="803" t="str">
        <f>IFERROR(INDEX('УУС'!F:F,MATCH('показатель 504-п'!T1684,'УУС'!N:N,0)),"")</f>
        <v xml:space="preserve">ул. Центральная, д. 36</v>
      </c>
      <c r="J1684" s="804" t="str">
        <f t="shared" si="82"/>
        <v xml:space="preserve">2G низ</v>
      </c>
      <c r="K1684" s="805" t="s">
        <v>2515</v>
      </c>
      <c r="L1684" s="805" t="s">
        <v>2500</v>
      </c>
      <c r="M1684" s="805" t="s">
        <v>2489</v>
      </c>
      <c r="N1684" s="805" t="s">
        <v>2490</v>
      </c>
      <c r="O1684" s="806" t="str">
        <f t="shared" si="83"/>
        <v>ВОЛС</v>
      </c>
      <c r="P1684" s="801" t="s">
        <v>819</v>
      </c>
      <c r="Q1684" s="801" t="str">
        <f>CONCATENATE(IFERROR(INDEX('УЦН 1.0'!D:D,MATCH('показатель 504-п'!T1684,'УЦН 1.0'!R:R,0)),""),IF(IFERROR(INDEX('УЦН 1.0'!H:H,MATCH('показатель 504-п'!T1684,'УЦН 1.0'!R:R,0)),"")="",""," ("&amp;IFERROR(INDEX('УЦН 1.0'!H:H,MATCH('показатель 504-п'!T1684,'УЦН 1.0'!R:R,0)),"")&amp;")"))</f>
        <v xml:space="preserve">2019 (ВОЛС)</v>
      </c>
      <c r="R1684" s="807" t="str">
        <f>IFERROR(INDEX('УЦН 2.0'!K:K,MATCH('показатель 504-п'!T1684,'УЦН 2.0'!L:L,0)),"")</f>
        <v/>
      </c>
      <c r="S1684" s="801" t="str">
        <f>IFERROR(INDEX('ПРТС'!H:H,MATCH('показатель 504-п'!T1684,'ПРТС'!P:P,0)),"")</f>
        <v/>
      </c>
      <c r="T1684" s="808">
        <v>1685</v>
      </c>
      <c r="U1684" s="785"/>
      <c r="V1684" s="785"/>
      <c r="W1684" s="785"/>
      <c r="X1684" s="785"/>
      <c r="Y1684" s="785"/>
      <c r="Z1684" s="785"/>
      <c r="AA1684" s="785"/>
      <c r="AB1684" s="785"/>
    </row>
    <row r="1685" ht="14.25">
      <c r="A1685" s="809" t="s">
        <v>736</v>
      </c>
      <c r="B1685" s="800" t="s">
        <v>1252</v>
      </c>
      <c r="C1685" s="809" t="s">
        <v>629</v>
      </c>
      <c r="D1685" s="813">
        <v>199</v>
      </c>
      <c r="E1685" s="802">
        <v>191</v>
      </c>
      <c r="F1685" s="803" t="s">
        <v>8809</v>
      </c>
      <c r="G1685" s="803" t="s">
        <v>8810</v>
      </c>
      <c r="H1685" s="803" t="s">
        <v>8811</v>
      </c>
      <c r="I1685" s="803" t="str">
        <f>IFERROR(INDEX('УУС'!F:F,MATCH('показатель 504-п'!T1685,'УУС'!N:N,0)),"")</f>
        <v/>
      </c>
      <c r="J1685" s="811" t="str">
        <f t="shared" si="82"/>
        <v xml:space="preserve">4G хор</v>
      </c>
      <c r="K1685" s="805"/>
      <c r="L1685" s="805"/>
      <c r="M1685" s="805"/>
      <c r="N1685" s="812" t="s">
        <v>2483</v>
      </c>
      <c r="O1685" s="806" t="str">
        <f t="shared" si="83"/>
        <v>ВОЛС</v>
      </c>
      <c r="P1685" s="801" t="s">
        <v>882</v>
      </c>
      <c r="Q1685" s="801" t="str">
        <f>CONCATENATE(IFERROR(INDEX('УЦН 1.0'!D:D,MATCH('показатель 504-п'!T1685,'УЦН 1.0'!R:R,0)),""),IF(IFERROR(INDEX('УЦН 1.0'!H:H,MATCH('показатель 504-п'!T1685,'УЦН 1.0'!R:R,0)),"")="",""," ("&amp;IFERROR(INDEX('УЦН 1.0'!H:H,MATCH('показатель 504-п'!T1685,'УЦН 1.0'!R:R,0)),"")&amp;")"))</f>
        <v/>
      </c>
      <c r="R1685" s="807" t="str">
        <f>IFERROR(INDEX('УЦН 2.0'!K:K,MATCH('показатель 504-п'!T1685,'УЦН 2.0'!L:L,0)),"")</f>
        <v xml:space="preserve">2023 (сентябрь 2023) - ВОЛС  </v>
      </c>
      <c r="S1685" s="801" t="str">
        <f>IFERROR(INDEX('ПРТС'!H:H,MATCH('показатель 504-п'!T1685,'ПРТС'!P:P,0)),"")</f>
        <v/>
      </c>
      <c r="T1685" s="808">
        <v>1686</v>
      </c>
      <c r="U1685" s="785"/>
      <c r="V1685" s="785"/>
      <c r="W1685" s="785"/>
      <c r="X1685" s="785"/>
      <c r="Y1685" s="785"/>
      <c r="Z1685" s="785"/>
      <c r="AA1685" s="785"/>
      <c r="AB1685" s="785"/>
    </row>
    <row r="1686" ht="14.25">
      <c r="A1686" s="800" t="s">
        <v>736</v>
      </c>
      <c r="B1686" s="800" t="s">
        <v>1252</v>
      </c>
      <c r="C1686" s="800" t="s">
        <v>5869</v>
      </c>
      <c r="D1686" s="801">
        <v>75</v>
      </c>
      <c r="E1686" s="802">
        <v>72</v>
      </c>
      <c r="F1686" s="803" t="s">
        <v>8812</v>
      </c>
      <c r="G1686" s="803" t="s">
        <v>8813</v>
      </c>
      <c r="H1686" s="803" t="s">
        <v>8814</v>
      </c>
      <c r="I1686" s="803" t="str">
        <f>IFERROR(INDEX('УУС'!F:F,MATCH('показатель 504-п'!T1686,'УУС'!N:N,0)),"")</f>
        <v/>
      </c>
      <c r="J1686" s="804" t="str">
        <f t="shared" si="82"/>
        <v>-</v>
      </c>
      <c r="K1686" s="805" t="s">
        <v>156</v>
      </c>
      <c r="L1686" s="805" t="s">
        <v>156</v>
      </c>
      <c r="M1686" s="805" t="s">
        <v>156</v>
      </c>
      <c r="N1686" s="805" t="s">
        <v>156</v>
      </c>
      <c r="O1686" s="806" t="str">
        <f t="shared" si="83"/>
        <v>РРЛ</v>
      </c>
      <c r="P1686" s="801" t="s">
        <v>2540</v>
      </c>
      <c r="Q1686" s="801" t="str">
        <f>CONCATENATE(IFERROR(INDEX('УЦН 1.0'!D:D,MATCH('показатель 504-п'!T1686,'УЦН 1.0'!R:R,0)),""),IF(IFERROR(INDEX('УЦН 1.0'!H:H,MATCH('показатель 504-п'!T1686,'УЦН 1.0'!R:R,0)),"")="",""," ("&amp;IFERROR(INDEX('УЦН 1.0'!H:H,MATCH('показатель 504-п'!T1686,'УЦН 1.0'!R:R,0)),"")&amp;")"))</f>
        <v/>
      </c>
      <c r="R1686" s="807" t="str">
        <f>IFERROR(INDEX('УЦН 2.0'!K:K,MATCH('показатель 504-п'!T1686,'УЦН 2.0'!L:L,0)),"")</f>
        <v/>
      </c>
      <c r="S1686" s="801" t="str">
        <f>IFERROR(INDEX('ПРТС'!H:H,MATCH('показатель 504-п'!T1686,'ПРТС'!P:P,0)),"")</f>
        <v/>
      </c>
      <c r="T1686" s="808">
        <v>1687</v>
      </c>
      <c r="U1686" s="785"/>
      <c r="V1686" s="785"/>
      <c r="W1686" s="785"/>
      <c r="X1686" s="785"/>
      <c r="Y1686" s="785"/>
      <c r="Z1686" s="785"/>
      <c r="AA1686" s="785"/>
      <c r="AB1686" s="785"/>
    </row>
    <row r="1687" ht="14.25">
      <c r="A1687" s="800" t="s">
        <v>736</v>
      </c>
      <c r="B1687" s="800" t="s">
        <v>8756</v>
      </c>
      <c r="C1687" s="800" t="s">
        <v>8815</v>
      </c>
      <c r="D1687" s="801">
        <v>1717</v>
      </c>
      <c r="E1687" s="802">
        <v>1573</v>
      </c>
      <c r="F1687" s="803" t="s">
        <v>8816</v>
      </c>
      <c r="G1687" s="803" t="s">
        <v>8817</v>
      </c>
      <c r="H1687" s="803" t="s">
        <v>8818</v>
      </c>
      <c r="I1687" s="803" t="str">
        <f>IFERROR(INDEX('УУС'!F:F,MATCH('показатель 504-п'!T1687,'УУС'!N:N,0)),"")</f>
        <v/>
      </c>
      <c r="J1687" s="804" t="str">
        <f t="shared" si="82"/>
        <v xml:space="preserve">4G хор</v>
      </c>
      <c r="K1687" s="805" t="s">
        <v>2480</v>
      </c>
      <c r="L1687" s="805" t="s">
        <v>2481</v>
      </c>
      <c r="M1687" s="805" t="s">
        <v>2482</v>
      </c>
      <c r="N1687" s="805" t="s">
        <v>2483</v>
      </c>
      <c r="O1687" s="806" t="str">
        <f t="shared" si="83"/>
        <v>ВОЛС</v>
      </c>
      <c r="P1687" s="801" t="s">
        <v>819</v>
      </c>
      <c r="Q1687" s="801" t="str">
        <f>CONCATENATE(IFERROR(INDEX('УЦН 1.0'!D:D,MATCH('показатель 504-п'!T1687,'УЦН 1.0'!R:R,0)),""),IF(IFERROR(INDEX('УЦН 1.0'!H:H,MATCH('показатель 504-п'!T1687,'УЦН 1.0'!R:R,0)),"")="",""," ("&amp;IFERROR(INDEX('УЦН 1.0'!H:H,MATCH('показатель 504-п'!T1687,'УЦН 1.0'!R:R,0)),"")&amp;")"))</f>
        <v/>
      </c>
      <c r="R1687" s="807" t="str">
        <f>IFERROR(INDEX('УЦН 2.0'!K:K,MATCH('показатель 504-п'!T1687,'УЦН 2.0'!L:L,0)),"")</f>
        <v/>
      </c>
      <c r="S1687" s="801" t="str">
        <f>IFERROR(INDEX('ПРТС'!H:H,MATCH('показатель 504-п'!T1687,'ПРТС'!P:P,0)),"")</f>
        <v/>
      </c>
      <c r="T1687" s="808">
        <v>1688</v>
      </c>
      <c r="U1687" s="785"/>
      <c r="V1687" s="785"/>
      <c r="W1687" s="785"/>
      <c r="X1687" s="785"/>
      <c r="Y1687" s="785"/>
      <c r="Z1687" s="785"/>
      <c r="AA1687" s="785"/>
      <c r="AB1687" s="785"/>
    </row>
    <row r="1688" ht="14.25">
      <c r="A1688" s="800" t="s">
        <v>736</v>
      </c>
      <c r="B1688" s="800" t="s">
        <v>1251</v>
      </c>
      <c r="C1688" s="800" t="s">
        <v>8819</v>
      </c>
      <c r="D1688" s="801">
        <v>1191</v>
      </c>
      <c r="E1688" s="802">
        <v>1122</v>
      </c>
      <c r="F1688" s="803" t="s">
        <v>8820</v>
      </c>
      <c r="G1688" s="803" t="s">
        <v>8821</v>
      </c>
      <c r="H1688" s="803" t="s">
        <v>8822</v>
      </c>
      <c r="I1688" s="803" t="str">
        <f>IFERROR(INDEX('УУС'!F:F,MATCH('показатель 504-п'!T1688,'УУС'!N:N,0)),"")</f>
        <v/>
      </c>
      <c r="J1688" s="804" t="str">
        <f t="shared" si="82"/>
        <v xml:space="preserve">3G хор</v>
      </c>
      <c r="K1688" s="805" t="s">
        <v>2557</v>
      </c>
      <c r="L1688" s="805" t="s">
        <v>2488</v>
      </c>
      <c r="M1688" s="805" t="s">
        <v>2508</v>
      </c>
      <c r="N1688" s="805" t="s">
        <v>2695</v>
      </c>
      <c r="O1688" s="806" t="str">
        <f t="shared" si="83"/>
        <v>РРЛ</v>
      </c>
      <c r="P1688" s="801" t="s">
        <v>2540</v>
      </c>
      <c r="Q1688" s="801" t="str">
        <f>CONCATENATE(IFERROR(INDEX('УЦН 1.0'!D:D,MATCH('показатель 504-п'!T1688,'УЦН 1.0'!R:R,0)),""),IF(IFERROR(INDEX('УЦН 1.0'!H:H,MATCH('показатель 504-п'!T1688,'УЦН 1.0'!R:R,0)),"")="",""," ("&amp;IFERROR(INDEX('УЦН 1.0'!H:H,MATCH('показатель 504-п'!T1688,'УЦН 1.0'!R:R,0)),"")&amp;")"))</f>
        <v/>
      </c>
      <c r="R1688" s="807" t="str">
        <f>IFERROR(INDEX('УЦН 2.0'!K:K,MATCH('показатель 504-п'!T1688,'УЦН 2.0'!L:L,0)),"")</f>
        <v/>
      </c>
      <c r="S1688" s="801" t="str">
        <f>IFERROR(INDEX('ПРТС'!H:H,MATCH('показатель 504-п'!T1688,'ПРТС'!P:P,0)),"")</f>
        <v/>
      </c>
      <c r="T1688" s="808">
        <v>1689</v>
      </c>
      <c r="U1688" s="785"/>
      <c r="V1688" s="785"/>
      <c r="W1688" s="785"/>
      <c r="X1688" s="785"/>
      <c r="Y1688" s="785"/>
      <c r="Z1688" s="785"/>
      <c r="AA1688" s="785"/>
      <c r="AB1688" s="785"/>
    </row>
    <row r="1689" ht="14.25">
      <c r="A1689" s="800" t="s">
        <v>736</v>
      </c>
      <c r="B1689" s="800" t="s">
        <v>1252</v>
      </c>
      <c r="C1689" s="800" t="s">
        <v>8823</v>
      </c>
      <c r="D1689" s="801">
        <v>5</v>
      </c>
      <c r="E1689" s="802">
        <v>5</v>
      </c>
      <c r="F1689" s="803" t="s">
        <v>8824</v>
      </c>
      <c r="G1689" s="803" t="s">
        <v>8825</v>
      </c>
      <c r="H1689" s="803" t="s">
        <v>8826</v>
      </c>
      <c r="I1689" s="803" t="str">
        <f>IFERROR(INDEX('УУС'!F:F,MATCH('показатель 504-п'!T1689,'УУС'!N:N,0)),"")</f>
        <v xml:space="preserve">ул. Набережная, д. 1</v>
      </c>
      <c r="J1689" s="804" t="str">
        <f t="shared" si="82"/>
        <v>-</v>
      </c>
      <c r="K1689" s="805" t="s">
        <v>156</v>
      </c>
      <c r="L1689" s="805" t="s">
        <v>156</v>
      </c>
      <c r="M1689" s="805" t="s">
        <v>156</v>
      </c>
      <c r="N1689" s="805" t="s">
        <v>156</v>
      </c>
      <c r="O1689" s="806" t="str">
        <f t="shared" si="83"/>
        <v>-</v>
      </c>
      <c r="P1689" s="801" t="s">
        <v>156</v>
      </c>
      <c r="Q1689" s="801" t="str">
        <f>CONCATENATE(IFERROR(INDEX('УЦН 1.0'!D:D,MATCH('показатель 504-п'!T1689,'УЦН 1.0'!R:R,0)),""),IF(IFERROR(INDEX('УЦН 1.0'!H:H,MATCH('показатель 504-п'!T1689,'УЦН 1.0'!R:R,0)),"")="",""," ("&amp;IFERROR(INDEX('УЦН 1.0'!H:H,MATCH('показатель 504-п'!T1689,'УЦН 1.0'!R:R,0)),"")&amp;")"))</f>
        <v/>
      </c>
      <c r="R1689" s="807" t="str">
        <f>IFERROR(INDEX('УЦН 2.0'!K:K,MATCH('показатель 504-п'!T1689,'УЦН 2.0'!L:L,0)),"")</f>
        <v/>
      </c>
      <c r="S1689" s="801" t="str">
        <f>IFERROR(INDEX('ПРТС'!H:H,MATCH('показатель 504-п'!T1689,'ПРТС'!P:P,0)),"")</f>
        <v/>
      </c>
      <c r="T1689" s="808">
        <v>1690</v>
      </c>
      <c r="U1689" s="785"/>
      <c r="V1689" s="785"/>
      <c r="W1689" s="785"/>
      <c r="X1689" s="785"/>
      <c r="Y1689" s="785"/>
      <c r="Z1689" s="785"/>
      <c r="AA1689" s="785"/>
      <c r="AB1689" s="785"/>
    </row>
    <row r="1690" ht="14.25">
      <c r="A1690" s="800" t="s">
        <v>736</v>
      </c>
      <c r="B1690" s="800" t="s">
        <v>1331</v>
      </c>
      <c r="C1690" s="800" t="s">
        <v>452</v>
      </c>
      <c r="D1690" s="801">
        <v>500</v>
      </c>
      <c r="E1690" s="802">
        <v>488</v>
      </c>
      <c r="F1690" s="803" t="s">
        <v>8827</v>
      </c>
      <c r="G1690" s="803" t="s">
        <v>8828</v>
      </c>
      <c r="H1690" s="803" t="s">
        <v>8829</v>
      </c>
      <c r="I1690" s="803" t="str">
        <f>IFERROR(INDEX('УУС'!F:F,MATCH('показатель 504-п'!T1690,'УУС'!N:N,0)),"")</f>
        <v/>
      </c>
      <c r="J1690" s="804" t="str">
        <f t="shared" si="82"/>
        <v xml:space="preserve">4G хор</v>
      </c>
      <c r="K1690" s="805" t="s">
        <v>2707</v>
      </c>
      <c r="L1690" s="805" t="s">
        <v>2481</v>
      </c>
      <c r="M1690" s="805" t="s">
        <v>2508</v>
      </c>
      <c r="N1690" s="805" t="s">
        <v>2483</v>
      </c>
      <c r="O1690" s="806" t="str">
        <f t="shared" si="83"/>
        <v>ВОЛС</v>
      </c>
      <c r="P1690" s="801" t="s">
        <v>819</v>
      </c>
      <c r="Q1690" s="801" t="str">
        <f>CONCATENATE(IFERROR(INDEX('УЦН 1.0'!D:D,MATCH('показатель 504-п'!T1690,'УЦН 1.0'!R:R,0)),""),IF(IFERROR(INDEX('УЦН 1.0'!H:H,MATCH('показатель 504-п'!T1690,'УЦН 1.0'!R:R,0)),"")="",""," ("&amp;IFERROR(INDEX('УЦН 1.0'!H:H,MATCH('показатель 504-п'!T1690,'УЦН 1.0'!R:R,0)),"")&amp;")"))</f>
        <v xml:space="preserve">2020 (ВОЛС)</v>
      </c>
      <c r="R1690" s="807" t="str">
        <f>IFERROR(INDEX('УЦН 2.0'!K:K,MATCH('показатель 504-п'!T1690,'УЦН 2.0'!L:L,0)),"")</f>
        <v/>
      </c>
      <c r="S1690" s="801" t="str">
        <f>IFERROR(INDEX('ПРТС'!H:H,MATCH('показатель 504-п'!T1690,'ПРТС'!P:P,0)),"")</f>
        <v/>
      </c>
      <c r="T1690" s="808">
        <v>1691</v>
      </c>
      <c r="U1690" s="785"/>
      <c r="V1690" s="785"/>
      <c r="W1690" s="785"/>
      <c r="X1690" s="785"/>
      <c r="Y1690" s="785"/>
      <c r="Z1690" s="785"/>
      <c r="AA1690" s="785"/>
      <c r="AB1690" s="785"/>
    </row>
    <row r="1691" ht="14.25">
      <c r="A1691" s="800" t="s">
        <v>736</v>
      </c>
      <c r="B1691" s="800" t="s">
        <v>1331</v>
      </c>
      <c r="C1691" s="800" t="s">
        <v>8830</v>
      </c>
      <c r="D1691" s="801">
        <v>1560</v>
      </c>
      <c r="E1691" s="802">
        <v>1365</v>
      </c>
      <c r="F1691" s="803" t="s">
        <v>8831</v>
      </c>
      <c r="G1691" s="803" t="s">
        <v>8832</v>
      </c>
      <c r="H1691" s="803" t="s">
        <v>8833</v>
      </c>
      <c r="I1691" s="803" t="str">
        <f>IFERROR(INDEX('УУС'!F:F,MATCH('показатель 504-п'!T1691,'УУС'!N:N,0)),"")</f>
        <v/>
      </c>
      <c r="J1691" s="804" t="str">
        <f t="shared" si="82"/>
        <v xml:space="preserve">3G хор</v>
      </c>
      <c r="K1691" s="805" t="s">
        <v>2707</v>
      </c>
      <c r="L1691" s="805" t="s">
        <v>2488</v>
      </c>
      <c r="M1691" s="805" t="s">
        <v>2508</v>
      </c>
      <c r="N1691" s="805" t="s">
        <v>2495</v>
      </c>
      <c r="O1691" s="806" t="str">
        <f t="shared" si="83"/>
        <v>РРЛ</v>
      </c>
      <c r="P1691" s="801" t="s">
        <v>2540</v>
      </c>
      <c r="Q1691" s="801" t="str">
        <f>CONCATENATE(IFERROR(INDEX('УЦН 1.0'!D:D,MATCH('показатель 504-п'!T1691,'УЦН 1.0'!R:R,0)),""),IF(IFERROR(INDEX('УЦН 1.0'!H:H,MATCH('показатель 504-п'!T1691,'УЦН 1.0'!R:R,0)),"")="",""," ("&amp;IFERROR(INDEX('УЦН 1.0'!H:H,MATCH('показатель 504-п'!T1691,'УЦН 1.0'!R:R,0)),"")&amp;")"))</f>
        <v/>
      </c>
      <c r="R1691" s="807" t="str">
        <f>IFERROR(INDEX('УЦН 2.0'!K:K,MATCH('показатель 504-п'!T1691,'УЦН 2.0'!L:L,0)),"")</f>
        <v/>
      </c>
      <c r="S1691" s="801" t="str">
        <f>IFERROR(INDEX('ПРТС'!H:H,MATCH('показатель 504-п'!T1691,'ПРТС'!P:P,0)),"")</f>
        <v/>
      </c>
      <c r="T1691" s="808">
        <v>1692</v>
      </c>
      <c r="U1691" s="785"/>
      <c r="V1691" s="785"/>
      <c r="W1691" s="785"/>
      <c r="X1691" s="785"/>
      <c r="Y1691" s="785"/>
      <c r="Z1691" s="785"/>
      <c r="AA1691" s="785"/>
      <c r="AB1691" s="785"/>
    </row>
    <row r="1692" ht="14.25">
      <c r="A1692" s="800" t="s">
        <v>736</v>
      </c>
      <c r="B1692" s="800" t="s">
        <v>8769</v>
      </c>
      <c r="C1692" s="800" t="s">
        <v>8834</v>
      </c>
      <c r="D1692" s="801">
        <v>73</v>
      </c>
      <c r="E1692" s="802">
        <v>72</v>
      </c>
      <c r="F1692" s="803" t="s">
        <v>8835</v>
      </c>
      <c r="G1692" s="803" t="s">
        <v>8836</v>
      </c>
      <c r="H1692" s="803" t="s">
        <v>8837</v>
      </c>
      <c r="I1692" s="803" t="str">
        <f>IFERROR(INDEX('УУС'!F:F,MATCH('показатель 504-п'!T1692,'УУС'!N:N,0)),"")</f>
        <v/>
      </c>
      <c r="J1692" s="804" t="str">
        <f t="shared" si="82"/>
        <v xml:space="preserve">3G низ</v>
      </c>
      <c r="K1692" s="805" t="s">
        <v>156</v>
      </c>
      <c r="L1692" s="805" t="s">
        <v>2975</v>
      </c>
      <c r="M1692" s="805" t="s">
        <v>156</v>
      </c>
      <c r="N1692" s="805" t="s">
        <v>156</v>
      </c>
      <c r="O1692" s="806" t="str">
        <f t="shared" si="83"/>
        <v>-</v>
      </c>
      <c r="P1692" s="801" t="s">
        <v>156</v>
      </c>
      <c r="Q1692" s="801" t="str">
        <f>CONCATENATE(IFERROR(INDEX('УЦН 1.0'!D:D,MATCH('показатель 504-п'!T1692,'УЦН 1.0'!R:R,0)),""),IF(IFERROR(INDEX('УЦН 1.0'!H:H,MATCH('показатель 504-п'!T1692,'УЦН 1.0'!R:R,0)),"")="",""," ("&amp;IFERROR(INDEX('УЦН 1.0'!H:H,MATCH('показатель 504-п'!T1692,'УЦН 1.0'!R:R,0)),"")&amp;")"))</f>
        <v/>
      </c>
      <c r="R1692" s="807" t="str">
        <f>IFERROR(INDEX('УЦН 2.0'!K:K,MATCH('показатель 504-п'!T1692,'УЦН 2.0'!L:L,0)),"")</f>
        <v/>
      </c>
      <c r="S1692" s="801" t="str">
        <f>IFERROR(INDEX('ПРТС'!H:H,MATCH('показатель 504-п'!T1692,'ПРТС'!P:P,0)),"")</f>
        <v/>
      </c>
      <c r="T1692" s="808">
        <v>1693</v>
      </c>
      <c r="U1692" s="785"/>
      <c r="V1692" s="785"/>
      <c r="W1692" s="785"/>
      <c r="X1692" s="785"/>
      <c r="Y1692" s="785"/>
      <c r="Z1692" s="785"/>
      <c r="AA1692" s="785"/>
      <c r="AB1692" s="785"/>
    </row>
    <row r="1693" ht="14.25">
      <c r="A1693" s="809" t="s">
        <v>736</v>
      </c>
      <c r="B1693" s="800" t="s">
        <v>1252</v>
      </c>
      <c r="C1693" s="809" t="s">
        <v>1253</v>
      </c>
      <c r="D1693" s="813">
        <v>173</v>
      </c>
      <c r="E1693" s="802">
        <v>117</v>
      </c>
      <c r="F1693" s="803" t="s">
        <v>8838</v>
      </c>
      <c r="G1693" s="803" t="s">
        <v>8839</v>
      </c>
      <c r="H1693" s="803" t="s">
        <v>8840</v>
      </c>
      <c r="I1693" s="803" t="str">
        <f>IFERROR(INDEX('УУС'!F:F,MATCH('показатель 504-п'!T1693,'УУС'!N:N,0)),"")</f>
        <v/>
      </c>
      <c r="J1693" s="811" t="str">
        <f t="shared" si="82"/>
        <v xml:space="preserve">4G хор</v>
      </c>
      <c r="K1693" s="805"/>
      <c r="L1693" s="805"/>
      <c r="M1693" s="805"/>
      <c r="N1693" s="812" t="s">
        <v>2483</v>
      </c>
      <c r="O1693" s="806" t="str">
        <f t="shared" si="83"/>
        <v>ВОЛС</v>
      </c>
      <c r="P1693" s="801" t="s">
        <v>882</v>
      </c>
      <c r="Q1693" s="801" t="str">
        <f>CONCATENATE(IFERROR(INDEX('УЦН 1.0'!D:D,MATCH('показатель 504-п'!T1693,'УЦН 1.0'!R:R,0)),""),IF(IFERROR(INDEX('УЦН 1.0'!H:H,MATCH('показатель 504-п'!T1693,'УЦН 1.0'!R:R,0)),"")="",""," ("&amp;IFERROR(INDEX('УЦН 1.0'!H:H,MATCH('показатель 504-п'!T1693,'УЦН 1.0'!R:R,0)),"")&amp;")"))</f>
        <v/>
      </c>
      <c r="R1693" s="807" t="str">
        <f>IFERROR(INDEX('УЦН 2.0'!K:K,MATCH('показатель 504-п'!T1693,'УЦН 2.0'!L:L,0)),"")</f>
        <v xml:space="preserve">2023 (ноябрь 2023) - ВОЛС  </v>
      </c>
      <c r="S1693" s="801" t="str">
        <f>IFERROR(INDEX('ПРТС'!H:H,MATCH('показатель 504-п'!T1693,'ПРТС'!P:P,0)),"")</f>
        <v/>
      </c>
      <c r="T1693" s="808">
        <v>1695</v>
      </c>
      <c r="U1693" s="785"/>
      <c r="V1693" s="785"/>
      <c r="W1693" s="785"/>
      <c r="X1693" s="785"/>
      <c r="Y1693" s="785"/>
      <c r="Z1693" s="785"/>
      <c r="AA1693" s="785"/>
      <c r="AB1693" s="785"/>
    </row>
    <row r="1694" ht="14.25">
      <c r="A1694" s="814" t="s">
        <v>736</v>
      </c>
      <c r="B1694" s="800" t="s">
        <v>1252</v>
      </c>
      <c r="C1694" s="814" t="s">
        <v>589</v>
      </c>
      <c r="D1694" s="815">
        <v>641</v>
      </c>
      <c r="E1694" s="802">
        <v>434</v>
      </c>
      <c r="F1694" s="803" t="s">
        <v>8841</v>
      </c>
      <c r="G1694" s="803" t="s">
        <v>8842</v>
      </c>
      <c r="H1694" s="803" t="s">
        <v>8843</v>
      </c>
      <c r="I1694" s="803" t="str">
        <f>IFERROR(INDEX('УУС'!F:F,MATCH('показатель 504-п'!T1694,'УУС'!N:N,0)),"")</f>
        <v/>
      </c>
      <c r="J1694" s="816" t="str">
        <f t="shared" si="82"/>
        <v xml:space="preserve">4G хор</v>
      </c>
      <c r="K1694" s="805"/>
      <c r="L1694" s="817" t="s">
        <v>2481</v>
      </c>
      <c r="M1694" s="805"/>
      <c r="N1694" s="805"/>
      <c r="O1694" s="806" t="str">
        <f t="shared" si="83"/>
        <v>ВОЛС</v>
      </c>
      <c r="P1694" s="801" t="s">
        <v>819</v>
      </c>
      <c r="Q1694" s="801" t="str">
        <f>CONCATENATE(IFERROR(INDEX('УЦН 1.0'!D:D,MATCH('показатель 504-п'!T1694,'УЦН 1.0'!R:R,0)),""),IF(IFERROR(INDEX('УЦН 1.0'!H:H,MATCH('показатель 504-п'!T1694,'УЦН 1.0'!R:R,0)),"")="",""," ("&amp;IFERROR(INDEX('УЦН 1.0'!H:H,MATCH('показатель 504-п'!T1694,'УЦН 1.0'!R:R,0)),"")&amp;")"))</f>
        <v/>
      </c>
      <c r="R1694" s="807" t="str">
        <f>IFERROR(INDEX('УЦН 2.0'!K:K,MATCH('показатель 504-п'!T1694,'УЦН 2.0'!L:L,0)),"")</f>
        <v/>
      </c>
      <c r="S1694" s="801">
        <f>IFERROR(INDEX('ПРТС'!H:H,MATCH('показатель 504-п'!T1694,'ПРТС'!P:P,0)),"")</f>
        <v>2020</v>
      </c>
      <c r="T1694" s="808">
        <v>1696</v>
      </c>
      <c r="U1694" s="785"/>
      <c r="V1694" s="785"/>
      <c r="W1694" s="785"/>
      <c r="X1694" s="785"/>
      <c r="Y1694" s="785"/>
      <c r="Z1694" s="785"/>
      <c r="AA1694" s="785"/>
      <c r="AB1694" s="785"/>
    </row>
    <row r="1695" ht="14.25">
      <c r="A1695" s="800" t="s">
        <v>736</v>
      </c>
      <c r="B1695" s="800" t="s">
        <v>8844</v>
      </c>
      <c r="C1695" s="800" t="s">
        <v>8845</v>
      </c>
      <c r="D1695" s="801">
        <v>17513</v>
      </c>
      <c r="E1695" s="802">
        <v>16573</v>
      </c>
      <c r="F1695" s="803" t="s">
        <v>8846</v>
      </c>
      <c r="G1695" s="803" t="s">
        <v>8847</v>
      </c>
      <c r="H1695" s="803" t="s">
        <v>8848</v>
      </c>
      <c r="I1695" s="803" t="str">
        <f>IFERROR(INDEX('УУС'!F:F,MATCH('показатель 504-п'!T1695,'УУС'!N:N,0)),"")</f>
        <v/>
      </c>
      <c r="J1695" s="804" t="str">
        <f t="shared" si="82"/>
        <v xml:space="preserve">4G хор</v>
      </c>
      <c r="K1695" s="805" t="s">
        <v>2480</v>
      </c>
      <c r="L1695" s="805" t="s">
        <v>2481</v>
      </c>
      <c r="M1695" s="805" t="s">
        <v>2482</v>
      </c>
      <c r="N1695" s="805" t="s">
        <v>2483</v>
      </c>
      <c r="O1695" s="806" t="str">
        <f t="shared" si="83"/>
        <v>ВОЛС</v>
      </c>
      <c r="P1695" s="801" t="s">
        <v>819</v>
      </c>
      <c r="Q1695" s="801" t="str">
        <f>CONCATENATE(IFERROR(INDEX('УЦН 1.0'!D:D,MATCH('показатель 504-п'!T1695,'УЦН 1.0'!R:R,0)),""),IF(IFERROR(INDEX('УЦН 1.0'!H:H,MATCH('показатель 504-п'!T1695,'УЦН 1.0'!R:R,0)),"")="",""," ("&amp;IFERROR(INDEX('УЦН 1.0'!H:H,MATCH('показатель 504-п'!T1695,'УЦН 1.0'!R:R,0)),"")&amp;")"))</f>
        <v/>
      </c>
      <c r="R1695" s="807" t="str">
        <f>IFERROR(INDEX('УЦН 2.0'!K:K,MATCH('показатель 504-п'!T1695,'УЦН 2.0'!L:L,0)),"")</f>
        <v/>
      </c>
      <c r="S1695" s="801" t="str">
        <f>IFERROR(INDEX('ПРТС'!H:H,MATCH('показатель 504-п'!T1695,'ПРТС'!P:P,0)),"")</f>
        <v/>
      </c>
      <c r="T1695" s="808">
        <v>1697</v>
      </c>
      <c r="U1695" s="785"/>
      <c r="V1695" s="785"/>
      <c r="W1695" s="785"/>
      <c r="X1695" s="785"/>
      <c r="Y1695" s="785"/>
      <c r="Z1695" s="785"/>
      <c r="AA1695" s="785"/>
      <c r="AB1695" s="785"/>
    </row>
    <row r="1696" ht="14.25">
      <c r="A1696" s="800" t="s">
        <v>1168</v>
      </c>
      <c r="B1696" s="800" t="s">
        <v>8849</v>
      </c>
      <c r="C1696" s="800" t="s">
        <v>8850</v>
      </c>
      <c r="D1696" s="801">
        <v>3513</v>
      </c>
      <c r="E1696" s="802">
        <v>2933</v>
      </c>
      <c r="F1696" s="803" t="s">
        <v>8851</v>
      </c>
      <c r="G1696" s="803" t="s">
        <v>8852</v>
      </c>
      <c r="H1696" s="803" t="s">
        <v>8853</v>
      </c>
      <c r="I1696" s="803" t="str">
        <f>IFERROR(INDEX('УУС'!F:F,MATCH('показатель 504-п'!T1696,'УУС'!N:N,0)),"")</f>
        <v/>
      </c>
      <c r="J1696" s="804" t="str">
        <f t="shared" si="82"/>
        <v xml:space="preserve">4G хор</v>
      </c>
      <c r="K1696" s="805" t="s">
        <v>2707</v>
      </c>
      <c r="L1696" s="805" t="s">
        <v>2481</v>
      </c>
      <c r="M1696" s="805" t="s">
        <v>2482</v>
      </c>
      <c r="N1696" s="805" t="s">
        <v>2695</v>
      </c>
      <c r="O1696" s="806" t="str">
        <f t="shared" si="83"/>
        <v>Спутник</v>
      </c>
      <c r="P1696" s="801" t="s">
        <v>882</v>
      </c>
      <c r="Q1696" s="801" t="str">
        <f>CONCATENATE(IFERROR(INDEX('УЦН 1.0'!D:D,MATCH('показатель 504-п'!T1696,'УЦН 1.0'!R:R,0)),""),IF(IFERROR(INDEX('УЦН 1.0'!H:H,MATCH('показатель 504-п'!T1696,'УЦН 1.0'!R:R,0)),"")="",""," ("&amp;IFERROR(INDEX('УЦН 1.0'!H:H,MATCH('показатель 504-п'!T1696,'УЦН 1.0'!R:R,0)),"")&amp;")"))</f>
        <v/>
      </c>
      <c r="R1696" s="807" t="str">
        <f>IFERROR(INDEX('УЦН 2.0'!K:K,MATCH('показатель 504-п'!T1696,'УЦН 2.0'!L:L,0)),"")</f>
        <v/>
      </c>
      <c r="S1696" s="801" t="str">
        <f>IFERROR(INDEX('ПРТС'!H:H,MATCH('показатель 504-п'!T1696,'ПРТС'!P:P,0)),"")</f>
        <v/>
      </c>
      <c r="T1696" s="808">
        <v>1698</v>
      </c>
      <c r="U1696" s="785"/>
      <c r="V1696" s="785"/>
      <c r="W1696" s="785"/>
      <c r="X1696" s="785"/>
      <c r="Y1696" s="785"/>
      <c r="Z1696" s="785"/>
      <c r="AA1696" s="785"/>
      <c r="AB1696" s="785"/>
    </row>
    <row r="1697" ht="14.25">
      <c r="A1697" s="800" t="s">
        <v>1168</v>
      </c>
      <c r="B1697" s="800" t="s">
        <v>8854</v>
      </c>
      <c r="C1697" s="800" t="s">
        <v>1498</v>
      </c>
      <c r="D1697" s="801">
        <v>193</v>
      </c>
      <c r="E1697" s="822">
        <v>199</v>
      </c>
      <c r="F1697" s="823" t="s">
        <v>8855</v>
      </c>
      <c r="G1697" s="823" t="s">
        <v>8856</v>
      </c>
      <c r="H1697" s="823" t="s">
        <v>8857</v>
      </c>
      <c r="I1697" s="803" t="str">
        <f>IFERROR(INDEX('УУС'!F:F,MATCH('показатель 504-п'!T1697,'УУС'!N:N,0)),"")</f>
        <v/>
      </c>
      <c r="J1697" s="804" t="str">
        <f t="shared" si="82"/>
        <v>-</v>
      </c>
      <c r="K1697" s="805" t="s">
        <v>156</v>
      </c>
      <c r="L1697" s="805" t="s">
        <v>156</v>
      </c>
      <c r="M1697" s="805" t="s">
        <v>156</v>
      </c>
      <c r="N1697" s="805" t="s">
        <v>156</v>
      </c>
      <c r="O1697" s="806" t="str">
        <f t="shared" si="83"/>
        <v>Спутник</v>
      </c>
      <c r="P1697" s="801" t="s">
        <v>882</v>
      </c>
      <c r="Q1697" s="801" t="str">
        <f>CONCATENATE(IFERROR(INDEX('УЦН 1.0'!D:D,MATCH('показатель 504-п'!T1697,'УЦН 1.0'!R:R,0)),""),IF(IFERROR(INDEX('УЦН 1.0'!H:H,MATCH('показатель 504-п'!T1697,'УЦН 1.0'!R:R,0)),"")="",""," ("&amp;IFERROR(INDEX('УЦН 1.0'!H:H,MATCH('показатель 504-п'!T1697,'УЦН 1.0'!R:R,0)),"")&amp;")"))</f>
        <v/>
      </c>
      <c r="R1697" s="807" t="str">
        <f>IFERROR(INDEX('УЦН 2.0'!K:K,MATCH('показатель 504-п'!T1697,'УЦН 2.0'!L:L,0)),"")</f>
        <v/>
      </c>
      <c r="S1697" s="801" t="str">
        <f>IFERROR(INDEX('ПРТС'!H:H,MATCH('показатель 504-п'!T1697,'ПРТС'!P:P,0)),"")</f>
        <v/>
      </c>
      <c r="T1697" s="808">
        <v>1699</v>
      </c>
      <c r="U1697" s="785"/>
      <c r="V1697" s="785"/>
      <c r="W1697" s="785"/>
      <c r="X1697" s="785"/>
      <c r="Y1697" s="785"/>
      <c r="Z1697" s="785"/>
      <c r="AA1697" s="785"/>
      <c r="AB1697" s="785"/>
    </row>
    <row r="1698" ht="14.25">
      <c r="A1698" s="800" t="s">
        <v>1168</v>
      </c>
      <c r="B1698" s="800" t="s">
        <v>8858</v>
      </c>
      <c r="C1698" s="800" t="s">
        <v>8859</v>
      </c>
      <c r="D1698" s="801">
        <v>3153</v>
      </c>
      <c r="E1698" s="802">
        <v>2532</v>
      </c>
      <c r="F1698" s="803" t="s">
        <v>8860</v>
      </c>
      <c r="G1698" s="803" t="s">
        <v>8861</v>
      </c>
      <c r="H1698" s="803" t="s">
        <v>8862</v>
      </c>
      <c r="I1698" s="803" t="str">
        <f>IFERROR(INDEX('УУС'!F:F,MATCH('показатель 504-п'!T1698,'УУС'!N:N,0)),"")</f>
        <v/>
      </c>
      <c r="J1698" s="804" t="str">
        <f t="shared" si="82"/>
        <v xml:space="preserve">4G хор</v>
      </c>
      <c r="K1698" s="805" t="s">
        <v>2480</v>
      </c>
      <c r="L1698" s="805" t="s">
        <v>2481</v>
      </c>
      <c r="M1698" s="805" t="s">
        <v>2482</v>
      </c>
      <c r="N1698" s="805" t="s">
        <v>2695</v>
      </c>
      <c r="O1698" s="806" t="str">
        <f t="shared" si="83"/>
        <v>-</v>
      </c>
      <c r="P1698" s="801" t="s">
        <v>156</v>
      </c>
      <c r="Q1698" s="801" t="str">
        <f>CONCATENATE(IFERROR(INDEX('УЦН 1.0'!D:D,MATCH('показатель 504-п'!T1698,'УЦН 1.0'!R:R,0)),""),IF(IFERROR(INDEX('УЦН 1.0'!H:H,MATCH('показатель 504-п'!T1698,'УЦН 1.0'!R:R,0)),"")="",""," ("&amp;IFERROR(INDEX('УЦН 1.0'!H:H,MATCH('показатель 504-п'!T1698,'УЦН 1.0'!R:R,0)),"")&amp;")"))</f>
        <v/>
      </c>
      <c r="R1698" s="807" t="str">
        <f>IFERROR(INDEX('УЦН 2.0'!K:K,MATCH('показатель 504-п'!T1698,'УЦН 2.0'!L:L,0)),"")</f>
        <v/>
      </c>
      <c r="S1698" s="801" t="str">
        <f>IFERROR(INDEX('ПРТС'!H:H,MATCH('показатель 504-п'!T1698,'ПРТС'!P:P,0)),"")</f>
        <v/>
      </c>
      <c r="T1698" s="808">
        <v>1700</v>
      </c>
      <c r="U1698" s="785"/>
      <c r="V1698" s="785"/>
      <c r="W1698" s="785"/>
      <c r="X1698" s="785"/>
      <c r="Y1698" s="785"/>
      <c r="Z1698" s="785"/>
      <c r="AA1698" s="785"/>
      <c r="AB1698" s="785"/>
    </row>
    <row r="1699" ht="14.25">
      <c r="A1699" s="814" t="s">
        <v>1168</v>
      </c>
      <c r="B1699" s="814" t="s">
        <v>8863</v>
      </c>
      <c r="C1699" s="834" t="s">
        <v>591</v>
      </c>
      <c r="D1699" s="815">
        <v>631</v>
      </c>
      <c r="E1699" s="802">
        <v>734</v>
      </c>
      <c r="F1699" s="803" t="s">
        <v>8864</v>
      </c>
      <c r="G1699" s="803" t="s">
        <v>8865</v>
      </c>
      <c r="H1699" s="803" t="s">
        <v>8866</v>
      </c>
      <c r="I1699" s="803" t="str">
        <f>IFERROR(INDEX('УУС'!F:F,MATCH('показатель 504-п'!T1699,'УУС'!N:N,0)),"")</f>
        <v/>
      </c>
      <c r="J1699" s="816" t="str">
        <f t="shared" si="82"/>
        <v xml:space="preserve">4G хор</v>
      </c>
      <c r="K1699" s="805"/>
      <c r="L1699" s="805"/>
      <c r="M1699" s="817" t="s">
        <v>2482</v>
      </c>
      <c r="N1699" s="805"/>
      <c r="O1699" s="806" t="str">
        <f t="shared" si="83"/>
        <v>-</v>
      </c>
      <c r="P1699" s="801" t="s">
        <v>156</v>
      </c>
      <c r="Q1699" s="801" t="str">
        <f>CONCATENATE(IFERROR(INDEX('УЦН 1.0'!D:D,MATCH('показатель 504-п'!T1699,'УЦН 1.0'!R:R,0)),""),IF(IFERROR(INDEX('УЦН 1.0'!H:H,MATCH('показатель 504-п'!T1699,'УЦН 1.0'!R:R,0)),"")="",""," ("&amp;IFERROR(INDEX('УЦН 1.0'!H:H,MATCH('показатель 504-п'!T1699,'УЦН 1.0'!R:R,0)),"")&amp;")"))</f>
        <v/>
      </c>
      <c r="R1699" s="807" t="str">
        <f>IFERROR(INDEX('УЦН 2.0'!K:K,MATCH('показатель 504-п'!T1699,'УЦН 2.0'!L:L,0)),"")</f>
        <v/>
      </c>
      <c r="S1699" s="801">
        <f>IFERROR(INDEX('ПРТС'!H:H,MATCH('показатель 504-п'!T1699,'ПРТС'!P:P,0)),"")</f>
        <v>2020</v>
      </c>
      <c r="T1699" s="808">
        <v>1701</v>
      </c>
      <c r="U1699" s="785"/>
      <c r="V1699" s="785"/>
      <c r="W1699" s="785"/>
      <c r="X1699" s="785"/>
      <c r="Y1699" s="785"/>
      <c r="Z1699" s="785"/>
      <c r="AA1699" s="785"/>
      <c r="AB1699" s="785"/>
    </row>
    <row r="1700" ht="14.25">
      <c r="A1700" s="800" t="s">
        <v>1168</v>
      </c>
      <c r="B1700" s="800" t="s">
        <v>8867</v>
      </c>
      <c r="C1700" s="834" t="s">
        <v>1454</v>
      </c>
      <c r="D1700" s="801">
        <v>139</v>
      </c>
      <c r="E1700" s="822">
        <v>129</v>
      </c>
      <c r="F1700" s="823" t="s">
        <v>8868</v>
      </c>
      <c r="G1700" s="823" t="s">
        <v>8869</v>
      </c>
      <c r="H1700" s="823" t="s">
        <v>8870</v>
      </c>
      <c r="I1700" s="803" t="str">
        <f>IFERROR(INDEX('УУС'!F:F,MATCH('показатель 504-п'!T1700,'УУС'!N:N,0)),"")</f>
        <v xml:space="preserve">ул. Чапогира, д. 13</v>
      </c>
      <c r="J1700" s="804" t="str">
        <f t="shared" si="82"/>
        <v>-</v>
      </c>
      <c r="K1700" s="805" t="s">
        <v>156</v>
      </c>
      <c r="L1700" s="805" t="s">
        <v>156</v>
      </c>
      <c r="M1700" s="805" t="s">
        <v>156</v>
      </c>
      <c r="N1700" s="805" t="s">
        <v>156</v>
      </c>
      <c r="O1700" s="806" t="str">
        <f t="shared" si="83"/>
        <v>Спутник</v>
      </c>
      <c r="P1700" s="801" t="s">
        <v>882</v>
      </c>
      <c r="Q1700" s="801" t="str">
        <f>CONCATENATE(IFERROR(INDEX('УЦН 1.0'!D:D,MATCH('показатель 504-п'!T1700,'УЦН 1.0'!R:R,0)),""),IF(IFERROR(INDEX('УЦН 1.0'!H:H,MATCH('показатель 504-п'!T1700,'УЦН 1.0'!R:R,0)),"")="",""," ("&amp;IFERROR(INDEX('УЦН 1.0'!H:H,MATCH('показатель 504-п'!T1700,'УЦН 1.0'!R:R,0)),"")&amp;")"))</f>
        <v/>
      </c>
      <c r="R1700" s="807" t="str">
        <f>IFERROR(INDEX('УЦН 2.0'!K:K,MATCH('показатель 504-п'!T1700,'УЦН 2.0'!L:L,0)),"")</f>
        <v/>
      </c>
      <c r="S1700" s="801" t="str">
        <f>IFERROR(INDEX('ПРТС'!H:H,MATCH('показатель 504-п'!T1700,'ПРТС'!P:P,0)),"")</f>
        <v/>
      </c>
      <c r="T1700" s="808">
        <v>1702</v>
      </c>
      <c r="U1700" s="785"/>
      <c r="V1700" s="785"/>
      <c r="W1700" s="785"/>
      <c r="X1700" s="785"/>
      <c r="Y1700" s="785"/>
      <c r="Z1700" s="785"/>
      <c r="AA1700" s="785"/>
      <c r="AB1700" s="785"/>
    </row>
    <row r="1701" ht="14.25">
      <c r="A1701" s="800" t="s">
        <v>1168</v>
      </c>
      <c r="B1701" s="800" t="s">
        <v>8871</v>
      </c>
      <c r="C1701" s="800" t="s">
        <v>1565</v>
      </c>
      <c r="D1701" s="801">
        <v>180</v>
      </c>
      <c r="E1701" s="822">
        <v>198</v>
      </c>
      <c r="F1701" s="823" t="s">
        <v>8872</v>
      </c>
      <c r="G1701" s="823" t="s">
        <v>8873</v>
      </c>
      <c r="H1701" s="823" t="s">
        <v>8874</v>
      </c>
      <c r="I1701" s="803" t="str">
        <f>IFERROR(INDEX('УУС'!F:F,MATCH('показатель 504-п'!T1701,'УУС'!N:N,0)),"")</f>
        <v xml:space="preserve">ул. Набережная, д. 3</v>
      </c>
      <c r="J1701" s="804" t="str">
        <f t="shared" si="82"/>
        <v>-</v>
      </c>
      <c r="K1701" s="805" t="s">
        <v>156</v>
      </c>
      <c r="L1701" s="805" t="s">
        <v>156</v>
      </c>
      <c r="M1701" s="805" t="s">
        <v>156</v>
      </c>
      <c r="N1701" s="805" t="s">
        <v>156</v>
      </c>
      <c r="O1701" s="806" t="str">
        <f t="shared" si="83"/>
        <v>Спутник</v>
      </c>
      <c r="P1701" s="801" t="s">
        <v>882</v>
      </c>
      <c r="Q1701" s="801" t="str">
        <f>CONCATENATE(IFERROR(INDEX('УЦН 1.0'!D:D,MATCH('показатель 504-п'!T1701,'УЦН 1.0'!R:R,0)),""),IF(IFERROR(INDEX('УЦН 1.0'!H:H,MATCH('показатель 504-п'!T1701,'УЦН 1.0'!R:R,0)),"")="",""," ("&amp;IFERROR(INDEX('УЦН 1.0'!H:H,MATCH('показатель 504-п'!T1701,'УЦН 1.0'!R:R,0)),"")&amp;")"))</f>
        <v/>
      </c>
      <c r="R1701" s="807" t="str">
        <f>IFERROR(INDEX('УЦН 2.0'!K:K,MATCH('показатель 504-п'!T1701,'УЦН 2.0'!L:L,0)),"")</f>
        <v/>
      </c>
      <c r="S1701" s="801" t="str">
        <f>IFERROR(INDEX('ПРТС'!H:H,MATCH('показатель 504-п'!T1701,'ПРТС'!P:P,0)),"")</f>
        <v/>
      </c>
      <c r="T1701" s="808">
        <v>1703</v>
      </c>
      <c r="U1701" s="785"/>
      <c r="V1701" s="785"/>
      <c r="W1701" s="785"/>
      <c r="X1701" s="785"/>
      <c r="Y1701" s="785"/>
      <c r="Z1701" s="785"/>
      <c r="AA1701" s="785"/>
      <c r="AB1701" s="785"/>
    </row>
    <row r="1702" ht="14.25">
      <c r="A1702" s="800" t="s">
        <v>1168</v>
      </c>
      <c r="B1702" s="800" t="s">
        <v>8875</v>
      </c>
      <c r="C1702" s="800" t="s">
        <v>1447</v>
      </c>
      <c r="D1702" s="801">
        <v>179</v>
      </c>
      <c r="E1702" s="822">
        <v>141</v>
      </c>
      <c r="F1702" s="823" t="s">
        <v>8876</v>
      </c>
      <c r="G1702" s="823" t="s">
        <v>8877</v>
      </c>
      <c r="H1702" s="823" t="s">
        <v>8878</v>
      </c>
      <c r="I1702" s="803" t="str">
        <f>IFERROR(INDEX('УУС'!F:F,MATCH('показатель 504-п'!T1702,'УУС'!N:N,0)),"")</f>
        <v xml:space="preserve">ул. Солнечная, д. 19</v>
      </c>
      <c r="J1702" s="804" t="str">
        <f t="shared" si="82"/>
        <v>-</v>
      </c>
      <c r="K1702" s="805" t="s">
        <v>156</v>
      </c>
      <c r="L1702" s="805" t="s">
        <v>156</v>
      </c>
      <c r="M1702" s="805" t="s">
        <v>156</v>
      </c>
      <c r="N1702" s="805" t="s">
        <v>156</v>
      </c>
      <c r="O1702" s="806" t="str">
        <f t="shared" si="83"/>
        <v>Спутник</v>
      </c>
      <c r="P1702" s="801" t="s">
        <v>882</v>
      </c>
      <c r="Q1702" s="801" t="str">
        <f>CONCATENATE(IFERROR(INDEX('УЦН 1.0'!D:D,MATCH('показатель 504-п'!T1702,'УЦН 1.0'!R:R,0)),""),IF(IFERROR(INDEX('УЦН 1.0'!H:H,MATCH('показатель 504-п'!T1702,'УЦН 1.0'!R:R,0)),"")="",""," ("&amp;IFERROR(INDEX('УЦН 1.0'!H:H,MATCH('показатель 504-п'!T1702,'УЦН 1.0'!R:R,0)),"")&amp;")"))</f>
        <v/>
      </c>
      <c r="R1702" s="807" t="str">
        <f>IFERROR(INDEX('УЦН 2.0'!K:K,MATCH('показатель 504-п'!T1702,'УЦН 2.0'!L:L,0)),"")</f>
        <v/>
      </c>
      <c r="S1702" s="801" t="str">
        <f>IFERROR(INDEX('ПРТС'!H:H,MATCH('показатель 504-п'!T1702,'ПРТС'!P:P,0)),"")</f>
        <v/>
      </c>
      <c r="T1702" s="808">
        <v>1704</v>
      </c>
      <c r="U1702" s="785"/>
      <c r="V1702" s="785"/>
      <c r="W1702" s="785"/>
      <c r="X1702" s="785"/>
      <c r="Y1702" s="785"/>
      <c r="Z1702" s="785"/>
      <c r="AA1702" s="785"/>
      <c r="AB1702" s="785"/>
    </row>
    <row r="1703" ht="14.25">
      <c r="A1703" s="800" t="s">
        <v>1168</v>
      </c>
      <c r="B1703" s="800" t="s">
        <v>8879</v>
      </c>
      <c r="C1703" s="800" t="s">
        <v>69</v>
      </c>
      <c r="D1703" s="801">
        <v>64</v>
      </c>
      <c r="E1703" s="802">
        <v>36</v>
      </c>
      <c r="F1703" s="803" t="s">
        <v>8880</v>
      </c>
      <c r="G1703" s="803" t="s">
        <v>8881</v>
      </c>
      <c r="H1703" s="803" t="s">
        <v>8882</v>
      </c>
      <c r="I1703" s="803" t="str">
        <f>IFERROR(INDEX('УУС'!F:F,MATCH('показатель 504-п'!T1703,'УУС'!N:N,0)),"")</f>
        <v xml:space="preserve">ул. Лесная</v>
      </c>
      <c r="J1703" s="804" t="str">
        <f t="shared" si="82"/>
        <v>-</v>
      </c>
      <c r="K1703" s="805" t="s">
        <v>156</v>
      </c>
      <c r="L1703" s="805" t="s">
        <v>156</v>
      </c>
      <c r="M1703" s="805" t="s">
        <v>156</v>
      </c>
      <c r="N1703" s="805" t="s">
        <v>156</v>
      </c>
      <c r="O1703" s="806" t="str">
        <f t="shared" si="83"/>
        <v>Спутник</v>
      </c>
      <c r="P1703" s="801" t="s">
        <v>882</v>
      </c>
      <c r="Q1703" s="801" t="str">
        <f>CONCATENATE(IFERROR(INDEX('УЦН 1.0'!D:D,MATCH('показатель 504-п'!T1703,'УЦН 1.0'!R:R,0)),""),IF(IFERROR(INDEX('УЦН 1.0'!H:H,MATCH('показатель 504-п'!T1703,'УЦН 1.0'!R:R,0)),"")="",""," ("&amp;IFERROR(INDEX('УЦН 1.0'!H:H,MATCH('показатель 504-п'!T1703,'УЦН 1.0'!R:R,0)),"")&amp;")"))</f>
        <v/>
      </c>
      <c r="R1703" s="807" t="str">
        <f>IFERROR(INDEX('УЦН 2.0'!K:K,MATCH('показатель 504-п'!T1703,'УЦН 2.0'!L:L,0)),"")</f>
        <v/>
      </c>
      <c r="S1703" s="801" t="str">
        <f>IFERROR(INDEX('ПРТС'!H:H,MATCH('показатель 504-п'!T1703,'ПРТС'!P:P,0)),"")</f>
        <v/>
      </c>
      <c r="T1703" s="808">
        <v>1705</v>
      </c>
      <c r="U1703" s="785"/>
      <c r="V1703" s="785"/>
      <c r="W1703" s="785"/>
      <c r="X1703" s="785"/>
      <c r="Y1703" s="785"/>
      <c r="Z1703" s="785"/>
      <c r="AA1703" s="785"/>
      <c r="AB1703" s="785"/>
    </row>
    <row r="1704" ht="14.25">
      <c r="A1704" s="800" t="s">
        <v>1168</v>
      </c>
      <c r="B1704" s="800" t="s">
        <v>8883</v>
      </c>
      <c r="C1704" s="800" t="s">
        <v>8884</v>
      </c>
      <c r="D1704" s="801">
        <v>96</v>
      </c>
      <c r="E1704" s="802">
        <v>76</v>
      </c>
      <c r="F1704" s="803" t="s">
        <v>8885</v>
      </c>
      <c r="G1704" s="803" t="s">
        <v>8886</v>
      </c>
      <c r="H1704" s="803" t="s">
        <v>8887</v>
      </c>
      <c r="I1704" s="803" t="str">
        <f>IFERROR(INDEX('УУС'!F:F,MATCH('показатель 504-п'!T1704,'УУС'!N:N,0)),"")</f>
        <v xml:space="preserve">ул. Таежная, д. 4</v>
      </c>
      <c r="J1704" s="804" t="str">
        <f t="shared" ref="J1704:J1718" si="84">IF(COUNTIF(K1704:N1704,"*4G хорошее*")&gt;0,"4G хор",IF(COUNTIF(K1704:N1704,"*3G хорошее*")&gt;0,"3G хор",IF(COUNTIF(K1704:N1704,"*4G низкое*")&gt;0,"4G низ",IF(COUNTIF(K1704:N1704,"*3G низкое*")&gt;0,"3G низ",IF(COUNTIF(K1704:N1704,"*2G хорошее*")&gt;0,"2G хор",IF(COUNTIF(K1704:N1704,"*2G низкое*")&gt;0,"2G низ",IF((COUNTIF(K1704:N1704,"* *")=0),"-",)))))))</f>
        <v>-</v>
      </c>
      <c r="K1704" s="805" t="s">
        <v>156</v>
      </c>
      <c r="L1704" s="805" t="s">
        <v>156</v>
      </c>
      <c r="M1704" s="805" t="s">
        <v>156</v>
      </c>
      <c r="N1704" s="805" t="s">
        <v>156</v>
      </c>
      <c r="O1704" s="806" t="str">
        <f t="shared" ref="O1704:O1718" si="85">IF(COUNTIF(P1704:R1704,"*ВОЛС*")&gt;0,"ВОЛС",IF(COUNTIF(P1704:R1704,"*БШПД*")&gt;0,"РРЛ",IF(COUNTIF(P1704:R1704,"*Спутник*")&gt;0,"Спутник",IF((COUNTIF(P1704:R1704,"* *")=0),"-",))))</f>
        <v>Спутник</v>
      </c>
      <c r="P1704" s="801" t="s">
        <v>882</v>
      </c>
      <c r="Q1704" s="801" t="str">
        <f>CONCATENATE(IFERROR(INDEX('УЦН 1.0'!D:D,MATCH('показатель 504-п'!T1704,'УЦН 1.0'!R:R,0)),""),IF(IFERROR(INDEX('УЦН 1.0'!H:H,MATCH('показатель 504-п'!T1704,'УЦН 1.0'!R:R,0)),"")="",""," ("&amp;IFERROR(INDEX('УЦН 1.0'!H:H,MATCH('показатель 504-п'!T1704,'УЦН 1.0'!R:R,0)),"")&amp;")"))</f>
        <v/>
      </c>
      <c r="R1704" s="807" t="str">
        <f>IFERROR(INDEX('УЦН 2.0'!K:K,MATCH('показатель 504-п'!T1704,'УЦН 2.0'!L:L,0)),"")</f>
        <v/>
      </c>
      <c r="S1704" s="801" t="str">
        <f>IFERROR(INDEX('ПРТС'!H:H,MATCH('показатель 504-п'!T1704,'ПРТС'!P:P,0)),"")</f>
        <v/>
      </c>
      <c r="T1704" s="808">
        <v>1706</v>
      </c>
      <c r="U1704" s="785"/>
      <c r="V1704" s="785"/>
      <c r="W1704" s="785"/>
      <c r="X1704" s="785"/>
      <c r="Y1704" s="785"/>
      <c r="Z1704" s="785"/>
      <c r="AA1704" s="785"/>
      <c r="AB1704" s="785"/>
    </row>
    <row r="1705" ht="14.25">
      <c r="A1705" s="800" t="s">
        <v>1168</v>
      </c>
      <c r="B1705" s="800" t="s">
        <v>8888</v>
      </c>
      <c r="C1705" s="834" t="s">
        <v>1459</v>
      </c>
      <c r="D1705" s="801">
        <v>238</v>
      </c>
      <c r="E1705" s="822">
        <v>141</v>
      </c>
      <c r="F1705" s="823" t="s">
        <v>8889</v>
      </c>
      <c r="G1705" s="823" t="s">
        <v>8890</v>
      </c>
      <c r="H1705" s="823" t="s">
        <v>8891</v>
      </c>
      <c r="I1705" s="803" t="str">
        <f>IFERROR(INDEX('УУС'!F:F,MATCH('показатель 504-п'!T1705,'УУС'!N:N,0)),"")</f>
        <v xml:space="preserve">ул. 70 лет Октября, д. 8</v>
      </c>
      <c r="J1705" s="804" t="str">
        <f t="shared" si="84"/>
        <v>-</v>
      </c>
      <c r="K1705" s="805" t="s">
        <v>156</v>
      </c>
      <c r="L1705" s="805" t="s">
        <v>156</v>
      </c>
      <c r="M1705" s="805" t="s">
        <v>156</v>
      </c>
      <c r="N1705" s="805" t="s">
        <v>156</v>
      </c>
      <c r="O1705" s="806" t="str">
        <f t="shared" si="85"/>
        <v>Спутник</v>
      </c>
      <c r="P1705" s="801" t="s">
        <v>882</v>
      </c>
      <c r="Q1705" s="801" t="str">
        <f>CONCATENATE(IFERROR(INDEX('УЦН 1.0'!D:D,MATCH('показатель 504-п'!T1705,'УЦН 1.0'!R:R,0)),""),IF(IFERROR(INDEX('УЦН 1.0'!H:H,MATCH('показатель 504-п'!T1705,'УЦН 1.0'!R:R,0)),"")="",""," ("&amp;IFERROR(INDEX('УЦН 1.0'!H:H,MATCH('показатель 504-п'!T1705,'УЦН 1.0'!R:R,0)),"")&amp;")"))</f>
        <v/>
      </c>
      <c r="R1705" s="807" t="str">
        <f>IFERROR(INDEX('УЦН 2.0'!K:K,MATCH('показатель 504-п'!T1705,'УЦН 2.0'!L:L,0)),"")</f>
        <v/>
      </c>
      <c r="S1705" s="801" t="str">
        <f>IFERROR(INDEX('ПРТС'!H:H,MATCH('показатель 504-п'!T1705,'ПРТС'!P:P,0)),"")</f>
        <v/>
      </c>
      <c r="T1705" s="808">
        <v>1707</v>
      </c>
      <c r="U1705" s="785"/>
      <c r="V1705" s="785"/>
      <c r="W1705" s="785"/>
      <c r="X1705" s="785"/>
      <c r="Y1705" s="785"/>
      <c r="Z1705" s="785"/>
      <c r="AA1705" s="785"/>
      <c r="AB1705" s="785"/>
    </row>
    <row r="1706" ht="14.25">
      <c r="A1706" s="800" t="s">
        <v>1168</v>
      </c>
      <c r="B1706" s="800" t="s">
        <v>8892</v>
      </c>
      <c r="C1706" s="800" t="s">
        <v>72</v>
      </c>
      <c r="D1706" s="801">
        <v>17</v>
      </c>
      <c r="E1706" s="802">
        <v>15</v>
      </c>
      <c r="F1706" s="803" t="s">
        <v>8893</v>
      </c>
      <c r="G1706" s="803" t="s">
        <v>8894</v>
      </c>
      <c r="H1706" s="803" t="s">
        <v>8895</v>
      </c>
      <c r="I1706" s="803" t="str">
        <f>IFERROR(INDEX('УУС'!F:F,MATCH('показатель 504-п'!T1706,'УУС'!N:N,0)),"")</f>
        <v xml:space="preserve">ул. Лесная, д. 7</v>
      </c>
      <c r="J1706" s="804" t="str">
        <f t="shared" si="84"/>
        <v>-</v>
      </c>
      <c r="K1706" s="805" t="s">
        <v>156</v>
      </c>
      <c r="L1706" s="805" t="s">
        <v>156</v>
      </c>
      <c r="M1706" s="805" t="s">
        <v>156</v>
      </c>
      <c r="N1706" s="805" t="s">
        <v>156</v>
      </c>
      <c r="O1706" s="806" t="str">
        <f t="shared" si="85"/>
        <v>-</v>
      </c>
      <c r="P1706" s="801" t="s">
        <v>156</v>
      </c>
      <c r="Q1706" s="801" t="str">
        <f>CONCATENATE(IFERROR(INDEX('УЦН 1.0'!D:D,MATCH('показатель 504-п'!T1706,'УЦН 1.0'!R:R,0)),""),IF(IFERROR(INDEX('УЦН 1.0'!H:H,MATCH('показатель 504-п'!T1706,'УЦН 1.0'!R:R,0)),"")="",""," ("&amp;IFERROR(INDEX('УЦН 1.0'!H:H,MATCH('показатель 504-п'!T1706,'УЦН 1.0'!R:R,0)),"")&amp;")"))</f>
        <v/>
      </c>
      <c r="R1706" s="807" t="str">
        <f>IFERROR(INDEX('УЦН 2.0'!K:K,MATCH('показатель 504-п'!T1706,'УЦН 2.0'!L:L,0)),"")</f>
        <v/>
      </c>
      <c r="S1706" s="801" t="str">
        <f>IFERROR(INDEX('ПРТС'!H:H,MATCH('показатель 504-п'!T1706,'ПРТС'!P:P,0)),"")</f>
        <v/>
      </c>
      <c r="T1706" s="808">
        <v>1708</v>
      </c>
      <c r="U1706" s="785"/>
      <c r="V1706" s="785"/>
      <c r="W1706" s="785"/>
      <c r="X1706" s="785"/>
      <c r="Y1706" s="785"/>
      <c r="Z1706" s="785"/>
      <c r="AA1706" s="785"/>
      <c r="AB1706" s="785"/>
    </row>
    <row r="1707" ht="14.25">
      <c r="A1707" s="800" t="s">
        <v>1168</v>
      </c>
      <c r="B1707" s="800" t="s">
        <v>8896</v>
      </c>
      <c r="C1707" s="800" t="s">
        <v>8897</v>
      </c>
      <c r="D1707" s="801">
        <v>112</v>
      </c>
      <c r="E1707" s="802">
        <v>69</v>
      </c>
      <c r="F1707" s="803" t="s">
        <v>8898</v>
      </c>
      <c r="G1707" s="803" t="s">
        <v>8899</v>
      </c>
      <c r="H1707" s="803" t="s">
        <v>8900</v>
      </c>
      <c r="I1707" s="803" t="str">
        <f>IFERROR(INDEX('УУС'!F:F,MATCH('показатель 504-п'!T1707,'УУС'!N:N,0)),"")</f>
        <v xml:space="preserve">ул. Центральная, д. 11</v>
      </c>
      <c r="J1707" s="804" t="str">
        <f t="shared" si="84"/>
        <v>-</v>
      </c>
      <c r="K1707" s="805" t="s">
        <v>156</v>
      </c>
      <c r="L1707" s="805" t="s">
        <v>156</v>
      </c>
      <c r="M1707" s="805" t="s">
        <v>156</v>
      </c>
      <c r="N1707" s="805" t="s">
        <v>156</v>
      </c>
      <c r="O1707" s="806" t="str">
        <f t="shared" si="85"/>
        <v>Спутник</v>
      </c>
      <c r="P1707" s="801" t="s">
        <v>882</v>
      </c>
      <c r="Q1707" s="801" t="str">
        <f>CONCATENATE(IFERROR(INDEX('УЦН 1.0'!D:D,MATCH('показатель 504-п'!T1707,'УЦН 1.0'!R:R,0)),""),IF(IFERROR(INDEX('УЦН 1.0'!H:H,MATCH('показатель 504-п'!T1707,'УЦН 1.0'!R:R,0)),"")="",""," ("&amp;IFERROR(INDEX('УЦН 1.0'!H:H,MATCH('показатель 504-п'!T1707,'УЦН 1.0'!R:R,0)),"")&amp;")"))</f>
        <v/>
      </c>
      <c r="R1707" s="807" t="str">
        <f>IFERROR(INDEX('УЦН 2.0'!K:K,MATCH('показатель 504-п'!T1707,'УЦН 2.0'!L:L,0)),"")</f>
        <v/>
      </c>
      <c r="S1707" s="801" t="str">
        <f>IFERROR(INDEX('ПРТС'!H:H,MATCH('показатель 504-п'!T1707,'ПРТС'!P:P,0)),"")</f>
        <v/>
      </c>
      <c r="T1707" s="808">
        <v>1709</v>
      </c>
      <c r="U1707" s="785"/>
      <c r="V1707" s="785"/>
      <c r="W1707" s="785"/>
      <c r="X1707" s="785"/>
      <c r="Y1707" s="785"/>
      <c r="Z1707" s="785"/>
      <c r="AA1707" s="785"/>
      <c r="AB1707" s="785"/>
    </row>
    <row r="1708" ht="14.25">
      <c r="A1708" s="818" t="s">
        <v>1168</v>
      </c>
      <c r="B1708" s="818" t="s">
        <v>8901</v>
      </c>
      <c r="C1708" s="818" t="s">
        <v>1092</v>
      </c>
      <c r="D1708" s="801">
        <v>302</v>
      </c>
      <c r="E1708" s="822">
        <v>158</v>
      </c>
      <c r="F1708" s="823" t="s">
        <v>8902</v>
      </c>
      <c r="G1708" s="823" t="s">
        <v>8903</v>
      </c>
      <c r="H1708" s="823" t="s">
        <v>8904</v>
      </c>
      <c r="I1708" s="803" t="str">
        <f>IFERROR(INDEX('УУС'!F:F,MATCH('показатель 504-п'!T1708,'УУС'!N:N,0)),"")</f>
        <v xml:space="preserve">ул. Бояки, д. 1</v>
      </c>
      <c r="J1708" s="819" t="str">
        <f t="shared" si="84"/>
        <v>-</v>
      </c>
      <c r="K1708" s="805" t="s">
        <v>156</v>
      </c>
      <c r="L1708" s="805" t="s">
        <v>156</v>
      </c>
      <c r="M1708" s="805" t="s">
        <v>156</v>
      </c>
      <c r="N1708" s="820" t="s">
        <v>156</v>
      </c>
      <c r="O1708" s="806" t="str">
        <f t="shared" si="85"/>
        <v>Спутник</v>
      </c>
      <c r="P1708" s="801" t="s">
        <v>156</v>
      </c>
      <c r="Q1708" s="801" t="str">
        <f>CONCATENATE(IFERROR(INDEX('УЦН 1.0'!D:D,MATCH('показатель 504-п'!T1708,'УЦН 1.0'!R:R,0)),""),IF(IFERROR(INDEX('УЦН 1.0'!H:H,MATCH('показатель 504-п'!T1708,'УЦН 1.0'!R:R,0)),"")="",""," ("&amp;IFERROR(INDEX('УЦН 1.0'!H:H,MATCH('показатель 504-п'!T1708,'УЦН 1.0'!R:R,0)),"")&amp;")"))</f>
        <v xml:space="preserve">2019 (Спутник)</v>
      </c>
      <c r="R1708" s="807">
        <f>IFERROR(INDEX('УЦН 2.0'!K:K,MATCH('показатель 504-п'!T1708,'УЦН 2.0'!L:L,0)),"")</f>
        <v>0</v>
      </c>
      <c r="S1708" s="801" t="str">
        <f>IFERROR(INDEX('ПРТС'!H:H,MATCH('показатель 504-п'!T1708,'ПРТС'!P:P,0)),"")</f>
        <v/>
      </c>
      <c r="T1708" s="808">
        <v>1710</v>
      </c>
      <c r="U1708" s="785"/>
      <c r="V1708" s="785"/>
      <c r="W1708" s="785"/>
      <c r="X1708" s="785"/>
      <c r="Y1708" s="785"/>
      <c r="Z1708" s="785"/>
      <c r="AA1708" s="785"/>
      <c r="AB1708" s="785"/>
    </row>
    <row r="1709" ht="14.25">
      <c r="A1709" s="800" t="s">
        <v>1168</v>
      </c>
      <c r="B1709" s="800" t="s">
        <v>8905</v>
      </c>
      <c r="C1709" s="800" t="s">
        <v>1467</v>
      </c>
      <c r="D1709" s="801">
        <v>191</v>
      </c>
      <c r="E1709" s="822">
        <v>139</v>
      </c>
      <c r="F1709" s="823" t="s">
        <v>8906</v>
      </c>
      <c r="G1709" s="823" t="s">
        <v>8907</v>
      </c>
      <c r="H1709" s="823" t="s">
        <v>8908</v>
      </c>
      <c r="I1709" s="803" t="str">
        <f>IFERROR(INDEX('УУС'!F:F,MATCH('показатель 504-п'!T1709,'УУС'!N:N,0)),"")</f>
        <v xml:space="preserve">ул. Мира, д. 8</v>
      </c>
      <c r="J1709" s="804" t="str">
        <f t="shared" si="84"/>
        <v>-</v>
      </c>
      <c r="K1709" s="805" t="s">
        <v>156</v>
      </c>
      <c r="L1709" s="805" t="s">
        <v>156</v>
      </c>
      <c r="M1709" s="805" t="s">
        <v>156</v>
      </c>
      <c r="N1709" s="805" t="s">
        <v>156</v>
      </c>
      <c r="O1709" s="806" t="str">
        <f t="shared" si="85"/>
        <v>Спутник</v>
      </c>
      <c r="P1709" s="801" t="s">
        <v>882</v>
      </c>
      <c r="Q1709" s="801" t="str">
        <f>CONCATENATE(IFERROR(INDEX('УЦН 1.0'!D:D,MATCH('показатель 504-п'!T1709,'УЦН 1.0'!R:R,0)),""),IF(IFERROR(INDEX('УЦН 1.0'!H:H,MATCH('показатель 504-п'!T1709,'УЦН 1.0'!R:R,0)),"")="",""," ("&amp;IFERROR(INDEX('УЦН 1.0'!H:H,MATCH('показатель 504-п'!T1709,'УЦН 1.0'!R:R,0)),"")&amp;")"))</f>
        <v/>
      </c>
      <c r="R1709" s="807" t="str">
        <f>IFERROR(INDEX('УЦН 2.0'!K:K,MATCH('показатель 504-п'!T1709,'УЦН 2.0'!L:L,0)),"")</f>
        <v/>
      </c>
      <c r="S1709" s="801" t="str">
        <f>IFERROR(INDEX('ПРТС'!H:H,MATCH('показатель 504-п'!T1709,'ПРТС'!P:P,0)),"")</f>
        <v/>
      </c>
      <c r="T1709" s="808">
        <v>1711</v>
      </c>
      <c r="U1709" s="785"/>
      <c r="V1709" s="785"/>
      <c r="W1709" s="785"/>
      <c r="X1709" s="785"/>
      <c r="Y1709" s="785"/>
      <c r="Z1709" s="785"/>
      <c r="AA1709" s="785"/>
      <c r="AB1709" s="785"/>
    </row>
    <row r="1710" ht="14.25">
      <c r="A1710" s="818" t="s">
        <v>1168</v>
      </c>
      <c r="B1710" s="818" t="s">
        <v>8909</v>
      </c>
      <c r="C1710" s="818" t="s">
        <v>1169</v>
      </c>
      <c r="D1710" s="801">
        <v>183</v>
      </c>
      <c r="E1710" s="822">
        <v>201</v>
      </c>
      <c r="F1710" s="823" t="s">
        <v>8910</v>
      </c>
      <c r="G1710" s="823" t="s">
        <v>8911</v>
      </c>
      <c r="H1710" s="823" t="s">
        <v>8912</v>
      </c>
      <c r="I1710" s="803" t="str">
        <f>IFERROR(INDEX('УУС'!F:F,MATCH('показатель 504-п'!T1710,'УУС'!N:N,0)),"")</f>
        <v xml:space="preserve">ул. Близневского, д. 7</v>
      </c>
      <c r="J1710" s="819" t="str">
        <f t="shared" si="84"/>
        <v>-</v>
      </c>
      <c r="K1710" s="805" t="s">
        <v>156</v>
      </c>
      <c r="L1710" s="805" t="s">
        <v>156</v>
      </c>
      <c r="M1710" s="805" t="s">
        <v>156</v>
      </c>
      <c r="N1710" s="820" t="s">
        <v>156</v>
      </c>
      <c r="O1710" s="806" t="str">
        <f t="shared" si="85"/>
        <v>Спутник</v>
      </c>
      <c r="P1710" s="801" t="s">
        <v>882</v>
      </c>
      <c r="Q1710" s="801" t="str">
        <f>CONCATENATE(IFERROR(INDEX('УЦН 1.0'!D:D,MATCH('показатель 504-п'!T1710,'УЦН 1.0'!R:R,0)),""),IF(IFERROR(INDEX('УЦН 1.0'!H:H,MATCH('показатель 504-п'!T1710,'УЦН 1.0'!R:R,0)),"")="",""," ("&amp;IFERROR(INDEX('УЦН 1.0'!H:H,MATCH('показатель 504-п'!T1710,'УЦН 1.0'!R:R,0)),"")&amp;")"))</f>
        <v/>
      </c>
      <c r="R1710" s="807">
        <f>IFERROR(INDEX('УЦН 2.0'!K:K,MATCH('показатель 504-п'!T1710,'УЦН 2.0'!L:L,0)),"")</f>
        <v>0</v>
      </c>
      <c r="S1710" s="801" t="str">
        <f>IFERROR(INDEX('ПРТС'!H:H,MATCH('показатель 504-п'!T1710,'ПРТС'!P:P,0)),"")</f>
        <v/>
      </c>
      <c r="T1710" s="808">
        <v>1712</v>
      </c>
      <c r="U1710" s="785"/>
      <c r="V1710" s="785"/>
      <c r="W1710" s="785"/>
      <c r="X1710" s="785"/>
      <c r="Y1710" s="785"/>
      <c r="Z1710" s="785"/>
      <c r="AA1710" s="785"/>
      <c r="AB1710" s="785"/>
    </row>
    <row r="1711" ht="14.25">
      <c r="A1711" s="814" t="s">
        <v>1168</v>
      </c>
      <c r="B1711" s="814" t="s">
        <v>8913</v>
      </c>
      <c r="C1711" s="834" t="s">
        <v>614</v>
      </c>
      <c r="D1711" s="815">
        <v>493</v>
      </c>
      <c r="E1711" s="802">
        <v>329</v>
      </c>
      <c r="F1711" s="803" t="s">
        <v>8914</v>
      </c>
      <c r="G1711" s="803" t="s">
        <v>8915</v>
      </c>
      <c r="H1711" s="803" t="s">
        <v>8916</v>
      </c>
      <c r="I1711" s="803" t="str">
        <f>IFERROR(INDEX('УУС'!F:F,MATCH('показатель 504-п'!T1711,'УУС'!N:N,0)),"")</f>
        <v/>
      </c>
      <c r="J1711" s="816" t="str">
        <f t="shared" si="84"/>
        <v xml:space="preserve">4G хор</v>
      </c>
      <c r="K1711" s="805"/>
      <c r="L1711" s="805"/>
      <c r="M1711" s="817" t="s">
        <v>2482</v>
      </c>
      <c r="N1711" s="805"/>
      <c r="O1711" s="806" t="str">
        <f t="shared" si="85"/>
        <v>Спутник</v>
      </c>
      <c r="P1711" s="801" t="s">
        <v>156</v>
      </c>
      <c r="Q1711" s="801" t="str">
        <f>CONCATENATE(IFERROR(INDEX('УЦН 1.0'!D:D,MATCH('показатель 504-п'!T1711,'УЦН 1.0'!R:R,0)),""),IF(IFERROR(INDEX('УЦН 1.0'!H:H,MATCH('показатель 504-п'!T1711,'УЦН 1.0'!R:R,0)),"")="",""," ("&amp;IFERROR(INDEX('УЦН 1.0'!H:H,MATCH('показатель 504-п'!T1711,'УЦН 1.0'!R:R,0)),"")&amp;")"))</f>
        <v xml:space="preserve">2020 (Спутник)</v>
      </c>
      <c r="R1711" s="807" t="str">
        <f>IFERROR(INDEX('УЦН 2.0'!K:K,MATCH('показатель 504-п'!T1711,'УЦН 2.0'!L:L,0)),"")</f>
        <v/>
      </c>
      <c r="S1711" s="801">
        <f>IFERROR(INDEX('ПРТС'!H:H,MATCH('показатель 504-п'!T1711,'ПРТС'!P:P,0)),"")</f>
        <v>2021</v>
      </c>
      <c r="T1711" s="808">
        <v>1713</v>
      </c>
      <c r="U1711" s="785"/>
      <c r="V1711" s="785"/>
      <c r="W1711" s="785"/>
      <c r="X1711" s="785"/>
      <c r="Y1711" s="785"/>
      <c r="Z1711" s="785"/>
      <c r="AA1711" s="785"/>
      <c r="AB1711" s="785"/>
    </row>
    <row r="1712" ht="14.25">
      <c r="A1712" s="800" t="s">
        <v>1168</v>
      </c>
      <c r="B1712" s="800" t="s">
        <v>8917</v>
      </c>
      <c r="C1712" s="834" t="s">
        <v>8918</v>
      </c>
      <c r="D1712" s="801">
        <v>3513</v>
      </c>
      <c r="E1712" s="802">
        <v>4440</v>
      </c>
      <c r="F1712" s="803" t="s">
        <v>8919</v>
      </c>
      <c r="G1712" s="803" t="s">
        <v>8920</v>
      </c>
      <c r="H1712" s="803" t="s">
        <v>8921</v>
      </c>
      <c r="I1712" s="803" t="str">
        <f>IFERROR(INDEX('УУС'!F:F,MATCH('показатель 504-п'!T1712,'УУС'!N:N,0)),"")</f>
        <v/>
      </c>
      <c r="J1712" s="804" t="str">
        <f t="shared" si="84"/>
        <v xml:space="preserve">4G хор</v>
      </c>
      <c r="K1712" s="805" t="s">
        <v>2480</v>
      </c>
      <c r="L1712" s="805" t="s">
        <v>2481</v>
      </c>
      <c r="M1712" s="805" t="s">
        <v>2482</v>
      </c>
      <c r="N1712" s="805" t="s">
        <v>2483</v>
      </c>
      <c r="O1712" s="806" t="str">
        <f t="shared" si="85"/>
        <v>-</v>
      </c>
      <c r="P1712" s="801" t="s">
        <v>156</v>
      </c>
      <c r="Q1712" s="801" t="str">
        <f>CONCATENATE(IFERROR(INDEX('УЦН 1.0'!D:D,MATCH('показатель 504-п'!T1712,'УЦН 1.0'!R:R,0)),""),IF(IFERROR(INDEX('УЦН 1.0'!H:H,MATCH('показатель 504-п'!T1712,'УЦН 1.0'!R:R,0)),"")="",""," ("&amp;IFERROR(INDEX('УЦН 1.0'!H:H,MATCH('показатель 504-п'!T1712,'УЦН 1.0'!R:R,0)),"")&amp;")"))</f>
        <v/>
      </c>
      <c r="R1712" s="807" t="str">
        <f>IFERROR(INDEX('УЦН 2.0'!K:K,MATCH('показатель 504-п'!T1712,'УЦН 2.0'!L:L,0)),"")</f>
        <v/>
      </c>
      <c r="S1712" s="801" t="str">
        <f>IFERROR(INDEX('ПРТС'!H:H,MATCH('показатель 504-п'!T1712,'ПРТС'!P:P,0)),"")</f>
        <v/>
      </c>
      <c r="T1712" s="808">
        <v>1714</v>
      </c>
      <c r="U1712" s="785"/>
      <c r="V1712" s="785"/>
      <c r="W1712" s="785"/>
      <c r="X1712" s="785"/>
      <c r="Y1712" s="785"/>
      <c r="Z1712" s="785"/>
      <c r="AA1712" s="785"/>
      <c r="AB1712" s="785"/>
    </row>
    <row r="1713" ht="14.25">
      <c r="A1713" s="818" t="s">
        <v>1168</v>
      </c>
      <c r="B1713" s="818" t="s">
        <v>8922</v>
      </c>
      <c r="C1713" s="835" t="s">
        <v>1095</v>
      </c>
      <c r="D1713" s="801">
        <v>263</v>
      </c>
      <c r="E1713" s="822">
        <v>202</v>
      </c>
      <c r="F1713" s="823" t="s">
        <v>8923</v>
      </c>
      <c r="G1713" s="823" t="s">
        <v>8924</v>
      </c>
      <c r="H1713" s="823" t="s">
        <v>8925</v>
      </c>
      <c r="I1713" s="803" t="str">
        <f>IFERROR(INDEX('УУС'!F:F,MATCH('показатель 504-п'!T1713,'УУС'!N:N,0)),"")</f>
        <v xml:space="preserve">ул. Набережная, д. 5</v>
      </c>
      <c r="J1713" s="819" t="str">
        <f t="shared" si="84"/>
        <v>-</v>
      </c>
      <c r="K1713" s="805" t="s">
        <v>156</v>
      </c>
      <c r="L1713" s="805" t="s">
        <v>156</v>
      </c>
      <c r="M1713" s="805" t="s">
        <v>156</v>
      </c>
      <c r="N1713" s="820" t="s">
        <v>156</v>
      </c>
      <c r="O1713" s="806" t="str">
        <f t="shared" si="85"/>
        <v>Спутник</v>
      </c>
      <c r="P1713" s="801" t="s">
        <v>882</v>
      </c>
      <c r="Q1713" s="801" t="str">
        <f>CONCATENATE(IFERROR(INDEX('УЦН 1.0'!D:D,MATCH('показатель 504-п'!T1713,'УЦН 1.0'!R:R,0)),""),IF(IFERROR(INDEX('УЦН 1.0'!H:H,MATCH('показатель 504-п'!T1713,'УЦН 1.0'!R:R,0)),"")="",""," ("&amp;IFERROR(INDEX('УЦН 1.0'!H:H,MATCH('показатель 504-п'!T1713,'УЦН 1.0'!R:R,0)),"")&amp;")"))</f>
        <v xml:space="preserve">2019 (Спутник)</v>
      </c>
      <c r="R1713" s="807">
        <f>IFERROR(INDEX('УЦН 2.0'!K:K,MATCH('показатель 504-п'!T1713,'УЦН 2.0'!L:L,0)),"")</f>
        <v>0</v>
      </c>
      <c r="S1713" s="801" t="str">
        <f>IFERROR(INDEX('ПРТС'!H:H,MATCH('показатель 504-п'!T1713,'ПРТС'!P:P,0)),"")</f>
        <v/>
      </c>
      <c r="T1713" s="808">
        <v>1715</v>
      </c>
      <c r="U1713" s="785"/>
      <c r="V1713" s="785"/>
      <c r="W1713" s="785"/>
      <c r="X1713" s="785"/>
      <c r="Y1713" s="785"/>
      <c r="Z1713" s="785"/>
      <c r="AA1713" s="785"/>
      <c r="AB1713" s="785"/>
    </row>
    <row r="1714" ht="14.25">
      <c r="A1714" s="800" t="s">
        <v>1168</v>
      </c>
      <c r="B1714" s="800" t="s">
        <v>8926</v>
      </c>
      <c r="C1714" s="834" t="s">
        <v>8927</v>
      </c>
      <c r="D1714" s="801">
        <v>126</v>
      </c>
      <c r="E1714" s="802">
        <v>75</v>
      </c>
      <c r="F1714" s="803" t="s">
        <v>8928</v>
      </c>
      <c r="G1714" s="803" t="s">
        <v>8929</v>
      </c>
      <c r="H1714" s="803" t="s">
        <v>8930</v>
      </c>
      <c r="I1714" s="803" t="str">
        <f>IFERROR(INDEX('УУС'!F:F,MATCH('показатель 504-п'!T1714,'УУС'!N:N,0)),"")</f>
        <v xml:space="preserve">ул. Таежная, д. 1</v>
      </c>
      <c r="J1714" s="804" t="str">
        <f t="shared" si="84"/>
        <v>-</v>
      </c>
      <c r="K1714" s="805" t="s">
        <v>156</v>
      </c>
      <c r="L1714" s="805" t="s">
        <v>156</v>
      </c>
      <c r="M1714" s="805" t="s">
        <v>156</v>
      </c>
      <c r="N1714" s="805" t="s">
        <v>156</v>
      </c>
      <c r="O1714" s="806" t="str">
        <f t="shared" si="85"/>
        <v>Спутник</v>
      </c>
      <c r="P1714" s="801" t="s">
        <v>882</v>
      </c>
      <c r="Q1714" s="801" t="str">
        <f>CONCATENATE(IFERROR(INDEX('УЦН 1.0'!D:D,MATCH('показатель 504-п'!T1714,'УЦН 1.0'!R:R,0)),""),IF(IFERROR(INDEX('УЦН 1.0'!H:H,MATCH('показатель 504-п'!T1714,'УЦН 1.0'!R:R,0)),"")="",""," ("&amp;IFERROR(INDEX('УЦН 1.0'!H:H,MATCH('показатель 504-п'!T1714,'УЦН 1.0'!R:R,0)),"")&amp;")"))</f>
        <v/>
      </c>
      <c r="R1714" s="807" t="str">
        <f>IFERROR(INDEX('УЦН 2.0'!K:K,MATCH('показатель 504-п'!T1714,'УЦН 2.0'!L:L,0)),"")</f>
        <v/>
      </c>
      <c r="S1714" s="801" t="str">
        <f>IFERROR(INDEX('ПРТС'!H:H,MATCH('показатель 504-п'!T1714,'ПРТС'!P:P,0)),"")</f>
        <v/>
      </c>
      <c r="T1714" s="808">
        <v>1716</v>
      </c>
      <c r="U1714" s="785"/>
      <c r="V1714" s="785"/>
      <c r="W1714" s="785"/>
      <c r="X1714" s="785"/>
      <c r="Y1714" s="785"/>
      <c r="Z1714" s="785"/>
      <c r="AA1714" s="785"/>
      <c r="AB1714" s="785"/>
    </row>
    <row r="1715" ht="14.25">
      <c r="A1715" s="800" t="s">
        <v>1168</v>
      </c>
      <c r="B1715" s="800" t="s">
        <v>8931</v>
      </c>
      <c r="C1715" s="800" t="s">
        <v>8932</v>
      </c>
      <c r="D1715" s="801">
        <v>41</v>
      </c>
      <c r="E1715" s="802">
        <v>32</v>
      </c>
      <c r="F1715" s="803" t="s">
        <v>8933</v>
      </c>
      <c r="G1715" s="803" t="s">
        <v>8934</v>
      </c>
      <c r="H1715" s="803" t="s">
        <v>8935</v>
      </c>
      <c r="I1715" s="803" t="str">
        <f>IFERROR(INDEX('УУС'!F:F,MATCH('показатель 504-п'!T1715,'УУС'!N:N,0)),"")</f>
        <v xml:space="preserve">ул. Центральная, д. 10</v>
      </c>
      <c r="J1715" s="804" t="str">
        <f t="shared" si="84"/>
        <v>-</v>
      </c>
      <c r="K1715" s="805" t="s">
        <v>156</v>
      </c>
      <c r="L1715" s="805" t="s">
        <v>156</v>
      </c>
      <c r="M1715" s="805" t="s">
        <v>156</v>
      </c>
      <c r="N1715" s="805" t="s">
        <v>156</v>
      </c>
      <c r="O1715" s="806" t="str">
        <f t="shared" si="85"/>
        <v>Спутник</v>
      </c>
      <c r="P1715" s="801" t="s">
        <v>882</v>
      </c>
      <c r="Q1715" s="801" t="str">
        <f>CONCATENATE(IFERROR(INDEX('УЦН 1.0'!D:D,MATCH('показатель 504-п'!T1715,'УЦН 1.0'!R:R,0)),""),IF(IFERROR(INDEX('УЦН 1.0'!H:H,MATCH('показатель 504-п'!T1715,'УЦН 1.0'!R:R,0)),"")="",""," ("&amp;IFERROR(INDEX('УЦН 1.0'!H:H,MATCH('показатель 504-п'!T1715,'УЦН 1.0'!R:R,0)),"")&amp;")"))</f>
        <v/>
      </c>
      <c r="R1715" s="807" t="str">
        <f>IFERROR(INDEX('УЦН 2.0'!K:K,MATCH('показатель 504-п'!T1715,'УЦН 2.0'!L:L,0)),"")</f>
        <v/>
      </c>
      <c r="S1715" s="801" t="str">
        <f>IFERROR(INDEX('ПРТС'!H:H,MATCH('показатель 504-п'!T1715,'ПРТС'!P:P,0)),"")</f>
        <v/>
      </c>
      <c r="T1715" s="808">
        <v>1717</v>
      </c>
      <c r="U1715" s="785"/>
      <c r="V1715" s="785"/>
      <c r="W1715" s="785"/>
      <c r="X1715" s="785"/>
      <c r="Y1715" s="785"/>
      <c r="Z1715" s="785"/>
      <c r="AA1715" s="785"/>
      <c r="AB1715" s="785"/>
    </row>
    <row r="1716" ht="14.25">
      <c r="A1716" s="818" t="s">
        <v>1168</v>
      </c>
      <c r="B1716" s="818" t="s">
        <v>8936</v>
      </c>
      <c r="C1716" s="835" t="s">
        <v>1170</v>
      </c>
      <c r="D1716" s="801">
        <v>211</v>
      </c>
      <c r="E1716" s="822">
        <v>220</v>
      </c>
      <c r="F1716" s="823" t="s">
        <v>8937</v>
      </c>
      <c r="G1716" s="823" t="s">
        <v>8938</v>
      </c>
      <c r="H1716" s="823" t="s">
        <v>8939</v>
      </c>
      <c r="I1716" s="803" t="str">
        <f>IFERROR(INDEX('УУС'!F:F,MATCH('показатель 504-п'!T1716,'УУС'!N:N,0)),"")</f>
        <v xml:space="preserve">ул. Заполярная, д. 7</v>
      </c>
      <c r="J1716" s="819" t="str">
        <f t="shared" si="84"/>
        <v>-</v>
      </c>
      <c r="K1716" s="805" t="s">
        <v>156</v>
      </c>
      <c r="L1716" s="805" t="s">
        <v>156</v>
      </c>
      <c r="M1716" s="805" t="s">
        <v>156</v>
      </c>
      <c r="N1716" s="820" t="s">
        <v>156</v>
      </c>
      <c r="O1716" s="806" t="str">
        <f t="shared" si="85"/>
        <v>-</v>
      </c>
      <c r="P1716" s="801" t="s">
        <v>156</v>
      </c>
      <c r="Q1716" s="801" t="str">
        <f>CONCATENATE(IFERROR(INDEX('УЦН 1.0'!D:D,MATCH('показатель 504-п'!T1716,'УЦН 1.0'!R:R,0)),""),IF(IFERROR(INDEX('УЦН 1.0'!H:H,MATCH('показатель 504-п'!T1716,'УЦН 1.0'!R:R,0)),"")="",""," ("&amp;IFERROR(INDEX('УЦН 1.0'!H:H,MATCH('показатель 504-п'!T1716,'УЦН 1.0'!R:R,0)),"")&amp;")"))</f>
        <v/>
      </c>
      <c r="R1716" s="807">
        <f>IFERROR(INDEX('УЦН 2.0'!K:K,MATCH('показатель 504-п'!T1716,'УЦН 2.0'!L:L,0)),"")</f>
        <v>0</v>
      </c>
      <c r="S1716" s="801" t="str">
        <f>IFERROR(INDEX('ПРТС'!H:H,MATCH('показатель 504-п'!T1716,'ПРТС'!P:P,0)),"")</f>
        <v/>
      </c>
      <c r="T1716" s="808">
        <v>1718</v>
      </c>
      <c r="U1716" s="785"/>
      <c r="V1716" s="785"/>
      <c r="W1716" s="785"/>
      <c r="X1716" s="785"/>
      <c r="Y1716" s="785"/>
      <c r="Z1716" s="785"/>
      <c r="AA1716" s="785"/>
      <c r="AB1716" s="785"/>
    </row>
    <row r="1717" ht="14.25">
      <c r="A1717" s="814" t="s">
        <v>1168</v>
      </c>
      <c r="B1717" s="814" t="s">
        <v>8940</v>
      </c>
      <c r="C1717" s="834" t="s">
        <v>665</v>
      </c>
      <c r="D1717" s="815">
        <v>291</v>
      </c>
      <c r="E1717" s="802">
        <v>317</v>
      </c>
      <c r="F1717" s="803" t="s">
        <v>8941</v>
      </c>
      <c r="G1717" s="803" t="s">
        <v>8942</v>
      </c>
      <c r="H1717" s="803" t="s">
        <v>8943</v>
      </c>
      <c r="I1717" s="803" t="str">
        <f>IFERROR(INDEX('УУС'!F:F,MATCH('показатель 504-п'!T1717,'УУС'!N:N,0)),"")</f>
        <v/>
      </c>
      <c r="J1717" s="816" t="str">
        <f t="shared" si="84"/>
        <v xml:space="preserve">4G хор</v>
      </c>
      <c r="K1717" s="805"/>
      <c r="L1717" s="805"/>
      <c r="M1717" s="817" t="s">
        <v>2482</v>
      </c>
      <c r="N1717" s="805"/>
      <c r="O1717" s="806" t="str">
        <f t="shared" si="85"/>
        <v>Спутник</v>
      </c>
      <c r="P1717" s="801" t="s">
        <v>156</v>
      </c>
      <c r="Q1717" s="801" t="str">
        <f>CONCATENATE(IFERROR(INDEX('УЦН 1.0'!D:D,MATCH('показатель 504-п'!T1717,'УЦН 1.0'!R:R,0)),""),IF(IFERROR(INDEX('УЦН 1.0'!H:H,MATCH('показатель 504-п'!T1717,'УЦН 1.0'!R:R,0)),"")="",""," ("&amp;IFERROR(INDEX('УЦН 1.0'!H:H,MATCH('показатель 504-п'!T1717,'УЦН 1.0'!R:R,0)),"")&amp;")"))</f>
        <v xml:space="preserve">2019 (Спутник)</v>
      </c>
      <c r="R1717" s="807" t="str">
        <f>IFERROR(INDEX('УЦН 2.0'!K:K,MATCH('показатель 504-п'!T1717,'УЦН 2.0'!L:L,0)),"")</f>
        <v/>
      </c>
      <c r="S1717" s="801">
        <f>IFERROR(INDEX('ПРТС'!H:H,MATCH('показатель 504-п'!T1717,'ПРТС'!P:P,0)),"")</f>
        <v>2022</v>
      </c>
      <c r="T1717" s="808">
        <v>1719</v>
      </c>
      <c r="U1717" s="785"/>
      <c r="V1717" s="785"/>
      <c r="W1717" s="785"/>
      <c r="X1717" s="785"/>
      <c r="Y1717" s="785"/>
      <c r="Z1717" s="785"/>
      <c r="AA1717" s="785"/>
      <c r="AB1717" s="785"/>
    </row>
    <row r="1718" ht="14.25">
      <c r="A1718" s="800" t="s">
        <v>1168</v>
      </c>
      <c r="B1718" s="800" t="s">
        <v>8944</v>
      </c>
      <c r="C1718" s="834" t="s">
        <v>8945</v>
      </c>
      <c r="D1718" s="801">
        <v>102</v>
      </c>
      <c r="E1718" s="802">
        <v>88</v>
      </c>
      <c r="F1718" s="803" t="s">
        <v>8946</v>
      </c>
      <c r="G1718" s="803" t="s">
        <v>8947</v>
      </c>
      <c r="H1718" s="803" t="s">
        <v>8948</v>
      </c>
      <c r="I1718" s="803" t="str">
        <f>IFERROR(INDEX('УУС'!F:F,MATCH('показатель 504-п'!T1718,'УУС'!N:N,0)),"")</f>
        <v xml:space="preserve">ул. Центральная, д. 3</v>
      </c>
      <c r="J1718" s="804" t="str">
        <f t="shared" si="84"/>
        <v>-</v>
      </c>
      <c r="K1718" s="805" t="s">
        <v>156</v>
      </c>
      <c r="L1718" s="805" t="s">
        <v>156</v>
      </c>
      <c r="M1718" s="805" t="s">
        <v>156</v>
      </c>
      <c r="N1718" s="805" t="s">
        <v>156</v>
      </c>
      <c r="O1718" s="806" t="str">
        <f t="shared" si="85"/>
        <v>Спутник</v>
      </c>
      <c r="P1718" s="801" t="s">
        <v>882</v>
      </c>
      <c r="Q1718" s="801" t="str">
        <f>CONCATENATE(IFERROR(INDEX('УЦН 1.0'!D:D,MATCH('показатель 504-п'!T1718,'УЦН 1.0'!R:R,0)),""),IF(IFERROR(INDEX('УЦН 1.0'!H:H,MATCH('показатель 504-п'!T1718,'УЦН 1.0'!R:R,0)),"")="",""," ("&amp;IFERROR(INDEX('УЦН 1.0'!H:H,MATCH('показатель 504-п'!T1718,'УЦН 1.0'!R:R,0)),"")&amp;")"))</f>
        <v/>
      </c>
      <c r="R1718" s="807" t="str">
        <f>IFERROR(INDEX('УЦН 2.0'!K:K,MATCH('показатель 504-п'!T1718,'УЦН 2.0'!L:L,0)),"")</f>
        <v/>
      </c>
      <c r="S1718" s="801" t="str">
        <f>IFERROR(INDEX('ПРТС'!H:H,MATCH('показатель 504-п'!T1718,'ПРТС'!P:P,0)),"")</f>
        <v/>
      </c>
      <c r="T1718" s="808">
        <v>1720</v>
      </c>
      <c r="U1718" s="785"/>
      <c r="V1718" s="785"/>
      <c r="W1718" s="785"/>
      <c r="X1718" s="785"/>
      <c r="Y1718" s="785"/>
      <c r="Z1718" s="785"/>
      <c r="AA1718" s="785"/>
      <c r="AB1718" s="785"/>
    </row>
    <row r="1719" ht="14.25">
      <c r="C1719" s="836"/>
      <c r="D1719" s="786"/>
      <c r="F1719" s="837"/>
      <c r="G1719" s="837"/>
      <c r="H1719" s="837"/>
      <c r="I1719" s="788"/>
      <c r="K1719" s="790"/>
      <c r="L1719" s="790"/>
      <c r="M1719" s="790"/>
      <c r="N1719" s="790"/>
      <c r="O1719" s="791"/>
      <c r="P1719" s="786"/>
      <c r="Q1719" s="786"/>
      <c r="R1719" s="792"/>
      <c r="S1719" s="786"/>
      <c r="T1719" s="793"/>
      <c r="U1719" s="785"/>
      <c r="V1719" s="785"/>
      <c r="W1719" s="785"/>
    </row>
    <row r="1720" ht="14.25">
      <c r="C1720" s="836"/>
      <c r="D1720" s="786"/>
      <c r="F1720" s="788"/>
      <c r="G1720" s="837"/>
      <c r="H1720" s="837"/>
      <c r="K1720" s="790"/>
      <c r="L1720" s="790"/>
      <c r="M1720" s="790"/>
      <c r="N1720" s="790"/>
      <c r="O1720" s="791"/>
      <c r="P1720" s="786"/>
      <c r="Q1720" s="786"/>
    </row>
    <row r="1721" ht="14.25">
      <c r="A1721" s="838"/>
      <c r="B1721" s="838"/>
      <c r="C1721" s="836"/>
      <c r="D1721" s="786"/>
      <c r="F1721" s="788"/>
      <c r="G1721" s="837"/>
      <c r="H1721" s="837"/>
      <c r="K1721" s="790"/>
      <c r="L1721" s="790"/>
      <c r="M1721" s="790"/>
      <c r="N1721" s="790"/>
      <c r="O1721" s="791"/>
      <c r="P1721" s="786"/>
      <c r="Q1721" s="786"/>
    </row>
    <row r="1722" ht="14.25">
      <c r="C1722" s="836"/>
      <c r="D1722" s="786"/>
      <c r="F1722" s="788"/>
      <c r="G1722" s="837"/>
      <c r="H1722" s="837"/>
      <c r="K1722" s="790"/>
      <c r="L1722" s="790"/>
      <c r="M1722" s="790"/>
      <c r="N1722" s="790"/>
      <c r="O1722" s="791"/>
      <c r="P1722" s="786"/>
      <c r="Q1722" s="786"/>
    </row>
    <row r="1723" ht="14.25">
      <c r="C1723" s="785"/>
    </row>
    <row r="1724" ht="14.25">
      <c r="A1724" s="785"/>
      <c r="B1724" s="785"/>
      <c r="C1724" s="785"/>
      <c r="D1724" s="786"/>
      <c r="E1724" s="787"/>
      <c r="F1724" s="788"/>
      <c r="G1724" s="788"/>
      <c r="H1724" s="788"/>
      <c r="I1724" s="788"/>
      <c r="J1724" s="789"/>
    </row>
    <row r="1725" ht="14.25">
      <c r="A1725" s="785"/>
      <c r="B1725" s="785"/>
      <c r="C1725" s="785"/>
      <c r="D1725" s="786"/>
      <c r="E1725" s="787"/>
      <c r="F1725" s="788"/>
      <c r="G1725" s="788"/>
      <c r="H1725" s="788"/>
      <c r="I1725" s="788"/>
      <c r="J1725" s="789"/>
    </row>
    <row r="1726" ht="14.25">
      <c r="A1726" s="785"/>
      <c r="B1726" s="785"/>
      <c r="C1726" s="785"/>
      <c r="D1726" s="786"/>
      <c r="E1726" s="787"/>
      <c r="F1726" s="788"/>
      <c r="G1726" s="788"/>
      <c r="H1726" s="788"/>
      <c r="I1726" s="788"/>
      <c r="J1726" s="789"/>
    </row>
    <row r="1727" ht="14.25">
      <c r="A1727" s="785"/>
      <c r="B1727" s="785"/>
      <c r="C1727" s="785"/>
      <c r="D1727" s="786"/>
      <c r="E1727" s="787"/>
      <c r="F1727" s="788"/>
      <c r="G1727" s="788"/>
      <c r="H1727" s="788"/>
      <c r="I1727" s="788"/>
      <c r="J1727" s="789"/>
    </row>
    <row r="1728" ht="14.25">
      <c r="A1728" s="785"/>
      <c r="B1728" s="785"/>
      <c r="C1728" s="785"/>
      <c r="D1728" s="786"/>
      <c r="E1728" s="787"/>
      <c r="F1728" s="788"/>
      <c r="G1728" s="788"/>
      <c r="H1728" s="788"/>
      <c r="I1728" s="788"/>
      <c r="J1728" s="789"/>
    </row>
    <row r="1729" ht="14.25">
      <c r="A1729" s="785"/>
      <c r="B1729" s="785"/>
      <c r="C1729" s="785"/>
      <c r="D1729" s="786"/>
      <c r="E1729" s="787"/>
      <c r="F1729" s="788"/>
      <c r="G1729" s="788"/>
      <c r="H1729" s="788"/>
      <c r="I1729" s="788"/>
      <c r="J1729" s="789"/>
    </row>
    <row r="1730" ht="14.25">
      <c r="A1730" s="785"/>
      <c r="B1730" s="785"/>
      <c r="C1730" s="785"/>
      <c r="D1730" s="786"/>
      <c r="E1730" s="787"/>
      <c r="F1730" s="788"/>
      <c r="G1730" s="788"/>
      <c r="H1730" s="788"/>
      <c r="I1730" s="788"/>
      <c r="J1730" s="789"/>
    </row>
    <row r="1731" ht="14.25">
      <c r="A1731" s="785"/>
      <c r="B1731" s="785"/>
      <c r="C1731" s="785"/>
      <c r="D1731" s="786"/>
      <c r="E1731" s="787"/>
      <c r="F1731" s="788"/>
      <c r="G1731" s="788"/>
      <c r="H1731" s="788"/>
      <c r="I1731" s="788"/>
      <c r="J1731" s="789"/>
    </row>
    <row r="1732" ht="14.25">
      <c r="A1732" s="785"/>
      <c r="B1732" s="785"/>
      <c r="C1732" s="785"/>
      <c r="D1732" s="786"/>
      <c r="E1732" s="787"/>
      <c r="F1732" s="788"/>
      <c r="G1732" s="788"/>
      <c r="H1732" s="788"/>
      <c r="I1732" s="788"/>
      <c r="J1732" s="789"/>
    </row>
    <row r="1733" ht="14.25">
      <c r="A1733" s="785"/>
      <c r="B1733" s="785"/>
      <c r="C1733" s="785"/>
      <c r="D1733" s="786"/>
      <c r="E1733" s="787"/>
      <c r="F1733" s="788"/>
      <c r="G1733" s="788"/>
      <c r="H1733" s="788"/>
      <c r="I1733" s="788"/>
      <c r="J1733" s="789"/>
    </row>
    <row r="1734" ht="14.25">
      <c r="A1734" s="785"/>
      <c r="B1734" s="785"/>
      <c r="C1734" s="785"/>
      <c r="D1734" s="786"/>
      <c r="E1734" s="787"/>
      <c r="F1734" s="788"/>
      <c r="G1734" s="788"/>
      <c r="H1734" s="788"/>
      <c r="I1734" s="788"/>
      <c r="J1734" s="789"/>
    </row>
    <row r="1735" ht="14.25">
      <c r="A1735" s="785"/>
      <c r="B1735" s="785"/>
      <c r="C1735" s="785"/>
      <c r="D1735" s="786"/>
      <c r="E1735" s="787"/>
      <c r="F1735" s="788"/>
      <c r="G1735" s="788"/>
      <c r="H1735" s="788"/>
      <c r="I1735" s="788"/>
      <c r="J1735" s="789"/>
    </row>
    <row r="1736" ht="14.25">
      <c r="A1736" s="785"/>
      <c r="B1736" s="785"/>
      <c r="C1736" s="785"/>
      <c r="D1736" s="786"/>
      <c r="E1736" s="787"/>
      <c r="F1736" s="788"/>
      <c r="G1736" s="788"/>
      <c r="H1736" s="788"/>
      <c r="I1736" s="788"/>
      <c r="J1736" s="789"/>
    </row>
    <row r="1737" ht="14.25">
      <c r="A1737" s="785"/>
      <c r="B1737" s="785"/>
      <c r="C1737" s="785"/>
      <c r="D1737" s="786"/>
      <c r="E1737" s="787"/>
      <c r="F1737" s="788"/>
      <c r="G1737" s="788"/>
      <c r="H1737" s="788"/>
      <c r="I1737" s="788"/>
      <c r="J1737" s="789"/>
    </row>
    <row r="1738" ht="14.25">
      <c r="A1738" s="785"/>
      <c r="B1738" s="785"/>
      <c r="C1738" s="785"/>
      <c r="D1738" s="786"/>
      <c r="E1738" s="787"/>
      <c r="F1738" s="788"/>
      <c r="G1738" s="788"/>
      <c r="H1738" s="788"/>
      <c r="I1738" s="788"/>
      <c r="J1738" s="789"/>
    </row>
    <row r="1739" ht="14.25">
      <c r="A1739" s="785"/>
      <c r="B1739" s="785"/>
      <c r="C1739" s="785"/>
      <c r="D1739" s="786"/>
      <c r="E1739" s="787"/>
      <c r="F1739" s="788"/>
      <c r="G1739" s="788"/>
      <c r="H1739" s="788"/>
      <c r="I1739" s="788"/>
      <c r="J1739" s="789"/>
    </row>
    <row r="1740" ht="14.25">
      <c r="A1740" s="785"/>
      <c r="B1740" s="785"/>
      <c r="C1740" s="785"/>
      <c r="D1740" s="786"/>
      <c r="E1740" s="787"/>
      <c r="F1740" s="788"/>
      <c r="G1740" s="788"/>
      <c r="H1740" s="788"/>
      <c r="I1740" s="788"/>
      <c r="J1740" s="789"/>
    </row>
    <row r="1741" ht="14.25">
      <c r="A1741" s="785"/>
      <c r="B1741" s="785"/>
      <c r="C1741" s="785"/>
    </row>
    <row r="1742" ht="14.25">
      <c r="A1742" s="785"/>
      <c r="B1742" s="785"/>
      <c r="C1742" s="785"/>
    </row>
    <row r="1743" ht="14.25">
      <c r="A1743" s="785"/>
      <c r="B1743" s="785"/>
      <c r="C1743" s="785"/>
    </row>
    <row r="1744" ht="14.25">
      <c r="A1744" s="785"/>
      <c r="B1744" s="785"/>
      <c r="C1744" s="785"/>
    </row>
    <row r="1745" ht="14.25">
      <c r="A1745" s="785"/>
      <c r="B1745" s="785"/>
      <c r="C1745" s="785"/>
    </row>
    <row r="1746" ht="14.25">
      <c r="A1746" s="785"/>
      <c r="B1746" s="785"/>
      <c r="C1746" s="785"/>
    </row>
  </sheetData>
  <autoFilter ref="A1:AB1718">
    <sortState ref="A1:A1718">
      <sortCondition descending="0" ref="A1:A1718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style="148" width="7.57421875"/>
    <col customWidth="1" min="2" max="2" style="148" width="24.57421875"/>
    <col bestFit="1" customWidth="1" min="3" max="3" style="148" width="25.140625"/>
    <col min="4" max="4" style="839" width="9.140625"/>
    <col min="5" max="5" style="148" width="9.140625"/>
    <col customWidth="1" min="6" max="6" style="840" width="10.7109375"/>
    <col customWidth="1" min="7" max="14" style="148" width="9.140625"/>
    <col customWidth="1" min="15" max="15" style="148" width="11.421875"/>
    <col customWidth="1" min="16" max="17" style="148" width="9.140625"/>
    <col min="18" max="16384" style="148" width="9.140625"/>
  </cols>
  <sheetData>
    <row r="1" ht="33.75">
      <c r="A1" s="6" t="s">
        <v>1382</v>
      </c>
      <c r="B1" s="6" t="s">
        <v>1</v>
      </c>
      <c r="C1" s="6" t="s">
        <v>2</v>
      </c>
      <c r="D1" s="6" t="s">
        <v>457</v>
      </c>
      <c r="E1" s="8" t="s">
        <v>8949</v>
      </c>
      <c r="F1" s="6" t="s">
        <v>2472</v>
      </c>
      <c r="G1" s="155" t="s">
        <v>8950</v>
      </c>
      <c r="H1" s="155" t="s">
        <v>8951</v>
      </c>
      <c r="I1" s="155" t="s">
        <v>8952</v>
      </c>
      <c r="J1" s="155" t="s">
        <v>8953</v>
      </c>
      <c r="K1" s="155" t="s">
        <v>8954</v>
      </c>
      <c r="L1" s="155" t="s">
        <v>8955</v>
      </c>
      <c r="M1" s="155" t="s">
        <v>8956</v>
      </c>
      <c r="N1" s="155" t="s">
        <v>8957</v>
      </c>
      <c r="O1" s="155" t="s">
        <v>8958</v>
      </c>
      <c r="P1" s="155" t="s">
        <v>13</v>
      </c>
      <c r="Q1" s="155" t="s">
        <v>14</v>
      </c>
    </row>
    <row r="2" ht="14.25">
      <c r="A2" s="505">
        <v>7</v>
      </c>
      <c r="B2" s="15" t="s">
        <v>616</v>
      </c>
      <c r="C2" s="15" t="s">
        <v>97</v>
      </c>
      <c r="D2" s="841">
        <f>IFERROR(INDEX('показатель 504-п'!E:E,MATCH('Пок-ль нараст.'!A2,'показатель 504-п'!T:T,0)),"")</f>
        <v>156</v>
      </c>
      <c r="E2" s="17">
        <v>2017</v>
      </c>
      <c r="F2" s="510" t="s">
        <v>18</v>
      </c>
      <c r="G2" s="842" t="s">
        <v>18</v>
      </c>
      <c r="H2" s="843" t="s">
        <v>19</v>
      </c>
      <c r="I2" s="843" t="s">
        <v>19</v>
      </c>
      <c r="J2" s="843" t="s">
        <v>19</v>
      </c>
      <c r="K2" s="843" t="s">
        <v>19</v>
      </c>
      <c r="L2" s="843"/>
      <c r="M2" s="843"/>
      <c r="N2" s="843"/>
      <c r="O2" s="494"/>
      <c r="P2" s="494"/>
      <c r="Q2" s="844">
        <v>2022</v>
      </c>
      <c r="T2" s="148"/>
      <c r="V2" s="148"/>
    </row>
    <row r="3" hidden="1">
      <c r="A3" s="505">
        <v>10</v>
      </c>
      <c r="B3" s="15" t="s">
        <v>616</v>
      </c>
      <c r="C3" s="15" t="s">
        <v>17</v>
      </c>
      <c r="D3" s="841">
        <f>IFERROR(INDEX('показатель 504-п'!E:E,MATCH('Пок-ль нараст.'!A3,'показатель 504-п'!T:T,0)),"")</f>
        <v>24</v>
      </c>
      <c r="E3" s="17">
        <v>2022</v>
      </c>
      <c r="F3" s="17" t="s">
        <v>18</v>
      </c>
      <c r="G3" s="843"/>
      <c r="H3" s="843"/>
      <c r="I3" s="843"/>
      <c r="J3" s="843"/>
      <c r="K3" s="510"/>
      <c r="L3" s="842" t="s">
        <v>18</v>
      </c>
      <c r="M3" s="843" t="s">
        <v>19</v>
      </c>
      <c r="N3" s="843"/>
      <c r="O3" s="494"/>
      <c r="P3" s="494"/>
      <c r="Q3" s="494"/>
      <c r="T3" s="148"/>
      <c r="V3" s="148"/>
    </row>
    <row r="4" hidden="1">
      <c r="A4" s="505">
        <v>13</v>
      </c>
      <c r="B4" s="24" t="s">
        <v>616</v>
      </c>
      <c r="C4" s="24" t="s">
        <v>155</v>
      </c>
      <c r="D4" s="841">
        <f>IFERROR(INDEX('показатель 504-п'!E:E,MATCH('Пок-ль нараст.'!A4,'показатель 504-п'!T:T,0)),"")</f>
        <v>64</v>
      </c>
      <c r="E4" s="510">
        <v>2019</v>
      </c>
      <c r="F4" s="510" t="s">
        <v>18</v>
      </c>
      <c r="G4" s="843"/>
      <c r="H4" s="843"/>
      <c r="I4" s="842" t="s">
        <v>18</v>
      </c>
      <c r="J4" s="843" t="s">
        <v>19</v>
      </c>
      <c r="K4" s="843"/>
      <c r="L4" s="843" t="s">
        <v>19</v>
      </c>
      <c r="M4" s="843"/>
      <c r="N4" s="843"/>
      <c r="O4" s="494"/>
      <c r="P4" s="494"/>
      <c r="Q4" s="494"/>
      <c r="T4" s="148"/>
      <c r="V4" s="148"/>
    </row>
    <row r="5" hidden="1">
      <c r="A5" s="505">
        <v>19</v>
      </c>
      <c r="B5" s="15" t="s">
        <v>616</v>
      </c>
      <c r="C5" s="15" t="s">
        <v>20</v>
      </c>
      <c r="D5" s="841">
        <f>IFERROR(INDEX('показатель 504-п'!E:E,MATCH('Пок-ль нараст.'!A5,'показатель 504-п'!T:T,0)),"")</f>
        <v>33</v>
      </c>
      <c r="E5" s="17">
        <v>2022</v>
      </c>
      <c r="F5" s="17" t="s">
        <v>18</v>
      </c>
      <c r="G5" s="843"/>
      <c r="H5" s="843"/>
      <c r="I5" s="843"/>
      <c r="J5" s="843"/>
      <c r="K5" s="510"/>
      <c r="L5" s="842" t="s">
        <v>18</v>
      </c>
      <c r="M5" s="843" t="s">
        <v>19</v>
      </c>
      <c r="N5" s="843"/>
      <c r="O5" s="494"/>
      <c r="P5" s="494"/>
      <c r="Q5" s="494"/>
      <c r="T5" s="148"/>
      <c r="V5" s="148"/>
    </row>
    <row r="6" hidden="1">
      <c r="A6" s="505">
        <v>22</v>
      </c>
      <c r="B6" s="22" t="s">
        <v>616</v>
      </c>
      <c r="C6" s="22" t="s">
        <v>22</v>
      </c>
      <c r="D6" s="841">
        <f>IFERROR(INDEX('показатель 504-п'!E:E,MATCH('Пок-ль нараст.'!A6,'показатель 504-п'!T:T,0)),"")</f>
        <v>92</v>
      </c>
      <c r="E6" s="845">
        <v>2024</v>
      </c>
      <c r="F6" s="845" t="s">
        <v>18</v>
      </c>
      <c r="G6" s="846"/>
      <c r="H6" s="846"/>
      <c r="I6" s="846"/>
      <c r="J6" s="846"/>
      <c r="K6" s="846"/>
      <c r="L6" s="846"/>
      <c r="M6" s="846"/>
      <c r="N6" s="842" t="s">
        <v>18</v>
      </c>
      <c r="O6" s="846"/>
      <c r="P6" s="846"/>
      <c r="Q6" s="846"/>
      <c r="R6" s="148"/>
      <c r="T6" s="148"/>
      <c r="V6" s="148"/>
    </row>
    <row r="7" hidden="1">
      <c r="A7" s="505">
        <v>30</v>
      </c>
      <c r="B7" s="847" t="s">
        <v>616</v>
      </c>
      <c r="C7" s="847" t="s">
        <v>8959</v>
      </c>
      <c r="D7" s="841">
        <f>IFERROR(INDEX('показатель 504-п'!E:E,MATCH('Пок-ль нараст.'!A7,'показатель 504-п'!T:T,0)),"")</f>
        <v>59</v>
      </c>
      <c r="E7" s="17">
        <v>2022</v>
      </c>
      <c r="F7" s="848"/>
      <c r="G7" s="510"/>
      <c r="H7" s="157"/>
      <c r="I7" s="849"/>
      <c r="J7" s="846"/>
      <c r="K7" s="846"/>
      <c r="L7" s="850" t="s">
        <v>18</v>
      </c>
      <c r="M7" s="846"/>
      <c r="N7" s="846"/>
      <c r="O7" s="851">
        <v>2022</v>
      </c>
      <c r="P7" s="852"/>
      <c r="Q7" s="852"/>
      <c r="T7" s="148"/>
      <c r="V7" s="148"/>
    </row>
    <row r="8">
      <c r="A8" s="505">
        <v>33</v>
      </c>
      <c r="B8" s="853" t="s">
        <v>616</v>
      </c>
      <c r="C8" s="853" t="s">
        <v>203</v>
      </c>
      <c r="D8" s="841">
        <f>IFERROR(INDEX('показатель 504-п'!E:E,MATCH('Пок-ль нараст.'!A8,'показатель 504-п'!T:T,0)),"")</f>
        <v>290</v>
      </c>
      <c r="E8" s="17">
        <v>2022</v>
      </c>
      <c r="F8" s="854"/>
      <c r="G8" s="510"/>
      <c r="H8" s="157"/>
      <c r="I8" s="849"/>
      <c r="J8" s="846"/>
      <c r="K8" s="846"/>
      <c r="L8" s="850" t="s">
        <v>18</v>
      </c>
      <c r="M8" s="846"/>
      <c r="N8" s="846"/>
      <c r="O8" s="851">
        <v>2022</v>
      </c>
      <c r="P8" s="852"/>
      <c r="Q8" s="852"/>
      <c r="R8" s="148"/>
      <c r="T8" s="148"/>
      <c r="V8" s="148"/>
    </row>
    <row r="9" hidden="1">
      <c r="A9" s="505">
        <v>35</v>
      </c>
      <c r="B9" s="15" t="s">
        <v>616</v>
      </c>
      <c r="C9" s="15" t="s">
        <v>23</v>
      </c>
      <c r="D9" s="841">
        <f>IFERROR(INDEX('показатель 504-п'!E:E,MATCH('Пок-ль нараст.'!A9,'показатель 504-п'!T:T,0)),"")</f>
        <v>29</v>
      </c>
      <c r="E9" s="17">
        <v>2022</v>
      </c>
      <c r="F9" s="17" t="s">
        <v>18</v>
      </c>
      <c r="G9" s="843"/>
      <c r="H9" s="843"/>
      <c r="I9" s="843"/>
      <c r="J9" s="843"/>
      <c r="K9" s="510"/>
      <c r="L9" s="842" t="s">
        <v>18</v>
      </c>
      <c r="M9" s="843"/>
      <c r="N9" s="843"/>
      <c r="O9" s="494"/>
      <c r="P9" s="494"/>
      <c r="Q9" s="494"/>
      <c r="T9" s="148"/>
      <c r="V9" s="148"/>
    </row>
    <row r="10" hidden="1">
      <c r="A10" s="505">
        <v>41</v>
      </c>
      <c r="B10" s="24" t="s">
        <v>616</v>
      </c>
      <c r="C10" s="24" t="s">
        <v>8960</v>
      </c>
      <c r="D10" s="841">
        <f>IFERROR(INDEX('показатель 504-п'!E:E,MATCH('Пок-ль нараст.'!A10,'показатель 504-п'!T:T,0)),"")</f>
        <v>53</v>
      </c>
      <c r="E10" s="510">
        <v>2020</v>
      </c>
      <c r="F10" s="510" t="s">
        <v>18</v>
      </c>
      <c r="G10" s="843"/>
      <c r="H10" s="843"/>
      <c r="I10" s="843"/>
      <c r="J10" s="842" t="s">
        <v>18</v>
      </c>
      <c r="K10" s="843" t="s">
        <v>19</v>
      </c>
      <c r="L10" s="843" t="s">
        <v>19</v>
      </c>
      <c r="M10" s="843" t="s">
        <v>19</v>
      </c>
      <c r="N10" s="843"/>
      <c r="O10" s="494"/>
      <c r="P10" s="494"/>
      <c r="Q10" s="494"/>
      <c r="R10" s="148"/>
      <c r="T10" s="148"/>
      <c r="V10" s="148"/>
    </row>
    <row r="11" hidden="1">
      <c r="A11" s="505">
        <v>51</v>
      </c>
      <c r="B11" s="15" t="s">
        <v>616</v>
      </c>
      <c r="C11" s="15" t="s">
        <v>25</v>
      </c>
      <c r="D11" s="841">
        <f>IFERROR(INDEX('показатель 504-п'!E:E,MATCH('Пок-ль нараст.'!A11,'показатель 504-п'!T:T,0)),"")</f>
        <v>90</v>
      </c>
      <c r="E11" s="17">
        <v>2022</v>
      </c>
      <c r="F11" s="17" t="s">
        <v>18</v>
      </c>
      <c r="G11" s="843"/>
      <c r="H11" s="843"/>
      <c r="I11" s="843"/>
      <c r="J11" s="843"/>
      <c r="K11" s="510"/>
      <c r="L11" s="842" t="s">
        <v>18</v>
      </c>
      <c r="M11" s="843" t="s">
        <v>19</v>
      </c>
      <c r="N11" s="843"/>
      <c r="O11" s="494"/>
      <c r="P11" s="494"/>
      <c r="Q11" s="494"/>
      <c r="R11" s="148"/>
      <c r="T11" s="148"/>
      <c r="V11" s="148"/>
    </row>
    <row r="12" hidden="1">
      <c r="A12" s="505">
        <v>61</v>
      </c>
      <c r="B12" s="15" t="s">
        <v>616</v>
      </c>
      <c r="C12" s="15" t="s">
        <v>26</v>
      </c>
      <c r="D12" s="841">
        <f>IFERROR(INDEX('показатель 504-п'!E:E,MATCH('Пок-ль нараст.'!A12,'показатель 504-п'!T:T,0)),"")</f>
        <v>60</v>
      </c>
      <c r="E12" s="17">
        <v>2017</v>
      </c>
      <c r="F12" s="510" t="s">
        <v>18</v>
      </c>
      <c r="G12" s="842" t="s">
        <v>18</v>
      </c>
      <c r="H12" s="843" t="s">
        <v>19</v>
      </c>
      <c r="I12" s="843" t="s">
        <v>19</v>
      </c>
      <c r="J12" s="843" t="s">
        <v>19</v>
      </c>
      <c r="K12" s="843" t="s">
        <v>19</v>
      </c>
      <c r="L12" s="843"/>
      <c r="M12" s="843"/>
      <c r="N12" s="843"/>
      <c r="O12" s="494"/>
      <c r="P12" s="494"/>
      <c r="Q12" s="494"/>
      <c r="T12" s="148"/>
      <c r="V12" s="148"/>
    </row>
    <row r="13" hidden="1">
      <c r="A13" s="505">
        <v>62</v>
      </c>
      <c r="B13" s="24" t="s">
        <v>616</v>
      </c>
      <c r="C13" s="24" t="s">
        <v>27</v>
      </c>
      <c r="D13" s="841">
        <f>IFERROR(INDEX('показатель 504-п'!E:E,MATCH('Пок-ль нараст.'!A13,'показатель 504-п'!T:T,0)),"")</f>
        <v>82</v>
      </c>
      <c r="E13" s="510">
        <v>2019</v>
      </c>
      <c r="F13" s="510" t="s">
        <v>18</v>
      </c>
      <c r="G13" s="843"/>
      <c r="H13" s="843"/>
      <c r="I13" s="842" t="s">
        <v>18</v>
      </c>
      <c r="J13" s="843" t="s">
        <v>19</v>
      </c>
      <c r="K13" s="843" t="s">
        <v>19</v>
      </c>
      <c r="L13" s="843" t="s">
        <v>19</v>
      </c>
      <c r="M13" s="843" t="s">
        <v>19</v>
      </c>
      <c r="N13" s="843"/>
      <c r="O13" s="494"/>
      <c r="P13" s="494"/>
      <c r="Q13" s="494"/>
      <c r="T13" s="148"/>
      <c r="V13" s="148"/>
    </row>
    <row r="14">
      <c r="A14" s="505">
        <v>63</v>
      </c>
      <c r="B14" s="24" t="s">
        <v>616</v>
      </c>
      <c r="C14" s="24" t="s">
        <v>98</v>
      </c>
      <c r="D14" s="841">
        <f>IFERROR(INDEX('показатель 504-п'!E:E,MATCH('Пок-ль нараст.'!A14,'показатель 504-п'!T:T,0)),"")</f>
        <v>139</v>
      </c>
      <c r="E14" s="510">
        <v>2018</v>
      </c>
      <c r="F14" s="510" t="s">
        <v>18</v>
      </c>
      <c r="G14" s="843"/>
      <c r="H14" s="842" t="s">
        <v>18</v>
      </c>
      <c r="I14" s="843" t="s">
        <v>19</v>
      </c>
      <c r="J14" s="843" t="s">
        <v>19</v>
      </c>
      <c r="K14" s="843" t="s">
        <v>19</v>
      </c>
      <c r="L14" s="843"/>
      <c r="M14" s="843"/>
      <c r="N14" s="843"/>
      <c r="O14" s="494"/>
      <c r="P14" s="494"/>
      <c r="Q14" s="855"/>
      <c r="T14" s="148"/>
      <c r="V14" s="148"/>
    </row>
    <row r="15">
      <c r="A15" s="505">
        <v>37</v>
      </c>
      <c r="B15" s="856" t="s">
        <v>506</v>
      </c>
      <c r="C15" s="857" t="s">
        <v>204</v>
      </c>
      <c r="D15" s="841">
        <f>IFERROR(INDEX('показатель 504-п'!E:E,MATCH('Пок-ль нараст.'!A15,'показатель 504-п'!T:T,0)),"")</f>
        <v>143</v>
      </c>
      <c r="E15" s="157">
        <v>2023</v>
      </c>
      <c r="F15" s="157"/>
      <c r="G15" s="846"/>
      <c r="H15" s="157"/>
      <c r="I15" s="848"/>
      <c r="J15" s="157"/>
      <c r="K15" s="846"/>
      <c r="L15" s="846"/>
      <c r="M15" s="850" t="s">
        <v>18</v>
      </c>
      <c r="N15" s="846"/>
      <c r="O15" s="851">
        <v>2023</v>
      </c>
      <c r="P15" s="852"/>
      <c r="Q15" s="852"/>
      <c r="T15" s="148"/>
      <c r="V15" s="148"/>
    </row>
    <row r="16">
      <c r="A16" s="505">
        <v>43</v>
      </c>
      <c r="B16" s="856" t="s">
        <v>506</v>
      </c>
      <c r="C16" s="856" t="s">
        <v>507</v>
      </c>
      <c r="D16" s="841">
        <f>IFERROR(INDEX('показатель 504-п'!E:E,MATCH('Пок-ль нараст.'!A16,'показатель 504-п'!T:T,0)),"")</f>
        <v>417</v>
      </c>
      <c r="E16" s="510">
        <v>2019</v>
      </c>
      <c r="F16" s="510"/>
      <c r="G16" s="510"/>
      <c r="H16" s="510"/>
      <c r="I16" s="850" t="s">
        <v>18</v>
      </c>
      <c r="J16" s="846"/>
      <c r="K16" s="846"/>
      <c r="L16" s="846"/>
      <c r="M16" s="846"/>
      <c r="N16" s="846"/>
      <c r="O16" s="851">
        <v>2019</v>
      </c>
      <c r="P16" s="852"/>
      <c r="Q16" s="852"/>
      <c r="T16" s="148"/>
      <c r="V16" s="148"/>
    </row>
    <row r="17">
      <c r="A17" s="505">
        <v>47</v>
      </c>
      <c r="B17" s="856" t="s">
        <v>506</v>
      </c>
      <c r="C17" s="856" t="s">
        <v>510</v>
      </c>
      <c r="D17" s="841">
        <f>IFERROR(INDEX('показатель 504-п'!E:E,MATCH('Пок-ль нараст.'!A17,'показатель 504-п'!T:T,0)),"")</f>
        <v>459</v>
      </c>
      <c r="E17" s="510">
        <v>2019</v>
      </c>
      <c r="F17" s="510"/>
      <c r="G17" s="510"/>
      <c r="H17" s="510"/>
      <c r="I17" s="850" t="s">
        <v>18</v>
      </c>
      <c r="J17" s="846"/>
      <c r="K17" s="846"/>
      <c r="L17" s="846"/>
      <c r="M17" s="846"/>
      <c r="N17" s="846"/>
      <c r="O17" s="851">
        <v>2019</v>
      </c>
      <c r="P17" s="852"/>
      <c r="Q17" s="852"/>
      <c r="T17" s="148"/>
      <c r="V17" s="148"/>
    </row>
    <row r="18" hidden="1">
      <c r="A18" s="505">
        <v>100</v>
      </c>
      <c r="B18" s="857" t="s">
        <v>545</v>
      </c>
      <c r="C18" s="857" t="s">
        <v>546</v>
      </c>
      <c r="D18" s="841">
        <f>IFERROR(INDEX('показатель 504-п'!E:E,MATCH('Пок-ль нараст.'!A18,'показатель 504-п'!T:T,0)),"")</f>
        <v>610</v>
      </c>
      <c r="E18" s="510">
        <v>2020</v>
      </c>
      <c r="F18" s="510"/>
      <c r="G18" s="510"/>
      <c r="H18" s="157"/>
      <c r="I18" s="858"/>
      <c r="J18" s="850" t="s">
        <v>18</v>
      </c>
      <c r="K18" s="846"/>
      <c r="L18" s="846"/>
      <c r="M18" s="846"/>
      <c r="N18" s="846"/>
      <c r="O18" s="851">
        <v>2020</v>
      </c>
      <c r="P18" s="852"/>
      <c r="Q18" s="852"/>
      <c r="T18" s="148"/>
      <c r="V18" s="148"/>
    </row>
    <row r="19">
      <c r="A19" s="505">
        <v>120</v>
      </c>
      <c r="B19" s="857" t="s">
        <v>549</v>
      </c>
      <c r="C19" s="857" t="s">
        <v>159</v>
      </c>
      <c r="D19" s="841">
        <f>IFERROR(INDEX('показатель 504-п'!E:E,MATCH('Пок-ль нараст.'!A19,'показатель 504-п'!T:T,0)),"")</f>
        <v>275</v>
      </c>
      <c r="E19" s="510">
        <v>2020</v>
      </c>
      <c r="F19" s="510"/>
      <c r="G19" s="510"/>
      <c r="H19" s="157"/>
      <c r="I19" s="843"/>
      <c r="J19" s="850" t="s">
        <v>18</v>
      </c>
      <c r="K19" s="846"/>
      <c r="L19" s="846"/>
      <c r="M19" s="846"/>
      <c r="N19" s="846"/>
      <c r="O19" s="851">
        <v>2020</v>
      </c>
      <c r="P19" s="852"/>
      <c r="Q19" s="852"/>
      <c r="R19" s="148"/>
      <c r="T19" s="148"/>
      <c r="V19" s="148"/>
    </row>
    <row r="20" hidden="1">
      <c r="A20" s="505">
        <v>140</v>
      </c>
      <c r="B20" s="853" t="s">
        <v>549</v>
      </c>
      <c r="C20" s="853" t="s">
        <v>622</v>
      </c>
      <c r="D20" s="841">
        <f>IFERROR(INDEX('показатель 504-п'!E:E,MATCH('Пок-ль нараст.'!A20,'показатель 504-п'!T:T,0)),"")</f>
        <v>689</v>
      </c>
      <c r="E20" s="17">
        <v>2022</v>
      </c>
      <c r="F20" s="854"/>
      <c r="G20" s="510"/>
      <c r="H20" s="157"/>
      <c r="I20" s="849"/>
      <c r="J20" s="846"/>
      <c r="K20" s="846"/>
      <c r="L20" s="850" t="s">
        <v>18</v>
      </c>
      <c r="M20" s="846"/>
      <c r="N20" s="846"/>
      <c r="O20" s="851">
        <v>2022</v>
      </c>
      <c r="P20" s="852"/>
      <c r="Q20" s="852"/>
      <c r="T20" s="148"/>
      <c r="V20" s="148"/>
    </row>
    <row r="21">
      <c r="A21" s="505">
        <v>142</v>
      </c>
      <c r="B21" s="859" t="s">
        <v>549</v>
      </c>
      <c r="C21" s="857" t="s">
        <v>593</v>
      </c>
      <c r="D21" s="841">
        <f>IFERROR(INDEX('показатель 504-п'!E:E,MATCH('Пок-ль нараст.'!A21,'показатель 504-п'!T:T,0)),"")</f>
        <v>248</v>
      </c>
      <c r="E21" s="157">
        <v>2021</v>
      </c>
      <c r="F21" s="157"/>
      <c r="G21" s="510"/>
      <c r="H21" s="157"/>
      <c r="I21" s="843"/>
      <c r="J21" s="846"/>
      <c r="K21" s="850" t="s">
        <v>18</v>
      </c>
      <c r="L21" s="846"/>
      <c r="M21" s="846"/>
      <c r="N21" s="846"/>
      <c r="O21" s="851">
        <v>2021</v>
      </c>
      <c r="P21" s="852"/>
      <c r="Q21" s="852"/>
      <c r="R21" s="148"/>
      <c r="T21" s="148"/>
      <c r="V21" s="148"/>
    </row>
    <row r="22">
      <c r="A22" s="505">
        <v>157</v>
      </c>
      <c r="B22" s="859" t="s">
        <v>549</v>
      </c>
      <c r="C22" s="857" t="s">
        <v>625</v>
      </c>
      <c r="D22" s="841">
        <f>IFERROR(INDEX('показатель 504-п'!E:E,MATCH('Пок-ль нараст.'!A22,'показатель 504-п'!T:T,0)),"")</f>
        <v>193</v>
      </c>
      <c r="E22" s="17">
        <v>2022</v>
      </c>
      <c r="F22" s="157"/>
      <c r="G22" s="510"/>
      <c r="H22" s="157"/>
      <c r="I22" s="858"/>
      <c r="J22" s="846"/>
      <c r="K22" s="846"/>
      <c r="L22" s="850" t="s">
        <v>18</v>
      </c>
      <c r="M22" s="846"/>
      <c r="N22" s="846"/>
      <c r="O22" s="851">
        <v>2022</v>
      </c>
      <c r="P22" s="852"/>
      <c r="Q22" s="852"/>
      <c r="R22" s="148"/>
      <c r="T22" s="148"/>
      <c r="V22" s="148"/>
    </row>
    <row r="23" hidden="1">
      <c r="A23" s="505">
        <v>198</v>
      </c>
      <c r="B23" s="24" t="s">
        <v>8961</v>
      </c>
      <c r="C23" s="24" t="s">
        <v>99</v>
      </c>
      <c r="D23" s="841">
        <f>IFERROR(INDEX('показатель 504-п'!E:E,MATCH('Пок-ль нараст.'!A23,'показатель 504-п'!T:T,0)),"")</f>
        <v>89</v>
      </c>
      <c r="E23" s="510">
        <v>2018</v>
      </c>
      <c r="F23" s="510" t="s">
        <v>18</v>
      </c>
      <c r="G23" s="843"/>
      <c r="H23" s="842" t="s">
        <v>18</v>
      </c>
      <c r="I23" s="843" t="s">
        <v>19</v>
      </c>
      <c r="J23" s="843" t="s">
        <v>19</v>
      </c>
      <c r="K23" s="843"/>
      <c r="L23" s="843"/>
      <c r="M23" s="843"/>
      <c r="N23" s="843"/>
      <c r="O23" s="494"/>
      <c r="P23" s="494"/>
      <c r="Q23" s="844">
        <v>2022</v>
      </c>
      <c r="R23" s="148"/>
      <c r="T23" s="148"/>
      <c r="V23" s="148"/>
    </row>
    <row r="24" hidden="1">
      <c r="A24" s="505">
        <v>199</v>
      </c>
      <c r="B24" s="24" t="s">
        <v>8961</v>
      </c>
      <c r="C24" s="24" t="s">
        <v>79</v>
      </c>
      <c r="D24" s="841">
        <f>IFERROR(INDEX('показатель 504-п'!E:E,MATCH('Пок-ль нараст.'!A24,'показатель 504-п'!T:T,0)),"")</f>
        <v>72</v>
      </c>
      <c r="E24" s="510">
        <v>2018</v>
      </c>
      <c r="F24" s="510" t="s">
        <v>18</v>
      </c>
      <c r="G24" s="843"/>
      <c r="H24" s="842" t="s">
        <v>18</v>
      </c>
      <c r="I24" s="843" t="s">
        <v>19</v>
      </c>
      <c r="J24" s="843" t="s">
        <v>19</v>
      </c>
      <c r="K24" s="843"/>
      <c r="L24" s="843"/>
      <c r="M24" s="843"/>
      <c r="N24" s="843"/>
      <c r="O24" s="494"/>
      <c r="P24" s="494"/>
      <c r="Q24" s="494"/>
      <c r="R24" s="148"/>
      <c r="T24" s="148"/>
      <c r="V24" s="148"/>
    </row>
    <row r="25">
      <c r="A25" s="505">
        <v>212</v>
      </c>
      <c r="B25" s="860" t="s">
        <v>8961</v>
      </c>
      <c r="C25" s="860" t="s">
        <v>100</v>
      </c>
      <c r="D25" s="841">
        <f>IFERROR(INDEX('показатель 504-п'!E:E,MATCH('Пок-ль нараст.'!A25,'показатель 504-п'!T:T,0)),"")</f>
        <v>110</v>
      </c>
      <c r="E25" s="17">
        <v>2017</v>
      </c>
      <c r="F25" s="510" t="s">
        <v>18</v>
      </c>
      <c r="G25" s="842" t="s">
        <v>18</v>
      </c>
      <c r="H25" s="843" t="s">
        <v>19</v>
      </c>
      <c r="I25" s="843" t="s">
        <v>19</v>
      </c>
      <c r="J25" s="843" t="s">
        <v>19</v>
      </c>
      <c r="K25" s="843"/>
      <c r="L25" s="843"/>
      <c r="M25" s="843"/>
      <c r="N25" s="843"/>
      <c r="O25" s="494"/>
      <c r="P25" s="494"/>
      <c r="Q25" s="844">
        <v>2022</v>
      </c>
      <c r="T25" s="148"/>
      <c r="V25" s="148"/>
    </row>
    <row r="26">
      <c r="A26" s="505">
        <v>214</v>
      </c>
      <c r="B26" s="860" t="s">
        <v>8961</v>
      </c>
      <c r="C26" s="860" t="s">
        <v>101</v>
      </c>
      <c r="D26" s="841">
        <f>IFERROR(INDEX('показатель 504-п'!E:E,MATCH('Пок-ль нараст.'!A26,'показатель 504-п'!T:T,0)),"")</f>
        <v>127</v>
      </c>
      <c r="E26" s="17">
        <v>2017</v>
      </c>
      <c r="F26" s="510" t="s">
        <v>18</v>
      </c>
      <c r="G26" s="842" t="s">
        <v>18</v>
      </c>
      <c r="H26" s="843" t="s">
        <v>19</v>
      </c>
      <c r="I26" s="843" t="s">
        <v>19</v>
      </c>
      <c r="J26" s="843" t="s">
        <v>19</v>
      </c>
      <c r="K26" s="843" t="s">
        <v>19</v>
      </c>
      <c r="L26" s="843"/>
      <c r="M26" s="843"/>
      <c r="N26" s="843"/>
      <c r="O26" s="494"/>
      <c r="P26" s="494"/>
      <c r="Q26" s="844">
        <v>2022</v>
      </c>
      <c r="T26" s="148"/>
      <c r="V26" s="148"/>
    </row>
    <row r="27">
      <c r="A27" s="505">
        <v>228</v>
      </c>
      <c r="B27" s="859" t="s">
        <v>468</v>
      </c>
      <c r="C27" s="24" t="s">
        <v>225</v>
      </c>
      <c r="D27" s="841">
        <f>IFERROR(INDEX('показатель 504-п'!E:E,MATCH('Пок-ль нараст.'!A27,'показатель 504-п'!T:T,0)),"")</f>
        <v>360</v>
      </c>
      <c r="E27" s="157">
        <v>2023</v>
      </c>
      <c r="F27" s="157"/>
      <c r="G27" s="846"/>
      <c r="H27" s="861"/>
      <c r="I27" s="862"/>
      <c r="J27" s="861"/>
      <c r="K27" s="846"/>
      <c r="L27" s="846"/>
      <c r="M27" s="850" t="s">
        <v>18</v>
      </c>
      <c r="N27" s="846"/>
      <c r="O27" s="851">
        <v>2023</v>
      </c>
      <c r="P27" s="852"/>
      <c r="Q27" s="852"/>
      <c r="T27" s="148"/>
      <c r="V27" s="148"/>
    </row>
    <row r="28">
      <c r="A28" s="505">
        <v>235</v>
      </c>
      <c r="B28" s="859" t="s">
        <v>468</v>
      </c>
      <c r="C28" s="857" t="s">
        <v>8962</v>
      </c>
      <c r="D28" s="841">
        <f>IFERROR(INDEX('показатель 504-п'!E:E,MATCH('Пок-ль нараст.'!A28,'показатель 504-п'!T:T,0)),"")</f>
        <v>481</v>
      </c>
      <c r="E28" s="510">
        <v>2018</v>
      </c>
      <c r="F28" s="510"/>
      <c r="G28" s="510"/>
      <c r="H28" s="850" t="s">
        <v>18</v>
      </c>
      <c r="I28" s="858"/>
      <c r="J28" s="846"/>
      <c r="K28" s="846"/>
      <c r="L28" s="846"/>
      <c r="M28" s="846"/>
      <c r="N28" s="846"/>
      <c r="O28" s="851">
        <v>2018</v>
      </c>
      <c r="P28" s="852"/>
      <c r="Q28" s="852"/>
      <c r="T28" s="148"/>
      <c r="V28" s="148"/>
    </row>
    <row r="29">
      <c r="A29" s="505">
        <v>269</v>
      </c>
      <c r="B29" s="860" t="s">
        <v>706</v>
      </c>
      <c r="C29" s="860" t="s">
        <v>103</v>
      </c>
      <c r="D29" s="841">
        <f>IFERROR(INDEX('показатель 504-п'!E:E,MATCH('Пок-ль нараст.'!A29,'показатель 504-п'!T:T,0)),"")</f>
        <v>134</v>
      </c>
      <c r="E29" s="17">
        <v>2017</v>
      </c>
      <c r="F29" s="510" t="s">
        <v>18</v>
      </c>
      <c r="G29" s="842" t="s">
        <v>18</v>
      </c>
      <c r="H29" s="843"/>
      <c r="I29" s="843"/>
      <c r="J29" s="843"/>
      <c r="K29" s="843"/>
      <c r="L29" s="843"/>
      <c r="M29" s="843"/>
      <c r="N29" s="843"/>
      <c r="O29" s="494"/>
      <c r="P29" s="494"/>
      <c r="Q29" s="855"/>
      <c r="T29" s="148"/>
      <c r="V29" s="148"/>
    </row>
    <row r="30">
      <c r="A30" s="367">
        <v>278</v>
      </c>
      <c r="B30" s="857" t="s">
        <v>706</v>
      </c>
      <c r="C30" s="863" t="s">
        <v>231</v>
      </c>
      <c r="D30" s="841">
        <f>IFERROR(INDEX('показатель 504-п'!E:E,MATCH('Пок-ль нараст.'!A30,'показатель 504-п'!T:T,0)),"")</f>
        <v>217</v>
      </c>
      <c r="E30" s="510">
        <v>2024</v>
      </c>
      <c r="F30" s="846"/>
      <c r="G30" s="856"/>
      <c r="H30" s="505"/>
      <c r="I30" s="510"/>
      <c r="J30" s="848"/>
      <c r="K30" s="157"/>
      <c r="L30" s="864"/>
      <c r="M30" s="157"/>
      <c r="N30" s="865" t="s">
        <v>18</v>
      </c>
      <c r="O30" s="866">
        <v>2024</v>
      </c>
      <c r="P30" s="367"/>
      <c r="Q30" s="367"/>
      <c r="T30" s="148"/>
      <c r="V30" s="148"/>
    </row>
    <row r="31">
      <c r="A31" s="367">
        <v>301</v>
      </c>
      <c r="B31" s="24" t="s">
        <v>471</v>
      </c>
      <c r="C31" s="24" t="s">
        <v>708</v>
      </c>
      <c r="D31" s="841">
        <f>IFERROR(INDEX('показатель 504-п'!E:E,MATCH('Пок-ль нараст.'!A31,'показатель 504-п'!T:T,0)),"")</f>
        <v>340</v>
      </c>
      <c r="E31" s="510">
        <v>2024</v>
      </c>
      <c r="F31" s="846"/>
      <c r="G31" s="856"/>
      <c r="H31" s="505"/>
      <c r="I31" s="157"/>
      <c r="J31" s="848"/>
      <c r="K31" s="157"/>
      <c r="L31" s="843"/>
      <c r="M31" s="157"/>
      <c r="N31" s="865" t="s">
        <v>18</v>
      </c>
      <c r="O31" s="866">
        <v>2024</v>
      </c>
      <c r="P31" s="367"/>
      <c r="Q31" s="367"/>
      <c r="R31" s="148"/>
      <c r="T31" s="148"/>
      <c r="V31" s="148"/>
    </row>
    <row r="32" hidden="1">
      <c r="A32" s="505">
        <v>306</v>
      </c>
      <c r="B32" s="859" t="s">
        <v>471</v>
      </c>
      <c r="C32" s="857" t="s">
        <v>8963</v>
      </c>
      <c r="D32" s="841">
        <f>IFERROR(INDEX('показатель 504-п'!E:E,MATCH('Пок-ль нараст.'!A32,'показатель 504-п'!T:T,0)),"")</f>
        <v>87</v>
      </c>
      <c r="E32" s="510">
        <v>2018</v>
      </c>
      <c r="F32" s="510"/>
      <c r="G32" s="510"/>
      <c r="H32" s="850" t="s">
        <v>18</v>
      </c>
      <c r="I32" s="858"/>
      <c r="J32" s="846"/>
      <c r="K32" s="846"/>
      <c r="L32" s="846"/>
      <c r="M32" s="846"/>
      <c r="N32" s="846"/>
      <c r="O32" s="851">
        <v>2018</v>
      </c>
      <c r="P32" s="852"/>
      <c r="Q32" s="852"/>
      <c r="R32" s="148"/>
      <c r="T32" s="148"/>
      <c r="V32" s="148"/>
    </row>
    <row r="33">
      <c r="A33" s="505">
        <v>308</v>
      </c>
      <c r="B33" s="24" t="s">
        <v>471</v>
      </c>
      <c r="C33" s="24" t="s">
        <v>234</v>
      </c>
      <c r="D33" s="841">
        <f>IFERROR(INDEX('показатель 504-п'!E:E,MATCH('Пок-ль нараст.'!A33,'показатель 504-п'!T:T,0)),"")</f>
        <v>203</v>
      </c>
      <c r="E33" s="157">
        <v>2023</v>
      </c>
      <c r="F33" s="157"/>
      <c r="G33" s="846"/>
      <c r="H33" s="861"/>
      <c r="I33" s="862"/>
      <c r="J33" s="861"/>
      <c r="K33" s="846"/>
      <c r="L33" s="846"/>
      <c r="M33" s="850" t="s">
        <v>18</v>
      </c>
      <c r="N33" s="846"/>
      <c r="O33" s="851">
        <v>2023</v>
      </c>
      <c r="P33" s="852"/>
      <c r="Q33" s="852"/>
      <c r="T33" s="148"/>
      <c r="V33" s="148"/>
    </row>
    <row r="34">
      <c r="A34" s="505">
        <v>309</v>
      </c>
      <c r="B34" s="860" t="s">
        <v>471</v>
      </c>
      <c r="C34" s="860" t="s">
        <v>160</v>
      </c>
      <c r="D34" s="841">
        <f>IFERROR(INDEX('показатель 504-п'!E:E,MATCH('Пок-ль нараст.'!A34,'показатель 504-п'!T:T,0)),"")</f>
        <v>225</v>
      </c>
      <c r="E34" s="17">
        <v>2017</v>
      </c>
      <c r="F34" s="510" t="s">
        <v>18</v>
      </c>
      <c r="G34" s="842" t="s">
        <v>18</v>
      </c>
      <c r="H34" s="843" t="s">
        <v>19</v>
      </c>
      <c r="I34" s="843" t="s">
        <v>19</v>
      </c>
      <c r="J34" s="843" t="s">
        <v>19</v>
      </c>
      <c r="K34" s="850" t="s">
        <v>19</v>
      </c>
      <c r="L34" s="843"/>
      <c r="M34" s="843"/>
      <c r="N34" s="843"/>
      <c r="O34" s="851">
        <v>2021</v>
      </c>
      <c r="P34" s="844">
        <v>2019</v>
      </c>
      <c r="Q34" s="494"/>
      <c r="R34" s="148"/>
      <c r="T34" s="148"/>
      <c r="V34" s="148"/>
    </row>
    <row r="35" hidden="1">
      <c r="A35" s="505">
        <v>311</v>
      </c>
      <c r="B35" s="24" t="s">
        <v>471</v>
      </c>
      <c r="C35" s="24" t="s">
        <v>81</v>
      </c>
      <c r="D35" s="841">
        <f>IFERROR(INDEX('показатель 504-п'!E:E,MATCH('Пок-ль нараст.'!A35,'показатель 504-п'!T:T,0)),"")</f>
        <v>51</v>
      </c>
      <c r="E35" s="510">
        <v>2018</v>
      </c>
      <c r="F35" s="510" t="s">
        <v>18</v>
      </c>
      <c r="G35" s="843"/>
      <c r="H35" s="842" t="s">
        <v>18</v>
      </c>
      <c r="I35" s="843" t="s">
        <v>19</v>
      </c>
      <c r="J35" s="843" t="s">
        <v>19</v>
      </c>
      <c r="K35" s="843"/>
      <c r="L35" s="843"/>
      <c r="M35" s="843"/>
      <c r="N35" s="843"/>
      <c r="O35" s="494"/>
      <c r="P35" s="494"/>
      <c r="Q35" s="494"/>
      <c r="T35" s="148"/>
      <c r="V35" s="148"/>
    </row>
    <row r="36">
      <c r="A36" s="505">
        <v>314</v>
      </c>
      <c r="B36" s="24" t="s">
        <v>471</v>
      </c>
      <c r="C36" s="856" t="s">
        <v>161</v>
      </c>
      <c r="D36" s="841">
        <f>IFERROR(INDEX('показатель 504-п'!E:E,MATCH('Пок-ль нараст.'!A36,'показатель 504-п'!T:T,0)),"")</f>
        <v>475</v>
      </c>
      <c r="E36" s="17">
        <v>2017</v>
      </c>
      <c r="F36" s="510" t="s">
        <v>18</v>
      </c>
      <c r="G36" s="842" t="s">
        <v>18</v>
      </c>
      <c r="H36" s="850" t="s">
        <v>18</v>
      </c>
      <c r="I36" s="843"/>
      <c r="J36" s="843"/>
      <c r="K36" s="843"/>
      <c r="L36" s="843"/>
      <c r="M36" s="843"/>
      <c r="N36" s="843"/>
      <c r="O36" s="851">
        <v>2018</v>
      </c>
      <c r="P36" s="494"/>
      <c r="Q36" s="494"/>
      <c r="T36" s="148"/>
      <c r="V36" s="148"/>
    </row>
    <row r="37">
      <c r="A37" s="505">
        <v>317</v>
      </c>
      <c r="B37" s="15" t="s">
        <v>471</v>
      </c>
      <c r="C37" s="15" t="s">
        <v>162</v>
      </c>
      <c r="D37" s="841">
        <f>IFERROR(INDEX('показатель 504-п'!E:E,MATCH('Пок-ль нараст.'!A37,'показатель 504-п'!T:T,0)),"")</f>
        <v>254</v>
      </c>
      <c r="E37" s="17">
        <v>2017</v>
      </c>
      <c r="F37" s="510" t="s">
        <v>18</v>
      </c>
      <c r="G37" s="842" t="s">
        <v>18</v>
      </c>
      <c r="H37" s="843" t="s">
        <v>19</v>
      </c>
      <c r="I37" s="843"/>
      <c r="J37" s="843" t="s">
        <v>19</v>
      </c>
      <c r="K37" s="850" t="s">
        <v>19</v>
      </c>
      <c r="L37" s="843"/>
      <c r="M37" s="843"/>
      <c r="N37" s="843"/>
      <c r="O37" s="851">
        <v>2021</v>
      </c>
      <c r="P37" s="844">
        <v>2019</v>
      </c>
      <c r="Q37" s="494"/>
      <c r="T37" s="148"/>
      <c r="V37" s="148"/>
    </row>
    <row r="38" hidden="1">
      <c r="A38" s="505">
        <v>318</v>
      </c>
      <c r="B38" s="15" t="s">
        <v>471</v>
      </c>
      <c r="C38" s="15" t="s">
        <v>104</v>
      </c>
      <c r="D38" s="841">
        <f>IFERROR(INDEX('показатель 504-п'!E:E,MATCH('Пок-ль нараст.'!A38,'показатель 504-п'!T:T,0)),"")</f>
        <v>68</v>
      </c>
      <c r="E38" s="17">
        <v>2017</v>
      </c>
      <c r="F38" s="510" t="s">
        <v>18</v>
      </c>
      <c r="G38" s="842" t="s">
        <v>18</v>
      </c>
      <c r="H38" s="843" t="s">
        <v>19</v>
      </c>
      <c r="I38" s="843" t="s">
        <v>19</v>
      </c>
      <c r="J38" s="843" t="s">
        <v>19</v>
      </c>
      <c r="K38" s="843"/>
      <c r="L38" s="843"/>
      <c r="M38" s="843"/>
      <c r="N38" s="843"/>
      <c r="O38" s="494"/>
      <c r="P38" s="494"/>
      <c r="Q38" s="844">
        <v>2022</v>
      </c>
      <c r="T38" s="148"/>
      <c r="V38" s="148"/>
    </row>
    <row r="39">
      <c r="A39" s="505">
        <v>320</v>
      </c>
      <c r="B39" s="24" t="s">
        <v>471</v>
      </c>
      <c r="C39" s="24" t="s">
        <v>236</v>
      </c>
      <c r="D39" s="841">
        <f>IFERROR(INDEX('показатель 504-п'!E:E,MATCH('Пок-ль нараст.'!A39,'показатель 504-п'!T:T,0)),"")</f>
        <v>169</v>
      </c>
      <c r="E39" s="157">
        <v>2023</v>
      </c>
      <c r="F39" s="157"/>
      <c r="G39" s="846"/>
      <c r="H39" s="861"/>
      <c r="I39" s="862"/>
      <c r="J39" s="861"/>
      <c r="K39" s="846"/>
      <c r="L39" s="846"/>
      <c r="M39" s="850" t="s">
        <v>18</v>
      </c>
      <c r="N39" s="846"/>
      <c r="O39" s="851">
        <v>2023</v>
      </c>
      <c r="P39" s="852"/>
      <c r="Q39" s="852"/>
      <c r="T39" s="148"/>
      <c r="V39" s="148"/>
    </row>
    <row r="40">
      <c r="A40" s="505">
        <v>324</v>
      </c>
      <c r="B40" s="24" t="s">
        <v>471</v>
      </c>
      <c r="C40" s="15" t="s">
        <v>163</v>
      </c>
      <c r="D40" s="841">
        <f>IFERROR(INDEX('показатель 504-п'!E:E,MATCH('Пок-ль нараст.'!A40,'показатель 504-п'!T:T,0)),"")</f>
        <v>313</v>
      </c>
      <c r="E40" s="17">
        <v>2017</v>
      </c>
      <c r="F40" s="510" t="s">
        <v>18</v>
      </c>
      <c r="G40" s="842" t="s">
        <v>18</v>
      </c>
      <c r="H40" s="850" t="s">
        <v>19</v>
      </c>
      <c r="I40" s="843"/>
      <c r="J40" s="843"/>
      <c r="K40" s="843"/>
      <c r="L40" s="843"/>
      <c r="M40" s="843"/>
      <c r="N40" s="843"/>
      <c r="O40" s="851">
        <v>2018</v>
      </c>
      <c r="P40" s="494"/>
      <c r="Q40" s="494"/>
      <c r="T40" s="148"/>
      <c r="V40" s="148"/>
    </row>
    <row r="41">
      <c r="A41" s="505">
        <v>327</v>
      </c>
      <c r="B41" s="24" t="s">
        <v>471</v>
      </c>
      <c r="C41" s="24" t="s">
        <v>237</v>
      </c>
      <c r="D41" s="841">
        <f>IFERROR(INDEX('показатель 504-п'!E:E,MATCH('Пок-ль нараст.'!A41,'показатель 504-п'!T:T,0)),"")</f>
        <v>257</v>
      </c>
      <c r="E41" s="157">
        <v>2023</v>
      </c>
      <c r="F41" s="157"/>
      <c r="G41" s="846"/>
      <c r="H41" s="861"/>
      <c r="I41" s="862"/>
      <c r="J41" s="861"/>
      <c r="K41" s="846"/>
      <c r="L41" s="846"/>
      <c r="M41" s="850" t="s">
        <v>18</v>
      </c>
      <c r="N41" s="846"/>
      <c r="O41" s="851">
        <v>2023</v>
      </c>
      <c r="P41" s="852"/>
      <c r="Q41" s="852"/>
      <c r="R41" s="148"/>
      <c r="T41" s="148"/>
      <c r="V41" s="148"/>
    </row>
    <row r="42">
      <c r="A42" s="505">
        <v>337</v>
      </c>
      <c r="B42" s="860" t="s">
        <v>598</v>
      </c>
      <c r="C42" s="860" t="s">
        <v>164</v>
      </c>
      <c r="D42" s="841">
        <f>IFERROR(INDEX('показатель 504-п'!E:E,MATCH('Пок-ль нараст.'!A42,'показатель 504-п'!T:T,0)),"")</f>
        <v>178</v>
      </c>
      <c r="E42" s="17">
        <v>2017</v>
      </c>
      <c r="F42" s="510" t="s">
        <v>18</v>
      </c>
      <c r="G42" s="842" t="s">
        <v>18</v>
      </c>
      <c r="H42" s="843" t="s">
        <v>19</v>
      </c>
      <c r="I42" s="843" t="s">
        <v>19</v>
      </c>
      <c r="J42" s="843" t="s">
        <v>19</v>
      </c>
      <c r="K42" s="843"/>
      <c r="L42" s="843"/>
      <c r="M42" s="157"/>
      <c r="N42" s="865" t="s">
        <v>19</v>
      </c>
      <c r="O42" s="866">
        <v>2024</v>
      </c>
      <c r="P42" s="494"/>
      <c r="Q42" s="494"/>
      <c r="T42" s="148"/>
      <c r="V42" s="148"/>
    </row>
    <row r="43">
      <c r="A43" s="505">
        <v>340</v>
      </c>
      <c r="B43" s="860" t="s">
        <v>598</v>
      </c>
      <c r="C43" s="860" t="s">
        <v>106</v>
      </c>
      <c r="D43" s="841">
        <f>IFERROR(INDEX('показатель 504-п'!E:E,MATCH('Пок-ль нараст.'!A43,'показатель 504-п'!T:T,0)),"")</f>
        <v>141</v>
      </c>
      <c r="E43" s="17">
        <v>2017</v>
      </c>
      <c r="F43" s="510" t="s">
        <v>18</v>
      </c>
      <c r="G43" s="842" t="s">
        <v>18</v>
      </c>
      <c r="H43" s="843" t="s">
        <v>19</v>
      </c>
      <c r="I43" s="843" t="s">
        <v>19</v>
      </c>
      <c r="J43" s="843" t="s">
        <v>19</v>
      </c>
      <c r="K43" s="843"/>
      <c r="L43" s="843"/>
      <c r="M43" s="843"/>
      <c r="N43" s="843"/>
      <c r="O43" s="494"/>
      <c r="P43" s="494"/>
      <c r="Q43" s="844">
        <v>2022</v>
      </c>
      <c r="R43" s="148"/>
      <c r="T43" s="148"/>
      <c r="V43" s="148"/>
    </row>
    <row r="44">
      <c r="A44" s="505">
        <v>351</v>
      </c>
      <c r="B44" s="24" t="s">
        <v>598</v>
      </c>
      <c r="C44" s="24" t="s">
        <v>165</v>
      </c>
      <c r="D44" s="841">
        <f>IFERROR(INDEX('показатель 504-п'!E:E,MATCH('Пок-ль нараст.'!A44,'показатель 504-п'!T:T,0)),"")</f>
        <v>420</v>
      </c>
      <c r="E44" s="510">
        <v>2018</v>
      </c>
      <c r="F44" s="510" t="s">
        <v>18</v>
      </c>
      <c r="G44" s="843"/>
      <c r="H44" s="842" t="s">
        <v>18</v>
      </c>
      <c r="I44" s="843"/>
      <c r="J44" s="843"/>
      <c r="K44" s="850" t="s">
        <v>19</v>
      </c>
      <c r="L44" s="843"/>
      <c r="M44" s="843"/>
      <c r="N44" s="843"/>
      <c r="O44" s="851">
        <v>2021</v>
      </c>
      <c r="P44" s="844">
        <v>2021</v>
      </c>
      <c r="Q44" s="494"/>
      <c r="T44" s="148"/>
      <c r="V44" s="148"/>
    </row>
    <row r="45">
      <c r="A45" s="367">
        <v>352</v>
      </c>
      <c r="B45" s="24" t="s">
        <v>598</v>
      </c>
      <c r="C45" s="867" t="s">
        <v>711</v>
      </c>
      <c r="D45" s="841">
        <f>IFERROR(INDEX('показатель 504-п'!E:E,MATCH('Пок-ль нараст.'!A45,'показатель 504-п'!T:T,0)),"")</f>
        <v>496</v>
      </c>
      <c r="E45" s="510">
        <v>2024</v>
      </c>
      <c r="F45" s="846"/>
      <c r="G45" s="856"/>
      <c r="H45" s="505"/>
      <c r="I45" s="157"/>
      <c r="J45" s="848"/>
      <c r="K45" s="157"/>
      <c r="L45" s="843"/>
      <c r="M45" s="157"/>
      <c r="N45" s="865" t="s">
        <v>18</v>
      </c>
      <c r="O45" s="866">
        <v>2024</v>
      </c>
      <c r="P45" s="367"/>
      <c r="Q45" s="367"/>
      <c r="R45" s="148"/>
      <c r="T45" s="148"/>
      <c r="V45" s="148"/>
    </row>
    <row r="46">
      <c r="A46" s="367">
        <v>358</v>
      </c>
      <c r="B46" s="24" t="s">
        <v>598</v>
      </c>
      <c r="C46" s="867" t="s">
        <v>240</v>
      </c>
      <c r="D46" s="841">
        <f>IFERROR(INDEX('показатель 504-п'!E:E,MATCH('Пок-ль нараст.'!A46,'показатель 504-п'!T:T,0)),"")</f>
        <v>342</v>
      </c>
      <c r="E46" s="510">
        <v>2024</v>
      </c>
      <c r="F46" s="846"/>
      <c r="G46" s="856"/>
      <c r="H46" s="505"/>
      <c r="I46" s="157"/>
      <c r="J46" s="848"/>
      <c r="K46" s="157"/>
      <c r="L46" s="843"/>
      <c r="M46" s="157"/>
      <c r="N46" s="865" t="s">
        <v>18</v>
      </c>
      <c r="O46" s="866">
        <v>2024</v>
      </c>
      <c r="P46" s="367"/>
      <c r="Q46" s="367"/>
      <c r="R46" s="148"/>
      <c r="T46" s="148"/>
      <c r="V46" s="148"/>
    </row>
    <row r="47">
      <c r="A47" s="505">
        <v>360</v>
      </c>
      <c r="B47" s="24" t="s">
        <v>598</v>
      </c>
      <c r="C47" s="24" t="s">
        <v>107</v>
      </c>
      <c r="D47" s="841">
        <f>IFERROR(INDEX('показатель 504-п'!E:E,MATCH('Пок-ль нараст.'!A47,'показатель 504-п'!T:T,0)),"")</f>
        <v>123</v>
      </c>
      <c r="E47" s="510">
        <v>2018</v>
      </c>
      <c r="F47" s="510" t="s">
        <v>18</v>
      </c>
      <c r="G47" s="843"/>
      <c r="H47" s="842" t="s">
        <v>18</v>
      </c>
      <c r="I47" s="843"/>
      <c r="J47" s="843"/>
      <c r="K47" s="843"/>
      <c r="L47" s="843"/>
      <c r="M47" s="843"/>
      <c r="N47" s="843"/>
      <c r="O47" s="494"/>
      <c r="P47" s="494"/>
      <c r="Q47" s="855"/>
      <c r="T47" s="148"/>
      <c r="V47" s="148"/>
    </row>
    <row r="48">
      <c r="A48" s="505">
        <v>368</v>
      </c>
      <c r="B48" s="15" t="s">
        <v>552</v>
      </c>
      <c r="C48" s="15" t="s">
        <v>167</v>
      </c>
      <c r="D48" s="841">
        <f>IFERROR(INDEX('показатель 504-п'!E:E,MATCH('Пок-ль нараст.'!A48,'показатель 504-п'!T:T,0)),"")</f>
        <v>352</v>
      </c>
      <c r="E48" s="17">
        <v>2017</v>
      </c>
      <c r="F48" s="510" t="s">
        <v>18</v>
      </c>
      <c r="G48" s="842" t="s">
        <v>18</v>
      </c>
      <c r="H48" s="843" t="s">
        <v>19</v>
      </c>
      <c r="I48" s="843"/>
      <c r="J48" s="850" t="s">
        <v>19</v>
      </c>
      <c r="K48" s="843"/>
      <c r="L48" s="843"/>
      <c r="M48" s="843"/>
      <c r="N48" s="843"/>
      <c r="O48" s="851">
        <v>2020</v>
      </c>
      <c r="P48" s="844">
        <v>2019</v>
      </c>
      <c r="Q48" s="494"/>
      <c r="T48" s="148"/>
      <c r="V48" s="148"/>
    </row>
    <row r="49">
      <c r="A49" s="505">
        <v>382</v>
      </c>
      <c r="B49" s="24" t="s">
        <v>552</v>
      </c>
      <c r="C49" s="24" t="s">
        <v>8964</v>
      </c>
      <c r="D49" s="841">
        <f>IFERROR(INDEX('показатель 504-п'!E:E,MATCH('Пок-ль нараст.'!A49,'показатель 504-п'!T:T,0)),"")</f>
        <v>480</v>
      </c>
      <c r="E49" s="510">
        <v>2020</v>
      </c>
      <c r="F49" s="510"/>
      <c r="G49" s="510"/>
      <c r="H49" s="157"/>
      <c r="I49" s="843"/>
      <c r="J49" s="850" t="s">
        <v>18</v>
      </c>
      <c r="K49" s="846"/>
      <c r="L49" s="846"/>
      <c r="M49" s="846"/>
      <c r="N49" s="846"/>
      <c r="O49" s="851">
        <v>2020</v>
      </c>
      <c r="P49" s="852"/>
      <c r="Q49" s="852"/>
      <c r="R49" s="148"/>
      <c r="T49" s="148"/>
      <c r="V49" s="148"/>
    </row>
    <row r="50" s="148" customFormat="1">
      <c r="A50" s="367">
        <v>385</v>
      </c>
      <c r="B50" s="24" t="s">
        <v>552</v>
      </c>
      <c r="C50" s="24" t="s">
        <v>654</v>
      </c>
      <c r="D50" s="841">
        <f>IFERROR(INDEX('показатель 504-п'!E:E,MATCH('Пок-ль нараст.'!A50,'показатель 504-п'!T:T,0)),"")</f>
        <v>139</v>
      </c>
      <c r="E50" s="845">
        <v>2024</v>
      </c>
      <c r="F50" s="846"/>
      <c r="G50" s="846"/>
      <c r="H50" s="846"/>
      <c r="I50" s="846"/>
      <c r="J50" s="846"/>
      <c r="K50" s="846"/>
      <c r="L50" s="846"/>
      <c r="M50" s="157"/>
      <c r="N50" s="865" t="s">
        <v>18</v>
      </c>
      <c r="O50" s="866">
        <v>2024</v>
      </c>
      <c r="P50" s="846"/>
      <c r="Q50" s="846"/>
      <c r="T50" s="148"/>
      <c r="V50" s="148"/>
    </row>
    <row r="51">
      <c r="A51" s="505">
        <v>395</v>
      </c>
      <c r="B51" s="24" t="s">
        <v>552</v>
      </c>
      <c r="C51" s="24" t="s">
        <v>674</v>
      </c>
      <c r="D51" s="841">
        <f>IFERROR(INDEX('показатель 504-п'!E:E,MATCH('Пок-ль нараст.'!A51,'показатель 504-п'!T:T,0)),"")</f>
        <v>150</v>
      </c>
      <c r="E51" s="868">
        <v>2023</v>
      </c>
      <c r="F51" s="868"/>
      <c r="G51" s="846"/>
      <c r="H51" s="861"/>
      <c r="I51" s="862"/>
      <c r="J51" s="861"/>
      <c r="K51" s="846"/>
      <c r="L51" s="846"/>
      <c r="M51" s="850" t="s">
        <v>18</v>
      </c>
      <c r="N51" s="846"/>
      <c r="O51" s="851">
        <v>2023</v>
      </c>
      <c r="P51" s="852"/>
      <c r="Q51" s="852"/>
      <c r="T51" s="148"/>
      <c r="V51" s="148"/>
    </row>
    <row r="52">
      <c r="A52" s="505">
        <v>477</v>
      </c>
      <c r="B52" s="860" t="s">
        <v>8965</v>
      </c>
      <c r="C52" s="860" t="s">
        <v>29</v>
      </c>
      <c r="D52" s="841">
        <f>IFERROR(INDEX('показатель 504-п'!E:E,MATCH('Пок-ль нараст.'!A52,'показатель 504-п'!T:T,0)),"")</f>
        <v>112</v>
      </c>
      <c r="E52" s="17">
        <v>2017</v>
      </c>
      <c r="F52" s="510" t="s">
        <v>18</v>
      </c>
      <c r="G52" s="842" t="s">
        <v>18</v>
      </c>
      <c r="H52" s="843" t="s">
        <v>19</v>
      </c>
      <c r="I52" s="843" t="s">
        <v>19</v>
      </c>
      <c r="J52" s="843" t="s">
        <v>19</v>
      </c>
      <c r="K52" s="843" t="s">
        <v>19</v>
      </c>
      <c r="L52" s="843" t="s">
        <v>19</v>
      </c>
      <c r="M52" s="843" t="s">
        <v>19</v>
      </c>
      <c r="N52" s="843"/>
      <c r="O52" s="494"/>
      <c r="P52" s="494"/>
      <c r="Q52" s="494"/>
      <c r="T52" s="148"/>
      <c r="V52" s="148"/>
    </row>
    <row r="53">
      <c r="A53" s="505">
        <v>478</v>
      </c>
      <c r="B53" s="860" t="s">
        <v>8965</v>
      </c>
      <c r="C53" s="860" t="s">
        <v>30</v>
      </c>
      <c r="D53" s="841">
        <f>IFERROR(INDEX('показатель 504-п'!E:E,MATCH('Пок-ль нараст.'!A53,'показатель 504-п'!T:T,0)),"")</f>
        <v>131</v>
      </c>
      <c r="E53" s="17">
        <v>2017</v>
      </c>
      <c r="F53" s="510" t="s">
        <v>18</v>
      </c>
      <c r="G53" s="842" t="s">
        <v>18</v>
      </c>
      <c r="H53" s="843" t="s">
        <v>19</v>
      </c>
      <c r="I53" s="843" t="s">
        <v>19</v>
      </c>
      <c r="J53" s="843" t="s">
        <v>19</v>
      </c>
      <c r="K53" s="843" t="s">
        <v>19</v>
      </c>
      <c r="L53" s="843" t="s">
        <v>19</v>
      </c>
      <c r="M53" s="843" t="s">
        <v>19</v>
      </c>
      <c r="N53" s="843"/>
      <c r="O53" s="494"/>
      <c r="P53" s="494"/>
      <c r="Q53" s="494"/>
      <c r="T53" s="148"/>
      <c r="V53" s="148"/>
    </row>
    <row r="54">
      <c r="A54" s="505">
        <v>481</v>
      </c>
      <c r="B54" s="860" t="s">
        <v>8965</v>
      </c>
      <c r="C54" s="860" t="s">
        <v>31</v>
      </c>
      <c r="D54" s="841">
        <f>IFERROR(INDEX('показатель 504-п'!E:E,MATCH('Пок-ль нараст.'!A54,'показатель 504-п'!T:T,0)),"")</f>
        <v>489</v>
      </c>
      <c r="E54" s="510">
        <v>2018</v>
      </c>
      <c r="F54" s="510" t="s">
        <v>18</v>
      </c>
      <c r="G54" s="843"/>
      <c r="H54" s="842" t="s">
        <v>18</v>
      </c>
      <c r="I54" s="843" t="s">
        <v>19</v>
      </c>
      <c r="J54" s="843" t="s">
        <v>19</v>
      </c>
      <c r="K54" s="843" t="s">
        <v>19</v>
      </c>
      <c r="L54" s="843" t="s">
        <v>19</v>
      </c>
      <c r="M54" s="843" t="s">
        <v>19</v>
      </c>
      <c r="N54" s="843"/>
      <c r="O54" s="494"/>
      <c r="P54" s="494"/>
      <c r="Q54" s="494"/>
      <c r="R54" s="148"/>
      <c r="T54" s="148"/>
      <c r="V54" s="148"/>
    </row>
    <row r="55" hidden="1">
      <c r="A55" s="505">
        <v>493</v>
      </c>
      <c r="B55" s="24" t="s">
        <v>8965</v>
      </c>
      <c r="C55" s="860" t="s">
        <v>32</v>
      </c>
      <c r="D55" s="841">
        <f>IFERROR(INDEX('показатель 504-п'!E:E,MATCH('Пок-ль нараст.'!A55,'показатель 504-п'!T:T,0)),"")</f>
        <v>84</v>
      </c>
      <c r="E55" s="869">
        <v>2023</v>
      </c>
      <c r="F55" s="869" t="s">
        <v>18</v>
      </c>
      <c r="G55" s="843"/>
      <c r="H55" s="843"/>
      <c r="I55" s="843"/>
      <c r="J55" s="843"/>
      <c r="K55" s="843"/>
      <c r="L55" s="843"/>
      <c r="M55" s="870" t="s">
        <v>18</v>
      </c>
      <c r="N55" s="843"/>
      <c r="O55" s="494"/>
      <c r="P55" s="494"/>
      <c r="Q55" s="494"/>
      <c r="R55" s="148"/>
      <c r="T55" s="148"/>
      <c r="V55" s="148"/>
    </row>
    <row r="56" hidden="1">
      <c r="A56" s="505">
        <v>499</v>
      </c>
      <c r="B56" s="24" t="s">
        <v>8965</v>
      </c>
      <c r="C56" s="24" t="s">
        <v>33</v>
      </c>
      <c r="D56" s="841">
        <f>IFERROR(INDEX('показатель 504-п'!E:E,MATCH('Пок-ль нараст.'!A56,'показатель 504-п'!T:T,0)),"")</f>
        <v>31</v>
      </c>
      <c r="E56" s="510">
        <v>2019</v>
      </c>
      <c r="F56" s="510" t="s">
        <v>18</v>
      </c>
      <c r="G56" s="843"/>
      <c r="H56" s="843"/>
      <c r="I56" s="842" t="s">
        <v>18</v>
      </c>
      <c r="J56" s="843" t="s">
        <v>19</v>
      </c>
      <c r="K56" s="843" t="s">
        <v>19</v>
      </c>
      <c r="L56" s="843" t="s">
        <v>19</v>
      </c>
      <c r="M56" s="843" t="s">
        <v>19</v>
      </c>
      <c r="N56" s="843"/>
      <c r="O56" s="494"/>
      <c r="P56" s="494"/>
      <c r="Q56" s="494"/>
      <c r="T56" s="148"/>
      <c r="V56" s="148"/>
    </row>
    <row r="57" hidden="1">
      <c r="A57" s="505">
        <v>505</v>
      </c>
      <c r="B57" s="24" t="s">
        <v>8965</v>
      </c>
      <c r="C57" s="24" t="s">
        <v>34</v>
      </c>
      <c r="D57" s="841">
        <f>IFERROR(INDEX('показатель 504-п'!E:E,MATCH('Пок-ль нараст.'!A57,'показатель 504-п'!T:T,0)),"")</f>
        <v>54</v>
      </c>
      <c r="E57" s="510">
        <v>2019</v>
      </c>
      <c r="F57" s="510" t="s">
        <v>18</v>
      </c>
      <c r="G57" s="843"/>
      <c r="H57" s="843"/>
      <c r="I57" s="842" t="s">
        <v>18</v>
      </c>
      <c r="J57" s="843" t="s">
        <v>19</v>
      </c>
      <c r="K57" s="843"/>
      <c r="L57" s="843" t="s">
        <v>19</v>
      </c>
      <c r="M57" s="843" t="s">
        <v>19</v>
      </c>
      <c r="N57" s="843"/>
      <c r="O57" s="494"/>
      <c r="P57" s="494"/>
      <c r="Q57" s="494"/>
      <c r="R57" s="148"/>
      <c r="T57" s="148"/>
      <c r="V57" s="148"/>
    </row>
    <row r="58">
      <c r="A58" s="505">
        <v>509</v>
      </c>
      <c r="B58" s="15" t="s">
        <v>8965</v>
      </c>
      <c r="C58" s="15" t="s">
        <v>108</v>
      </c>
      <c r="D58" s="841">
        <f>IFERROR(INDEX('показатель 504-п'!E:E,MATCH('Пок-ль нараст.'!A58,'показатель 504-п'!T:T,0)),"")</f>
        <v>266</v>
      </c>
      <c r="E58" s="17">
        <v>2017</v>
      </c>
      <c r="F58" s="510" t="s">
        <v>18</v>
      </c>
      <c r="G58" s="842" t="s">
        <v>18</v>
      </c>
      <c r="H58" s="843" t="s">
        <v>19</v>
      </c>
      <c r="I58" s="843" t="s">
        <v>19</v>
      </c>
      <c r="J58" s="843" t="s">
        <v>19</v>
      </c>
      <c r="K58" s="843" t="s">
        <v>19</v>
      </c>
      <c r="L58" s="843"/>
      <c r="M58" s="843"/>
      <c r="N58" s="843"/>
      <c r="O58" s="494"/>
      <c r="P58" s="844">
        <v>2020</v>
      </c>
      <c r="Q58" s="844" t="s">
        <v>1193</v>
      </c>
      <c r="R58" s="148"/>
      <c r="T58" s="148"/>
      <c r="V58" s="148"/>
    </row>
    <row r="59">
      <c r="A59" s="505">
        <v>512</v>
      </c>
      <c r="B59" s="24" t="s">
        <v>8965</v>
      </c>
      <c r="C59" s="859" t="s">
        <v>262</v>
      </c>
      <c r="D59" s="841">
        <f>IFERROR(INDEX('показатель 504-п'!E:E,MATCH('Пок-ль нараст.'!A59,'показатель 504-п'!T:T,0)),"")</f>
        <v>334</v>
      </c>
      <c r="E59" s="157">
        <v>2023</v>
      </c>
      <c r="F59" s="157"/>
      <c r="G59" s="846"/>
      <c r="H59" s="157"/>
      <c r="I59" s="848"/>
      <c r="J59" s="157"/>
      <c r="K59" s="846"/>
      <c r="L59" s="846"/>
      <c r="M59" s="850" t="s">
        <v>18</v>
      </c>
      <c r="N59" s="846"/>
      <c r="O59" s="851">
        <v>2023</v>
      </c>
      <c r="P59" s="852"/>
      <c r="Q59" s="852"/>
      <c r="T59" s="148"/>
      <c r="V59" s="148"/>
    </row>
    <row r="60" hidden="1">
      <c r="A60" s="505">
        <v>520</v>
      </c>
      <c r="B60" s="15" t="s">
        <v>8965</v>
      </c>
      <c r="C60" s="15" t="s">
        <v>35</v>
      </c>
      <c r="D60" s="841">
        <f>IFERROR(INDEX('показатель 504-п'!E:E,MATCH('Пок-ль нараст.'!A60,'показатель 504-п'!T:T,0)),"")</f>
        <v>44</v>
      </c>
      <c r="E60" s="510">
        <v>2019</v>
      </c>
      <c r="F60" s="510" t="s">
        <v>18</v>
      </c>
      <c r="G60" s="843"/>
      <c r="H60" s="843"/>
      <c r="I60" s="842" t="s">
        <v>18</v>
      </c>
      <c r="J60" s="843" t="s">
        <v>19</v>
      </c>
      <c r="K60" s="843"/>
      <c r="L60" s="843" t="s">
        <v>19</v>
      </c>
      <c r="M60" s="843" t="s">
        <v>19</v>
      </c>
      <c r="N60" s="843"/>
      <c r="O60" s="494"/>
      <c r="P60" s="494"/>
      <c r="Q60" s="494"/>
      <c r="T60" s="148"/>
      <c r="V60" s="148"/>
    </row>
    <row r="61">
      <c r="A61" s="505">
        <v>524</v>
      </c>
      <c r="B61" s="15" t="s">
        <v>8965</v>
      </c>
      <c r="C61" s="15" t="s">
        <v>109</v>
      </c>
      <c r="D61" s="841">
        <f>IFERROR(INDEX('показатель 504-п'!E:E,MATCH('Пок-ль нараст.'!A61,'показатель 504-п'!T:T,0)),"")</f>
        <v>311</v>
      </c>
      <c r="E61" s="17">
        <v>2017</v>
      </c>
      <c r="F61" s="510" t="s">
        <v>18</v>
      </c>
      <c r="G61" s="842" t="s">
        <v>18</v>
      </c>
      <c r="H61" s="843" t="s">
        <v>19</v>
      </c>
      <c r="I61" s="843" t="s">
        <v>19</v>
      </c>
      <c r="J61" s="843" t="s">
        <v>19</v>
      </c>
      <c r="K61" s="843" t="s">
        <v>19</v>
      </c>
      <c r="L61" s="843" t="s">
        <v>19</v>
      </c>
      <c r="M61" s="843" t="s">
        <v>19</v>
      </c>
      <c r="N61" s="843"/>
      <c r="O61" s="494"/>
      <c r="P61" s="494"/>
      <c r="Q61" s="494"/>
      <c r="T61" s="148"/>
      <c r="V61" s="148"/>
    </row>
    <row r="62">
      <c r="A62" s="505">
        <v>529</v>
      </c>
      <c r="B62" s="24" t="s">
        <v>8965</v>
      </c>
      <c r="C62" s="24" t="s">
        <v>36</v>
      </c>
      <c r="D62" s="841">
        <f>IFERROR(INDEX('показатель 504-п'!E:E,MATCH('Пок-ль нараст.'!A62,'показатель 504-п'!T:T,0)),"")</f>
        <v>100</v>
      </c>
      <c r="E62" s="510">
        <v>2019</v>
      </c>
      <c r="F62" s="510" t="s">
        <v>18</v>
      </c>
      <c r="G62" s="843"/>
      <c r="H62" s="843"/>
      <c r="I62" s="842" t="s">
        <v>18</v>
      </c>
      <c r="J62" s="843" t="s">
        <v>19</v>
      </c>
      <c r="K62" s="843" t="s">
        <v>19</v>
      </c>
      <c r="L62" s="843" t="s">
        <v>19</v>
      </c>
      <c r="M62" s="843" t="s">
        <v>19</v>
      </c>
      <c r="N62" s="843"/>
      <c r="O62" s="494"/>
      <c r="P62" s="494"/>
      <c r="Q62" s="494"/>
      <c r="T62" s="148"/>
      <c r="V62" s="148"/>
    </row>
    <row r="63">
      <c r="A63" s="505">
        <v>538</v>
      </c>
      <c r="B63" s="15" t="s">
        <v>557</v>
      </c>
      <c r="C63" s="24" t="s">
        <v>198</v>
      </c>
      <c r="D63" s="841">
        <f>IFERROR(INDEX('показатель 504-п'!E:E,MATCH('Пок-ль нараст.'!A63,'показатель 504-п'!T:T,0)),"")</f>
        <v>297</v>
      </c>
      <c r="E63" s="17">
        <v>2017</v>
      </c>
      <c r="F63" s="510" t="s">
        <v>18</v>
      </c>
      <c r="G63" s="842" t="s">
        <v>18</v>
      </c>
      <c r="H63" s="843" t="s">
        <v>19</v>
      </c>
      <c r="I63" s="843"/>
      <c r="J63" s="843"/>
      <c r="K63" s="843"/>
      <c r="L63" s="843"/>
      <c r="M63" s="843"/>
      <c r="N63" s="843"/>
      <c r="O63" s="494"/>
      <c r="P63" s="494" t="s">
        <v>465</v>
      </c>
      <c r="Q63" s="844">
        <v>2022</v>
      </c>
      <c r="T63" s="148"/>
      <c r="V63" s="148"/>
    </row>
    <row r="64">
      <c r="A64" s="505">
        <v>539</v>
      </c>
      <c r="B64" s="15" t="s">
        <v>557</v>
      </c>
      <c r="C64" s="15" t="s">
        <v>111</v>
      </c>
      <c r="D64" s="841">
        <f>IFERROR(INDEX('показатель 504-п'!E:E,MATCH('Пок-ль нараст.'!A64,'показатель 504-п'!T:T,0)),"")</f>
        <v>130</v>
      </c>
      <c r="E64" s="17">
        <v>2017</v>
      </c>
      <c r="F64" s="510" t="s">
        <v>18</v>
      </c>
      <c r="G64" s="842" t="s">
        <v>18</v>
      </c>
      <c r="H64" s="843" t="s">
        <v>19</v>
      </c>
      <c r="I64" s="843" t="s">
        <v>19</v>
      </c>
      <c r="J64" s="843" t="s">
        <v>19</v>
      </c>
      <c r="K64" s="843" t="s">
        <v>19</v>
      </c>
      <c r="L64" s="843"/>
      <c r="M64" s="843"/>
      <c r="N64" s="843"/>
      <c r="O64" s="494"/>
      <c r="P64" s="494"/>
      <c r="Q64" s="844">
        <v>2022</v>
      </c>
      <c r="R64" s="148"/>
      <c r="T64" s="148"/>
      <c r="V64" s="148"/>
    </row>
    <row r="65">
      <c r="A65" s="505">
        <v>546</v>
      </c>
      <c r="B65" s="847" t="s">
        <v>557</v>
      </c>
      <c r="C65" s="847" t="s">
        <v>173</v>
      </c>
      <c r="D65" s="841">
        <f>IFERROR(INDEX('показатель 504-п'!E:E,MATCH('Пок-ль нараст.'!A65,'показатель 504-п'!T:T,0)),"")</f>
        <v>362</v>
      </c>
      <c r="E65" s="17">
        <v>2022</v>
      </c>
      <c r="F65" s="848"/>
      <c r="G65" s="510"/>
      <c r="H65" s="157"/>
      <c r="I65" s="849"/>
      <c r="J65" s="846"/>
      <c r="K65" s="846"/>
      <c r="L65" s="850" t="s">
        <v>18</v>
      </c>
      <c r="M65" s="846"/>
      <c r="N65" s="846"/>
      <c r="O65" s="851">
        <v>2022</v>
      </c>
      <c r="P65" s="852"/>
      <c r="Q65" s="852"/>
      <c r="R65" s="148"/>
      <c r="T65" s="148"/>
      <c r="V65" s="148"/>
    </row>
    <row r="66">
      <c r="A66" s="505">
        <v>554</v>
      </c>
      <c r="B66" s="857" t="s">
        <v>557</v>
      </c>
      <c r="C66" s="857" t="s">
        <v>558</v>
      </c>
      <c r="D66" s="841">
        <f>IFERROR(INDEX('показатель 504-п'!E:E,MATCH('Пок-ль нараст.'!A66,'показатель 504-п'!T:T,0)),"")</f>
        <v>445</v>
      </c>
      <c r="E66" s="510">
        <v>2020</v>
      </c>
      <c r="F66" s="510"/>
      <c r="G66" s="510"/>
      <c r="H66" s="157"/>
      <c r="I66" s="843"/>
      <c r="J66" s="850" t="s">
        <v>18</v>
      </c>
      <c r="K66" s="846"/>
      <c r="L66" s="846"/>
      <c r="M66" s="846"/>
      <c r="N66" s="846"/>
      <c r="O66" s="851">
        <v>2020</v>
      </c>
      <c r="P66" s="852"/>
      <c r="Q66" s="852"/>
      <c r="T66" s="148"/>
      <c r="V66" s="148"/>
    </row>
    <row r="67">
      <c r="A67" s="505">
        <v>558</v>
      </c>
      <c r="B67" s="24" t="s">
        <v>557</v>
      </c>
      <c r="C67" s="24" t="s">
        <v>8966</v>
      </c>
      <c r="D67" s="841">
        <f>IFERROR(INDEX('показатель 504-п'!E:E,MATCH('Пок-ль нараст.'!A67,'показатель 504-п'!T:T,0)),"")</f>
        <v>495</v>
      </c>
      <c r="E67" s="510">
        <v>2020</v>
      </c>
      <c r="F67" s="510"/>
      <c r="G67" s="510"/>
      <c r="H67" s="157"/>
      <c r="I67" s="858"/>
      <c r="J67" s="850" t="s">
        <v>18</v>
      </c>
      <c r="K67" s="846"/>
      <c r="L67" s="846"/>
      <c r="M67" s="846"/>
      <c r="N67" s="846"/>
      <c r="O67" s="851">
        <v>2020</v>
      </c>
      <c r="P67" s="852"/>
      <c r="Q67" s="852"/>
      <c r="T67" s="148"/>
      <c r="V67" s="148"/>
    </row>
    <row r="68">
      <c r="A68" s="505">
        <v>552</v>
      </c>
      <c r="B68" s="859" t="s">
        <v>563</v>
      </c>
      <c r="C68" s="859" t="s">
        <v>175</v>
      </c>
      <c r="D68" s="841">
        <f>IFERROR(INDEX('показатель 504-п'!E:E,MATCH('Пок-ль нараст.'!A68,'показатель 504-п'!T:T,0)),"")</f>
        <v>278</v>
      </c>
      <c r="E68" s="510">
        <v>2020</v>
      </c>
      <c r="F68" s="510"/>
      <c r="G68" s="510"/>
      <c r="H68" s="157"/>
      <c r="I68" s="843"/>
      <c r="J68" s="850" t="s">
        <v>18</v>
      </c>
      <c r="K68" s="846"/>
      <c r="L68" s="846"/>
      <c r="M68" s="846"/>
      <c r="N68" s="846"/>
      <c r="O68" s="851">
        <v>2020</v>
      </c>
      <c r="P68" s="852"/>
      <c r="Q68" s="852"/>
      <c r="R68" s="148"/>
      <c r="T68" s="148"/>
      <c r="V68" s="148"/>
    </row>
    <row r="69" hidden="1">
      <c r="A69" s="505">
        <v>575</v>
      </c>
      <c r="B69" s="24" t="s">
        <v>482</v>
      </c>
      <c r="C69" s="24" t="s">
        <v>83</v>
      </c>
      <c r="D69" s="841">
        <f>IFERROR(INDEX('показатель 504-п'!E:E,MATCH('Пок-ль нараст.'!A69,'показатель 504-п'!T:T,0)),"")</f>
        <v>87</v>
      </c>
      <c r="E69" s="17">
        <v>2022</v>
      </c>
      <c r="F69" s="510" t="s">
        <v>18</v>
      </c>
      <c r="G69" s="843"/>
      <c r="H69" s="843"/>
      <c r="I69" s="843"/>
      <c r="J69" s="843"/>
      <c r="K69" s="843"/>
      <c r="L69" s="842" t="s">
        <v>18</v>
      </c>
      <c r="M69" s="843"/>
      <c r="N69" s="843"/>
      <c r="O69" s="494"/>
      <c r="P69" s="494"/>
      <c r="Q69" s="494"/>
      <c r="T69" s="148"/>
      <c r="V69" s="148"/>
    </row>
    <row r="70">
      <c r="A70" s="505">
        <v>576</v>
      </c>
      <c r="B70" s="24" t="s">
        <v>482</v>
      </c>
      <c r="C70" s="24" t="s">
        <v>168</v>
      </c>
      <c r="D70" s="841">
        <f>IFERROR(INDEX('показатель 504-п'!E:E,MATCH('Пок-ль нараст.'!A70,'показатель 504-п'!T:T,0)),"")</f>
        <v>338</v>
      </c>
      <c r="E70" s="510">
        <v>2018</v>
      </c>
      <c r="F70" s="510" t="s">
        <v>18</v>
      </c>
      <c r="G70" s="843"/>
      <c r="H70" s="842" t="s">
        <v>18</v>
      </c>
      <c r="I70" s="843" t="s">
        <v>19</v>
      </c>
      <c r="J70" s="843" t="s">
        <v>19</v>
      </c>
      <c r="K70" s="843"/>
      <c r="L70" s="850" t="s">
        <v>19</v>
      </c>
      <c r="M70" s="843"/>
      <c r="N70" s="843"/>
      <c r="O70" s="851">
        <v>2022</v>
      </c>
      <c r="P70" s="494"/>
      <c r="Q70" s="494"/>
      <c r="T70" s="148"/>
      <c r="V70" s="148"/>
    </row>
    <row r="71">
      <c r="A71" s="505">
        <v>581</v>
      </c>
      <c r="B71" s="856" t="s">
        <v>482</v>
      </c>
      <c r="C71" s="856" t="s">
        <v>275</v>
      </c>
      <c r="D71" s="841">
        <f>IFERROR(INDEX('показатель 504-п'!E:E,MATCH('Пок-ль нараст.'!A71,'показатель 504-п'!T:T,0)),"")</f>
        <v>317</v>
      </c>
      <c r="E71" s="510">
        <v>2019</v>
      </c>
      <c r="F71" s="510"/>
      <c r="G71" s="510"/>
      <c r="H71" s="510"/>
      <c r="I71" s="850" t="s">
        <v>18</v>
      </c>
      <c r="J71" s="846"/>
      <c r="K71" s="846"/>
      <c r="L71" s="846"/>
      <c r="M71" s="846"/>
      <c r="N71" s="846"/>
      <c r="O71" s="851">
        <v>2019</v>
      </c>
      <c r="P71" s="852"/>
      <c r="Q71" s="852"/>
      <c r="T71" s="148"/>
      <c r="V71" s="148"/>
    </row>
    <row r="72">
      <c r="A72" s="505">
        <v>591</v>
      </c>
      <c r="B72" s="856" t="s">
        <v>482</v>
      </c>
      <c r="C72" s="856" t="s">
        <v>277</v>
      </c>
      <c r="D72" s="841">
        <f>IFERROR(INDEX('показатель 504-п'!E:E,MATCH('Пок-ль нараст.'!A72,'показатель 504-п'!T:T,0)),"")</f>
        <v>279</v>
      </c>
      <c r="E72" s="510">
        <v>2019</v>
      </c>
      <c r="F72" s="510"/>
      <c r="G72" s="510"/>
      <c r="H72" s="510"/>
      <c r="I72" s="850" t="s">
        <v>18</v>
      </c>
      <c r="J72" s="846"/>
      <c r="K72" s="846"/>
      <c r="L72" s="846"/>
      <c r="M72" s="846"/>
      <c r="N72" s="846"/>
      <c r="O72" s="851">
        <v>2019</v>
      </c>
      <c r="P72" s="852"/>
      <c r="Q72" s="852"/>
      <c r="R72" s="148"/>
      <c r="T72" s="148"/>
      <c r="V72" s="148"/>
    </row>
    <row r="73">
      <c r="A73" s="505">
        <v>600</v>
      </c>
      <c r="B73" s="856" t="s">
        <v>482</v>
      </c>
      <c r="C73" s="856" t="s">
        <v>8967</v>
      </c>
      <c r="D73" s="841">
        <f>IFERROR(INDEX('показатель 504-п'!E:E,MATCH('Пок-ль нараст.'!A73,'показатель 504-п'!T:T,0)),"")</f>
        <v>419</v>
      </c>
      <c r="E73" s="510">
        <v>2019</v>
      </c>
      <c r="F73" s="510"/>
      <c r="G73" s="510"/>
      <c r="H73" s="510"/>
      <c r="I73" s="850" t="s">
        <v>18</v>
      </c>
      <c r="J73" s="846"/>
      <c r="K73" s="846"/>
      <c r="L73" s="846"/>
      <c r="M73" s="846"/>
      <c r="N73" s="846"/>
      <c r="O73" s="851">
        <v>2019</v>
      </c>
      <c r="P73" s="852"/>
      <c r="Q73" s="852"/>
      <c r="R73" s="148"/>
      <c r="T73" s="148"/>
      <c r="V73" s="148"/>
    </row>
    <row r="74">
      <c r="A74" s="505">
        <v>601</v>
      </c>
      <c r="B74" s="24" t="s">
        <v>482</v>
      </c>
      <c r="C74" s="24" t="s">
        <v>112</v>
      </c>
      <c r="D74" s="841">
        <f>IFERROR(INDEX('показатель 504-п'!E:E,MATCH('Пок-ль нараст.'!A74,'показатель 504-п'!T:T,0)),"")</f>
        <v>101</v>
      </c>
      <c r="E74" s="510">
        <v>2018</v>
      </c>
      <c r="F74" s="510" t="s">
        <v>18</v>
      </c>
      <c r="G74" s="843"/>
      <c r="H74" s="842" t="s">
        <v>18</v>
      </c>
      <c r="I74" s="843" t="s">
        <v>19</v>
      </c>
      <c r="J74" s="843" t="s">
        <v>19</v>
      </c>
      <c r="K74" s="843"/>
      <c r="L74" s="843"/>
      <c r="M74" s="843"/>
      <c r="N74" s="843"/>
      <c r="O74" s="494"/>
      <c r="P74" s="494"/>
      <c r="Q74" s="844">
        <v>2022</v>
      </c>
      <c r="T74" s="148"/>
      <c r="V74" s="148"/>
    </row>
    <row r="75">
      <c r="A75" s="505">
        <v>603</v>
      </c>
      <c r="B75" s="24" t="s">
        <v>482</v>
      </c>
      <c r="C75" s="24" t="s">
        <v>8968</v>
      </c>
      <c r="D75" s="841">
        <f>IFERROR(INDEX('показатель 504-п'!E:E,MATCH('Пок-ль нараст.'!A75,'показатель 504-п'!T:T,0)),"")</f>
        <v>408</v>
      </c>
      <c r="E75" s="510">
        <v>2018</v>
      </c>
      <c r="F75" s="510"/>
      <c r="G75" s="510"/>
      <c r="H75" s="850" t="s">
        <v>18</v>
      </c>
      <c r="I75" s="858"/>
      <c r="J75" s="846"/>
      <c r="K75" s="846"/>
      <c r="L75" s="846"/>
      <c r="M75" s="846"/>
      <c r="N75" s="846"/>
      <c r="O75" s="851">
        <v>2018</v>
      </c>
      <c r="P75" s="852"/>
      <c r="Q75" s="852"/>
      <c r="T75" s="148"/>
      <c r="V75" s="148"/>
    </row>
    <row r="76">
      <c r="A76" s="505">
        <v>604</v>
      </c>
      <c r="B76" s="24" t="s">
        <v>482</v>
      </c>
      <c r="C76" s="24" t="s">
        <v>8969</v>
      </c>
      <c r="D76" s="841">
        <f>IFERROR(INDEX('показатель 504-п'!E:E,MATCH('Пок-ль нараст.'!A76,'показатель 504-п'!T:T,0)),"")</f>
        <v>246</v>
      </c>
      <c r="E76" s="510">
        <v>2018</v>
      </c>
      <c r="F76" s="510"/>
      <c r="G76" s="510"/>
      <c r="H76" s="850" t="s">
        <v>18</v>
      </c>
      <c r="I76" s="858"/>
      <c r="J76" s="846"/>
      <c r="K76" s="846"/>
      <c r="L76" s="846"/>
      <c r="M76" s="846"/>
      <c r="N76" s="846"/>
      <c r="O76" s="851">
        <v>2018</v>
      </c>
      <c r="P76" s="852"/>
      <c r="Q76" s="852"/>
      <c r="R76" s="148"/>
      <c r="T76" s="148"/>
      <c r="V76" s="148"/>
    </row>
    <row r="77">
      <c r="A77" s="505">
        <v>577</v>
      </c>
      <c r="B77" s="859" t="s">
        <v>601</v>
      </c>
      <c r="C77" s="857" t="s">
        <v>8970</v>
      </c>
      <c r="D77" s="841">
        <f>IFERROR(INDEX('показатель 504-п'!E:E,MATCH('Пок-ль нараст.'!A77,'показатель 504-п'!T:T,0)),"")</f>
        <v>386</v>
      </c>
      <c r="E77" s="157">
        <v>2021</v>
      </c>
      <c r="F77" s="157"/>
      <c r="G77" s="510"/>
      <c r="H77" s="157"/>
      <c r="I77" s="843"/>
      <c r="J77" s="846"/>
      <c r="K77" s="850" t="s">
        <v>18</v>
      </c>
      <c r="L77" s="846"/>
      <c r="M77" s="846"/>
      <c r="N77" s="846"/>
      <c r="O77" s="851">
        <v>2021</v>
      </c>
      <c r="P77" s="852"/>
      <c r="Q77" s="852"/>
      <c r="R77" s="148"/>
      <c r="T77" s="148"/>
      <c r="V77" s="148"/>
    </row>
    <row r="78">
      <c r="A78" s="367">
        <v>619</v>
      </c>
      <c r="B78" s="857" t="s">
        <v>603</v>
      </c>
      <c r="C78" s="863" t="s">
        <v>285</v>
      </c>
      <c r="D78" s="841">
        <f>IFERROR(INDEX('показатель 504-п'!E:E,MATCH('Пок-ль нараст.'!A78,'показатель 504-п'!T:T,0)),"")</f>
        <v>304</v>
      </c>
      <c r="E78" s="510">
        <v>2024</v>
      </c>
      <c r="F78" s="846"/>
      <c r="G78" s="856"/>
      <c r="H78" s="505"/>
      <c r="I78" s="510"/>
      <c r="J78" s="848"/>
      <c r="K78" s="157"/>
      <c r="L78" s="864"/>
      <c r="M78" s="157"/>
      <c r="N78" s="865" t="s">
        <v>18</v>
      </c>
      <c r="O78" s="866">
        <v>2024</v>
      </c>
      <c r="P78" s="367"/>
      <c r="Q78" s="367"/>
      <c r="T78" s="148"/>
      <c r="V78" s="148"/>
    </row>
    <row r="79">
      <c r="A79" s="505">
        <v>624</v>
      </c>
      <c r="B79" s="15" t="s">
        <v>603</v>
      </c>
      <c r="C79" s="24" t="s">
        <v>286</v>
      </c>
      <c r="D79" s="841">
        <f>IFERROR(INDEX('показатель 504-п'!E:E,MATCH('Пок-ль нараст.'!A79,'показатель 504-п'!T:T,0)),"")</f>
        <v>207</v>
      </c>
      <c r="E79" s="510">
        <v>2023</v>
      </c>
      <c r="F79" s="510"/>
      <c r="G79" s="846"/>
      <c r="H79" s="861"/>
      <c r="I79" s="862"/>
      <c r="J79" s="861"/>
      <c r="K79" s="846"/>
      <c r="L79" s="846"/>
      <c r="M79" s="850" t="s">
        <v>18</v>
      </c>
      <c r="N79" s="846"/>
      <c r="O79" s="851">
        <v>2023</v>
      </c>
      <c r="P79" s="852"/>
      <c r="Q79" s="852"/>
      <c r="T79" s="148"/>
      <c r="V79" s="148"/>
    </row>
    <row r="80">
      <c r="A80" s="505">
        <v>631</v>
      </c>
      <c r="B80" s="857" t="s">
        <v>603</v>
      </c>
      <c r="C80" s="857" t="s">
        <v>604</v>
      </c>
      <c r="D80" s="841">
        <f>IFERROR(INDEX('показатель 504-п'!E:E,MATCH('Пок-ль нараст.'!A80,'показатель 504-п'!T:T,0)),"")</f>
        <v>403</v>
      </c>
      <c r="E80" s="157">
        <v>2021</v>
      </c>
      <c r="F80" s="157"/>
      <c r="G80" s="510"/>
      <c r="H80" s="157"/>
      <c r="I80" s="871"/>
      <c r="J80" s="846"/>
      <c r="K80" s="850" t="s">
        <v>18</v>
      </c>
      <c r="L80" s="846"/>
      <c r="M80" s="846"/>
      <c r="N80" s="846"/>
      <c r="O80" s="851">
        <v>2021</v>
      </c>
      <c r="P80" s="852"/>
      <c r="Q80" s="852"/>
      <c r="R80" s="148"/>
      <c r="T80" s="148"/>
      <c r="V80" s="148"/>
    </row>
    <row r="81">
      <c r="A81" s="505">
        <v>634</v>
      </c>
      <c r="B81" s="856" t="s">
        <v>603</v>
      </c>
      <c r="C81" s="856" t="s">
        <v>629</v>
      </c>
      <c r="D81" s="841">
        <f>IFERROR(INDEX('показатель 504-п'!E:E,MATCH('Пок-ль нараст.'!A81,'показатель 504-п'!T:T,0)),"")</f>
        <v>430</v>
      </c>
      <c r="E81" s="17">
        <v>2022</v>
      </c>
      <c r="F81" s="510"/>
      <c r="G81" s="510"/>
      <c r="H81" s="157"/>
      <c r="I81" s="858"/>
      <c r="J81" s="846"/>
      <c r="K81" s="846"/>
      <c r="L81" s="850" t="s">
        <v>18</v>
      </c>
      <c r="M81" s="846"/>
      <c r="N81" s="846"/>
      <c r="O81" s="851">
        <v>2022</v>
      </c>
      <c r="P81" s="852"/>
      <c r="Q81" s="852"/>
      <c r="R81" s="148"/>
      <c r="T81" s="148"/>
      <c r="V81" s="148"/>
    </row>
    <row r="82">
      <c r="A82" s="505">
        <v>637</v>
      </c>
      <c r="B82" s="15" t="s">
        <v>603</v>
      </c>
      <c r="C82" s="15" t="s">
        <v>170</v>
      </c>
      <c r="D82" s="841">
        <f>IFERROR(INDEX('показатель 504-п'!E:E,MATCH('Пок-ль нараст.'!A82,'показатель 504-п'!T:T,0)),"")</f>
        <v>142</v>
      </c>
      <c r="E82" s="17">
        <v>2017</v>
      </c>
      <c r="F82" s="510" t="s">
        <v>18</v>
      </c>
      <c r="G82" s="842" t="s">
        <v>18</v>
      </c>
      <c r="H82" s="843" t="s">
        <v>19</v>
      </c>
      <c r="I82" s="843" t="s">
        <v>19</v>
      </c>
      <c r="J82" s="843" t="s">
        <v>19</v>
      </c>
      <c r="K82" s="843"/>
      <c r="L82" s="843"/>
      <c r="M82" s="850" t="s">
        <v>19</v>
      </c>
      <c r="N82" s="843"/>
      <c r="O82" s="851">
        <v>2023</v>
      </c>
      <c r="P82" s="494"/>
      <c r="Q82" s="494"/>
      <c r="R82" s="148"/>
      <c r="T82" s="148"/>
      <c r="V82" s="148"/>
    </row>
    <row r="83" hidden="1">
      <c r="A83" s="505">
        <v>649</v>
      </c>
      <c r="B83" s="24" t="s">
        <v>485</v>
      </c>
      <c r="C83" s="24" t="s">
        <v>8971</v>
      </c>
      <c r="D83" s="841">
        <f>IFERROR(INDEX('показатель 504-п'!E:E,MATCH('Пок-ль нараст.'!A83,'показатель 504-п'!T:T,0)),"")</f>
        <v>90</v>
      </c>
      <c r="E83" s="510">
        <v>2018</v>
      </c>
      <c r="F83" s="510"/>
      <c r="G83" s="510"/>
      <c r="H83" s="850" t="s">
        <v>18</v>
      </c>
      <c r="I83" s="858"/>
      <c r="J83" s="846"/>
      <c r="K83" s="846"/>
      <c r="L83" s="846"/>
      <c r="M83" s="846"/>
      <c r="N83" s="846"/>
      <c r="O83" s="851">
        <v>2018</v>
      </c>
      <c r="P83" s="852"/>
      <c r="Q83" s="852"/>
      <c r="T83" s="148"/>
      <c r="V83" s="148"/>
    </row>
    <row r="84">
      <c r="A84" s="505">
        <v>650</v>
      </c>
      <c r="B84" s="856" t="s">
        <v>485</v>
      </c>
      <c r="C84" s="856" t="s">
        <v>225</v>
      </c>
      <c r="D84" s="841">
        <f>IFERROR(INDEX('показатель 504-п'!E:E,MATCH('Пок-ль нараст.'!A84,'показатель 504-п'!T:T,0)),"")</f>
        <v>395</v>
      </c>
      <c r="E84" s="510">
        <v>2019</v>
      </c>
      <c r="F84" s="510"/>
      <c r="G84" s="510"/>
      <c r="H84" s="510"/>
      <c r="I84" s="850" t="s">
        <v>18</v>
      </c>
      <c r="J84" s="846"/>
      <c r="K84" s="846"/>
      <c r="L84" s="846"/>
      <c r="M84" s="846"/>
      <c r="N84" s="846"/>
      <c r="O84" s="851">
        <v>2019</v>
      </c>
      <c r="P84" s="852"/>
      <c r="Q84" s="852"/>
      <c r="R84" s="148"/>
      <c r="T84" s="148"/>
      <c r="V84" s="148"/>
    </row>
    <row r="85">
      <c r="A85" s="505">
        <v>651</v>
      </c>
      <c r="B85" s="15" t="s">
        <v>485</v>
      </c>
      <c r="C85" s="15" t="s">
        <v>113</v>
      </c>
      <c r="D85" s="841">
        <f>IFERROR(INDEX('показатель 504-п'!E:E,MATCH('Пок-ль нараст.'!A85,'показатель 504-п'!T:T,0)),"")</f>
        <v>120</v>
      </c>
      <c r="E85" s="17">
        <v>2017</v>
      </c>
      <c r="F85" s="510" t="s">
        <v>18</v>
      </c>
      <c r="G85" s="842" t="s">
        <v>18</v>
      </c>
      <c r="H85" s="843" t="s">
        <v>19</v>
      </c>
      <c r="I85" s="843" t="s">
        <v>19</v>
      </c>
      <c r="J85" s="843" t="s">
        <v>19</v>
      </c>
      <c r="K85" s="843"/>
      <c r="L85" s="843"/>
      <c r="M85" s="843"/>
      <c r="N85" s="843"/>
      <c r="O85" s="494"/>
      <c r="P85" s="494"/>
      <c r="Q85" s="855"/>
      <c r="T85" s="148"/>
      <c r="V85" s="148"/>
    </row>
    <row r="86">
      <c r="A86" s="505">
        <v>653</v>
      </c>
      <c r="B86" s="15" t="s">
        <v>485</v>
      </c>
      <c r="C86" s="15" t="s">
        <v>171</v>
      </c>
      <c r="D86" s="841">
        <f>IFERROR(INDEX('показатель 504-п'!E:E,MATCH('Пок-ль нараст.'!A86,'показатель 504-п'!T:T,0)),"")</f>
        <v>173</v>
      </c>
      <c r="E86" s="17">
        <v>2017</v>
      </c>
      <c r="F86" s="510" t="s">
        <v>18</v>
      </c>
      <c r="G86" s="842" t="s">
        <v>18</v>
      </c>
      <c r="H86" s="850" t="s">
        <v>19</v>
      </c>
      <c r="I86" s="843"/>
      <c r="J86" s="843"/>
      <c r="K86" s="843"/>
      <c r="L86" s="843"/>
      <c r="M86" s="843"/>
      <c r="N86" s="843"/>
      <c r="O86" s="851">
        <v>2018</v>
      </c>
      <c r="P86" s="844">
        <v>2018</v>
      </c>
      <c r="Q86" s="494"/>
      <c r="R86" s="148"/>
      <c r="T86" s="148"/>
      <c r="V86" s="148"/>
    </row>
    <row r="87" hidden="1">
      <c r="A87" s="505">
        <v>654</v>
      </c>
      <c r="B87" s="15" t="s">
        <v>485</v>
      </c>
      <c r="C87" s="24" t="s">
        <v>85</v>
      </c>
      <c r="D87" s="841">
        <f>IFERROR(INDEX('показатель 504-п'!E:E,MATCH('Пок-ль нараст.'!A87,'показатель 504-п'!T:T,0)),"")</f>
        <v>36</v>
      </c>
      <c r="E87" s="510">
        <v>2018</v>
      </c>
      <c r="F87" s="510" t="s">
        <v>18</v>
      </c>
      <c r="G87" s="843"/>
      <c r="H87" s="842" t="s">
        <v>18</v>
      </c>
      <c r="I87" s="843"/>
      <c r="J87" s="843"/>
      <c r="K87" s="843"/>
      <c r="L87" s="843"/>
      <c r="M87" s="843"/>
      <c r="N87" s="843"/>
      <c r="O87" s="494"/>
      <c r="P87" s="494"/>
      <c r="Q87" s="494"/>
      <c r="T87" s="148"/>
      <c r="V87" s="148"/>
    </row>
    <row r="88">
      <c r="A88" s="505">
        <v>656</v>
      </c>
      <c r="B88" s="15" t="s">
        <v>485</v>
      </c>
      <c r="C88" s="24" t="s">
        <v>172</v>
      </c>
      <c r="D88" s="841">
        <f>IFERROR(INDEX('показатель 504-п'!E:E,MATCH('Пок-ль нараст.'!A88,'показатель 504-п'!T:T,0)),"")</f>
        <v>196</v>
      </c>
      <c r="E88" s="17">
        <v>2017</v>
      </c>
      <c r="F88" s="510" t="s">
        <v>18</v>
      </c>
      <c r="G88" s="842" t="s">
        <v>18</v>
      </c>
      <c r="H88" s="843" t="s">
        <v>19</v>
      </c>
      <c r="I88" s="872" t="s">
        <v>19</v>
      </c>
      <c r="J88" s="843"/>
      <c r="K88" s="843"/>
      <c r="L88" s="843"/>
      <c r="M88" s="843"/>
      <c r="N88" s="843"/>
      <c r="O88" s="851">
        <v>2019</v>
      </c>
      <c r="P88" s="844">
        <v>2018</v>
      </c>
      <c r="Q88" s="494"/>
      <c r="R88" s="148"/>
      <c r="T88" s="148"/>
      <c r="V88" s="148"/>
    </row>
    <row r="89">
      <c r="A89" s="505">
        <v>660</v>
      </c>
      <c r="B89" s="856" t="s">
        <v>485</v>
      </c>
      <c r="C89" s="856" t="s">
        <v>290</v>
      </c>
      <c r="D89" s="841">
        <f>IFERROR(INDEX('показатель 504-п'!E:E,MATCH('Пок-ль нараст.'!A89,'показатель 504-п'!T:T,0)),"")</f>
        <v>273</v>
      </c>
      <c r="E89" s="510">
        <v>2019</v>
      </c>
      <c r="F89" s="510"/>
      <c r="G89" s="510"/>
      <c r="H89" s="510"/>
      <c r="I89" s="850" t="s">
        <v>18</v>
      </c>
      <c r="J89" s="846"/>
      <c r="K89" s="846"/>
      <c r="L89" s="846"/>
      <c r="M89" s="846"/>
      <c r="N89" s="846"/>
      <c r="O89" s="851">
        <v>2019</v>
      </c>
      <c r="P89" s="852"/>
      <c r="Q89" s="852"/>
      <c r="R89" s="148"/>
      <c r="T89" s="148"/>
      <c r="V89" s="148"/>
    </row>
    <row r="90">
      <c r="A90" s="505">
        <v>662</v>
      </c>
      <c r="B90" s="15" t="s">
        <v>485</v>
      </c>
      <c r="C90" s="15" t="s">
        <v>173</v>
      </c>
      <c r="D90" s="841">
        <f>IFERROR(INDEX('показатель 504-п'!E:E,MATCH('Пок-ль нараст.'!A90,'показатель 504-п'!T:T,0)),"")</f>
        <v>385</v>
      </c>
      <c r="E90" s="17">
        <v>2017</v>
      </c>
      <c r="F90" s="510" t="s">
        <v>18</v>
      </c>
      <c r="G90" s="842" t="s">
        <v>18</v>
      </c>
      <c r="H90" s="843" t="s">
        <v>19</v>
      </c>
      <c r="I90" s="843"/>
      <c r="J90" s="843"/>
      <c r="K90" s="843"/>
      <c r="L90" s="843"/>
      <c r="M90" s="843"/>
      <c r="N90" s="843"/>
      <c r="O90" s="851" t="s">
        <v>8972</v>
      </c>
      <c r="P90" s="494"/>
      <c r="Q90" s="494"/>
      <c r="T90" s="148"/>
      <c r="V90" s="148"/>
    </row>
    <row r="91">
      <c r="A91" s="505">
        <v>672</v>
      </c>
      <c r="B91" s="24" t="s">
        <v>485</v>
      </c>
      <c r="C91" s="24" t="s">
        <v>8973</v>
      </c>
      <c r="D91" s="841">
        <f>IFERROR(INDEX('показатель 504-п'!E:E,MATCH('Пок-ль нараст.'!A91,'показатель 504-п'!T:T,0)),"")</f>
        <v>280</v>
      </c>
      <c r="E91" s="510">
        <v>2018</v>
      </c>
      <c r="F91" s="510"/>
      <c r="G91" s="510"/>
      <c r="H91" s="850" t="s">
        <v>18</v>
      </c>
      <c r="I91" s="858"/>
      <c r="J91" s="846"/>
      <c r="K91" s="846"/>
      <c r="L91" s="846"/>
      <c r="M91" s="846"/>
      <c r="N91" s="846"/>
      <c r="O91" s="851">
        <v>2018</v>
      </c>
      <c r="P91" s="852"/>
      <c r="Q91" s="852"/>
      <c r="T91" s="148"/>
      <c r="V91" s="148"/>
    </row>
    <row r="92">
      <c r="A92" s="505">
        <v>676</v>
      </c>
      <c r="B92" s="15" t="s">
        <v>485</v>
      </c>
      <c r="C92" s="15" t="s">
        <v>175</v>
      </c>
      <c r="D92" s="841">
        <f>IFERROR(INDEX('показатель 504-п'!E:E,MATCH('Пок-ль нараст.'!A92,'показатель 504-п'!T:T,0)),"")</f>
        <v>197</v>
      </c>
      <c r="E92" s="17">
        <v>2017</v>
      </c>
      <c r="F92" s="510" t="s">
        <v>18</v>
      </c>
      <c r="G92" s="842" t="s">
        <v>18</v>
      </c>
      <c r="H92" s="843" t="s">
        <v>19</v>
      </c>
      <c r="I92" s="843" t="s">
        <v>19</v>
      </c>
      <c r="J92" s="843"/>
      <c r="K92" s="843"/>
      <c r="L92" s="843"/>
      <c r="M92" s="850" t="s">
        <v>19</v>
      </c>
      <c r="N92" s="843"/>
      <c r="O92" s="851">
        <v>2023</v>
      </c>
      <c r="P92" s="844">
        <v>2018</v>
      </c>
      <c r="Q92" s="494"/>
      <c r="T92" s="148"/>
      <c r="V92" s="148"/>
    </row>
    <row r="93" hidden="1">
      <c r="A93" s="505">
        <v>678</v>
      </c>
      <c r="B93" s="15" t="s">
        <v>485</v>
      </c>
      <c r="C93" s="24" t="s">
        <v>86</v>
      </c>
      <c r="D93" s="841">
        <f>IFERROR(INDEX('показатель 504-п'!E:E,MATCH('Пок-ль нараст.'!A93,'показатель 504-п'!T:T,0)),"")</f>
        <v>93</v>
      </c>
      <c r="E93" s="510">
        <v>2018</v>
      </c>
      <c r="F93" s="510" t="s">
        <v>18</v>
      </c>
      <c r="G93" s="843"/>
      <c r="H93" s="842" t="s">
        <v>18</v>
      </c>
      <c r="I93" s="843" t="s">
        <v>19</v>
      </c>
      <c r="J93" s="843"/>
      <c r="K93" s="843"/>
      <c r="L93" s="843"/>
      <c r="M93" s="843"/>
      <c r="N93" s="843"/>
      <c r="O93" s="494"/>
      <c r="P93" s="494"/>
      <c r="Q93" s="494"/>
      <c r="R93" s="148"/>
      <c r="T93" s="148"/>
      <c r="V93" s="148"/>
    </row>
    <row r="94">
      <c r="A94" s="505">
        <v>681</v>
      </c>
      <c r="B94" s="15" t="s">
        <v>485</v>
      </c>
      <c r="C94" s="24" t="s">
        <v>176</v>
      </c>
      <c r="D94" s="841">
        <f>IFERROR(INDEX('показатель 504-п'!E:E,MATCH('Пок-ль нараст.'!A94,'показатель 504-п'!T:T,0)),"")</f>
        <v>222</v>
      </c>
      <c r="E94" s="17">
        <v>2017</v>
      </c>
      <c r="F94" s="510" t="s">
        <v>18</v>
      </c>
      <c r="G94" s="842" t="s">
        <v>18</v>
      </c>
      <c r="H94" s="843" t="s">
        <v>19</v>
      </c>
      <c r="I94" s="872" t="s">
        <v>19</v>
      </c>
      <c r="J94" s="843"/>
      <c r="K94" s="843"/>
      <c r="L94" s="843"/>
      <c r="M94" s="843"/>
      <c r="N94" s="843"/>
      <c r="O94" s="851">
        <v>2019</v>
      </c>
      <c r="P94" s="844">
        <v>2018</v>
      </c>
      <c r="Q94" s="494"/>
      <c r="T94" s="148"/>
      <c r="V94" s="148"/>
    </row>
    <row r="95">
      <c r="A95" s="505">
        <v>687</v>
      </c>
      <c r="B95" s="15" t="s">
        <v>485</v>
      </c>
      <c r="C95" s="860" t="s">
        <v>177</v>
      </c>
      <c r="D95" s="841">
        <f>IFERROR(INDEX('показатель 504-п'!E:E,MATCH('Пок-ль нараст.'!A95,'показатель 504-п'!T:T,0)),"")</f>
        <v>465</v>
      </c>
      <c r="E95" s="17">
        <v>2017</v>
      </c>
      <c r="F95" s="510" t="s">
        <v>18</v>
      </c>
      <c r="G95" s="842" t="s">
        <v>18</v>
      </c>
      <c r="H95" s="843" t="s">
        <v>19</v>
      </c>
      <c r="I95" s="843" t="s">
        <v>19</v>
      </c>
      <c r="J95" s="843" t="s">
        <v>19</v>
      </c>
      <c r="K95" s="850" t="s">
        <v>19</v>
      </c>
      <c r="L95" s="843"/>
      <c r="M95" s="843"/>
      <c r="N95" s="843"/>
      <c r="O95" s="851">
        <v>2021</v>
      </c>
      <c r="P95" s="494"/>
      <c r="Q95" s="494"/>
      <c r="T95" s="148"/>
      <c r="V95" s="148"/>
    </row>
    <row r="96">
      <c r="A96" s="505">
        <v>688</v>
      </c>
      <c r="B96" s="15" t="s">
        <v>485</v>
      </c>
      <c r="C96" s="860" t="s">
        <v>87</v>
      </c>
      <c r="D96" s="841">
        <f>IFERROR(INDEX('показатель 504-п'!E:E,MATCH('Пок-ль нараст.'!A96,'показатель 504-п'!T:T,0)),"")</f>
        <v>105</v>
      </c>
      <c r="E96" s="17">
        <v>2017</v>
      </c>
      <c r="F96" s="510" t="s">
        <v>18</v>
      </c>
      <c r="G96" s="842" t="s">
        <v>18</v>
      </c>
      <c r="H96" s="843" t="s">
        <v>19</v>
      </c>
      <c r="I96" s="843" t="s">
        <v>19</v>
      </c>
      <c r="J96" s="843" t="s">
        <v>19</v>
      </c>
      <c r="K96" s="843"/>
      <c r="L96" s="843"/>
      <c r="M96" s="843"/>
      <c r="N96" s="843"/>
      <c r="O96" s="494"/>
      <c r="P96" s="494"/>
      <c r="Q96" s="494"/>
      <c r="R96" s="148"/>
      <c r="T96" s="148"/>
      <c r="V96" s="148"/>
    </row>
    <row r="97">
      <c r="A97" s="505">
        <v>689</v>
      </c>
      <c r="B97" s="856" t="s">
        <v>485</v>
      </c>
      <c r="C97" s="856" t="s">
        <v>524</v>
      </c>
      <c r="D97" s="841">
        <f>IFERROR(INDEX('показатель 504-п'!E:E,MATCH('Пок-ль нараст.'!A97,'показатель 504-п'!T:T,0)),"")</f>
        <v>469</v>
      </c>
      <c r="E97" s="510">
        <v>2019</v>
      </c>
      <c r="F97" s="510"/>
      <c r="G97" s="510"/>
      <c r="H97" s="510"/>
      <c r="I97" s="850" t="s">
        <v>18</v>
      </c>
      <c r="J97" s="846"/>
      <c r="K97" s="846"/>
      <c r="L97" s="846"/>
      <c r="M97" s="846"/>
      <c r="N97" s="846"/>
      <c r="O97" s="851">
        <v>2019</v>
      </c>
      <c r="P97" s="852"/>
      <c r="Q97" s="852"/>
      <c r="R97" s="148"/>
      <c r="T97" s="148"/>
      <c r="V97" s="148"/>
    </row>
    <row r="98">
      <c r="A98" s="367">
        <v>694</v>
      </c>
      <c r="B98" s="857" t="s">
        <v>485</v>
      </c>
      <c r="C98" s="863" t="s">
        <v>715</v>
      </c>
      <c r="D98" s="841">
        <f>IFERROR(INDEX('показатель 504-п'!E:E,MATCH('Пок-ль нараст.'!A98,'показатель 504-п'!T:T,0)),"")</f>
        <v>104</v>
      </c>
      <c r="E98" s="510">
        <v>2024</v>
      </c>
      <c r="F98" s="846"/>
      <c r="G98" s="856"/>
      <c r="H98" s="505"/>
      <c r="I98" s="510"/>
      <c r="J98" s="848"/>
      <c r="K98" s="157"/>
      <c r="L98" s="864"/>
      <c r="M98" s="157"/>
      <c r="N98" s="865" t="s">
        <v>18</v>
      </c>
      <c r="O98" s="866">
        <v>2024</v>
      </c>
      <c r="P98" s="367"/>
      <c r="Q98" s="367"/>
      <c r="T98" s="148"/>
      <c r="V98" s="148"/>
    </row>
    <row r="99">
      <c r="A99" s="505">
        <v>706</v>
      </c>
      <c r="B99" s="859" t="s">
        <v>631</v>
      </c>
      <c r="C99" s="856" t="s">
        <v>299</v>
      </c>
      <c r="D99" s="841">
        <f>IFERROR(INDEX('показатель 504-п'!E:E,MATCH('Пок-ль нараст.'!A99,'показатель 504-п'!T:T,0)),"")</f>
        <v>292</v>
      </c>
      <c r="E99" s="510">
        <v>2023</v>
      </c>
      <c r="F99" s="510"/>
      <c r="G99" s="846"/>
      <c r="H99" s="157"/>
      <c r="I99" s="848"/>
      <c r="J99" s="157"/>
      <c r="K99" s="846"/>
      <c r="L99" s="846"/>
      <c r="M99" s="850" t="s">
        <v>18</v>
      </c>
      <c r="N99" s="846"/>
      <c r="O99" s="851">
        <v>2023</v>
      </c>
      <c r="P99" s="852"/>
      <c r="Q99" s="852"/>
      <c r="R99" s="148"/>
      <c r="T99" s="148"/>
      <c r="V99" s="148"/>
    </row>
    <row r="100">
      <c r="A100" s="505">
        <v>724</v>
      </c>
      <c r="B100" s="859" t="s">
        <v>631</v>
      </c>
      <c r="C100" s="859" t="s">
        <v>632</v>
      </c>
      <c r="D100" s="841">
        <f>IFERROR(INDEX('показатель 504-п'!E:E,MATCH('Пок-ль нараст.'!A100,'показатель 504-п'!T:T,0)),"")</f>
        <v>409</v>
      </c>
      <c r="E100" s="17">
        <v>2022</v>
      </c>
      <c r="F100" s="157"/>
      <c r="G100" s="510"/>
      <c r="H100" s="157"/>
      <c r="I100" s="858"/>
      <c r="J100" s="846"/>
      <c r="K100" s="846"/>
      <c r="L100" s="850" t="s">
        <v>18</v>
      </c>
      <c r="M100" s="846"/>
      <c r="N100" s="846"/>
      <c r="O100" s="851">
        <v>2022</v>
      </c>
      <c r="P100" s="852"/>
      <c r="Q100" s="852"/>
      <c r="T100" s="148"/>
      <c r="V100" s="148"/>
    </row>
    <row r="101" hidden="1">
      <c r="A101" s="505">
        <v>771</v>
      </c>
      <c r="B101" s="24" t="s">
        <v>526</v>
      </c>
      <c r="C101" s="24" t="s">
        <v>527</v>
      </c>
      <c r="D101" s="841">
        <f>IFERROR(INDEX('показатель 504-п'!E:E,MATCH('Пок-ль нараст.'!A101,'показатель 504-п'!T:T,0)),"")</f>
        <v>732</v>
      </c>
      <c r="E101" s="510">
        <v>2019</v>
      </c>
      <c r="F101" s="510"/>
      <c r="G101" s="510"/>
      <c r="H101" s="510"/>
      <c r="I101" s="850" t="s">
        <v>18</v>
      </c>
      <c r="J101" s="846"/>
      <c r="K101" s="846"/>
      <c r="L101" s="846"/>
      <c r="M101" s="846"/>
      <c r="N101" s="846"/>
      <c r="O101" s="851">
        <v>2019</v>
      </c>
      <c r="P101" s="852"/>
      <c r="Q101" s="852"/>
      <c r="R101" s="148"/>
      <c r="T101" s="148"/>
      <c r="V101" s="148"/>
    </row>
    <row r="102" hidden="1">
      <c r="A102" s="505">
        <v>780</v>
      </c>
      <c r="B102" s="856" t="s">
        <v>526</v>
      </c>
      <c r="C102" s="856" t="s">
        <v>529</v>
      </c>
      <c r="D102" s="841">
        <f>IFERROR(INDEX('показатель 504-п'!E:E,MATCH('Пок-ль нараст.'!A102,'показатель 504-п'!T:T,0)),"")</f>
        <v>537</v>
      </c>
      <c r="E102" s="510">
        <v>2019</v>
      </c>
      <c r="F102" s="510"/>
      <c r="G102" s="510"/>
      <c r="H102" s="510"/>
      <c r="I102" s="850" t="s">
        <v>18</v>
      </c>
      <c r="J102" s="846"/>
      <c r="K102" s="846"/>
      <c r="L102" s="846"/>
      <c r="M102" s="846"/>
      <c r="N102" s="846"/>
      <c r="O102" s="851">
        <v>2019</v>
      </c>
      <c r="P102" s="852"/>
      <c r="Q102" s="852"/>
      <c r="T102" s="148"/>
      <c r="V102" s="148"/>
    </row>
    <row r="103">
      <c r="A103" s="505">
        <v>799</v>
      </c>
      <c r="B103" s="24" t="s">
        <v>565</v>
      </c>
      <c r="C103" s="24" t="s">
        <v>115</v>
      </c>
      <c r="D103" s="841">
        <f>IFERROR(INDEX('показатель 504-п'!E:E,MATCH('Пок-ль нараст.'!A103,'показатель 504-п'!T:T,0)),"")</f>
        <v>150</v>
      </c>
      <c r="E103" s="510">
        <v>2019</v>
      </c>
      <c r="F103" s="510" t="s">
        <v>18</v>
      </c>
      <c r="G103" s="843"/>
      <c r="H103" s="843"/>
      <c r="I103" s="842" t="s">
        <v>18</v>
      </c>
      <c r="J103" s="843" t="s">
        <v>19</v>
      </c>
      <c r="K103" s="843"/>
      <c r="L103" s="843"/>
      <c r="M103" s="843"/>
      <c r="N103" s="843"/>
      <c r="O103" s="494"/>
      <c r="P103" s="494"/>
      <c r="Q103" s="844">
        <v>2022</v>
      </c>
      <c r="T103" s="148"/>
      <c r="V103" s="148"/>
    </row>
    <row r="104" ht="42.75" hidden="1">
      <c r="A104" s="367">
        <v>802</v>
      </c>
      <c r="B104" s="24" t="s">
        <v>565</v>
      </c>
      <c r="C104" s="867" t="s">
        <v>717</v>
      </c>
      <c r="D104" s="841">
        <f>IFERROR(INDEX('показатель 504-п'!E:E,MATCH('Пок-ль нараст.'!A104,'показатель 504-п'!T:T,0)),"")</f>
        <v>537</v>
      </c>
      <c r="E104" s="510">
        <v>2024</v>
      </c>
      <c r="F104" s="846"/>
      <c r="G104" s="856"/>
      <c r="H104" s="505"/>
      <c r="I104" s="157"/>
      <c r="J104" s="848"/>
      <c r="K104" s="157"/>
      <c r="L104" s="843"/>
      <c r="M104" s="157"/>
      <c r="N104" s="865" t="s">
        <v>18</v>
      </c>
      <c r="O104" s="866">
        <v>2024</v>
      </c>
      <c r="P104" s="367"/>
      <c r="Q104" s="367"/>
      <c r="T104" s="148"/>
      <c r="V104" s="148"/>
    </row>
    <row r="105" ht="42.75">
      <c r="A105" s="505">
        <v>809</v>
      </c>
      <c r="B105" s="847" t="s">
        <v>565</v>
      </c>
      <c r="C105" s="847" t="s">
        <v>178</v>
      </c>
      <c r="D105" s="841">
        <f>IFERROR(INDEX('показатель 504-п'!E:E,MATCH('Пок-ль нараст.'!A105,'показатель 504-п'!T:T,0)),"")</f>
        <v>433</v>
      </c>
      <c r="E105" s="17">
        <v>2022</v>
      </c>
      <c r="F105" s="848"/>
      <c r="G105" s="510"/>
      <c r="H105" s="157"/>
      <c r="I105" s="849"/>
      <c r="J105" s="846"/>
      <c r="K105" s="846"/>
      <c r="L105" s="850" t="s">
        <v>18</v>
      </c>
      <c r="M105" s="846"/>
      <c r="N105" s="846"/>
      <c r="O105" s="851">
        <v>2022</v>
      </c>
      <c r="P105" s="852"/>
      <c r="Q105" s="852"/>
      <c r="R105" s="148"/>
      <c r="T105" s="148"/>
      <c r="V105" s="148"/>
    </row>
    <row r="106" ht="28.5" hidden="1">
      <c r="A106" s="505">
        <v>817</v>
      </c>
      <c r="B106" s="24" t="s">
        <v>565</v>
      </c>
      <c r="C106" s="24" t="s">
        <v>566</v>
      </c>
      <c r="D106" s="841">
        <f>IFERROR(INDEX('показатель 504-п'!E:E,MATCH('Пок-ль нараст.'!A106,'показатель 504-п'!T:T,0)),"")</f>
        <v>510</v>
      </c>
      <c r="E106" s="510">
        <v>2020</v>
      </c>
      <c r="F106" s="510"/>
      <c r="G106" s="510"/>
      <c r="H106" s="157"/>
      <c r="I106" s="843"/>
      <c r="J106" s="850" t="s">
        <v>18</v>
      </c>
      <c r="K106" s="846"/>
      <c r="L106" s="846"/>
      <c r="M106" s="846"/>
      <c r="N106" s="846"/>
      <c r="O106" s="851">
        <v>2020</v>
      </c>
      <c r="P106" s="852"/>
      <c r="Q106" s="852"/>
      <c r="R106" s="148"/>
      <c r="T106" s="148"/>
      <c r="V106" s="148"/>
    </row>
    <row r="107" ht="28.5">
      <c r="A107" s="505">
        <v>818</v>
      </c>
      <c r="B107" s="24" t="s">
        <v>565</v>
      </c>
      <c r="C107" s="24" t="s">
        <v>323</v>
      </c>
      <c r="D107" s="841">
        <f>IFERROR(INDEX('показатель 504-п'!E:E,MATCH('Пок-ль нараст.'!A107,'показатель 504-п'!T:T,0)),"")</f>
        <v>285</v>
      </c>
      <c r="E107" s="510">
        <v>2024</v>
      </c>
      <c r="F107" s="510"/>
      <c r="G107" s="510"/>
      <c r="H107" s="157"/>
      <c r="I107" s="843"/>
      <c r="J107" s="157"/>
      <c r="K107" s="846"/>
      <c r="L107" s="846"/>
      <c r="M107" s="846"/>
      <c r="N107" s="846"/>
      <c r="O107" s="866" t="s">
        <v>1117</v>
      </c>
      <c r="P107" s="852"/>
      <c r="Q107" s="852"/>
      <c r="T107" s="148"/>
      <c r="V107" s="148"/>
    </row>
    <row r="108" ht="28.5" hidden="1">
      <c r="A108" s="505">
        <v>825</v>
      </c>
      <c r="B108" s="860" t="s">
        <v>568</v>
      </c>
      <c r="C108" s="24" t="s">
        <v>38</v>
      </c>
      <c r="D108" s="841">
        <f>IFERROR(INDEX('показатель 504-п'!E:E,MATCH('Пок-ль нараст.'!A108,'показатель 504-п'!T:T,0)),"")</f>
        <v>7</v>
      </c>
      <c r="E108" s="17">
        <v>2022</v>
      </c>
      <c r="F108" s="510" t="s">
        <v>18</v>
      </c>
      <c r="G108" s="843"/>
      <c r="H108" s="843"/>
      <c r="I108" s="843"/>
      <c r="J108" s="843"/>
      <c r="K108" s="843"/>
      <c r="L108" s="842" t="s">
        <v>18</v>
      </c>
      <c r="M108" s="843" t="s">
        <v>19</v>
      </c>
      <c r="N108" s="843"/>
      <c r="O108" s="494"/>
      <c r="P108" s="494"/>
      <c r="Q108" s="494"/>
      <c r="R108" s="148"/>
      <c r="T108" s="148"/>
      <c r="V108" s="148"/>
    </row>
    <row r="109" ht="28.5" hidden="1">
      <c r="A109" s="505">
        <v>829</v>
      </c>
      <c r="B109" s="24" t="s">
        <v>568</v>
      </c>
      <c r="C109" s="24" t="s">
        <v>569</v>
      </c>
      <c r="D109" s="841">
        <f>IFERROR(INDEX('показатель 504-п'!E:E,MATCH('Пок-ль нараст.'!A109,'показатель 504-п'!T:T,0)),"")</f>
        <v>574</v>
      </c>
      <c r="E109" s="510">
        <v>2020</v>
      </c>
      <c r="F109" s="510"/>
      <c r="G109" s="510"/>
      <c r="H109" s="157"/>
      <c r="I109" s="843"/>
      <c r="J109" s="850" t="s">
        <v>18</v>
      </c>
      <c r="K109" s="846"/>
      <c r="L109" s="846"/>
      <c r="M109" s="846"/>
      <c r="N109" s="846"/>
      <c r="O109" s="851">
        <v>2020</v>
      </c>
      <c r="P109" s="852"/>
      <c r="Q109" s="852"/>
      <c r="T109" s="148"/>
      <c r="V109" s="148"/>
    </row>
    <row r="110" ht="28.5">
      <c r="A110" s="505">
        <v>830</v>
      </c>
      <c r="B110" s="860" t="s">
        <v>568</v>
      </c>
      <c r="C110" s="860" t="s">
        <v>116</v>
      </c>
      <c r="D110" s="841">
        <f>IFERROR(INDEX('показатель 504-п'!E:E,MATCH('Пок-ль нараст.'!A110,'показатель 504-п'!T:T,0)),"")</f>
        <v>307</v>
      </c>
      <c r="E110" s="17">
        <v>2017</v>
      </c>
      <c r="F110" s="510" t="s">
        <v>18</v>
      </c>
      <c r="G110" s="842" t="s">
        <v>18</v>
      </c>
      <c r="H110" s="843" t="s">
        <v>19</v>
      </c>
      <c r="I110" s="843" t="s">
        <v>19</v>
      </c>
      <c r="J110" s="843" t="s">
        <v>19</v>
      </c>
      <c r="K110" s="843"/>
      <c r="L110" s="843"/>
      <c r="M110" s="843"/>
      <c r="N110" s="843"/>
      <c r="O110" s="494"/>
      <c r="P110" s="844">
        <v>2021</v>
      </c>
      <c r="Q110" s="844" t="s">
        <v>1193</v>
      </c>
      <c r="R110" s="148"/>
      <c r="T110" s="148"/>
      <c r="V110" s="148"/>
    </row>
    <row r="111">
      <c r="A111" s="505">
        <v>838</v>
      </c>
      <c r="B111" s="24" t="s">
        <v>568</v>
      </c>
      <c r="C111" s="24" t="s">
        <v>117</v>
      </c>
      <c r="D111" s="841">
        <f>IFERROR(INDEX('показатель 504-п'!E:E,MATCH('Пок-ль нараст.'!A111,'показатель 504-п'!T:T,0)),"")</f>
        <v>119</v>
      </c>
      <c r="E111" s="510">
        <v>2018</v>
      </c>
      <c r="F111" s="510" t="s">
        <v>18</v>
      </c>
      <c r="G111" s="843"/>
      <c r="H111" s="842" t="s">
        <v>18</v>
      </c>
      <c r="I111" s="843" t="s">
        <v>19</v>
      </c>
      <c r="J111" s="843" t="s">
        <v>19</v>
      </c>
      <c r="K111" s="843" t="s">
        <v>19</v>
      </c>
      <c r="L111" s="843" t="s">
        <v>19</v>
      </c>
      <c r="M111" s="843" t="s">
        <v>19</v>
      </c>
      <c r="N111" s="843"/>
      <c r="O111" s="494"/>
      <c r="P111" s="494"/>
      <c r="Q111" s="494"/>
      <c r="R111" s="148"/>
      <c r="T111" s="148"/>
      <c r="V111" s="148"/>
    </row>
    <row r="112" hidden="1">
      <c r="A112" s="505">
        <v>877</v>
      </c>
      <c r="B112" s="856" t="s">
        <v>490</v>
      </c>
      <c r="C112" s="856" t="s">
        <v>430</v>
      </c>
      <c r="D112" s="841">
        <f>IFERROR(INDEX('показатель 504-п'!E:E,MATCH('Пок-ль нараст.'!A112,'показатель 504-п'!T:T,0)),"")</f>
        <v>732</v>
      </c>
      <c r="E112" s="510">
        <v>2019</v>
      </c>
      <c r="F112" s="510"/>
      <c r="G112" s="510"/>
      <c r="H112" s="510"/>
      <c r="I112" s="850" t="s">
        <v>18</v>
      </c>
      <c r="J112" s="846"/>
      <c r="K112" s="846"/>
      <c r="L112" s="846"/>
      <c r="M112" s="846"/>
      <c r="N112" s="846"/>
      <c r="O112" s="851">
        <v>2019</v>
      </c>
      <c r="P112" s="852"/>
      <c r="Q112" s="852"/>
      <c r="T112" s="148"/>
      <c r="V112" s="148"/>
    </row>
    <row r="113" ht="28.5">
      <c r="A113" s="505">
        <v>878</v>
      </c>
      <c r="B113" s="856" t="s">
        <v>490</v>
      </c>
      <c r="C113" s="856" t="s">
        <v>329</v>
      </c>
      <c r="D113" s="841">
        <f>IFERROR(INDEX('показатель 504-п'!E:E,MATCH('Пок-ль нараст.'!A113,'показатель 504-п'!T:T,0)),"")</f>
        <v>225</v>
      </c>
      <c r="E113" s="510">
        <v>2019</v>
      </c>
      <c r="F113" s="510"/>
      <c r="G113" s="510"/>
      <c r="H113" s="510"/>
      <c r="I113" s="850" t="s">
        <v>18</v>
      </c>
      <c r="J113" s="846"/>
      <c r="K113" s="846"/>
      <c r="L113" s="846"/>
      <c r="M113" s="846"/>
      <c r="N113" s="846"/>
      <c r="O113" s="851">
        <v>2019</v>
      </c>
      <c r="P113" s="852"/>
      <c r="Q113" s="852"/>
      <c r="T113" s="148"/>
      <c r="V113" s="148"/>
    </row>
    <row r="114" ht="28.5">
      <c r="A114" s="505">
        <v>882</v>
      </c>
      <c r="B114" s="24" t="s">
        <v>490</v>
      </c>
      <c r="C114" s="24" t="s">
        <v>119</v>
      </c>
      <c r="D114" s="841">
        <f>IFERROR(INDEX('показатель 504-п'!E:E,MATCH('Пок-ль нараст.'!A114,'показатель 504-п'!T:T,0)),"")</f>
        <v>167</v>
      </c>
      <c r="E114" s="510">
        <v>2018</v>
      </c>
      <c r="F114" s="510" t="s">
        <v>18</v>
      </c>
      <c r="G114" s="843"/>
      <c r="H114" s="842" t="s">
        <v>18</v>
      </c>
      <c r="I114" s="843" t="s">
        <v>19</v>
      </c>
      <c r="J114" s="843" t="s">
        <v>19</v>
      </c>
      <c r="K114" s="843"/>
      <c r="L114" s="843"/>
      <c r="M114" s="843"/>
      <c r="N114" s="843"/>
      <c r="O114" s="494"/>
      <c r="P114" s="494"/>
      <c r="Q114" s="844">
        <v>2022</v>
      </c>
      <c r="R114" s="148"/>
      <c r="T114" s="148"/>
      <c r="V114" s="148"/>
    </row>
    <row r="115" ht="57">
      <c r="A115" s="505">
        <v>888</v>
      </c>
      <c r="B115" s="24" t="s">
        <v>490</v>
      </c>
      <c r="C115" s="24" t="s">
        <v>175</v>
      </c>
      <c r="D115" s="841">
        <f>IFERROR(INDEX('показатель 504-п'!E:E,MATCH('Пок-ль нараст.'!A115,'показатель 504-п'!T:T,0)),"")</f>
        <v>333</v>
      </c>
      <c r="E115" s="17">
        <v>2017</v>
      </c>
      <c r="F115" s="510" t="s">
        <v>18</v>
      </c>
      <c r="G115" s="842" t="s">
        <v>18</v>
      </c>
      <c r="H115" s="850" t="s">
        <v>19</v>
      </c>
      <c r="I115" s="843"/>
      <c r="J115" s="843"/>
      <c r="K115" s="843"/>
      <c r="L115" s="843"/>
      <c r="M115" s="843"/>
      <c r="N115" s="843"/>
      <c r="O115" s="851">
        <v>2018</v>
      </c>
      <c r="P115" s="494"/>
      <c r="Q115" s="494"/>
      <c r="R115" s="148"/>
      <c r="T115" s="148"/>
      <c r="V115" s="148"/>
    </row>
    <row r="116">
      <c r="A116" s="505">
        <v>889</v>
      </c>
      <c r="B116" s="857" t="s">
        <v>490</v>
      </c>
      <c r="C116" s="857" t="s">
        <v>571</v>
      </c>
      <c r="D116" s="841">
        <f>IFERROR(INDEX('показатель 504-п'!E:E,MATCH('Пок-ль нараст.'!A116,'показатель 504-п'!T:T,0)),"")</f>
        <v>420</v>
      </c>
      <c r="E116" s="510">
        <v>2020</v>
      </c>
      <c r="F116" s="510"/>
      <c r="G116" s="510"/>
      <c r="H116" s="157"/>
      <c r="I116" s="843"/>
      <c r="J116" s="850" t="s">
        <v>18</v>
      </c>
      <c r="K116" s="846"/>
      <c r="L116" s="846"/>
      <c r="M116" s="846"/>
      <c r="N116" s="846"/>
      <c r="O116" s="851">
        <v>2020</v>
      </c>
      <c r="P116" s="852"/>
      <c r="Q116" s="852"/>
      <c r="T116" s="148"/>
      <c r="V116" s="148"/>
    </row>
    <row r="117">
      <c r="A117" s="505">
        <v>891</v>
      </c>
      <c r="B117" s="857" t="s">
        <v>490</v>
      </c>
      <c r="C117" s="857" t="s">
        <v>331</v>
      </c>
      <c r="D117" s="841">
        <f>IFERROR(INDEX('показатель 504-п'!E:E,MATCH('Пок-ль нараст.'!A117,'показатель 504-п'!T:T,0)),"")</f>
        <v>186</v>
      </c>
      <c r="E117" s="510">
        <v>2020</v>
      </c>
      <c r="F117" s="510"/>
      <c r="G117" s="510"/>
      <c r="H117" s="157"/>
      <c r="I117" s="843"/>
      <c r="J117" s="850" t="s">
        <v>18</v>
      </c>
      <c r="K117" s="846"/>
      <c r="L117" s="846"/>
      <c r="M117" s="846"/>
      <c r="N117" s="846"/>
      <c r="O117" s="851">
        <v>2020</v>
      </c>
      <c r="P117" s="852"/>
      <c r="Q117" s="852"/>
      <c r="T117" s="148"/>
      <c r="V117" s="148"/>
    </row>
    <row r="118">
      <c r="A118" s="505">
        <v>903</v>
      </c>
      <c r="B118" s="15" t="s">
        <v>574</v>
      </c>
      <c r="C118" s="856" t="s">
        <v>332</v>
      </c>
      <c r="D118" s="841">
        <f>IFERROR(INDEX('показатель 504-п'!E:E,MATCH('Пок-ль нараст.'!A118,'показатель 504-п'!T:T,0)),"")</f>
        <v>372</v>
      </c>
      <c r="E118" s="510">
        <v>2023</v>
      </c>
      <c r="F118" s="510"/>
      <c r="G118" s="846"/>
      <c r="H118" s="157"/>
      <c r="I118" s="848"/>
      <c r="J118" s="157"/>
      <c r="K118" s="846"/>
      <c r="L118" s="846"/>
      <c r="M118" s="850" t="s">
        <v>18</v>
      </c>
      <c r="N118" s="846"/>
      <c r="O118" s="851">
        <v>2023</v>
      </c>
      <c r="P118" s="852"/>
      <c r="Q118" s="852"/>
      <c r="T118" s="148"/>
      <c r="V118" s="148"/>
    </row>
    <row r="119">
      <c r="A119" s="505">
        <v>904</v>
      </c>
      <c r="B119" s="847" t="s">
        <v>574</v>
      </c>
      <c r="C119" s="847" t="s">
        <v>333</v>
      </c>
      <c r="D119" s="841">
        <f>IFERROR(INDEX('показатель 504-п'!E:E,MATCH('Пок-ль нараст.'!A119,'показатель 504-п'!T:T,0)),"")</f>
        <v>362</v>
      </c>
      <c r="E119" s="17">
        <v>2022</v>
      </c>
      <c r="F119" s="848"/>
      <c r="G119" s="510"/>
      <c r="H119" s="157"/>
      <c r="I119" s="849"/>
      <c r="J119" s="846"/>
      <c r="K119" s="846"/>
      <c r="L119" s="850" t="s">
        <v>18</v>
      </c>
      <c r="M119" s="846"/>
      <c r="N119" s="846"/>
      <c r="O119" s="851">
        <v>2022</v>
      </c>
      <c r="P119" s="852"/>
      <c r="Q119" s="852"/>
      <c r="R119" s="148"/>
      <c r="T119" s="148"/>
      <c r="V119" s="148"/>
    </row>
    <row r="120">
      <c r="A120" s="505">
        <v>911</v>
      </c>
      <c r="B120" s="24" t="s">
        <v>574</v>
      </c>
      <c r="C120" s="24" t="s">
        <v>179</v>
      </c>
      <c r="D120" s="841">
        <f>IFERROR(INDEX('показатель 504-п'!E:E,MATCH('Пок-ль нараст.'!A120,'показатель 504-п'!T:T,0)),"")</f>
        <v>377</v>
      </c>
      <c r="E120" s="510">
        <v>2018</v>
      </c>
      <c r="F120" s="510" t="s">
        <v>18</v>
      </c>
      <c r="G120" s="843"/>
      <c r="H120" s="842" t="s">
        <v>18</v>
      </c>
      <c r="I120" s="843"/>
      <c r="J120" s="850" t="s">
        <v>19</v>
      </c>
      <c r="K120" s="843"/>
      <c r="L120" s="843"/>
      <c r="M120" s="843"/>
      <c r="N120" s="843"/>
      <c r="O120" s="851">
        <v>2020</v>
      </c>
      <c r="P120" s="844">
        <v>2019</v>
      </c>
      <c r="Q120" s="494"/>
      <c r="T120" s="148"/>
      <c r="V120" s="148"/>
    </row>
    <row r="121">
      <c r="A121" s="505">
        <v>916</v>
      </c>
      <c r="B121" s="24" t="s">
        <v>574</v>
      </c>
      <c r="C121" s="24" t="s">
        <v>8974</v>
      </c>
      <c r="D121" s="841">
        <f>IFERROR(INDEX('показатель 504-п'!E:E,MATCH('Пок-ль нараст.'!A121,'показатель 504-п'!T:T,0)),"")</f>
        <v>393</v>
      </c>
      <c r="E121" s="510">
        <v>2020</v>
      </c>
      <c r="F121" s="510" t="s">
        <v>18</v>
      </c>
      <c r="G121" s="843"/>
      <c r="H121" s="843"/>
      <c r="I121" s="843"/>
      <c r="J121" s="842" t="s">
        <v>18</v>
      </c>
      <c r="K121" s="843"/>
      <c r="L121" s="843" t="s">
        <v>19</v>
      </c>
      <c r="M121" s="843"/>
      <c r="N121" s="843"/>
      <c r="O121" s="494"/>
      <c r="P121" s="494"/>
      <c r="Q121" s="855"/>
      <c r="T121" s="148"/>
      <c r="V121" s="148"/>
    </row>
    <row r="122" hidden="1">
      <c r="A122" s="505">
        <v>930</v>
      </c>
      <c r="B122" s="24" t="s">
        <v>574</v>
      </c>
      <c r="C122" s="24" t="s">
        <v>89</v>
      </c>
      <c r="D122" s="841">
        <f>IFERROR(INDEX('показатель 504-п'!E:E,MATCH('Пок-ль нараст.'!A122,'показатель 504-п'!T:T,0)),"")</f>
        <v>38</v>
      </c>
      <c r="E122" s="510">
        <v>2018</v>
      </c>
      <c r="F122" s="510" t="s">
        <v>18</v>
      </c>
      <c r="G122" s="843"/>
      <c r="H122" s="842" t="s">
        <v>18</v>
      </c>
      <c r="I122" s="843"/>
      <c r="J122" s="843"/>
      <c r="K122" s="843"/>
      <c r="L122" s="843"/>
      <c r="M122" s="843"/>
      <c r="N122" s="843"/>
      <c r="O122" s="494"/>
      <c r="P122" s="494"/>
      <c r="Q122" s="494"/>
      <c r="T122" s="148"/>
      <c r="V122" s="148"/>
    </row>
    <row r="123">
      <c r="A123" s="505">
        <v>941</v>
      </c>
      <c r="B123" s="24" t="s">
        <v>574</v>
      </c>
      <c r="C123" s="24" t="s">
        <v>120</v>
      </c>
      <c r="D123" s="841">
        <f>IFERROR(INDEX('показатель 504-п'!E:E,MATCH('Пок-ль нараст.'!A123,'показатель 504-п'!T:T,0)),"")</f>
        <v>247</v>
      </c>
      <c r="E123" s="17">
        <v>2022</v>
      </c>
      <c r="F123" s="510" t="s">
        <v>18</v>
      </c>
      <c r="G123" s="843"/>
      <c r="H123" s="843"/>
      <c r="I123" s="843"/>
      <c r="J123" s="843"/>
      <c r="K123" s="843"/>
      <c r="L123" s="842" t="s">
        <v>18</v>
      </c>
      <c r="M123" s="843" t="s">
        <v>19</v>
      </c>
      <c r="N123" s="843"/>
      <c r="O123" s="494"/>
      <c r="P123" s="494"/>
      <c r="Q123" s="855"/>
      <c r="T123" s="148"/>
      <c r="V123" s="148"/>
    </row>
    <row r="124">
      <c r="A124" s="505">
        <v>948</v>
      </c>
      <c r="B124" s="15" t="s">
        <v>574</v>
      </c>
      <c r="C124" s="24" t="s">
        <v>121</v>
      </c>
      <c r="D124" s="841">
        <f>IFERROR(INDEX('показатель 504-п'!E:E,MATCH('Пок-ль нараст.'!A124,'показатель 504-п'!T:T,0)),"")</f>
        <v>212</v>
      </c>
      <c r="E124" s="510">
        <v>2023</v>
      </c>
      <c r="F124" s="510" t="s">
        <v>18</v>
      </c>
      <c r="G124" s="843"/>
      <c r="H124" s="843"/>
      <c r="I124" s="843"/>
      <c r="J124" s="843"/>
      <c r="K124" s="843"/>
      <c r="L124" s="843"/>
      <c r="M124" s="870" t="s">
        <v>18</v>
      </c>
      <c r="N124" s="843"/>
      <c r="O124" s="494"/>
      <c r="P124" s="494"/>
      <c r="Q124" s="494"/>
      <c r="R124" s="148"/>
      <c r="T124" s="148"/>
      <c r="V124" s="148"/>
    </row>
    <row r="125" hidden="1">
      <c r="A125" s="505">
        <v>953</v>
      </c>
      <c r="B125" s="24" t="s">
        <v>574</v>
      </c>
      <c r="C125" s="24" t="s">
        <v>40</v>
      </c>
      <c r="D125" s="841">
        <f>IFERROR(INDEX('показатель 504-п'!E:E,MATCH('Пок-ль нараст.'!A125,'показатель 504-п'!T:T,0)),"")</f>
        <v>79</v>
      </c>
      <c r="E125" s="510">
        <v>2018</v>
      </c>
      <c r="F125" s="510" t="s">
        <v>18</v>
      </c>
      <c r="G125" s="843"/>
      <c r="H125" s="842" t="s">
        <v>18</v>
      </c>
      <c r="I125" s="843" t="s">
        <v>19</v>
      </c>
      <c r="J125" s="843" t="s">
        <v>19</v>
      </c>
      <c r="K125" s="843"/>
      <c r="L125" s="843" t="s">
        <v>19</v>
      </c>
      <c r="M125" s="843" t="s">
        <v>19</v>
      </c>
      <c r="N125" s="843"/>
      <c r="O125" s="494"/>
      <c r="P125" s="494"/>
      <c r="Q125" s="494"/>
      <c r="R125" s="148"/>
      <c r="T125" s="148"/>
      <c r="V125" s="148"/>
    </row>
    <row r="126">
      <c r="A126" s="505">
        <v>958</v>
      </c>
      <c r="B126" s="15" t="s">
        <v>574</v>
      </c>
      <c r="C126" s="15" t="s">
        <v>122</v>
      </c>
      <c r="D126" s="841">
        <f>IFERROR(INDEX('показатель 504-п'!E:E,MATCH('Пок-ль нараст.'!A126,'показатель 504-п'!T:T,0)),"")</f>
        <v>145</v>
      </c>
      <c r="E126" s="17">
        <v>2017</v>
      </c>
      <c r="F126" s="510" t="s">
        <v>18</v>
      </c>
      <c r="G126" s="842" t="s">
        <v>18</v>
      </c>
      <c r="H126" s="843" t="s">
        <v>19</v>
      </c>
      <c r="I126" s="843" t="s">
        <v>19</v>
      </c>
      <c r="J126" s="843" t="s">
        <v>19</v>
      </c>
      <c r="K126" s="843"/>
      <c r="L126" s="843" t="s">
        <v>19</v>
      </c>
      <c r="M126" s="843" t="s">
        <v>19</v>
      </c>
      <c r="N126" s="843"/>
      <c r="O126" s="494"/>
      <c r="P126" s="494"/>
      <c r="Q126" s="855"/>
      <c r="R126" s="148"/>
      <c r="T126" s="148"/>
      <c r="V126" s="148"/>
    </row>
    <row r="127" hidden="1">
      <c r="A127" s="505">
        <v>962</v>
      </c>
      <c r="B127" s="15" t="s">
        <v>574</v>
      </c>
      <c r="C127" s="15" t="s">
        <v>41</v>
      </c>
      <c r="D127" s="841">
        <f>IFERROR(INDEX('показатель 504-п'!E:E,MATCH('Пок-ль нараст.'!A127,'показатель 504-п'!T:T,0)),"")</f>
        <v>94</v>
      </c>
      <c r="E127" s="17">
        <v>2023</v>
      </c>
      <c r="F127" s="17" t="s">
        <v>18</v>
      </c>
      <c r="G127" s="843"/>
      <c r="H127" s="843"/>
      <c r="I127" s="843"/>
      <c r="J127" s="843"/>
      <c r="K127" s="843"/>
      <c r="L127" s="843"/>
      <c r="M127" s="870" t="s">
        <v>18</v>
      </c>
      <c r="N127" s="843"/>
      <c r="O127" s="494"/>
      <c r="P127" s="494"/>
      <c r="Q127" s="494"/>
      <c r="T127" s="148"/>
      <c r="V127" s="148"/>
    </row>
    <row r="128">
      <c r="A128" s="505">
        <v>970</v>
      </c>
      <c r="B128" s="857" t="s">
        <v>492</v>
      </c>
      <c r="C128" s="857" t="s">
        <v>341</v>
      </c>
      <c r="D128" s="841">
        <f>IFERROR(INDEX('показатель 504-п'!E:E,MATCH('Пок-ль нараст.'!A128,'показатель 504-п'!T:T,0)),"")</f>
        <v>291</v>
      </c>
      <c r="E128" s="510">
        <v>2020</v>
      </c>
      <c r="F128" s="510"/>
      <c r="G128" s="510"/>
      <c r="H128" s="157"/>
      <c r="I128" s="843"/>
      <c r="J128" s="850" t="s">
        <v>18</v>
      </c>
      <c r="K128" s="846"/>
      <c r="L128" s="846"/>
      <c r="M128" s="846"/>
      <c r="N128" s="846"/>
      <c r="O128" s="851">
        <v>2020</v>
      </c>
      <c r="P128" s="852"/>
      <c r="Q128" s="852"/>
      <c r="T128" s="148"/>
      <c r="V128" s="148"/>
    </row>
    <row r="129">
      <c r="A129" s="367">
        <v>972</v>
      </c>
      <c r="B129" s="24" t="s">
        <v>492</v>
      </c>
      <c r="C129" s="867" t="s">
        <v>720</v>
      </c>
      <c r="D129" s="841">
        <f>IFERROR(INDEX('показатель 504-п'!E:E,MATCH('Пок-ль нараст.'!A129,'показатель 504-п'!T:T,0)),"")</f>
        <v>478</v>
      </c>
      <c r="E129" s="510">
        <v>2024</v>
      </c>
      <c r="F129" s="846"/>
      <c r="G129" s="856"/>
      <c r="H129" s="505"/>
      <c r="I129" s="157"/>
      <c r="J129" s="848"/>
      <c r="K129" s="157"/>
      <c r="L129" s="843"/>
      <c r="M129" s="157"/>
      <c r="N129" s="865" t="s">
        <v>18</v>
      </c>
      <c r="O129" s="866">
        <v>2024</v>
      </c>
      <c r="P129" s="367"/>
      <c r="Q129" s="367"/>
      <c r="T129" s="148"/>
      <c r="V129" s="148"/>
    </row>
    <row r="130">
      <c r="A130" s="505">
        <v>978</v>
      </c>
      <c r="B130" s="24" t="s">
        <v>492</v>
      </c>
      <c r="C130" s="24" t="s">
        <v>577</v>
      </c>
      <c r="D130" s="841">
        <f>IFERROR(INDEX('показатель 504-п'!E:E,MATCH('Пок-ль нараст.'!A130,'показатель 504-п'!T:T,0)),"")</f>
        <v>170</v>
      </c>
      <c r="E130" s="510">
        <v>2020</v>
      </c>
      <c r="F130" s="510"/>
      <c r="G130" s="510"/>
      <c r="H130" s="157"/>
      <c r="I130" s="843"/>
      <c r="J130" s="850" t="s">
        <v>18</v>
      </c>
      <c r="K130" s="846"/>
      <c r="L130" s="846"/>
      <c r="M130" s="846"/>
      <c r="N130" s="846"/>
      <c r="O130" s="851">
        <v>2020</v>
      </c>
      <c r="P130" s="852"/>
      <c r="Q130" s="852"/>
      <c r="R130" s="148"/>
      <c r="T130" s="148"/>
      <c r="V130" s="148"/>
    </row>
    <row r="131">
      <c r="A131" s="505">
        <v>982</v>
      </c>
      <c r="B131" s="859" t="s">
        <v>492</v>
      </c>
      <c r="C131" s="859" t="s">
        <v>636</v>
      </c>
      <c r="D131" s="841">
        <f>IFERROR(INDEX('показатель 504-п'!E:E,MATCH('Пок-ль нараст.'!A131,'показатель 504-п'!T:T,0)),"")</f>
        <v>380</v>
      </c>
      <c r="E131" s="17">
        <v>2022</v>
      </c>
      <c r="F131" s="157"/>
      <c r="G131" s="510"/>
      <c r="H131" s="157"/>
      <c r="I131" s="858"/>
      <c r="J131" s="846"/>
      <c r="K131" s="846"/>
      <c r="L131" s="850" t="s">
        <v>18</v>
      </c>
      <c r="M131" s="846"/>
      <c r="N131" s="846"/>
      <c r="O131" s="851">
        <v>2022</v>
      </c>
      <c r="P131" s="852"/>
      <c r="Q131" s="852"/>
      <c r="T131" s="148"/>
      <c r="V131" s="148"/>
    </row>
    <row r="132">
      <c r="A132" s="505">
        <v>1007</v>
      </c>
      <c r="B132" s="24" t="s">
        <v>492</v>
      </c>
      <c r="C132" s="24" t="s">
        <v>8975</v>
      </c>
      <c r="D132" s="841">
        <f>IFERROR(INDEX('показатель 504-п'!E:E,MATCH('Пок-ль нараст.'!A132,'показатель 504-п'!T:T,0)),"")</f>
        <v>200</v>
      </c>
      <c r="E132" s="510">
        <v>2018</v>
      </c>
      <c r="F132" s="510"/>
      <c r="G132" s="510"/>
      <c r="H132" s="850" t="s">
        <v>18</v>
      </c>
      <c r="I132" s="858"/>
      <c r="J132" s="846"/>
      <c r="K132" s="846"/>
      <c r="L132" s="846"/>
      <c r="M132" s="846"/>
      <c r="N132" s="846"/>
      <c r="O132" s="851">
        <v>2018</v>
      </c>
      <c r="P132" s="852"/>
      <c r="Q132" s="852"/>
      <c r="T132" s="148"/>
      <c r="V132" s="148"/>
    </row>
    <row r="133">
      <c r="A133" s="505">
        <v>1019</v>
      </c>
      <c r="B133" s="24" t="s">
        <v>494</v>
      </c>
      <c r="C133" s="24" t="s">
        <v>8976</v>
      </c>
      <c r="D133" s="841">
        <f>IFERROR(INDEX('показатель 504-п'!E:E,MATCH('Пок-ль нараст.'!A133,'показатель 504-п'!T:T,0)),"")</f>
        <v>462</v>
      </c>
      <c r="E133" s="510">
        <v>2018</v>
      </c>
      <c r="F133" s="510"/>
      <c r="G133" s="510"/>
      <c r="H133" s="850" t="s">
        <v>18</v>
      </c>
      <c r="I133" s="858"/>
      <c r="J133" s="846"/>
      <c r="K133" s="846"/>
      <c r="L133" s="846"/>
      <c r="M133" s="846"/>
      <c r="N133" s="846"/>
      <c r="O133" s="851">
        <v>2018</v>
      </c>
      <c r="P133" s="852"/>
      <c r="Q133" s="852"/>
      <c r="T133" s="148"/>
      <c r="V133" s="148"/>
    </row>
    <row r="134">
      <c r="A134" s="505">
        <v>1025</v>
      </c>
      <c r="B134" s="24" t="s">
        <v>494</v>
      </c>
      <c r="C134" s="873" t="s">
        <v>352</v>
      </c>
      <c r="D134" s="841">
        <f>IFERROR(INDEX('показатель 504-п'!E:E,MATCH('Пок-ль нараст.'!A134,'показатель 504-п'!T:T,0)),"")</f>
        <v>227</v>
      </c>
      <c r="E134" s="874">
        <v>2023</v>
      </c>
      <c r="F134" s="874"/>
      <c r="G134" s="846"/>
      <c r="H134" s="861"/>
      <c r="I134" s="862"/>
      <c r="J134" s="861"/>
      <c r="K134" s="846"/>
      <c r="L134" s="846"/>
      <c r="M134" s="850" t="s">
        <v>18</v>
      </c>
      <c r="N134" s="846"/>
      <c r="O134" s="851">
        <v>2023</v>
      </c>
      <c r="P134" s="852"/>
      <c r="Q134" s="852"/>
      <c r="T134" s="148"/>
      <c r="V134" s="148"/>
    </row>
    <row r="135">
      <c r="A135" s="505">
        <v>1042</v>
      </c>
      <c r="B135" s="856" t="s">
        <v>494</v>
      </c>
      <c r="C135" s="856" t="s">
        <v>356</v>
      </c>
      <c r="D135" s="841">
        <f>IFERROR(INDEX('показатель 504-п'!E:E,MATCH('Пок-ль нараст.'!A135,'показатель 504-п'!T:T,0)),"")</f>
        <v>314</v>
      </c>
      <c r="E135" s="510">
        <v>2019</v>
      </c>
      <c r="F135" s="510"/>
      <c r="G135" s="510"/>
      <c r="H135" s="510"/>
      <c r="I135" s="850" t="s">
        <v>18</v>
      </c>
      <c r="J135" s="846"/>
      <c r="K135" s="846"/>
      <c r="L135" s="846"/>
      <c r="M135" s="846"/>
      <c r="N135" s="846"/>
      <c r="O135" s="851">
        <v>2019</v>
      </c>
      <c r="P135" s="852"/>
      <c r="Q135" s="852"/>
      <c r="T135" s="148"/>
      <c r="V135" s="148"/>
    </row>
    <row r="136">
      <c r="A136" s="505">
        <v>1057</v>
      </c>
      <c r="B136" s="860" t="s">
        <v>578</v>
      </c>
      <c r="C136" s="860" t="s">
        <v>124</v>
      </c>
      <c r="D136" s="841">
        <f>IFERROR(INDEX('показатель 504-п'!E:E,MATCH('Пок-ль нараст.'!A136,'показатель 504-п'!T:T,0)),"")</f>
        <v>351</v>
      </c>
      <c r="E136" s="17">
        <v>2017</v>
      </c>
      <c r="F136" s="510" t="s">
        <v>18</v>
      </c>
      <c r="G136" s="842" t="s">
        <v>18</v>
      </c>
      <c r="H136" s="843" t="s">
        <v>19</v>
      </c>
      <c r="I136" s="843" t="s">
        <v>19</v>
      </c>
      <c r="J136" s="843" t="s">
        <v>19</v>
      </c>
      <c r="K136" s="843" t="s">
        <v>19</v>
      </c>
      <c r="L136" s="843"/>
      <c r="M136" s="843"/>
      <c r="N136" s="843"/>
      <c r="O136" s="494"/>
      <c r="P136" s="844">
        <v>2021</v>
      </c>
      <c r="Q136" s="844" t="s">
        <v>1193</v>
      </c>
      <c r="R136" s="148"/>
      <c r="T136" s="148"/>
      <c r="V136" s="148"/>
    </row>
    <row r="137">
      <c r="A137" s="505">
        <v>1074</v>
      </c>
      <c r="B137" s="857" t="s">
        <v>578</v>
      </c>
      <c r="C137" s="857" t="s">
        <v>579</v>
      </c>
      <c r="D137" s="841">
        <f>IFERROR(INDEX('показатель 504-п'!E:E,MATCH('Пок-ль нараст.'!A137,'показатель 504-п'!T:T,0)),"")</f>
        <v>456</v>
      </c>
      <c r="E137" s="510">
        <v>2020</v>
      </c>
      <c r="F137" s="510"/>
      <c r="G137" s="510"/>
      <c r="H137" s="157"/>
      <c r="I137" s="843"/>
      <c r="J137" s="850" t="s">
        <v>18</v>
      </c>
      <c r="K137" s="846"/>
      <c r="L137" s="846"/>
      <c r="M137" s="846"/>
      <c r="N137" s="846"/>
      <c r="O137" s="851">
        <v>2020</v>
      </c>
      <c r="P137" s="852"/>
      <c r="Q137" s="852"/>
      <c r="T137" s="148"/>
      <c r="V137" s="148"/>
    </row>
    <row r="138">
      <c r="A138" s="367">
        <v>1077</v>
      </c>
      <c r="B138" s="24" t="s">
        <v>638</v>
      </c>
      <c r="C138" s="24" t="s">
        <v>361</v>
      </c>
      <c r="D138" s="841">
        <f>IFERROR(INDEX('показатель 504-п'!E:E,MATCH('Пок-ль нараст.'!A138,'показатель 504-п'!T:T,0)),"")</f>
        <v>388</v>
      </c>
      <c r="E138" s="845">
        <v>2024</v>
      </c>
      <c r="F138" s="846"/>
      <c r="G138" s="846"/>
      <c r="H138" s="846"/>
      <c r="I138" s="846"/>
      <c r="J138" s="846"/>
      <c r="K138" s="846"/>
      <c r="L138" s="846"/>
      <c r="M138" s="157"/>
      <c r="N138" s="865" t="s">
        <v>18</v>
      </c>
      <c r="O138" s="866">
        <v>2024</v>
      </c>
      <c r="P138" s="846"/>
      <c r="Q138" s="846"/>
      <c r="T138" s="148"/>
      <c r="V138" s="148"/>
    </row>
    <row r="139" hidden="1">
      <c r="A139" s="505">
        <v>1081</v>
      </c>
      <c r="B139" s="856" t="s">
        <v>638</v>
      </c>
      <c r="C139" s="856" t="s">
        <v>8977</v>
      </c>
      <c r="D139" s="841">
        <f>IFERROR(INDEX('показатель 504-п'!E:E,MATCH('Пок-ль нараст.'!A139,'показатель 504-п'!T:T,0)),"")</f>
        <v>558</v>
      </c>
      <c r="E139" s="17">
        <v>2022</v>
      </c>
      <c r="F139" s="510"/>
      <c r="G139" s="510"/>
      <c r="H139" s="157"/>
      <c r="I139" s="858"/>
      <c r="J139" s="846"/>
      <c r="K139" s="846"/>
      <c r="L139" s="850" t="s">
        <v>18</v>
      </c>
      <c r="M139" s="846"/>
      <c r="N139" s="846"/>
      <c r="O139" s="851">
        <v>2022</v>
      </c>
      <c r="P139" s="852"/>
      <c r="Q139" s="852"/>
      <c r="T139" s="148"/>
      <c r="V139" s="148"/>
    </row>
    <row r="140">
      <c r="A140" s="367">
        <v>1090</v>
      </c>
      <c r="B140" s="24" t="s">
        <v>638</v>
      </c>
      <c r="C140" s="867" t="s">
        <v>366</v>
      </c>
      <c r="D140" s="841">
        <f>IFERROR(INDEX('показатель 504-п'!E:E,MATCH('Пок-ль нараст.'!A140,'показатель 504-п'!T:T,0)),"")</f>
        <v>288</v>
      </c>
      <c r="E140" s="510">
        <v>2024</v>
      </c>
      <c r="F140" s="846"/>
      <c r="G140" s="856"/>
      <c r="H140" s="505"/>
      <c r="I140" s="157"/>
      <c r="J140" s="848"/>
      <c r="K140" s="157"/>
      <c r="L140" s="843"/>
      <c r="M140" s="157"/>
      <c r="N140" s="865" t="s">
        <v>18</v>
      </c>
      <c r="O140" s="866">
        <v>2024</v>
      </c>
      <c r="P140" s="367"/>
      <c r="Q140" s="367"/>
      <c r="T140" s="148"/>
      <c r="V140" s="148"/>
    </row>
    <row r="141">
      <c r="A141" s="367">
        <v>1100</v>
      </c>
      <c r="B141" s="24" t="s">
        <v>638</v>
      </c>
      <c r="C141" s="24" t="s">
        <v>724</v>
      </c>
      <c r="D141" s="841">
        <f>IFERROR(INDEX('показатель 504-п'!E:E,MATCH('Пок-ль нараст.'!A141,'показатель 504-п'!T:T,0)),"")</f>
        <v>171</v>
      </c>
      <c r="E141" s="845">
        <v>2024</v>
      </c>
      <c r="F141" s="846"/>
      <c r="G141" s="846"/>
      <c r="H141" s="846"/>
      <c r="I141" s="846"/>
      <c r="J141" s="846"/>
      <c r="K141" s="846"/>
      <c r="L141" s="846"/>
      <c r="M141" s="157"/>
      <c r="N141" s="865" t="s">
        <v>18</v>
      </c>
      <c r="O141" s="866">
        <v>2024</v>
      </c>
      <c r="P141" s="846"/>
      <c r="Q141" s="846"/>
      <c r="T141" s="148"/>
      <c r="V141" s="148"/>
    </row>
    <row r="142" ht="28.5">
      <c r="A142" s="505">
        <v>1111</v>
      </c>
      <c r="B142" s="856" t="s">
        <v>638</v>
      </c>
      <c r="C142" s="856" t="s">
        <v>373</v>
      </c>
      <c r="D142" s="841">
        <f>IFERROR(INDEX('показатель 504-п'!E:E,MATCH('Пок-ль нараст.'!A142,'показатель 504-п'!T:T,0)),"")</f>
        <v>220</v>
      </c>
      <c r="E142" s="510">
        <v>2023</v>
      </c>
      <c r="F142" s="510"/>
      <c r="G142" s="846"/>
      <c r="H142" s="157"/>
      <c r="I142" s="848"/>
      <c r="J142" s="157"/>
      <c r="K142" s="846"/>
      <c r="L142" s="846"/>
      <c r="M142" s="850" t="s">
        <v>18</v>
      </c>
      <c r="N142" s="846"/>
      <c r="O142" s="851">
        <v>2023</v>
      </c>
      <c r="P142" s="852"/>
      <c r="Q142" s="852"/>
      <c r="T142" s="148"/>
      <c r="V142" s="148"/>
    </row>
    <row r="143" ht="28.5">
      <c r="A143" s="505">
        <v>1125</v>
      </c>
      <c r="B143" s="856" t="s">
        <v>638</v>
      </c>
      <c r="C143" s="856" t="s">
        <v>375</v>
      </c>
      <c r="D143" s="841">
        <f>IFERROR(INDEX('показатель 504-п'!E:E,MATCH('Пок-ль нараст.'!A143,'показатель 504-п'!T:T,0)),"")</f>
        <v>443</v>
      </c>
      <c r="E143" s="510">
        <v>2023</v>
      </c>
      <c r="F143" s="510"/>
      <c r="G143" s="846"/>
      <c r="H143" s="157"/>
      <c r="I143" s="848"/>
      <c r="J143" s="157"/>
      <c r="K143" s="846"/>
      <c r="L143" s="846"/>
      <c r="M143" s="850" t="s">
        <v>18</v>
      </c>
      <c r="N143" s="846"/>
      <c r="O143" s="851">
        <v>2023</v>
      </c>
      <c r="P143" s="852"/>
      <c r="Q143" s="852"/>
      <c r="T143" s="148"/>
      <c r="V143" s="148"/>
    </row>
    <row r="144">
      <c r="A144" s="505">
        <v>1126</v>
      </c>
      <c r="B144" s="856" t="s">
        <v>638</v>
      </c>
      <c r="C144" s="856" t="s">
        <v>376</v>
      </c>
      <c r="D144" s="841">
        <f>IFERROR(INDEX('показатель 504-п'!E:E,MATCH('Пок-ль нараст.'!A144,'показатель 504-п'!T:T,0)),"")</f>
        <v>322</v>
      </c>
      <c r="E144" s="510">
        <v>2023</v>
      </c>
      <c r="F144" s="510"/>
      <c r="G144" s="846"/>
      <c r="H144" s="157"/>
      <c r="I144" s="848"/>
      <c r="J144" s="157"/>
      <c r="K144" s="846"/>
      <c r="L144" s="846"/>
      <c r="M144" s="850" t="s">
        <v>18</v>
      </c>
      <c r="N144" s="846"/>
      <c r="O144" s="851">
        <v>2023</v>
      </c>
      <c r="P144" s="852"/>
      <c r="Q144" s="852"/>
      <c r="T144" s="148"/>
      <c r="V144" s="148"/>
    </row>
    <row r="145" ht="28.5">
      <c r="A145" s="367">
        <v>1127</v>
      </c>
      <c r="B145" s="857" t="s">
        <v>638</v>
      </c>
      <c r="C145" s="863" t="s">
        <v>725</v>
      </c>
      <c r="D145" s="841">
        <f>IFERROR(INDEX('показатель 504-п'!E:E,MATCH('Пок-ль нараст.'!A145,'показатель 504-п'!T:T,0)),"")</f>
        <v>173</v>
      </c>
      <c r="E145" s="510">
        <v>2024</v>
      </c>
      <c r="F145" s="846"/>
      <c r="G145" s="856"/>
      <c r="H145" s="505"/>
      <c r="I145" s="510"/>
      <c r="J145" s="848"/>
      <c r="K145" s="157"/>
      <c r="L145" s="864"/>
      <c r="M145" s="157"/>
      <c r="N145" s="865" t="s">
        <v>18</v>
      </c>
      <c r="O145" s="866">
        <v>2024</v>
      </c>
      <c r="P145" s="367"/>
      <c r="Q145" s="367"/>
      <c r="T145" s="148"/>
      <c r="V145" s="148"/>
    </row>
    <row r="146" ht="28.5">
      <c r="A146" s="367">
        <v>1135</v>
      </c>
      <c r="B146" s="24" t="s">
        <v>638</v>
      </c>
      <c r="C146" s="863" t="s">
        <v>727</v>
      </c>
      <c r="D146" s="841">
        <f>IFERROR(INDEX('показатель 504-п'!E:E,MATCH('Пок-ль нараст.'!A146,'показатель 504-п'!T:T,0)),"")</f>
        <v>240</v>
      </c>
      <c r="E146" s="510">
        <v>2024</v>
      </c>
      <c r="F146" s="846"/>
      <c r="G146" s="856"/>
      <c r="H146" s="505"/>
      <c r="I146" s="510"/>
      <c r="J146" s="848"/>
      <c r="K146" s="157"/>
      <c r="L146" s="864"/>
      <c r="M146" s="157"/>
      <c r="N146" s="865" t="s">
        <v>18</v>
      </c>
      <c r="O146" s="866">
        <v>2024</v>
      </c>
      <c r="P146" s="367"/>
      <c r="Q146" s="367"/>
      <c r="T146" s="148"/>
      <c r="V146" s="148"/>
    </row>
    <row r="147">
      <c r="A147" s="505">
        <v>1136</v>
      </c>
      <c r="B147" s="24" t="s">
        <v>464</v>
      </c>
      <c r="C147" s="24" t="s">
        <v>378</v>
      </c>
      <c r="D147" s="841">
        <f>IFERROR(INDEX('показатель 504-п'!E:E,MATCH('Пок-ль нараст.'!A147,'показатель 504-п'!T:T,0)),"")</f>
        <v>169</v>
      </c>
      <c r="E147" s="157">
        <v>2023</v>
      </c>
      <c r="F147" s="157"/>
      <c r="G147" s="846"/>
      <c r="H147" s="861"/>
      <c r="I147" s="862"/>
      <c r="J147" s="861"/>
      <c r="K147" s="846"/>
      <c r="L147" s="846"/>
      <c r="M147" s="850" t="s">
        <v>18</v>
      </c>
      <c r="N147" s="846"/>
      <c r="O147" s="851">
        <v>2023</v>
      </c>
      <c r="P147" s="852"/>
      <c r="Q147" s="852"/>
      <c r="T147" s="148"/>
      <c r="V147" s="148"/>
    </row>
    <row r="148">
      <c r="A148" s="505">
        <v>1159</v>
      </c>
      <c r="B148" s="853" t="s">
        <v>464</v>
      </c>
      <c r="C148" s="853" t="s">
        <v>379</v>
      </c>
      <c r="D148" s="841">
        <f>IFERROR(INDEX('показатель 504-п'!E:E,MATCH('Пок-ль нараст.'!A148,'показатель 504-п'!T:T,0)),"")</f>
        <v>219</v>
      </c>
      <c r="E148" s="17">
        <v>2022</v>
      </c>
      <c r="F148" s="854"/>
      <c r="G148" s="510"/>
      <c r="H148" s="157"/>
      <c r="I148" s="849"/>
      <c r="J148" s="846"/>
      <c r="K148" s="846"/>
      <c r="L148" s="850" t="s">
        <v>18</v>
      </c>
      <c r="M148" s="846"/>
      <c r="N148" s="846"/>
      <c r="O148" s="851">
        <v>2022</v>
      </c>
      <c r="P148" s="852"/>
      <c r="Q148" s="852"/>
      <c r="T148" s="148"/>
      <c r="V148" s="148"/>
    </row>
    <row r="149">
      <c r="A149" s="505">
        <v>1167</v>
      </c>
      <c r="B149" s="24" t="s">
        <v>464</v>
      </c>
      <c r="C149" s="24" t="s">
        <v>126</v>
      </c>
      <c r="D149" s="841">
        <f>IFERROR(INDEX('показатель 504-п'!E:E,MATCH('Пок-ль нараст.'!A149,'показатель 504-п'!T:T,0)),"")</f>
        <v>178</v>
      </c>
      <c r="E149" s="510">
        <v>2018</v>
      </c>
      <c r="F149" s="510" t="s">
        <v>18</v>
      </c>
      <c r="G149" s="843"/>
      <c r="H149" s="842" t="s">
        <v>18</v>
      </c>
      <c r="I149" s="843"/>
      <c r="J149" s="843"/>
      <c r="K149" s="843"/>
      <c r="L149" s="843"/>
      <c r="M149" s="843"/>
      <c r="N149" s="843"/>
      <c r="O149" s="494"/>
      <c r="P149" s="844">
        <v>2021</v>
      </c>
      <c r="Q149" s="844" t="s">
        <v>1261</v>
      </c>
      <c r="T149" s="148"/>
      <c r="V149" s="148"/>
    </row>
    <row r="150">
      <c r="A150" s="505">
        <v>1170</v>
      </c>
      <c r="B150" s="24" t="s">
        <v>464</v>
      </c>
      <c r="C150" s="24" t="s">
        <v>380</v>
      </c>
      <c r="D150" s="841">
        <f>IFERROR(INDEX('показатель 504-п'!E:E,MATCH('Пок-ль нараст.'!A150,'показатель 504-п'!T:T,0)),"")</f>
        <v>271</v>
      </c>
      <c r="E150" s="157">
        <v>2023</v>
      </c>
      <c r="F150" s="157"/>
      <c r="G150" s="846"/>
      <c r="H150" s="861"/>
      <c r="I150" s="862"/>
      <c r="J150" s="861"/>
      <c r="K150" s="846"/>
      <c r="L150" s="846"/>
      <c r="M150" s="850" t="s">
        <v>18</v>
      </c>
      <c r="N150" s="846"/>
      <c r="O150" s="851">
        <v>2023</v>
      </c>
      <c r="P150" s="852"/>
      <c r="Q150" s="852"/>
      <c r="T150" s="148"/>
      <c r="V150" s="148"/>
    </row>
    <row r="151">
      <c r="A151" s="505">
        <v>1180</v>
      </c>
      <c r="B151" s="24" t="s">
        <v>464</v>
      </c>
      <c r="C151" s="24" t="s">
        <v>180</v>
      </c>
      <c r="D151" s="841">
        <f>IFERROR(INDEX('показатель 504-п'!E:E,MATCH('Пок-ль нараст.'!A151,'показатель 504-п'!T:T,0)),"")</f>
        <v>302</v>
      </c>
      <c r="E151" s="17">
        <v>2017</v>
      </c>
      <c r="F151" s="510" t="s">
        <v>18</v>
      </c>
      <c r="G151" s="842" t="s">
        <v>18</v>
      </c>
      <c r="H151" s="850" t="s">
        <v>19</v>
      </c>
      <c r="I151" s="843"/>
      <c r="J151" s="843"/>
      <c r="K151" s="843"/>
      <c r="L151" s="843"/>
      <c r="M151" s="843"/>
      <c r="N151" s="843"/>
      <c r="O151" s="851">
        <v>2018</v>
      </c>
      <c r="P151" s="494"/>
      <c r="Q151" s="494"/>
      <c r="T151" s="148"/>
      <c r="V151" s="148"/>
    </row>
    <row r="152">
      <c r="A152" s="505">
        <v>1183</v>
      </c>
      <c r="B152" s="24" t="s">
        <v>464</v>
      </c>
      <c r="C152" s="24" t="s">
        <v>181</v>
      </c>
      <c r="D152" s="841">
        <f>IFERROR(INDEX('показатель 504-п'!E:E,MATCH('Пок-ль нараст.'!A152,'показатель 504-п'!T:T,0)),"")</f>
        <v>235</v>
      </c>
      <c r="E152" s="510">
        <v>2018</v>
      </c>
      <c r="F152" s="510" t="s">
        <v>18</v>
      </c>
      <c r="G152" s="843"/>
      <c r="H152" s="842" t="s">
        <v>18</v>
      </c>
      <c r="I152" s="843"/>
      <c r="J152" s="850" t="s">
        <v>19</v>
      </c>
      <c r="K152" s="843"/>
      <c r="L152" s="843"/>
      <c r="M152" s="843"/>
      <c r="N152" s="843"/>
      <c r="O152" s="851">
        <v>2020</v>
      </c>
      <c r="P152" s="844">
        <v>2021</v>
      </c>
      <c r="Q152" s="494"/>
      <c r="T152" s="148"/>
      <c r="V152" s="148"/>
    </row>
    <row r="153">
      <c r="A153" s="505">
        <v>1186</v>
      </c>
      <c r="B153" s="24" t="s">
        <v>464</v>
      </c>
      <c r="C153" s="24" t="s">
        <v>780</v>
      </c>
      <c r="D153" s="841">
        <f>IFERROR(INDEX('показатель 504-п'!E:E,MATCH('Пок-ль нараст.'!A153,'показатель 504-п'!T:T,0)),"")</f>
        <v>283</v>
      </c>
      <c r="E153" s="17">
        <v>2017</v>
      </c>
      <c r="F153" s="510"/>
      <c r="G153" s="850" t="s">
        <v>18</v>
      </c>
      <c r="H153" s="510"/>
      <c r="I153" s="858"/>
      <c r="J153" s="846"/>
      <c r="K153" s="846"/>
      <c r="L153" s="846"/>
      <c r="M153" s="157"/>
      <c r="N153" s="865" t="s">
        <v>19</v>
      </c>
      <c r="O153" s="851" t="s">
        <v>8978</v>
      </c>
      <c r="P153" s="852"/>
      <c r="Q153" s="852"/>
      <c r="R153" s="148"/>
      <c r="T153" s="148"/>
      <c r="V153" s="148"/>
    </row>
    <row r="154" hidden="1">
      <c r="A154" s="505">
        <v>1198</v>
      </c>
      <c r="B154" s="24" t="s">
        <v>642</v>
      </c>
      <c r="C154" s="24" t="s">
        <v>91</v>
      </c>
      <c r="D154" s="841">
        <f>IFERROR(INDEX('показатель 504-п'!E:E,MATCH('Пок-ль нараст.'!A154,'показатель 504-п'!T:T,0)),"")</f>
        <v>92</v>
      </c>
      <c r="E154" s="510">
        <v>2018</v>
      </c>
      <c r="F154" s="510" t="s">
        <v>18</v>
      </c>
      <c r="G154" s="843"/>
      <c r="H154" s="842" t="s">
        <v>18</v>
      </c>
      <c r="I154" s="843"/>
      <c r="J154" s="843" t="s">
        <v>19</v>
      </c>
      <c r="K154" s="843" t="s">
        <v>19</v>
      </c>
      <c r="L154" s="843"/>
      <c r="M154" s="843"/>
      <c r="N154" s="843"/>
      <c r="O154" s="494"/>
      <c r="P154" s="494"/>
      <c r="Q154" s="494"/>
      <c r="T154" s="148"/>
      <c r="V154" s="148"/>
    </row>
    <row r="155">
      <c r="A155" s="505">
        <v>1200</v>
      </c>
      <c r="B155" s="15" t="s">
        <v>642</v>
      </c>
      <c r="C155" s="15" t="s">
        <v>127</v>
      </c>
      <c r="D155" s="841">
        <f>IFERROR(INDEX('показатель 504-п'!E:E,MATCH('Пок-ль нараст.'!A155,'показатель 504-п'!T:T,0)),"")</f>
        <v>210</v>
      </c>
      <c r="E155" s="17">
        <v>2017</v>
      </c>
      <c r="F155" s="510" t="s">
        <v>18</v>
      </c>
      <c r="G155" s="842" t="s">
        <v>18</v>
      </c>
      <c r="H155" s="843" t="s">
        <v>19</v>
      </c>
      <c r="I155" s="843"/>
      <c r="J155" s="843" t="s">
        <v>19</v>
      </c>
      <c r="K155" s="843" t="s">
        <v>19</v>
      </c>
      <c r="L155" s="843"/>
      <c r="M155" s="843"/>
      <c r="N155" s="843"/>
      <c r="O155" s="494"/>
      <c r="P155" s="494"/>
      <c r="Q155" s="844">
        <v>2022</v>
      </c>
      <c r="T155" s="148"/>
      <c r="V155" s="148"/>
    </row>
    <row r="156">
      <c r="A156" s="505">
        <v>1203</v>
      </c>
      <c r="B156" s="24" t="s">
        <v>642</v>
      </c>
      <c r="C156" s="24" t="s">
        <v>383</v>
      </c>
      <c r="D156" s="841">
        <f>IFERROR(INDEX('показатель 504-п'!E:E,MATCH('Пок-ль нараст.'!A156,'показатель 504-п'!T:T,0)),"")</f>
        <v>303</v>
      </c>
      <c r="E156" s="17">
        <v>2022</v>
      </c>
      <c r="F156" s="157"/>
      <c r="G156" s="510"/>
      <c r="H156" s="157"/>
      <c r="I156" s="858"/>
      <c r="J156" s="846"/>
      <c r="K156" s="846"/>
      <c r="L156" s="850" t="s">
        <v>18</v>
      </c>
      <c r="M156" s="846"/>
      <c r="N156" s="846"/>
      <c r="O156" s="851">
        <v>2022</v>
      </c>
      <c r="P156" s="852"/>
      <c r="Q156" s="852"/>
      <c r="T156" s="148"/>
      <c r="V156" s="148"/>
    </row>
    <row r="157" hidden="1">
      <c r="A157" s="505">
        <v>1206</v>
      </c>
      <c r="B157" s="859" t="s">
        <v>642</v>
      </c>
      <c r="C157" s="859" t="s">
        <v>644</v>
      </c>
      <c r="D157" s="841">
        <f>IFERROR(INDEX('показатель 504-п'!E:E,MATCH('Пок-ль нараст.'!A157,'показатель 504-п'!T:T,0)),"")</f>
        <v>577</v>
      </c>
      <c r="E157" s="17">
        <v>2022</v>
      </c>
      <c r="F157" s="157"/>
      <c r="G157" s="510"/>
      <c r="H157" s="157"/>
      <c r="I157" s="858"/>
      <c r="J157" s="846"/>
      <c r="K157" s="846"/>
      <c r="L157" s="850" t="s">
        <v>18</v>
      </c>
      <c r="M157" s="846"/>
      <c r="N157" s="846"/>
      <c r="O157" s="851">
        <v>2022</v>
      </c>
      <c r="P157" s="852"/>
      <c r="Q157" s="852"/>
      <c r="R157" s="148"/>
      <c r="T157" s="148"/>
      <c r="V157" s="148"/>
    </row>
    <row r="158">
      <c r="A158" s="505">
        <v>1207</v>
      </c>
      <c r="B158" s="24" t="s">
        <v>642</v>
      </c>
      <c r="C158" s="24" t="s">
        <v>128</v>
      </c>
      <c r="D158" s="841">
        <f>IFERROR(INDEX('показатель 504-п'!E:E,MATCH('Пок-ль нараст.'!A158,'показатель 504-п'!T:T,0)),"")</f>
        <v>110</v>
      </c>
      <c r="E158" s="510">
        <v>2018</v>
      </c>
      <c r="F158" s="510" t="s">
        <v>18</v>
      </c>
      <c r="G158" s="843"/>
      <c r="H158" s="842" t="s">
        <v>18</v>
      </c>
      <c r="I158" s="843"/>
      <c r="J158" s="843" t="s">
        <v>19</v>
      </c>
      <c r="K158" s="843" t="s">
        <v>19</v>
      </c>
      <c r="L158" s="843"/>
      <c r="M158" s="843"/>
      <c r="N158" s="843"/>
      <c r="O158" s="494"/>
      <c r="P158" s="494"/>
      <c r="Q158" s="844">
        <v>2022</v>
      </c>
      <c r="T158" s="148"/>
      <c r="V158" s="148"/>
    </row>
    <row r="159">
      <c r="A159" s="505">
        <v>1222</v>
      </c>
      <c r="B159" s="24" t="s">
        <v>642</v>
      </c>
      <c r="C159" s="24" t="s">
        <v>129</v>
      </c>
      <c r="D159" s="841">
        <f>IFERROR(INDEX('показатель 504-п'!E:E,MATCH('Пок-ль нараст.'!A159,'показатель 504-п'!T:T,0)),"")</f>
        <v>135</v>
      </c>
      <c r="E159" s="510">
        <v>2020</v>
      </c>
      <c r="F159" s="510" t="s">
        <v>18</v>
      </c>
      <c r="G159" s="843"/>
      <c r="H159" s="843"/>
      <c r="I159" s="843"/>
      <c r="J159" s="842" t="s">
        <v>18</v>
      </c>
      <c r="K159" s="843" t="s">
        <v>19</v>
      </c>
      <c r="L159" s="843"/>
      <c r="M159" s="843" t="s">
        <v>19</v>
      </c>
      <c r="N159" s="843"/>
      <c r="O159" s="494"/>
      <c r="P159" s="494"/>
      <c r="Q159" s="855"/>
      <c r="T159" s="148"/>
      <c r="V159" s="148"/>
    </row>
    <row r="160">
      <c r="A160" s="367">
        <v>1230</v>
      </c>
      <c r="B160" s="24" t="s">
        <v>498</v>
      </c>
      <c r="C160" s="867" t="s">
        <v>386</v>
      </c>
      <c r="D160" s="841">
        <f>IFERROR(INDEX('показатель 504-п'!E:E,MATCH('Пок-ль нараст.'!A160,'показатель 504-п'!T:T,0)),"")</f>
        <v>273</v>
      </c>
      <c r="E160" s="510">
        <v>2024</v>
      </c>
      <c r="F160" s="846"/>
      <c r="G160" s="856"/>
      <c r="H160" s="505"/>
      <c r="I160" s="510"/>
      <c r="J160" s="848"/>
      <c r="K160" s="157"/>
      <c r="L160" s="864"/>
      <c r="M160" s="157"/>
      <c r="N160" s="865" t="s">
        <v>18</v>
      </c>
      <c r="O160" s="866">
        <v>2024</v>
      </c>
      <c r="P160" s="367"/>
      <c r="Q160" s="367"/>
      <c r="R160" s="148"/>
      <c r="T160" s="148"/>
      <c r="V160" s="148"/>
    </row>
    <row r="161">
      <c r="A161" s="505">
        <v>1241</v>
      </c>
      <c r="B161" s="15" t="s">
        <v>498</v>
      </c>
      <c r="C161" s="15" t="s">
        <v>131</v>
      </c>
      <c r="D161" s="841">
        <f>IFERROR(INDEX('показатель 504-п'!E:E,MATCH('Пок-ль нараст.'!A161,'показатель 504-п'!T:T,0)),"")</f>
        <v>107</v>
      </c>
      <c r="E161" s="17">
        <v>2017</v>
      </c>
      <c r="F161" s="510" t="s">
        <v>18</v>
      </c>
      <c r="G161" s="842" t="s">
        <v>18</v>
      </c>
      <c r="H161" s="843" t="s">
        <v>19</v>
      </c>
      <c r="I161" s="843" t="s">
        <v>19</v>
      </c>
      <c r="J161" s="843" t="s">
        <v>19</v>
      </c>
      <c r="K161" s="843"/>
      <c r="L161" s="843"/>
      <c r="M161" s="843"/>
      <c r="N161" s="843"/>
      <c r="O161" s="494"/>
      <c r="P161" s="494" t="s">
        <v>8979</v>
      </c>
      <c r="Q161" s="855"/>
      <c r="R161" s="148"/>
      <c r="T161" s="148"/>
      <c r="V161" s="148"/>
    </row>
    <row r="162">
      <c r="A162" s="505">
        <v>1242</v>
      </c>
      <c r="B162" s="24" t="s">
        <v>498</v>
      </c>
      <c r="C162" s="24" t="s">
        <v>8980</v>
      </c>
      <c r="D162" s="841">
        <f>IFERROR(INDEX('показатель 504-п'!E:E,MATCH('Пок-ль нараст.'!A162,'показатель 504-п'!T:T,0)),"")</f>
        <v>127</v>
      </c>
      <c r="E162" s="510">
        <v>2018</v>
      </c>
      <c r="F162" s="510"/>
      <c r="G162" s="510"/>
      <c r="H162" s="850" t="s">
        <v>18</v>
      </c>
      <c r="I162" s="858"/>
      <c r="J162" s="846"/>
      <c r="K162" s="846"/>
      <c r="L162" s="846"/>
      <c r="M162" s="846"/>
      <c r="N162" s="846"/>
      <c r="O162" s="851">
        <v>2018</v>
      </c>
      <c r="P162" s="852"/>
      <c r="Q162" s="852"/>
      <c r="R162" s="148"/>
      <c r="T162" s="148"/>
      <c r="V162" s="148"/>
    </row>
    <row r="163">
      <c r="A163" s="505">
        <v>1248</v>
      </c>
      <c r="B163" s="15" t="s">
        <v>498</v>
      </c>
      <c r="C163" s="15" t="s">
        <v>182</v>
      </c>
      <c r="D163" s="841">
        <f>IFERROR(INDEX('показатель 504-п'!E:E,MATCH('Пок-ль нараст.'!A163,'показатель 504-п'!T:T,0)),"")</f>
        <v>454</v>
      </c>
      <c r="E163" s="17">
        <v>2017</v>
      </c>
      <c r="F163" s="510" t="s">
        <v>18</v>
      </c>
      <c r="G163" s="842" t="s">
        <v>18</v>
      </c>
      <c r="H163" s="850" t="s">
        <v>19</v>
      </c>
      <c r="I163" s="843"/>
      <c r="J163" s="843"/>
      <c r="K163" s="843"/>
      <c r="L163" s="843"/>
      <c r="M163" s="843"/>
      <c r="N163" s="843"/>
      <c r="O163" s="851">
        <v>2018</v>
      </c>
      <c r="P163" s="494"/>
      <c r="Q163" s="494"/>
      <c r="T163" s="148"/>
      <c r="V163" s="148"/>
    </row>
    <row r="164">
      <c r="A164" s="505">
        <v>1256</v>
      </c>
      <c r="B164" s="15" t="s">
        <v>498</v>
      </c>
      <c r="C164" s="15" t="s">
        <v>183</v>
      </c>
      <c r="D164" s="841">
        <f>IFERROR(INDEX('показатель 504-п'!E:E,MATCH('Пок-ль нараст.'!A164,'показатель 504-п'!T:T,0)),"")</f>
        <v>155</v>
      </c>
      <c r="E164" s="17">
        <v>2017</v>
      </c>
      <c r="F164" s="510" t="s">
        <v>18</v>
      </c>
      <c r="G164" s="842" t="s">
        <v>18</v>
      </c>
      <c r="H164" s="850" t="s">
        <v>19</v>
      </c>
      <c r="I164" s="843"/>
      <c r="J164" s="843"/>
      <c r="K164" s="843"/>
      <c r="L164" s="843"/>
      <c r="M164" s="843"/>
      <c r="N164" s="843"/>
      <c r="O164" s="851">
        <v>2018</v>
      </c>
      <c r="P164" s="494"/>
      <c r="Q164" s="494"/>
      <c r="T164" s="148"/>
      <c r="V164" s="148"/>
    </row>
    <row r="165">
      <c r="A165" s="505">
        <v>1257</v>
      </c>
      <c r="B165" s="15" t="s">
        <v>498</v>
      </c>
      <c r="C165" s="15" t="s">
        <v>184</v>
      </c>
      <c r="D165" s="841">
        <f>IFERROR(INDEX('показатель 504-п'!E:E,MATCH('Пок-ль нараст.'!A165,'показатель 504-п'!T:T,0)),"")</f>
        <v>129</v>
      </c>
      <c r="E165" s="17">
        <v>2017</v>
      </c>
      <c r="F165" s="510" t="s">
        <v>18</v>
      </c>
      <c r="G165" s="842" t="s">
        <v>18</v>
      </c>
      <c r="H165" s="850" t="s">
        <v>19</v>
      </c>
      <c r="I165" s="843"/>
      <c r="J165" s="843"/>
      <c r="K165" s="843"/>
      <c r="L165" s="843"/>
      <c r="M165" s="843"/>
      <c r="N165" s="843"/>
      <c r="O165" s="851">
        <v>2018</v>
      </c>
      <c r="P165" s="494"/>
      <c r="Q165" s="494"/>
      <c r="R165" s="148"/>
      <c r="T165" s="148"/>
      <c r="V165" s="148"/>
    </row>
    <row r="166" hidden="1">
      <c r="A166" s="505">
        <v>1259</v>
      </c>
      <c r="B166" s="24" t="s">
        <v>8981</v>
      </c>
      <c r="C166" s="24" t="s">
        <v>43</v>
      </c>
      <c r="D166" s="841">
        <f>IFERROR(INDEX('показатель 504-п'!E:E,MATCH('Пок-ль нараст.'!A166,'показатель 504-п'!T:T,0)),"")</f>
        <v>56</v>
      </c>
      <c r="E166" s="510">
        <v>2019</v>
      </c>
      <c r="F166" s="510" t="s">
        <v>18</v>
      </c>
      <c r="G166" s="843"/>
      <c r="H166" s="843"/>
      <c r="I166" s="842" t="s">
        <v>18</v>
      </c>
      <c r="J166" s="843" t="s">
        <v>19</v>
      </c>
      <c r="K166" s="843" t="s">
        <v>19</v>
      </c>
      <c r="L166" s="843" t="s">
        <v>19</v>
      </c>
      <c r="M166" s="843" t="s">
        <v>19</v>
      </c>
      <c r="N166" s="843"/>
      <c r="O166" s="494"/>
      <c r="P166" s="494"/>
      <c r="Q166" s="494"/>
      <c r="T166" s="148"/>
      <c r="V166" s="148"/>
    </row>
    <row r="167">
      <c r="A167" s="505">
        <v>1267</v>
      </c>
      <c r="B167" s="24" t="s">
        <v>8981</v>
      </c>
      <c r="C167" s="24" t="s">
        <v>8982</v>
      </c>
      <c r="D167" s="841">
        <f>IFERROR(INDEX('показатель 504-п'!E:E,MATCH('Пок-ль нараст.'!A167,'показатель 504-п'!T:T,0)),"")</f>
        <v>198</v>
      </c>
      <c r="E167" s="510">
        <v>2020</v>
      </c>
      <c r="F167" s="510" t="s">
        <v>18</v>
      </c>
      <c r="G167" s="843"/>
      <c r="H167" s="843"/>
      <c r="I167" s="843"/>
      <c r="J167" s="842" t="s">
        <v>18</v>
      </c>
      <c r="K167" s="843"/>
      <c r="L167" s="843"/>
      <c r="M167" s="843"/>
      <c r="N167" s="843"/>
      <c r="O167" s="494"/>
      <c r="P167" s="844">
        <v>2019</v>
      </c>
      <c r="Q167" s="844">
        <v>2022</v>
      </c>
      <c r="R167" s="148"/>
      <c r="T167" s="148"/>
      <c r="V167" s="148"/>
    </row>
    <row r="168">
      <c r="A168" s="505">
        <v>1292</v>
      </c>
      <c r="B168" s="24" t="s">
        <v>8981</v>
      </c>
      <c r="C168" s="24" t="s">
        <v>133</v>
      </c>
      <c r="D168" s="841">
        <f>IFERROR(INDEX('показатель 504-п'!E:E,MATCH('Пок-ль нараст.'!A168,'показатель 504-п'!T:T,0)),"")</f>
        <v>132</v>
      </c>
      <c r="E168" s="17">
        <v>2022</v>
      </c>
      <c r="F168" s="510" t="s">
        <v>18</v>
      </c>
      <c r="G168" s="843"/>
      <c r="H168" s="843"/>
      <c r="I168" s="843"/>
      <c r="J168" s="843"/>
      <c r="K168" s="843"/>
      <c r="L168" s="842" t="s">
        <v>18</v>
      </c>
      <c r="M168" s="843"/>
      <c r="N168" s="843"/>
      <c r="O168" s="494"/>
      <c r="P168" s="494"/>
      <c r="Q168" s="844">
        <v>2022</v>
      </c>
      <c r="R168" s="148"/>
      <c r="T168" s="148"/>
      <c r="V168" s="148"/>
    </row>
    <row r="169">
      <c r="A169" s="505">
        <v>1303</v>
      </c>
      <c r="B169" s="857" t="s">
        <v>582</v>
      </c>
      <c r="C169" s="859" t="s">
        <v>393</v>
      </c>
      <c r="D169" s="841">
        <f>IFERROR(INDEX('показатель 504-п'!E:E,MATCH('Пок-ль нараст.'!A169,'показатель 504-п'!T:T,0)),"")</f>
        <v>221</v>
      </c>
      <c r="E169" s="157">
        <v>2023</v>
      </c>
      <c r="F169" s="157"/>
      <c r="G169" s="846"/>
      <c r="H169" s="157"/>
      <c r="I169" s="848"/>
      <c r="J169" s="157"/>
      <c r="K169" s="846"/>
      <c r="L169" s="846"/>
      <c r="M169" s="850" t="s">
        <v>18</v>
      </c>
      <c r="N169" s="846"/>
      <c r="O169" s="851">
        <v>2023</v>
      </c>
      <c r="P169" s="852"/>
      <c r="Q169" s="852"/>
      <c r="T169" s="148"/>
      <c r="V169" s="148"/>
    </row>
    <row r="170">
      <c r="A170" s="372">
        <v>1305</v>
      </c>
      <c r="B170" s="24" t="s">
        <v>582</v>
      </c>
      <c r="C170" s="875" t="s">
        <v>731</v>
      </c>
      <c r="D170" s="841">
        <f>IFERROR(INDEX('показатель 504-п'!E:E,MATCH('Пок-ль нараст.'!A170,'показатель 504-п'!T:T,0)),"")</f>
        <v>136</v>
      </c>
      <c r="E170" s="845">
        <v>2024</v>
      </c>
      <c r="F170" s="846"/>
      <c r="G170" s="846"/>
      <c r="H170" s="846"/>
      <c r="I170" s="846"/>
      <c r="J170" s="846"/>
      <c r="K170" s="846"/>
      <c r="L170" s="846"/>
      <c r="M170" s="157"/>
      <c r="N170" s="865" t="s">
        <v>18</v>
      </c>
      <c r="O170" s="866">
        <v>2024</v>
      </c>
      <c r="P170" s="846"/>
      <c r="Q170" s="846"/>
      <c r="T170" s="148"/>
      <c r="V170" s="148"/>
    </row>
    <row r="171">
      <c r="A171" s="505">
        <v>1308</v>
      </c>
      <c r="B171" s="15" t="s">
        <v>582</v>
      </c>
      <c r="C171" s="15" t="s">
        <v>173</v>
      </c>
      <c r="D171" s="841">
        <f>IFERROR(INDEX('показатель 504-п'!E:E,MATCH('Пок-ль нараст.'!A171,'показатель 504-п'!T:T,0)),"")</f>
        <v>183</v>
      </c>
      <c r="E171" s="17">
        <v>2017</v>
      </c>
      <c r="F171" s="510" t="s">
        <v>18</v>
      </c>
      <c r="G171" s="842" t="s">
        <v>18</v>
      </c>
      <c r="H171" s="843" t="s">
        <v>19</v>
      </c>
      <c r="I171" s="843"/>
      <c r="J171" s="843" t="s">
        <v>19</v>
      </c>
      <c r="K171" s="843"/>
      <c r="L171" s="843"/>
      <c r="M171" s="850" t="s">
        <v>19</v>
      </c>
      <c r="N171" s="843"/>
      <c r="O171" s="851">
        <v>2023</v>
      </c>
      <c r="P171" s="494"/>
      <c r="Q171" s="494"/>
      <c r="R171" s="148"/>
      <c r="T171" s="148"/>
      <c r="V171" s="148"/>
    </row>
    <row r="172" hidden="1">
      <c r="A172" s="505">
        <v>1316</v>
      </c>
      <c r="B172" s="24" t="s">
        <v>582</v>
      </c>
      <c r="C172" s="24" t="s">
        <v>45</v>
      </c>
      <c r="D172" s="841">
        <f>IFERROR(INDEX('показатель 504-п'!E:E,MATCH('Пок-ль нараст.'!A172,'показатель 504-п'!T:T,0)),"")</f>
        <v>42</v>
      </c>
      <c r="E172" s="845">
        <v>2024</v>
      </c>
      <c r="F172" s="845" t="s">
        <v>18</v>
      </c>
      <c r="G172" s="846"/>
      <c r="H172" s="846"/>
      <c r="I172" s="846"/>
      <c r="J172" s="846"/>
      <c r="K172" s="846"/>
      <c r="L172" s="846"/>
      <c r="M172" s="846"/>
      <c r="N172" s="842" t="s">
        <v>18</v>
      </c>
      <c r="O172" s="846"/>
      <c r="P172" s="846"/>
      <c r="Q172" s="846"/>
      <c r="T172" s="148"/>
      <c r="V172" s="148"/>
    </row>
    <row r="173" hidden="1">
      <c r="A173" s="505">
        <v>1338</v>
      </c>
      <c r="B173" s="857" t="s">
        <v>582</v>
      </c>
      <c r="C173" s="857" t="s">
        <v>583</v>
      </c>
      <c r="D173" s="841">
        <f>IFERROR(INDEX('показатель 504-п'!E:E,MATCH('Пок-ль нараст.'!A173,'показатель 504-п'!T:T,0)),"")</f>
        <v>694</v>
      </c>
      <c r="E173" s="510">
        <v>2020</v>
      </c>
      <c r="F173" s="510"/>
      <c r="G173" s="510"/>
      <c r="H173" s="157"/>
      <c r="I173" s="876"/>
      <c r="J173" s="850" t="s">
        <v>18</v>
      </c>
      <c r="K173" s="846"/>
      <c r="L173" s="846"/>
      <c r="M173" s="846"/>
      <c r="N173" s="846"/>
      <c r="O173" s="851">
        <v>2020</v>
      </c>
      <c r="P173" s="852"/>
      <c r="Q173" s="852"/>
      <c r="T173" s="148"/>
      <c r="V173" s="148"/>
    </row>
    <row r="174">
      <c r="A174" s="505">
        <v>1349</v>
      </c>
      <c r="B174" s="859" t="s">
        <v>537</v>
      </c>
      <c r="C174" s="856" t="s">
        <v>200</v>
      </c>
      <c r="D174" s="841">
        <f>IFERROR(INDEX('показатель 504-п'!E:E,MATCH('Пок-ль нараст.'!A174,'показатель 504-п'!T:T,0)),"")</f>
        <v>263</v>
      </c>
      <c r="E174" s="510">
        <v>2023</v>
      </c>
      <c r="F174" s="510"/>
      <c r="G174" s="846"/>
      <c r="H174" s="510"/>
      <c r="I174" s="848"/>
      <c r="J174" s="157"/>
      <c r="K174" s="846"/>
      <c r="L174" s="846"/>
      <c r="M174" s="850" t="s">
        <v>18</v>
      </c>
      <c r="N174" s="846"/>
      <c r="O174" s="851">
        <v>2023</v>
      </c>
      <c r="P174" s="852"/>
      <c r="Q174" s="852"/>
      <c r="T174" s="148"/>
      <c r="V174" s="148"/>
    </row>
    <row r="175" hidden="1">
      <c r="A175" s="505">
        <v>1362</v>
      </c>
      <c r="B175" s="856" t="s">
        <v>537</v>
      </c>
      <c r="C175" s="856" t="s">
        <v>161</v>
      </c>
      <c r="D175" s="841">
        <f>IFERROR(INDEX('показатель 504-п'!E:E,MATCH('Пок-ль нараст.'!A175,'показатель 504-п'!T:T,0)),"")</f>
        <v>515</v>
      </c>
      <c r="E175" s="510">
        <v>2019</v>
      </c>
      <c r="F175" s="510"/>
      <c r="G175" s="510"/>
      <c r="H175" s="510"/>
      <c r="I175" s="850" t="s">
        <v>18</v>
      </c>
      <c r="J175" s="846"/>
      <c r="K175" s="846"/>
      <c r="L175" s="846"/>
      <c r="M175" s="846"/>
      <c r="N175" s="846"/>
      <c r="O175" s="851">
        <v>2019</v>
      </c>
      <c r="P175" s="852"/>
      <c r="Q175" s="852"/>
      <c r="T175" s="148"/>
      <c r="V175" s="148"/>
    </row>
    <row r="176">
      <c r="A176" s="505">
        <v>1365</v>
      </c>
      <c r="B176" s="856" t="s">
        <v>537</v>
      </c>
      <c r="C176" s="856" t="s">
        <v>402</v>
      </c>
      <c r="D176" s="841">
        <f>IFERROR(INDEX('показатель 504-п'!E:E,MATCH('Пок-ль нараст.'!A176,'показатель 504-п'!T:T,0)),"")</f>
        <v>253</v>
      </c>
      <c r="E176" s="510">
        <v>2019</v>
      </c>
      <c r="F176" s="510"/>
      <c r="G176" s="510"/>
      <c r="H176" s="510"/>
      <c r="I176" s="850" t="s">
        <v>18</v>
      </c>
      <c r="J176" s="846"/>
      <c r="K176" s="846"/>
      <c r="L176" s="846"/>
      <c r="M176" s="846"/>
      <c r="N176" s="846"/>
      <c r="O176" s="851">
        <v>2019</v>
      </c>
      <c r="P176" s="852"/>
      <c r="Q176" s="852"/>
      <c r="T176" s="148"/>
      <c r="V176" s="148"/>
    </row>
    <row r="177">
      <c r="A177" s="505">
        <v>1371</v>
      </c>
      <c r="B177" s="859" t="s">
        <v>537</v>
      </c>
      <c r="C177" s="856" t="s">
        <v>697</v>
      </c>
      <c r="D177" s="841">
        <f>IFERROR(INDEX('показатель 504-п'!E:E,MATCH('Пок-ль нараст.'!A177,'показатель 504-п'!T:T,0)),"")</f>
        <v>187</v>
      </c>
      <c r="E177" s="510">
        <v>2023</v>
      </c>
      <c r="F177" s="510"/>
      <c r="G177" s="846"/>
      <c r="H177" s="157"/>
      <c r="I177" s="848"/>
      <c r="J177" s="157"/>
      <c r="K177" s="846"/>
      <c r="L177" s="846"/>
      <c r="M177" s="850" t="s">
        <v>18</v>
      </c>
      <c r="N177" s="846"/>
      <c r="O177" s="851">
        <v>2023</v>
      </c>
      <c r="P177" s="852"/>
      <c r="Q177" s="852"/>
      <c r="T177" s="148"/>
      <c r="V177" s="148"/>
    </row>
    <row r="178">
      <c r="A178" s="505">
        <v>1372</v>
      </c>
      <c r="B178" s="859" t="s">
        <v>537</v>
      </c>
      <c r="C178" s="24" t="s">
        <v>607</v>
      </c>
      <c r="D178" s="841">
        <f>IFERROR(INDEX('показатель 504-п'!E:E,MATCH('Пок-ль нараст.'!A178,'показатель 504-п'!T:T,0)),"")</f>
        <v>345</v>
      </c>
      <c r="E178" s="157">
        <v>2021</v>
      </c>
      <c r="F178" s="510"/>
      <c r="G178" s="510"/>
      <c r="H178" s="157"/>
      <c r="I178" s="843"/>
      <c r="J178" s="846"/>
      <c r="K178" s="850" t="s">
        <v>18</v>
      </c>
      <c r="L178" s="846"/>
      <c r="M178" s="846"/>
      <c r="N178" s="846"/>
      <c r="O178" s="851">
        <v>2021</v>
      </c>
      <c r="P178" s="852"/>
      <c r="Q178" s="852"/>
      <c r="T178" s="148"/>
      <c r="V178" s="148"/>
    </row>
    <row r="179">
      <c r="A179" s="505">
        <v>1401</v>
      </c>
      <c r="B179" s="24" t="s">
        <v>700</v>
      </c>
      <c r="C179" s="24" t="s">
        <v>47</v>
      </c>
      <c r="D179" s="841">
        <f>IFERROR(INDEX('показатель 504-п'!E:E,MATCH('Пок-ль нараст.'!A179,'показатель 504-п'!T:T,0)),"")</f>
        <v>174</v>
      </c>
      <c r="E179" s="845">
        <v>2024</v>
      </c>
      <c r="F179" s="845" t="s">
        <v>18</v>
      </c>
      <c r="G179" s="846"/>
      <c r="H179" s="846"/>
      <c r="I179" s="846"/>
      <c r="J179" s="846"/>
      <c r="K179" s="846"/>
      <c r="L179" s="846"/>
      <c r="M179" s="846"/>
      <c r="N179" s="842" t="s">
        <v>18</v>
      </c>
      <c r="O179" s="846"/>
      <c r="P179" s="846"/>
      <c r="Q179" s="846"/>
      <c r="T179" s="148"/>
      <c r="V179" s="148"/>
    </row>
    <row r="180" hidden="1">
      <c r="A180" s="505">
        <v>1410</v>
      </c>
      <c r="B180" s="15" t="s">
        <v>700</v>
      </c>
      <c r="C180" s="15" t="s">
        <v>185</v>
      </c>
      <c r="D180" s="841">
        <f>IFERROR(INDEX('показатель 504-п'!E:E,MATCH('Пок-ль нараст.'!A180,'показатель 504-п'!T:T,0)),"")</f>
        <v>669</v>
      </c>
      <c r="E180" s="17">
        <v>2017</v>
      </c>
      <c r="F180" s="510" t="s">
        <v>18</v>
      </c>
      <c r="G180" s="842" t="s">
        <v>18</v>
      </c>
      <c r="H180" s="843"/>
      <c r="I180" s="872" t="s">
        <v>19</v>
      </c>
      <c r="J180" s="843"/>
      <c r="K180" s="843"/>
      <c r="L180" s="843"/>
      <c r="M180" s="843"/>
      <c r="N180" s="843"/>
      <c r="O180" s="851">
        <v>2019</v>
      </c>
      <c r="P180" s="494"/>
      <c r="Q180" s="494"/>
      <c r="T180" s="148"/>
      <c r="V180" s="148"/>
    </row>
    <row r="181">
      <c r="A181" s="505">
        <v>1404</v>
      </c>
      <c r="B181" s="859" t="s">
        <v>542</v>
      </c>
      <c r="C181" s="24" t="s">
        <v>409</v>
      </c>
      <c r="D181" s="841">
        <f>IFERROR(INDEX('показатель 504-п'!E:E,MATCH('Пок-ль нараст.'!A181,'показатель 504-п'!T:T,0)),"")</f>
        <v>295</v>
      </c>
      <c r="E181" s="157">
        <v>2023</v>
      </c>
      <c r="F181" s="157"/>
      <c r="G181" s="846"/>
      <c r="H181" s="861"/>
      <c r="I181" s="862"/>
      <c r="J181" s="861"/>
      <c r="K181" s="846"/>
      <c r="L181" s="846"/>
      <c r="M181" s="850" t="s">
        <v>18</v>
      </c>
      <c r="N181" s="846"/>
      <c r="O181" s="851">
        <v>2023</v>
      </c>
      <c r="P181" s="852"/>
      <c r="Q181" s="852"/>
      <c r="T181" s="148"/>
      <c r="V181" s="148"/>
    </row>
    <row r="182">
      <c r="A182" s="505">
        <v>1466</v>
      </c>
      <c r="B182" s="859" t="s">
        <v>8983</v>
      </c>
      <c r="C182" s="857" t="s">
        <v>8984</v>
      </c>
      <c r="D182" s="841">
        <f>IFERROR(INDEX('показатель 504-п'!E:E,MATCH('Пок-ль нараст.'!A182,'показатель 504-п'!T:T,0)),"")</f>
        <v>338</v>
      </c>
      <c r="E182" s="17">
        <v>2022</v>
      </c>
      <c r="F182" s="157"/>
      <c r="G182" s="510"/>
      <c r="H182" s="157"/>
      <c r="I182" s="877"/>
      <c r="J182" s="846"/>
      <c r="K182" s="846"/>
      <c r="L182" s="850" t="s">
        <v>18</v>
      </c>
      <c r="M182" s="846"/>
      <c r="N182" s="846"/>
      <c r="O182" s="851">
        <v>2022</v>
      </c>
      <c r="P182" s="852"/>
      <c r="Q182" s="852"/>
      <c r="T182" s="148"/>
      <c r="V182" s="148"/>
    </row>
    <row r="183" hidden="1">
      <c r="A183" s="505">
        <v>1424</v>
      </c>
      <c r="B183" s="24" t="s">
        <v>48</v>
      </c>
      <c r="C183" s="24" t="s">
        <v>134</v>
      </c>
      <c r="D183" s="841">
        <f>IFERROR(INDEX('показатель 504-п'!E:E,MATCH('Пок-ль нараст.'!A183,'показатель 504-п'!T:T,0)),"")</f>
        <v>88</v>
      </c>
      <c r="E183" s="510">
        <v>2018</v>
      </c>
      <c r="F183" s="510" t="s">
        <v>18</v>
      </c>
      <c r="G183" s="843"/>
      <c r="H183" s="842" t="s">
        <v>18</v>
      </c>
      <c r="I183" s="843" t="s">
        <v>19</v>
      </c>
      <c r="J183" s="843" t="s">
        <v>19</v>
      </c>
      <c r="K183" s="843" t="s">
        <v>19</v>
      </c>
      <c r="L183" s="843" t="s">
        <v>19</v>
      </c>
      <c r="M183" s="843"/>
      <c r="N183" s="843"/>
      <c r="O183" s="494"/>
      <c r="P183" s="494"/>
      <c r="Q183" s="844">
        <v>2022</v>
      </c>
      <c r="R183" s="148"/>
      <c r="T183" s="148"/>
      <c r="V183" s="148"/>
    </row>
    <row r="184">
      <c r="A184" s="505">
        <v>1425</v>
      </c>
      <c r="B184" s="24" t="s">
        <v>48</v>
      </c>
      <c r="C184" s="24" t="s">
        <v>8985</v>
      </c>
      <c r="D184" s="841">
        <f>IFERROR(INDEX('показатель 504-п'!E:E,MATCH('Пок-ль нараст.'!A184,'показатель 504-п'!T:T,0)),"")</f>
        <v>340</v>
      </c>
      <c r="E184" s="510">
        <v>2018</v>
      </c>
      <c r="F184" s="510" t="s">
        <v>18</v>
      </c>
      <c r="G184" s="843"/>
      <c r="H184" s="842" t="s">
        <v>18</v>
      </c>
      <c r="I184" s="843" t="s">
        <v>19</v>
      </c>
      <c r="J184" s="843" t="s">
        <v>19</v>
      </c>
      <c r="K184" s="850" t="s">
        <v>19</v>
      </c>
      <c r="L184" s="843"/>
      <c r="M184" s="843"/>
      <c r="N184" s="843"/>
      <c r="O184" s="851">
        <v>2021</v>
      </c>
      <c r="P184" s="494"/>
      <c r="Q184" s="494"/>
      <c r="R184" s="148"/>
      <c r="T184" s="148"/>
      <c r="V184" s="148"/>
    </row>
    <row r="185">
      <c r="A185" s="505">
        <v>1426</v>
      </c>
      <c r="B185" s="24" t="s">
        <v>48</v>
      </c>
      <c r="C185" s="24" t="s">
        <v>135</v>
      </c>
      <c r="D185" s="841">
        <f>IFERROR(INDEX('показатель 504-п'!E:E,MATCH('Пок-ль нараст.'!A185,'показатель 504-п'!T:T,0)),"")</f>
        <v>194</v>
      </c>
      <c r="E185" s="510">
        <v>2018</v>
      </c>
      <c r="F185" s="510" t="s">
        <v>18</v>
      </c>
      <c r="G185" s="843"/>
      <c r="H185" s="842" t="s">
        <v>18</v>
      </c>
      <c r="I185" s="843" t="s">
        <v>19</v>
      </c>
      <c r="J185" s="843" t="s">
        <v>19</v>
      </c>
      <c r="K185" s="843" t="s">
        <v>19</v>
      </c>
      <c r="L185" s="843"/>
      <c r="M185" s="843"/>
      <c r="N185" s="843"/>
      <c r="O185" s="494"/>
      <c r="P185" s="844">
        <v>2020</v>
      </c>
      <c r="Q185" s="494"/>
      <c r="R185" s="148"/>
      <c r="T185" s="148"/>
      <c r="V185" s="148"/>
    </row>
    <row r="186">
      <c r="A186" s="505">
        <v>1429</v>
      </c>
      <c r="B186" s="24" t="s">
        <v>48</v>
      </c>
      <c r="C186" s="24" t="s">
        <v>49</v>
      </c>
      <c r="D186" s="841">
        <f>IFERROR(INDEX('показатель 504-п'!E:E,MATCH('Пок-ль нараст.'!A186,'показатель 504-п'!T:T,0)),"")</f>
        <v>144</v>
      </c>
      <c r="E186" s="510">
        <v>2018</v>
      </c>
      <c r="F186" s="510" t="s">
        <v>18</v>
      </c>
      <c r="G186" s="843"/>
      <c r="H186" s="842" t="s">
        <v>18</v>
      </c>
      <c r="I186" s="843" t="s">
        <v>19</v>
      </c>
      <c r="J186" s="843" t="s">
        <v>19</v>
      </c>
      <c r="K186" s="843" t="s">
        <v>19</v>
      </c>
      <c r="L186" s="843" t="s">
        <v>19</v>
      </c>
      <c r="M186" s="843" t="s">
        <v>19</v>
      </c>
      <c r="N186" s="843"/>
      <c r="O186" s="494"/>
      <c r="P186" s="494"/>
      <c r="Q186" s="494"/>
      <c r="R186" s="148"/>
      <c r="T186" s="148"/>
      <c r="V186" s="148"/>
    </row>
    <row r="187">
      <c r="A187" s="505">
        <v>1433</v>
      </c>
      <c r="B187" s="24" t="s">
        <v>48</v>
      </c>
      <c r="C187" s="24" t="s">
        <v>136</v>
      </c>
      <c r="D187" s="841">
        <f>IFERROR(INDEX('показатель 504-п'!E:E,MATCH('Пок-ль нараст.'!A187,'показатель 504-п'!T:T,0)),"")</f>
        <v>203</v>
      </c>
      <c r="E187" s="510">
        <v>2018</v>
      </c>
      <c r="F187" s="510" t="s">
        <v>18</v>
      </c>
      <c r="G187" s="843"/>
      <c r="H187" s="842" t="s">
        <v>18</v>
      </c>
      <c r="I187" s="843" t="s">
        <v>19</v>
      </c>
      <c r="J187" s="843" t="s">
        <v>19</v>
      </c>
      <c r="K187" s="843" t="s">
        <v>19</v>
      </c>
      <c r="L187" s="843"/>
      <c r="M187" s="843"/>
      <c r="N187" s="843"/>
      <c r="O187" s="494"/>
      <c r="P187" s="844">
        <v>2021</v>
      </c>
      <c r="Q187" s="494"/>
      <c r="R187" s="148"/>
      <c r="T187" s="148"/>
      <c r="V187" s="148"/>
    </row>
    <row r="188">
      <c r="A188" s="505">
        <v>1438</v>
      </c>
      <c r="B188" s="24" t="s">
        <v>48</v>
      </c>
      <c r="C188" s="24" t="s">
        <v>93</v>
      </c>
      <c r="D188" s="841">
        <f>IFERROR(INDEX('показатель 504-п'!E:E,MATCH('Пок-ль нараст.'!A188,'показатель 504-п'!T:T,0)),"")</f>
        <v>309</v>
      </c>
      <c r="E188" s="510">
        <v>2018</v>
      </c>
      <c r="F188" s="510" t="s">
        <v>18</v>
      </c>
      <c r="G188" s="843"/>
      <c r="H188" s="842" t="s">
        <v>18</v>
      </c>
      <c r="I188" s="843" t="s">
        <v>19</v>
      </c>
      <c r="J188" s="843" t="s">
        <v>19</v>
      </c>
      <c r="K188" s="843" t="s">
        <v>19</v>
      </c>
      <c r="L188" s="843" t="s">
        <v>19</v>
      </c>
      <c r="M188" s="843"/>
      <c r="N188" s="843"/>
      <c r="O188" s="494"/>
      <c r="P188" s="844">
        <v>2021</v>
      </c>
      <c r="Q188" s="494"/>
      <c r="T188" s="148"/>
      <c r="V188" s="148"/>
    </row>
    <row r="189" hidden="1">
      <c r="A189" s="505">
        <v>1439</v>
      </c>
      <c r="B189" s="24" t="s">
        <v>48</v>
      </c>
      <c r="C189" s="24" t="s">
        <v>8986</v>
      </c>
      <c r="D189" s="841">
        <f>IFERROR(INDEX('показатель 504-п'!E:E,MATCH('Пок-ль нараст.'!A189,'показатель 504-п'!T:T,0)),"")</f>
        <v>593</v>
      </c>
      <c r="E189" s="510">
        <v>2018</v>
      </c>
      <c r="F189" s="510" t="s">
        <v>18</v>
      </c>
      <c r="G189" s="843"/>
      <c r="H189" s="842" t="s">
        <v>18</v>
      </c>
      <c r="I189" s="843" t="s">
        <v>19</v>
      </c>
      <c r="J189" s="843" t="s">
        <v>19</v>
      </c>
      <c r="K189" s="850" t="s">
        <v>19</v>
      </c>
      <c r="L189" s="843"/>
      <c r="M189" s="843"/>
      <c r="N189" s="843"/>
      <c r="O189" s="851">
        <v>2021</v>
      </c>
      <c r="P189" s="494"/>
      <c r="Q189" s="494"/>
      <c r="T189" s="148"/>
      <c r="V189" s="148"/>
    </row>
    <row r="190">
      <c r="A190" s="505">
        <v>1442</v>
      </c>
      <c r="B190" s="24" t="s">
        <v>48</v>
      </c>
      <c r="C190" s="24" t="s">
        <v>94</v>
      </c>
      <c r="D190" s="841">
        <f>IFERROR(INDEX('показатель 504-п'!E:E,MATCH('Пок-ль нараст.'!A190,'показатель 504-п'!T:T,0)),"")</f>
        <v>330</v>
      </c>
      <c r="E190" s="510">
        <v>2018</v>
      </c>
      <c r="F190" s="510" t="s">
        <v>18</v>
      </c>
      <c r="G190" s="843"/>
      <c r="H190" s="842" t="s">
        <v>18</v>
      </c>
      <c r="I190" s="843" t="s">
        <v>19</v>
      </c>
      <c r="J190" s="843" t="s">
        <v>19</v>
      </c>
      <c r="K190" s="843" t="s">
        <v>19</v>
      </c>
      <c r="L190" s="843"/>
      <c r="M190" s="843"/>
      <c r="N190" s="843"/>
      <c r="O190" s="494"/>
      <c r="P190" s="844">
        <v>2019</v>
      </c>
      <c r="Q190" s="494"/>
      <c r="R190" s="148"/>
      <c r="T190" s="148"/>
      <c r="V190" s="148"/>
    </row>
    <row r="191">
      <c r="A191" s="505">
        <v>1443</v>
      </c>
      <c r="B191" s="24" t="s">
        <v>48</v>
      </c>
      <c r="C191" s="24" t="s">
        <v>189</v>
      </c>
      <c r="D191" s="841">
        <f>IFERROR(INDEX('показатель 504-п'!E:E,MATCH('Пок-ль нараст.'!A191,'показатель 504-п'!T:T,0)),"")</f>
        <v>194</v>
      </c>
      <c r="E191" s="510">
        <v>2018</v>
      </c>
      <c r="F191" s="510" t="s">
        <v>18</v>
      </c>
      <c r="G191" s="843"/>
      <c r="H191" s="842" t="s">
        <v>18</v>
      </c>
      <c r="I191" s="843" t="s">
        <v>19</v>
      </c>
      <c r="J191" s="843" t="s">
        <v>19</v>
      </c>
      <c r="K191" s="843" t="s">
        <v>19</v>
      </c>
      <c r="L191" s="843"/>
      <c r="M191" s="843"/>
      <c r="N191" s="843"/>
      <c r="O191" s="494"/>
      <c r="P191" s="844">
        <v>2021</v>
      </c>
      <c r="Q191" s="494"/>
      <c r="T191" s="148"/>
      <c r="V191" s="148"/>
    </row>
    <row r="192" hidden="1">
      <c r="A192" s="505">
        <v>1444</v>
      </c>
      <c r="B192" s="24" t="s">
        <v>48</v>
      </c>
      <c r="C192" s="24" t="s">
        <v>95</v>
      </c>
      <c r="D192" s="841">
        <f>IFERROR(INDEX('показатель 504-п'!E:E,MATCH('Пок-ль нараст.'!A192,'показатель 504-п'!T:T,0)),"")</f>
        <v>531</v>
      </c>
      <c r="E192" s="510">
        <v>2018</v>
      </c>
      <c r="F192" s="510" t="s">
        <v>18</v>
      </c>
      <c r="G192" s="843"/>
      <c r="H192" s="842" t="s">
        <v>18</v>
      </c>
      <c r="I192" s="843" t="s">
        <v>19</v>
      </c>
      <c r="J192" s="843" t="s">
        <v>19</v>
      </c>
      <c r="K192" s="843" t="s">
        <v>19</v>
      </c>
      <c r="L192" s="843"/>
      <c r="M192" s="843"/>
      <c r="N192" s="843"/>
      <c r="O192" s="494"/>
      <c r="P192" s="844">
        <v>2020</v>
      </c>
      <c r="Q192" s="494"/>
      <c r="R192" s="148"/>
      <c r="T192" s="148"/>
      <c r="V192" s="148"/>
    </row>
    <row r="193">
      <c r="A193" s="505">
        <v>1446</v>
      </c>
      <c r="B193" s="24" t="s">
        <v>48</v>
      </c>
      <c r="C193" s="24" t="s">
        <v>8987</v>
      </c>
      <c r="D193" s="841">
        <f>IFERROR(INDEX('показатель 504-п'!E:E,MATCH('Пок-ль нараст.'!A193,'показатель 504-п'!T:T,0)),"")</f>
        <v>352</v>
      </c>
      <c r="E193" s="510">
        <v>2018</v>
      </c>
      <c r="F193" s="510" t="s">
        <v>18</v>
      </c>
      <c r="G193" s="843"/>
      <c r="H193" s="842" t="s">
        <v>18</v>
      </c>
      <c r="I193" s="843" t="s">
        <v>19</v>
      </c>
      <c r="J193" s="850" t="s">
        <v>19</v>
      </c>
      <c r="K193" s="843"/>
      <c r="L193" s="843"/>
      <c r="M193" s="843"/>
      <c r="N193" s="843"/>
      <c r="O193" s="851">
        <v>2020</v>
      </c>
      <c r="P193" s="494"/>
      <c r="Q193" s="494"/>
      <c r="T193" s="148"/>
      <c r="V193" s="148"/>
    </row>
    <row r="194">
      <c r="A194" s="505">
        <v>1447</v>
      </c>
      <c r="B194" s="24" t="s">
        <v>48</v>
      </c>
      <c r="C194" s="24" t="s">
        <v>8988</v>
      </c>
      <c r="D194" s="841">
        <f>IFERROR(INDEX('показатель 504-п'!E:E,MATCH('Пок-ль нараст.'!A194,'показатель 504-п'!T:T,0)),"")</f>
        <v>216</v>
      </c>
      <c r="E194" s="510">
        <v>2018</v>
      </c>
      <c r="F194" s="510" t="s">
        <v>18</v>
      </c>
      <c r="G194" s="843"/>
      <c r="H194" s="842" t="s">
        <v>18</v>
      </c>
      <c r="I194" s="843" t="s">
        <v>19</v>
      </c>
      <c r="J194" s="843" t="s">
        <v>19</v>
      </c>
      <c r="K194" s="843" t="s">
        <v>19</v>
      </c>
      <c r="L194" s="850" t="s">
        <v>19</v>
      </c>
      <c r="M194" s="843"/>
      <c r="N194" s="843"/>
      <c r="O194" s="851">
        <v>2022</v>
      </c>
      <c r="P194" s="844">
        <v>2021</v>
      </c>
      <c r="Q194" s="494"/>
      <c r="T194" s="148"/>
      <c r="V194" s="148"/>
    </row>
    <row r="195">
      <c r="A195" s="505">
        <v>1448</v>
      </c>
      <c r="B195" s="24" t="s">
        <v>48</v>
      </c>
      <c r="C195" s="24" t="s">
        <v>137</v>
      </c>
      <c r="D195" s="841">
        <f>IFERROR(INDEX('показатель 504-п'!E:E,MATCH('Пок-ль нараст.'!A195,'показатель 504-п'!T:T,0)),"")</f>
        <v>173</v>
      </c>
      <c r="E195" s="510">
        <v>2018</v>
      </c>
      <c r="F195" s="510" t="s">
        <v>18</v>
      </c>
      <c r="G195" s="843"/>
      <c r="H195" s="842" t="s">
        <v>18</v>
      </c>
      <c r="I195" s="843" t="s">
        <v>19</v>
      </c>
      <c r="J195" s="843" t="s">
        <v>19</v>
      </c>
      <c r="K195" s="843" t="s">
        <v>19</v>
      </c>
      <c r="L195" s="843"/>
      <c r="M195" s="843"/>
      <c r="N195" s="843"/>
      <c r="O195" s="494"/>
      <c r="P195" s="844">
        <v>2021</v>
      </c>
      <c r="Q195" s="494"/>
      <c r="T195" s="148"/>
      <c r="V195" s="148"/>
    </row>
    <row r="196">
      <c r="A196" s="505">
        <v>1450</v>
      </c>
      <c r="B196" s="24" t="s">
        <v>48</v>
      </c>
      <c r="C196" s="24" t="s">
        <v>8989</v>
      </c>
      <c r="D196" s="841">
        <f>IFERROR(INDEX('показатель 504-п'!E:E,MATCH('Пок-ль нараст.'!A196,'показатель 504-п'!T:T,0)),"")</f>
        <v>327</v>
      </c>
      <c r="E196" s="510">
        <v>2018</v>
      </c>
      <c r="F196" s="510" t="s">
        <v>18</v>
      </c>
      <c r="G196" s="843"/>
      <c r="H196" s="842" t="s">
        <v>18</v>
      </c>
      <c r="I196" s="843" t="s">
        <v>19</v>
      </c>
      <c r="J196" s="843" t="s">
        <v>19</v>
      </c>
      <c r="K196" s="843" t="s">
        <v>19</v>
      </c>
      <c r="L196" s="850" t="s">
        <v>19</v>
      </c>
      <c r="M196" s="843"/>
      <c r="N196" s="843"/>
      <c r="O196" s="851">
        <v>2022</v>
      </c>
      <c r="P196" s="844">
        <v>2021</v>
      </c>
      <c r="Q196" s="494"/>
      <c r="T196" s="148"/>
      <c r="V196" s="148"/>
    </row>
    <row r="197" s="148" customFormat="1">
      <c r="A197" s="372">
        <v>1451</v>
      </c>
      <c r="B197" s="24" t="s">
        <v>501</v>
      </c>
      <c r="C197" s="24" t="s">
        <v>733</v>
      </c>
      <c r="D197" s="841">
        <f>IFERROR(INDEX('показатель 504-п'!E:E,MATCH('Пок-ль нараст.'!A197,'показатель 504-п'!T:T,0)),"")</f>
        <v>223</v>
      </c>
      <c r="E197" s="845">
        <v>2024</v>
      </c>
      <c r="F197" s="846"/>
      <c r="G197" s="846"/>
      <c r="H197" s="846"/>
      <c r="I197" s="846"/>
      <c r="J197" s="846"/>
      <c r="K197" s="846"/>
      <c r="L197" s="846"/>
      <c r="M197" s="157"/>
      <c r="N197" s="865" t="s">
        <v>18</v>
      </c>
      <c r="O197" s="866">
        <v>2024</v>
      </c>
      <c r="P197" s="846"/>
      <c r="Q197" s="846"/>
      <c r="R197" s="148"/>
      <c r="T197" s="148"/>
      <c r="V197" s="148"/>
    </row>
    <row r="198" hidden="1">
      <c r="A198" s="505">
        <v>1455</v>
      </c>
      <c r="B198" s="24" t="s">
        <v>501</v>
      </c>
      <c r="C198" s="24" t="s">
        <v>138</v>
      </c>
      <c r="D198" s="841">
        <f>IFERROR(INDEX('показатель 504-п'!E:E,MATCH('Пок-ль нараст.'!A198,'показатель 504-п'!T:T,0)),"")</f>
        <v>83</v>
      </c>
      <c r="E198" s="17">
        <v>2022</v>
      </c>
      <c r="F198" s="510" t="s">
        <v>18</v>
      </c>
      <c r="G198" s="843"/>
      <c r="H198" s="843"/>
      <c r="I198" s="843"/>
      <c r="J198" s="843"/>
      <c r="K198" s="843"/>
      <c r="L198" s="842" t="s">
        <v>18</v>
      </c>
      <c r="M198" s="843"/>
      <c r="N198" s="843"/>
      <c r="O198" s="494"/>
      <c r="P198" s="494"/>
      <c r="Q198" s="844">
        <v>2022</v>
      </c>
      <c r="R198" s="148"/>
      <c r="T198" s="148"/>
      <c r="V198" s="148"/>
    </row>
    <row r="199">
      <c r="A199" s="505">
        <v>1457</v>
      </c>
      <c r="B199" s="859" t="s">
        <v>501</v>
      </c>
      <c r="C199" s="856" t="s">
        <v>702</v>
      </c>
      <c r="D199" s="841">
        <f>IFERROR(INDEX('показатель 504-п'!E:E,MATCH('Пок-ль нараст.'!A199,'показатель 504-п'!T:T,0)),"")</f>
        <v>284</v>
      </c>
      <c r="E199" s="510">
        <v>2023</v>
      </c>
      <c r="F199" s="510"/>
      <c r="G199" s="846"/>
      <c r="H199" s="157"/>
      <c r="I199" s="848"/>
      <c r="J199" s="157"/>
      <c r="K199" s="846"/>
      <c r="L199" s="846"/>
      <c r="M199" s="850" t="s">
        <v>18</v>
      </c>
      <c r="N199" s="846"/>
      <c r="O199" s="851">
        <v>2023</v>
      </c>
      <c r="P199" s="852"/>
      <c r="Q199" s="852"/>
      <c r="R199" s="148"/>
      <c r="T199" s="148"/>
      <c r="V199" s="148"/>
    </row>
    <row r="200">
      <c r="A200" s="505">
        <v>1461</v>
      </c>
      <c r="B200" s="24" t="s">
        <v>501</v>
      </c>
      <c r="C200" s="24" t="s">
        <v>51</v>
      </c>
      <c r="D200" s="841">
        <f>IFERROR(INDEX('показатель 504-п'!E:E,MATCH('Пок-ль нараст.'!A200,'показатель 504-п'!T:T,0)),"")</f>
        <v>124</v>
      </c>
      <c r="E200" s="510">
        <v>2019</v>
      </c>
      <c r="F200" s="510" t="s">
        <v>18</v>
      </c>
      <c r="G200" s="843"/>
      <c r="H200" s="843"/>
      <c r="I200" s="842" t="s">
        <v>18</v>
      </c>
      <c r="J200" s="843" t="s">
        <v>19</v>
      </c>
      <c r="K200" s="843" t="s">
        <v>19</v>
      </c>
      <c r="L200" s="843" t="s">
        <v>19</v>
      </c>
      <c r="M200" s="843" t="s">
        <v>19</v>
      </c>
      <c r="N200" s="843"/>
      <c r="O200" s="494"/>
      <c r="P200" s="494"/>
      <c r="Q200" s="494"/>
      <c r="T200" s="148"/>
      <c r="V200" s="148"/>
    </row>
    <row r="201">
      <c r="A201" s="505">
        <v>1471</v>
      </c>
      <c r="B201" s="24" t="s">
        <v>501</v>
      </c>
      <c r="C201" s="24" t="s">
        <v>8990</v>
      </c>
      <c r="D201" s="841">
        <f>IFERROR(INDEX('показатель 504-п'!E:E,MATCH('Пок-ль нараст.'!A201,'показатель 504-п'!T:T,0)),"")</f>
        <v>377</v>
      </c>
      <c r="E201" s="510">
        <v>2018</v>
      </c>
      <c r="F201" s="510"/>
      <c r="G201" s="510"/>
      <c r="H201" s="850" t="s">
        <v>18</v>
      </c>
      <c r="I201" s="858"/>
      <c r="J201" s="846"/>
      <c r="K201" s="846"/>
      <c r="L201" s="846"/>
      <c r="M201" s="846"/>
      <c r="N201" s="846"/>
      <c r="O201" s="851">
        <v>2018</v>
      </c>
      <c r="P201" s="852"/>
      <c r="Q201" s="852"/>
      <c r="T201" s="148"/>
      <c r="V201" s="148"/>
    </row>
    <row r="202" hidden="1">
      <c r="A202" s="505">
        <v>1473</v>
      </c>
      <c r="B202" s="24" t="s">
        <v>501</v>
      </c>
      <c r="C202" s="24" t="s">
        <v>92</v>
      </c>
      <c r="D202" s="841">
        <f>IFERROR(INDEX('показатель 504-п'!E:E,MATCH('Пок-ль нараст.'!A202,'показатель 504-п'!T:T,0)),"")</f>
        <v>38</v>
      </c>
      <c r="E202" s="510">
        <v>2019</v>
      </c>
      <c r="F202" s="510" t="s">
        <v>18</v>
      </c>
      <c r="G202" s="843"/>
      <c r="H202" s="843"/>
      <c r="I202" s="842" t="s">
        <v>18</v>
      </c>
      <c r="J202" s="843"/>
      <c r="K202" s="843"/>
      <c r="L202" s="843"/>
      <c r="M202" s="843"/>
      <c r="N202" s="843"/>
      <c r="O202" s="494"/>
      <c r="P202" s="494"/>
      <c r="Q202" s="494"/>
      <c r="R202" s="148"/>
      <c r="T202" s="148"/>
      <c r="V202" s="148"/>
    </row>
    <row r="203">
      <c r="A203" s="505">
        <v>1474</v>
      </c>
      <c r="B203" s="859" t="s">
        <v>501</v>
      </c>
      <c r="C203" s="24" t="s">
        <v>418</v>
      </c>
      <c r="D203" s="841">
        <f>IFERROR(INDEX('показатель 504-п'!E:E,MATCH('Пок-ль нараст.'!A203,'показатель 504-п'!T:T,0)),"")</f>
        <v>287</v>
      </c>
      <c r="E203" s="157">
        <v>2021</v>
      </c>
      <c r="F203" s="510"/>
      <c r="G203" s="510"/>
      <c r="H203" s="157"/>
      <c r="I203" s="843"/>
      <c r="J203" s="846"/>
      <c r="K203" s="850" t="s">
        <v>18</v>
      </c>
      <c r="L203" s="846"/>
      <c r="M203" s="846"/>
      <c r="N203" s="846"/>
      <c r="O203" s="851">
        <v>2021</v>
      </c>
      <c r="P203" s="852"/>
      <c r="Q203" s="852"/>
      <c r="R203" s="148"/>
      <c r="T203" s="148"/>
      <c r="V203" s="148"/>
    </row>
    <row r="204">
      <c r="A204" s="505">
        <v>1475</v>
      </c>
      <c r="B204" s="859" t="s">
        <v>501</v>
      </c>
      <c r="C204" s="856" t="s">
        <v>419</v>
      </c>
      <c r="D204" s="841">
        <f>IFERROR(INDEX('показатель 504-п'!E:E,MATCH('Пок-ль нараст.'!A204,'показатель 504-п'!T:T,0)),"")</f>
        <v>328</v>
      </c>
      <c r="E204" s="510">
        <v>2023</v>
      </c>
      <c r="F204" s="510"/>
      <c r="G204" s="846"/>
      <c r="H204" s="157"/>
      <c r="I204" s="848"/>
      <c r="J204" s="157"/>
      <c r="K204" s="846"/>
      <c r="L204" s="846"/>
      <c r="M204" s="850" t="s">
        <v>18</v>
      </c>
      <c r="N204" s="846"/>
      <c r="O204" s="851">
        <v>2023</v>
      </c>
      <c r="P204" s="852"/>
      <c r="Q204" s="852"/>
      <c r="R204" s="148"/>
      <c r="T204" s="148"/>
      <c r="V204" s="148"/>
    </row>
    <row r="205" hidden="1">
      <c r="A205" s="505">
        <v>1480</v>
      </c>
      <c r="B205" s="860" t="s">
        <v>8991</v>
      </c>
      <c r="C205" s="24" t="s">
        <v>53</v>
      </c>
      <c r="D205" s="841">
        <f>IFERROR(INDEX('показатель 504-п'!E:E,MATCH('Пок-ль нараст.'!A205,'показатель 504-п'!T:T,0)),"")</f>
        <v>35</v>
      </c>
      <c r="E205" s="510">
        <v>2018</v>
      </c>
      <c r="F205" s="510" t="s">
        <v>18</v>
      </c>
      <c r="G205" s="843"/>
      <c r="H205" s="842" t="s">
        <v>18</v>
      </c>
      <c r="I205" s="843" t="s">
        <v>19</v>
      </c>
      <c r="J205" s="843"/>
      <c r="K205" s="843"/>
      <c r="L205" s="843"/>
      <c r="M205" s="843"/>
      <c r="N205" s="843"/>
      <c r="O205" s="494"/>
      <c r="P205" s="494"/>
      <c r="Q205" s="494"/>
      <c r="T205" s="148"/>
      <c r="V205" s="148"/>
    </row>
    <row r="206">
      <c r="A206" s="505">
        <v>1481</v>
      </c>
      <c r="B206" s="860" t="s">
        <v>8991</v>
      </c>
      <c r="C206" s="24" t="s">
        <v>139</v>
      </c>
      <c r="D206" s="841">
        <f>IFERROR(INDEX('показатель 504-п'!E:E,MATCH('Пок-ль нараст.'!A206,'показатель 504-п'!T:T,0)),"")</f>
        <v>191</v>
      </c>
      <c r="E206" s="17">
        <v>2017</v>
      </c>
      <c r="F206" s="510" t="s">
        <v>18</v>
      </c>
      <c r="G206" s="842" t="s">
        <v>18</v>
      </c>
      <c r="H206" s="843" t="s">
        <v>19</v>
      </c>
      <c r="I206" s="843" t="s">
        <v>19</v>
      </c>
      <c r="J206" s="843" t="s">
        <v>19</v>
      </c>
      <c r="K206" s="843" t="s">
        <v>19</v>
      </c>
      <c r="L206" s="843" t="s">
        <v>19</v>
      </c>
      <c r="M206" s="843"/>
      <c r="N206" s="843"/>
      <c r="O206" s="494"/>
      <c r="P206" s="494"/>
      <c r="Q206" s="844">
        <v>2022</v>
      </c>
      <c r="R206" s="148"/>
      <c r="T206" s="148"/>
      <c r="V206" s="148"/>
    </row>
    <row r="207">
      <c r="A207" s="505">
        <v>1483</v>
      </c>
      <c r="B207" s="860" t="s">
        <v>8991</v>
      </c>
      <c r="C207" s="24" t="s">
        <v>140</v>
      </c>
      <c r="D207" s="841">
        <f>IFERROR(INDEX('показатель 504-п'!E:E,MATCH('Пок-ль нараст.'!A207,'показатель 504-п'!T:T,0)),"")</f>
        <v>111</v>
      </c>
      <c r="E207" s="510">
        <v>2018</v>
      </c>
      <c r="F207" s="510" t="s">
        <v>18</v>
      </c>
      <c r="G207" s="843"/>
      <c r="H207" s="842" t="s">
        <v>18</v>
      </c>
      <c r="I207" s="843" t="s">
        <v>19</v>
      </c>
      <c r="J207" s="843" t="s">
        <v>19</v>
      </c>
      <c r="K207" s="843"/>
      <c r="L207" s="843" t="s">
        <v>19</v>
      </c>
      <c r="M207" s="843"/>
      <c r="N207" s="843"/>
      <c r="O207" s="494"/>
      <c r="P207" s="494"/>
      <c r="Q207" s="844">
        <v>2022</v>
      </c>
      <c r="T207" s="148"/>
      <c r="V207" s="148"/>
    </row>
    <row r="208" hidden="1">
      <c r="A208" s="505">
        <v>1486</v>
      </c>
      <c r="B208" s="860" t="s">
        <v>8991</v>
      </c>
      <c r="C208" s="24" t="s">
        <v>54</v>
      </c>
      <c r="D208" s="841">
        <f>IFERROR(INDEX('показатель 504-п'!E:E,MATCH('Пок-ль нараст.'!A208,'показатель 504-п'!T:T,0)),"")</f>
        <v>76</v>
      </c>
      <c r="E208" s="510">
        <v>2018</v>
      </c>
      <c r="F208" s="510" t="s">
        <v>18</v>
      </c>
      <c r="G208" s="843"/>
      <c r="H208" s="842" t="s">
        <v>18</v>
      </c>
      <c r="I208" s="843" t="s">
        <v>19</v>
      </c>
      <c r="J208" s="843"/>
      <c r="K208" s="843"/>
      <c r="L208" s="843" t="s">
        <v>19</v>
      </c>
      <c r="M208" s="843" t="s">
        <v>19</v>
      </c>
      <c r="N208" s="843"/>
      <c r="O208" s="494"/>
      <c r="P208" s="494"/>
      <c r="Q208" s="494"/>
      <c r="R208" s="148"/>
      <c r="T208" s="148"/>
      <c r="V208" s="148"/>
    </row>
    <row r="209">
      <c r="A209" s="505">
        <v>1489</v>
      </c>
      <c r="B209" s="860" t="s">
        <v>8991</v>
      </c>
      <c r="C209" s="24" t="s">
        <v>55</v>
      </c>
      <c r="D209" s="841">
        <f>IFERROR(INDEX('показатель 504-п'!E:E,MATCH('Пок-ль нараст.'!A209,'показатель 504-п'!T:T,0)),"")</f>
        <v>249</v>
      </c>
      <c r="E209" s="17">
        <v>2017</v>
      </c>
      <c r="F209" s="510" t="s">
        <v>18</v>
      </c>
      <c r="G209" s="842" t="s">
        <v>18</v>
      </c>
      <c r="H209" s="843" t="s">
        <v>19</v>
      </c>
      <c r="I209" s="843"/>
      <c r="J209" s="843"/>
      <c r="K209" s="843"/>
      <c r="L209" s="843"/>
      <c r="M209" s="843"/>
      <c r="N209" s="843"/>
      <c r="O209" s="494"/>
      <c r="P209" s="494"/>
      <c r="Q209" s="494"/>
      <c r="T209" s="148"/>
      <c r="V209" s="148"/>
    </row>
    <row r="210" hidden="1">
      <c r="A210" s="505">
        <v>1490</v>
      </c>
      <c r="B210" s="860" t="s">
        <v>8991</v>
      </c>
      <c r="C210" s="24" t="s">
        <v>56</v>
      </c>
      <c r="D210" s="841">
        <f>IFERROR(INDEX('показатель 504-п'!E:E,MATCH('Пок-ль нараст.'!A210,'показатель 504-п'!T:T,0)),"")</f>
        <v>16</v>
      </c>
      <c r="E210" s="510">
        <v>2018</v>
      </c>
      <c r="F210" s="510" t="s">
        <v>18</v>
      </c>
      <c r="G210" s="843"/>
      <c r="H210" s="842" t="s">
        <v>18</v>
      </c>
      <c r="I210" s="843"/>
      <c r="J210" s="843"/>
      <c r="K210" s="843"/>
      <c r="L210" s="843"/>
      <c r="M210" s="843"/>
      <c r="N210" s="843"/>
      <c r="O210" s="494"/>
      <c r="P210" s="494"/>
      <c r="Q210" s="494"/>
      <c r="T210" s="148"/>
      <c r="V210" s="148"/>
    </row>
    <row r="211">
      <c r="A211" s="505">
        <v>1491</v>
      </c>
      <c r="B211" s="860" t="s">
        <v>8991</v>
      </c>
      <c r="C211" s="24" t="s">
        <v>141</v>
      </c>
      <c r="D211" s="841">
        <f>IFERROR(INDEX('показатель 504-п'!E:E,MATCH('Пок-ль нараст.'!A211,'показатель 504-п'!T:T,0)),"")</f>
        <v>215</v>
      </c>
      <c r="E211" s="17">
        <v>2017</v>
      </c>
      <c r="F211" s="510" t="s">
        <v>18</v>
      </c>
      <c r="G211" s="842" t="s">
        <v>18</v>
      </c>
      <c r="H211" s="843" t="s">
        <v>19</v>
      </c>
      <c r="I211" s="843" t="s">
        <v>19</v>
      </c>
      <c r="J211" s="843" t="s">
        <v>19</v>
      </c>
      <c r="K211" s="843" t="s">
        <v>19</v>
      </c>
      <c r="L211" s="843"/>
      <c r="M211" s="843"/>
      <c r="N211" s="843"/>
      <c r="O211" s="494"/>
      <c r="P211" s="844">
        <v>2019</v>
      </c>
      <c r="Q211" s="494"/>
      <c r="R211" s="148"/>
      <c r="T211" s="148"/>
      <c r="V211" s="148"/>
    </row>
    <row r="212" hidden="1">
      <c r="A212" s="505">
        <v>1494</v>
      </c>
      <c r="B212" s="860" t="s">
        <v>8991</v>
      </c>
      <c r="C212" s="24" t="s">
        <v>57</v>
      </c>
      <c r="D212" s="841">
        <f>IFERROR(INDEX('показатель 504-п'!E:E,MATCH('Пок-ль нараст.'!A212,'показатель 504-п'!T:T,0)),"")</f>
        <v>49</v>
      </c>
      <c r="E212" s="510">
        <v>2018</v>
      </c>
      <c r="F212" s="510" t="s">
        <v>18</v>
      </c>
      <c r="G212" s="843"/>
      <c r="H212" s="842" t="s">
        <v>18</v>
      </c>
      <c r="I212" s="843" t="s">
        <v>19</v>
      </c>
      <c r="J212" s="843"/>
      <c r="K212" s="843"/>
      <c r="L212" s="843"/>
      <c r="M212" s="843"/>
      <c r="N212" s="843"/>
      <c r="O212" s="494"/>
      <c r="P212" s="494"/>
      <c r="Q212" s="494"/>
      <c r="T212" s="148"/>
      <c r="V212" s="148"/>
    </row>
    <row r="213" hidden="1">
      <c r="A213" s="505">
        <v>1496</v>
      </c>
      <c r="B213" s="860" t="s">
        <v>8991</v>
      </c>
      <c r="C213" s="24" t="s">
        <v>58</v>
      </c>
      <c r="D213" s="841">
        <f>IFERROR(INDEX('показатель 504-п'!E:E,MATCH('Пок-ль нараст.'!A213,'показатель 504-п'!T:T,0)),"")</f>
        <v>23</v>
      </c>
      <c r="E213" s="510">
        <v>2018</v>
      </c>
      <c r="F213" s="510" t="s">
        <v>18</v>
      </c>
      <c r="G213" s="843"/>
      <c r="H213" s="842" t="s">
        <v>18</v>
      </c>
      <c r="I213" s="843" t="s">
        <v>19</v>
      </c>
      <c r="J213" s="843"/>
      <c r="K213" s="843"/>
      <c r="L213" s="843"/>
      <c r="M213" s="843"/>
      <c r="N213" s="843"/>
      <c r="O213" s="494"/>
      <c r="P213" s="494"/>
      <c r="Q213" s="494"/>
      <c r="R213" s="148"/>
      <c r="T213" s="148"/>
      <c r="V213" s="148"/>
    </row>
    <row r="214">
      <c r="A214" s="505">
        <v>1499</v>
      </c>
      <c r="B214" s="860" t="s">
        <v>8991</v>
      </c>
      <c r="C214" s="24" t="s">
        <v>96</v>
      </c>
      <c r="D214" s="841">
        <f>IFERROR(INDEX('показатель 504-п'!E:E,MATCH('Пок-ль нараст.'!A214,'показатель 504-п'!T:T,0)),"")</f>
        <v>189</v>
      </c>
      <c r="E214" s="17">
        <v>2017</v>
      </c>
      <c r="F214" s="510" t="s">
        <v>18</v>
      </c>
      <c r="G214" s="842" t="s">
        <v>18</v>
      </c>
      <c r="H214" s="843" t="s">
        <v>19</v>
      </c>
      <c r="I214" s="843"/>
      <c r="J214" s="843"/>
      <c r="K214" s="843"/>
      <c r="L214" s="843"/>
      <c r="M214" s="843"/>
      <c r="N214" s="843"/>
      <c r="O214" s="494"/>
      <c r="P214" s="844">
        <v>2020</v>
      </c>
      <c r="Q214" s="494"/>
      <c r="R214" s="148"/>
      <c r="T214" s="148"/>
      <c r="V214" s="148"/>
    </row>
    <row r="215" hidden="1">
      <c r="A215" s="505">
        <v>1502</v>
      </c>
      <c r="B215" s="860" t="s">
        <v>8991</v>
      </c>
      <c r="C215" s="24" t="s">
        <v>59</v>
      </c>
      <c r="D215" s="841">
        <f>IFERROR(INDEX('показатель 504-п'!E:E,MATCH('Пок-ль нараст.'!A215,'показатель 504-п'!T:T,0)),"")</f>
        <v>76</v>
      </c>
      <c r="E215" s="510">
        <v>2018</v>
      </c>
      <c r="F215" s="510" t="s">
        <v>18</v>
      </c>
      <c r="G215" s="843"/>
      <c r="H215" s="842" t="s">
        <v>18</v>
      </c>
      <c r="I215" s="843" t="s">
        <v>19</v>
      </c>
      <c r="J215" s="843" t="s">
        <v>19</v>
      </c>
      <c r="K215" s="843"/>
      <c r="L215" s="843" t="s">
        <v>19</v>
      </c>
      <c r="M215" s="843" t="s">
        <v>19</v>
      </c>
      <c r="N215" s="843"/>
      <c r="O215" s="494"/>
      <c r="P215" s="494"/>
      <c r="Q215" s="494"/>
      <c r="T215" s="148"/>
      <c r="V215" s="148"/>
    </row>
    <row r="216" hidden="1">
      <c r="A216" s="505">
        <v>1503</v>
      </c>
      <c r="B216" s="860" t="s">
        <v>8991</v>
      </c>
      <c r="C216" s="24" t="s">
        <v>60</v>
      </c>
      <c r="D216" s="841">
        <f>IFERROR(INDEX('показатель 504-п'!E:E,MATCH('Пок-ль нараст.'!A216,'показатель 504-п'!T:T,0)),"")</f>
        <v>64</v>
      </c>
      <c r="E216" s="510">
        <v>2018</v>
      </c>
      <c r="F216" s="510" t="s">
        <v>18</v>
      </c>
      <c r="G216" s="843"/>
      <c r="H216" s="842" t="s">
        <v>18</v>
      </c>
      <c r="I216" s="843" t="s">
        <v>19</v>
      </c>
      <c r="J216" s="843"/>
      <c r="K216" s="843"/>
      <c r="L216" s="843" t="s">
        <v>19</v>
      </c>
      <c r="M216" s="843" t="s">
        <v>19</v>
      </c>
      <c r="N216" s="843"/>
      <c r="O216" s="494"/>
      <c r="P216" s="494"/>
      <c r="Q216" s="494"/>
      <c r="T216" s="148"/>
      <c r="V216" s="148"/>
    </row>
    <row r="217">
      <c r="A217" s="505">
        <v>1505</v>
      </c>
      <c r="B217" s="860" t="s">
        <v>8991</v>
      </c>
      <c r="C217" s="24" t="s">
        <v>142</v>
      </c>
      <c r="D217" s="841">
        <f>IFERROR(INDEX('показатель 504-п'!E:E,MATCH('Пок-ль нараст.'!A217,'показатель 504-п'!T:T,0)),"")</f>
        <v>101</v>
      </c>
      <c r="E217" s="17">
        <v>2017</v>
      </c>
      <c r="F217" s="510" t="s">
        <v>18</v>
      </c>
      <c r="G217" s="842" t="s">
        <v>18</v>
      </c>
      <c r="H217" s="843" t="s">
        <v>19</v>
      </c>
      <c r="I217" s="843" t="s">
        <v>19</v>
      </c>
      <c r="J217" s="843" t="s">
        <v>19</v>
      </c>
      <c r="K217" s="843"/>
      <c r="L217" s="843" t="s">
        <v>19</v>
      </c>
      <c r="M217" s="843" t="s">
        <v>19</v>
      </c>
      <c r="N217" s="843"/>
      <c r="O217" s="494"/>
      <c r="P217" s="494"/>
      <c r="Q217" s="494"/>
      <c r="T217" s="148"/>
      <c r="V217" s="148"/>
    </row>
    <row r="218">
      <c r="A218" s="505">
        <v>1509</v>
      </c>
      <c r="B218" s="860" t="s">
        <v>8991</v>
      </c>
      <c r="C218" s="24" t="s">
        <v>61</v>
      </c>
      <c r="D218" s="841">
        <f>IFERROR(INDEX('показатель 504-п'!E:E,MATCH('Пок-ль нараст.'!A218,'показатель 504-п'!T:T,0)),"")</f>
        <v>244</v>
      </c>
      <c r="E218" s="17">
        <v>2017</v>
      </c>
      <c r="F218" s="510" t="s">
        <v>18</v>
      </c>
      <c r="G218" s="842" t="s">
        <v>18</v>
      </c>
      <c r="H218" s="843" t="s">
        <v>19</v>
      </c>
      <c r="I218" s="843" t="s">
        <v>19</v>
      </c>
      <c r="J218" s="843" t="s">
        <v>19</v>
      </c>
      <c r="K218" s="843" t="s">
        <v>19</v>
      </c>
      <c r="L218" s="843" t="s">
        <v>19</v>
      </c>
      <c r="M218" s="843" t="s">
        <v>19</v>
      </c>
      <c r="N218" s="843"/>
      <c r="O218" s="494"/>
      <c r="P218" s="494"/>
      <c r="Q218" s="494"/>
      <c r="T218" s="148"/>
      <c r="V218" s="148"/>
    </row>
    <row r="219">
      <c r="A219" s="505">
        <v>1516</v>
      </c>
      <c r="B219" s="860" t="s">
        <v>8992</v>
      </c>
      <c r="C219" s="24" t="s">
        <v>143</v>
      </c>
      <c r="D219" s="841">
        <f>IFERROR(INDEX('показатель 504-п'!E:E,MATCH('Пок-ль нараст.'!A219,'показатель 504-п'!T:T,0)),"")</f>
        <v>186</v>
      </c>
      <c r="E219" s="17">
        <v>2017</v>
      </c>
      <c r="F219" s="510" t="s">
        <v>18</v>
      </c>
      <c r="G219" s="842" t="s">
        <v>18</v>
      </c>
      <c r="H219" s="843"/>
      <c r="I219" s="843" t="s">
        <v>19</v>
      </c>
      <c r="J219" s="843"/>
      <c r="K219" s="843" t="s">
        <v>19</v>
      </c>
      <c r="L219" s="843" t="s">
        <v>19</v>
      </c>
      <c r="M219" s="843"/>
      <c r="N219" s="843"/>
      <c r="O219" s="494"/>
      <c r="P219" s="494"/>
      <c r="Q219" s="844">
        <v>2022</v>
      </c>
      <c r="T219" s="148"/>
      <c r="V219" s="148"/>
    </row>
    <row r="220" ht="14.25">
      <c r="A220" s="505">
        <v>1517</v>
      </c>
      <c r="B220" s="860" t="s">
        <v>8992</v>
      </c>
      <c r="C220" s="860" t="s">
        <v>144</v>
      </c>
      <c r="D220" s="841">
        <f>IFERROR(INDEX('показатель 504-п'!E:E,MATCH('Пок-ль нараст.'!A220,'показатель 504-п'!T:T,0)),"")</f>
        <v>234</v>
      </c>
      <c r="E220" s="17">
        <v>2017</v>
      </c>
      <c r="F220" s="510" t="s">
        <v>18</v>
      </c>
      <c r="G220" s="842" t="s">
        <v>18</v>
      </c>
      <c r="H220" s="843"/>
      <c r="I220" s="843" t="s">
        <v>19</v>
      </c>
      <c r="J220" s="843"/>
      <c r="K220" s="843"/>
      <c r="L220" s="843"/>
      <c r="M220" s="843"/>
      <c r="N220" s="843"/>
      <c r="O220" s="494"/>
      <c r="P220" s="844">
        <v>2019</v>
      </c>
      <c r="Q220" s="844">
        <v>2021</v>
      </c>
      <c r="T220" s="148"/>
      <c r="V220" s="148"/>
    </row>
    <row r="221" ht="14.25">
      <c r="A221" s="505">
        <v>1520</v>
      </c>
      <c r="B221" s="860" t="s">
        <v>8992</v>
      </c>
      <c r="C221" s="860" t="s">
        <v>145</v>
      </c>
      <c r="D221" s="841">
        <f>IFERROR(INDEX('показатель 504-п'!E:E,MATCH('Пок-ль нараст.'!A221,'показатель 504-п'!T:T,0)),"")</f>
        <v>140</v>
      </c>
      <c r="E221" s="17">
        <v>2017</v>
      </c>
      <c r="F221" s="510" t="s">
        <v>18</v>
      </c>
      <c r="G221" s="842" t="s">
        <v>18</v>
      </c>
      <c r="H221" s="843"/>
      <c r="I221" s="843"/>
      <c r="J221" s="843"/>
      <c r="K221" s="843"/>
      <c r="L221" s="843"/>
      <c r="M221" s="843"/>
      <c r="N221" s="843"/>
      <c r="O221" s="494"/>
      <c r="P221" s="494"/>
      <c r="Q221" s="855"/>
      <c r="T221" s="148"/>
      <c r="V221" s="148"/>
    </row>
    <row r="222" ht="14.25">
      <c r="A222" s="505">
        <v>1528</v>
      </c>
      <c r="B222" s="860" t="s">
        <v>8992</v>
      </c>
      <c r="C222" s="860" t="s">
        <v>63</v>
      </c>
      <c r="D222" s="841">
        <f>IFERROR(INDEX('показатель 504-п'!E:E,MATCH('Пок-ль нараст.'!A222,'показатель 504-п'!T:T,0)),"")</f>
        <v>132</v>
      </c>
      <c r="E222" s="157">
        <v>2021</v>
      </c>
      <c r="F222" s="869" t="s">
        <v>18</v>
      </c>
      <c r="G222" s="843"/>
      <c r="H222" s="843"/>
      <c r="I222" s="843"/>
      <c r="J222" s="843"/>
      <c r="K222" s="842" t="s">
        <v>18</v>
      </c>
      <c r="L222" s="843" t="s">
        <v>19</v>
      </c>
      <c r="M222" s="843" t="s">
        <v>19</v>
      </c>
      <c r="N222" s="843"/>
      <c r="O222" s="494"/>
      <c r="P222" s="494"/>
      <c r="Q222" s="494"/>
      <c r="T222" s="148"/>
      <c r="V222" s="148"/>
    </row>
    <row r="223" ht="14.25">
      <c r="A223" s="505">
        <v>1529</v>
      </c>
      <c r="B223" s="860" t="s">
        <v>8992</v>
      </c>
      <c r="C223" s="860" t="s">
        <v>146</v>
      </c>
      <c r="D223" s="841">
        <f>IFERROR(INDEX('показатель 504-п'!E:E,MATCH('Пок-ль нараст.'!A223,'показатель 504-п'!T:T,0)),"")</f>
        <v>169</v>
      </c>
      <c r="E223" s="17">
        <v>2017</v>
      </c>
      <c r="F223" s="510" t="s">
        <v>18</v>
      </c>
      <c r="G223" s="842" t="s">
        <v>18</v>
      </c>
      <c r="H223" s="843"/>
      <c r="I223" s="843" t="s">
        <v>19</v>
      </c>
      <c r="J223" s="843" t="s">
        <v>19</v>
      </c>
      <c r="K223" s="843" t="s">
        <v>19</v>
      </c>
      <c r="L223" s="843"/>
      <c r="M223" s="843"/>
      <c r="N223" s="843"/>
      <c r="O223" s="494"/>
      <c r="P223" s="844">
        <v>2018</v>
      </c>
      <c r="Q223" s="844">
        <v>2022</v>
      </c>
      <c r="T223" s="148"/>
      <c r="V223" s="148"/>
    </row>
    <row r="224" ht="14.25">
      <c r="A224" s="505">
        <v>1535</v>
      </c>
      <c r="B224" s="860" t="s">
        <v>8992</v>
      </c>
      <c r="C224" s="860" t="s">
        <v>147</v>
      </c>
      <c r="D224" s="841">
        <f>IFERROR(INDEX('показатель 504-п'!E:E,MATCH('Пок-ль нараст.'!A224,'показатель 504-п'!T:T,0)),"")</f>
        <v>106</v>
      </c>
      <c r="E224" s="17">
        <v>2022</v>
      </c>
      <c r="F224" s="869" t="s">
        <v>18</v>
      </c>
      <c r="G224" s="843"/>
      <c r="H224" s="843"/>
      <c r="I224" s="843"/>
      <c r="J224" s="843"/>
      <c r="K224" s="843"/>
      <c r="L224" s="842" t="s">
        <v>18</v>
      </c>
      <c r="M224" s="843" t="s">
        <v>19</v>
      </c>
      <c r="N224" s="843"/>
      <c r="O224" s="494"/>
      <c r="P224" s="494"/>
      <c r="Q224" s="494"/>
      <c r="T224" s="148"/>
      <c r="V224" s="148"/>
    </row>
    <row r="225" ht="14.25">
      <c r="A225" s="505">
        <v>1541</v>
      </c>
      <c r="B225" s="860" t="s">
        <v>8992</v>
      </c>
      <c r="C225" s="860" t="s">
        <v>148</v>
      </c>
      <c r="D225" s="841">
        <f>IFERROR(INDEX('показатель 504-п'!E:E,MATCH('Пок-ль нараст.'!A225,'показатель 504-п'!T:T,0)),"")</f>
        <v>101</v>
      </c>
      <c r="E225" s="17">
        <v>2022</v>
      </c>
      <c r="F225" s="869" t="s">
        <v>18</v>
      </c>
      <c r="G225" s="843"/>
      <c r="H225" s="843"/>
      <c r="I225" s="843"/>
      <c r="J225" s="843"/>
      <c r="K225" s="843"/>
      <c r="L225" s="842" t="s">
        <v>18</v>
      </c>
      <c r="M225" s="843"/>
      <c r="N225" s="843"/>
      <c r="O225" s="494"/>
      <c r="P225" s="494"/>
      <c r="Q225" s="844">
        <v>2022</v>
      </c>
      <c r="T225" s="148"/>
      <c r="V225" s="148"/>
    </row>
    <row r="226" s="148" customFormat="1" ht="14.25" hidden="1">
      <c r="A226" s="367">
        <v>1556</v>
      </c>
      <c r="B226" s="24" t="s">
        <v>651</v>
      </c>
      <c r="C226" s="867" t="s">
        <v>368</v>
      </c>
      <c r="D226" s="841">
        <f>IFERROR(INDEX('показатель 504-п'!E:E,MATCH('Пок-ль нараст.'!A226,'показатель 504-п'!T:T,0)),"")</f>
        <v>547</v>
      </c>
      <c r="E226" s="510">
        <v>2024</v>
      </c>
      <c r="F226" s="846"/>
      <c r="G226" s="24"/>
      <c r="H226" s="505"/>
      <c r="I226" s="864"/>
      <c r="J226" s="439"/>
      <c r="K226" s="157"/>
      <c r="L226" s="858"/>
      <c r="M226" s="157"/>
      <c r="N226" s="865" t="s">
        <v>18</v>
      </c>
      <c r="O226" s="866">
        <v>2024</v>
      </c>
      <c r="P226" s="367"/>
      <c r="Q226" s="367"/>
      <c r="R226" s="148"/>
      <c r="T226" s="148"/>
      <c r="V226" s="148"/>
    </row>
    <row r="227" ht="14.25" hidden="1">
      <c r="A227" s="505">
        <v>1564</v>
      </c>
      <c r="B227" s="853" t="s">
        <v>651</v>
      </c>
      <c r="C227" s="853" t="s">
        <v>652</v>
      </c>
      <c r="D227" s="841">
        <f>IFERROR(INDEX('показатель 504-п'!E:E,MATCH('Пок-ль нараст.'!A227,'показатель 504-п'!T:T,0)),"")</f>
        <v>514</v>
      </c>
      <c r="E227" s="17">
        <v>2022</v>
      </c>
      <c r="F227" s="854"/>
      <c r="G227" s="510"/>
      <c r="H227" s="157"/>
      <c r="I227" s="849"/>
      <c r="J227" s="846"/>
      <c r="K227" s="846"/>
      <c r="L227" s="850" t="s">
        <v>18</v>
      </c>
      <c r="M227" s="846"/>
      <c r="N227" s="846"/>
      <c r="O227" s="851">
        <v>2022</v>
      </c>
      <c r="P227" s="852"/>
      <c r="Q227" s="852"/>
      <c r="R227" s="878"/>
      <c r="T227" s="148"/>
      <c r="V227" s="148"/>
    </row>
    <row r="228" ht="14.25" hidden="1">
      <c r="A228" s="505">
        <v>1568</v>
      </c>
      <c r="B228" s="847" t="s">
        <v>651</v>
      </c>
      <c r="C228" s="847" t="s">
        <v>654</v>
      </c>
      <c r="D228" s="841">
        <f>IFERROR(INDEX('показатель 504-п'!E:E,MATCH('Пок-ль нараст.'!A228,'показатель 504-п'!T:T,0)),"")</f>
        <v>610</v>
      </c>
      <c r="E228" s="17">
        <v>2022</v>
      </c>
      <c r="F228" s="848"/>
      <c r="G228" s="510"/>
      <c r="H228" s="157"/>
      <c r="I228" s="849"/>
      <c r="J228" s="846"/>
      <c r="K228" s="846"/>
      <c r="L228" s="850" t="s">
        <v>18</v>
      </c>
      <c r="M228" s="846"/>
      <c r="N228" s="846"/>
      <c r="O228" s="851">
        <v>2022</v>
      </c>
      <c r="P228" s="852"/>
      <c r="Q228" s="852"/>
      <c r="R228" s="148"/>
      <c r="T228" s="148"/>
      <c r="V228" s="148"/>
    </row>
    <row r="229" ht="14.25">
      <c r="A229" s="505">
        <v>1586</v>
      </c>
      <c r="B229" s="15" t="s">
        <v>651</v>
      </c>
      <c r="C229" s="15" t="s">
        <v>150</v>
      </c>
      <c r="D229" s="841">
        <f>IFERROR(INDEX('показатель 504-п'!E:E,MATCH('Пок-ль нараст.'!A229,'показатель 504-п'!T:T,0)),"")</f>
        <v>166</v>
      </c>
      <c r="E229" s="17">
        <v>2017</v>
      </c>
      <c r="F229" s="510" t="s">
        <v>18</v>
      </c>
      <c r="G229" s="842" t="s">
        <v>18</v>
      </c>
      <c r="H229" s="843" t="s">
        <v>19</v>
      </c>
      <c r="I229" s="843" t="s">
        <v>19</v>
      </c>
      <c r="J229" s="843" t="s">
        <v>19</v>
      </c>
      <c r="K229" s="843"/>
      <c r="L229" s="843"/>
      <c r="M229" s="843"/>
      <c r="N229" s="843"/>
      <c r="O229" s="494"/>
      <c r="P229" s="494"/>
      <c r="Q229" s="855"/>
      <c r="T229" s="148"/>
      <c r="V229" s="148"/>
    </row>
    <row r="230" ht="14.25">
      <c r="A230" s="505">
        <v>1587</v>
      </c>
      <c r="B230" s="15" t="s">
        <v>651</v>
      </c>
      <c r="C230" s="15" t="s">
        <v>194</v>
      </c>
      <c r="D230" s="841">
        <f>IFERROR(INDEX('показатель 504-п'!E:E,MATCH('Пок-ль нараст.'!A230,'показатель 504-п'!T:T,0)),"")</f>
        <v>357</v>
      </c>
      <c r="E230" s="510">
        <v>2020</v>
      </c>
      <c r="F230" s="510" t="s">
        <v>18</v>
      </c>
      <c r="G230" s="843"/>
      <c r="H230" s="843"/>
      <c r="I230" s="843"/>
      <c r="J230" s="842" t="s">
        <v>18</v>
      </c>
      <c r="K230" s="843" t="s">
        <v>19</v>
      </c>
      <c r="L230" s="850" t="s">
        <v>19</v>
      </c>
      <c r="M230" s="843"/>
      <c r="N230" s="843"/>
      <c r="O230" s="851">
        <v>2022</v>
      </c>
      <c r="P230" s="494"/>
      <c r="Q230" s="494"/>
      <c r="T230" s="148"/>
      <c r="V230" s="148"/>
    </row>
    <row r="231" ht="14.25">
      <c r="A231" s="505">
        <v>1594</v>
      </c>
      <c r="B231" s="847" t="s">
        <v>658</v>
      </c>
      <c r="C231" s="847" t="s">
        <v>429</v>
      </c>
      <c r="D231" s="841">
        <f>IFERROR(INDEX('показатель 504-п'!E:E,MATCH('Пок-ль нараст.'!A231,'показатель 504-п'!T:T,0)),"")</f>
        <v>314</v>
      </c>
      <c r="E231" s="17">
        <v>2022</v>
      </c>
      <c r="F231" s="848"/>
      <c r="G231" s="510"/>
      <c r="H231" s="157"/>
      <c r="I231" s="849"/>
      <c r="J231" s="846"/>
      <c r="K231" s="846"/>
      <c r="L231" s="850" t="s">
        <v>18</v>
      </c>
      <c r="M231" s="846"/>
      <c r="N231" s="846"/>
      <c r="O231" s="851">
        <v>2022</v>
      </c>
      <c r="P231" s="852"/>
      <c r="Q231" s="852"/>
      <c r="T231" s="148"/>
      <c r="V231" s="148"/>
    </row>
    <row r="232" ht="14.25">
      <c r="A232" s="505">
        <v>1634</v>
      </c>
      <c r="B232" s="853" t="s">
        <v>504</v>
      </c>
      <c r="C232" s="24" t="s">
        <v>437</v>
      </c>
      <c r="D232" s="841">
        <f>IFERROR(INDEX('показатель 504-п'!E:E,MATCH('Пок-ль нараст.'!A232,'показатель 504-п'!T:T,0)),"")</f>
        <v>246</v>
      </c>
      <c r="E232" s="17">
        <v>2022</v>
      </c>
      <c r="F232" s="854"/>
      <c r="G232" s="510"/>
      <c r="H232" s="157"/>
      <c r="I232" s="849"/>
      <c r="J232" s="846"/>
      <c r="K232" s="846"/>
      <c r="L232" s="157"/>
      <c r="M232" s="846"/>
      <c r="N232" s="846"/>
      <c r="O232" s="851" t="s">
        <v>8993</v>
      </c>
      <c r="P232" s="852"/>
      <c r="Q232" s="852"/>
      <c r="T232" s="148"/>
      <c r="V232" s="148"/>
    </row>
    <row r="233" ht="14.25">
      <c r="A233" s="505">
        <v>1641</v>
      </c>
      <c r="B233" s="853" t="s">
        <v>504</v>
      </c>
      <c r="C233" s="853" t="s">
        <v>660</v>
      </c>
      <c r="D233" s="841">
        <f>IFERROR(INDEX('показатель 504-п'!E:E,MATCH('Пок-ль нараст.'!A233,'показатель 504-п'!T:T,0)),"")</f>
        <v>188</v>
      </c>
      <c r="E233" s="17">
        <v>2022</v>
      </c>
      <c r="F233" s="854"/>
      <c r="G233" s="510"/>
      <c r="H233" s="157"/>
      <c r="I233" s="849"/>
      <c r="J233" s="846"/>
      <c r="K233" s="846"/>
      <c r="L233" s="850" t="s">
        <v>18</v>
      </c>
      <c r="M233" s="846"/>
      <c r="N233" s="846"/>
      <c r="O233" s="851">
        <v>2022</v>
      </c>
      <c r="P233" s="852"/>
      <c r="Q233" s="852"/>
      <c r="T233" s="148"/>
      <c r="V233" s="148"/>
    </row>
    <row r="234" s="148" customFormat="1" ht="14.25">
      <c r="A234" s="367">
        <v>1643</v>
      </c>
      <c r="B234" s="24" t="s">
        <v>504</v>
      </c>
      <c r="C234" s="867" t="s">
        <v>440</v>
      </c>
      <c r="D234" s="841">
        <f>IFERROR(INDEX('показатель 504-п'!E:E,MATCH('Пок-ль нараст.'!A234,'показатель 504-п'!T:T,0)),"")</f>
        <v>383</v>
      </c>
      <c r="E234" s="510">
        <v>2024</v>
      </c>
      <c r="F234" s="846"/>
      <c r="G234" s="856"/>
      <c r="H234" s="505"/>
      <c r="I234" s="157"/>
      <c r="J234" s="848"/>
      <c r="K234" s="157"/>
      <c r="L234" s="843"/>
      <c r="M234" s="157"/>
      <c r="N234" s="865" t="s">
        <v>18</v>
      </c>
      <c r="O234" s="866">
        <v>2024</v>
      </c>
      <c r="P234" s="367"/>
      <c r="Q234" s="367"/>
      <c r="T234" s="148"/>
      <c r="V234" s="148"/>
    </row>
    <row r="235" ht="14.25">
      <c r="A235" s="505">
        <v>1649</v>
      </c>
      <c r="B235" s="847" t="s">
        <v>504</v>
      </c>
      <c r="C235" s="847" t="s">
        <v>441</v>
      </c>
      <c r="D235" s="841">
        <f>IFERROR(INDEX('показатель 504-п'!E:E,MATCH('Пок-ль нараст.'!A235,'показатель 504-п'!T:T,0)),"")</f>
        <v>277</v>
      </c>
      <c r="E235" s="17">
        <v>2022</v>
      </c>
      <c r="F235" s="848"/>
      <c r="G235" s="510"/>
      <c r="H235" s="157"/>
      <c r="I235" s="849"/>
      <c r="J235" s="846"/>
      <c r="K235" s="846"/>
      <c r="L235" s="850" t="s">
        <v>18</v>
      </c>
      <c r="M235" s="846"/>
      <c r="N235" s="846"/>
      <c r="O235" s="851">
        <v>2022</v>
      </c>
      <c r="P235" s="852"/>
      <c r="Q235" s="852"/>
      <c r="R235" s="148"/>
      <c r="T235" s="148"/>
      <c r="V235" s="148"/>
    </row>
    <row r="236" ht="14.25">
      <c r="A236" s="505">
        <v>1666</v>
      </c>
      <c r="B236" s="24" t="s">
        <v>504</v>
      </c>
      <c r="C236" s="24" t="s">
        <v>8994</v>
      </c>
      <c r="D236" s="841">
        <f>IFERROR(INDEX('показатель 504-п'!E:E,MATCH('Пок-ль нараст.'!A236,'показатель 504-п'!T:T,0)),"")</f>
        <v>239</v>
      </c>
      <c r="E236" s="510">
        <v>2018</v>
      </c>
      <c r="F236" s="510"/>
      <c r="G236" s="510"/>
      <c r="H236" s="850" t="s">
        <v>18</v>
      </c>
      <c r="I236" s="858"/>
      <c r="J236" s="846"/>
      <c r="K236" s="846"/>
      <c r="L236" s="846"/>
      <c r="M236" s="846"/>
      <c r="N236" s="846"/>
      <c r="O236" s="851">
        <v>2018</v>
      </c>
      <c r="P236" s="852"/>
      <c r="Q236" s="852"/>
      <c r="T236" s="148"/>
      <c r="V236" s="148"/>
    </row>
    <row r="237" ht="14.25">
      <c r="A237" s="367">
        <v>1668</v>
      </c>
      <c r="B237" s="24" t="s">
        <v>588</v>
      </c>
      <c r="C237" s="867" t="s">
        <v>448</v>
      </c>
      <c r="D237" s="841">
        <f>IFERROR(INDEX('показатель 504-п'!E:E,MATCH('Пок-ль нараст.'!A237,'показатель 504-п'!T:T,0)),"")</f>
        <v>290</v>
      </c>
      <c r="E237" s="510">
        <v>2024</v>
      </c>
      <c r="F237" s="846"/>
      <c r="G237" s="856"/>
      <c r="H237" s="505"/>
      <c r="I237" s="510"/>
      <c r="J237" s="848"/>
      <c r="K237" s="157"/>
      <c r="L237" s="864"/>
      <c r="M237" s="157"/>
      <c r="N237" s="865" t="s">
        <v>18</v>
      </c>
      <c r="O237" s="866">
        <v>2024</v>
      </c>
      <c r="P237" s="367"/>
      <c r="Q237" s="367"/>
      <c r="R237" s="148"/>
      <c r="T237" s="148"/>
      <c r="V237" s="148"/>
    </row>
    <row r="238" ht="14.25">
      <c r="A238" s="505">
        <v>1673</v>
      </c>
      <c r="B238" s="857" t="s">
        <v>588</v>
      </c>
      <c r="C238" s="856" t="s">
        <v>217</v>
      </c>
      <c r="D238" s="841">
        <f>IFERROR(INDEX('показатель 504-п'!E:E,MATCH('Пок-ль нараст.'!A238,'показатель 504-п'!T:T,0)),"")</f>
        <v>108</v>
      </c>
      <c r="E238" s="510">
        <v>2023</v>
      </c>
      <c r="F238" s="510"/>
      <c r="G238" s="846"/>
      <c r="H238" s="157"/>
      <c r="I238" s="854"/>
      <c r="J238" s="157"/>
      <c r="K238" s="846"/>
      <c r="L238" s="846"/>
      <c r="M238" s="850" t="s">
        <v>18</v>
      </c>
      <c r="N238" s="846"/>
      <c r="O238" s="851">
        <v>2023</v>
      </c>
      <c r="P238" s="852"/>
      <c r="Q238" s="852"/>
      <c r="R238" s="148"/>
      <c r="T238" s="148"/>
      <c r="V238" s="148"/>
    </row>
    <row r="239" ht="14.25">
      <c r="A239" s="372">
        <v>1681</v>
      </c>
      <c r="B239" s="24" t="s">
        <v>588</v>
      </c>
      <c r="C239" s="24" t="s">
        <v>737</v>
      </c>
      <c r="D239" s="841">
        <f>IFERROR(INDEX('показатель 504-п'!E:E,MATCH('Пок-ль нараст.'!A239,'показатель 504-п'!T:T,0)),"")</f>
        <v>187</v>
      </c>
      <c r="E239" s="845">
        <v>2024</v>
      </c>
      <c r="F239" s="846"/>
      <c r="G239" s="846"/>
      <c r="H239" s="846"/>
      <c r="I239" s="846"/>
      <c r="J239" s="846"/>
      <c r="K239" s="846"/>
      <c r="L239" s="846"/>
      <c r="M239" s="157"/>
      <c r="N239" s="865" t="s">
        <v>18</v>
      </c>
      <c r="O239" s="866">
        <v>2024</v>
      </c>
      <c r="P239" s="846"/>
      <c r="Q239" s="846"/>
      <c r="T239" s="148"/>
      <c r="V239" s="148"/>
    </row>
    <row r="240" ht="14.25">
      <c r="A240" s="505">
        <v>1696</v>
      </c>
      <c r="B240" s="857" t="s">
        <v>588</v>
      </c>
      <c r="C240" s="857" t="s">
        <v>589</v>
      </c>
      <c r="D240" s="841">
        <f>IFERROR(INDEX('показатель 504-п'!E:E,MATCH('Пок-ль нараст.'!A240,'показатель 504-п'!T:T,0)),"")</f>
        <v>434</v>
      </c>
      <c r="E240" s="510">
        <v>2020</v>
      </c>
      <c r="F240" s="510"/>
      <c r="G240" s="510"/>
      <c r="H240" s="157"/>
      <c r="I240" s="858"/>
      <c r="J240" s="850" t="s">
        <v>18</v>
      </c>
      <c r="K240" s="846"/>
      <c r="L240" s="846"/>
      <c r="M240" s="846"/>
      <c r="N240" s="846"/>
      <c r="O240" s="851">
        <v>2020</v>
      </c>
      <c r="P240" s="852"/>
      <c r="Q240" s="852"/>
      <c r="R240" s="148"/>
      <c r="T240" s="148"/>
      <c r="V240" s="148"/>
    </row>
    <row r="241" ht="14.25">
      <c r="A241" s="505">
        <v>1699</v>
      </c>
      <c r="B241" s="860" t="s">
        <v>64</v>
      </c>
      <c r="C241" s="24" t="s">
        <v>65</v>
      </c>
      <c r="D241" s="841">
        <f>IFERROR(INDEX('показатель 504-п'!E:E,MATCH('Пок-ль нараст.'!A241,'показатель 504-п'!T:T,0)),"")</f>
        <v>199</v>
      </c>
      <c r="E241" s="17">
        <v>2017</v>
      </c>
      <c r="F241" s="510" t="s">
        <v>18</v>
      </c>
      <c r="G241" s="842" t="s">
        <v>18</v>
      </c>
      <c r="H241" s="843" t="s">
        <v>19</v>
      </c>
      <c r="I241" s="843" t="s">
        <v>19</v>
      </c>
      <c r="J241" s="843" t="s">
        <v>19</v>
      </c>
      <c r="K241" s="843" t="s">
        <v>19</v>
      </c>
      <c r="L241" s="843" t="s">
        <v>19</v>
      </c>
      <c r="M241" s="843" t="s">
        <v>19</v>
      </c>
      <c r="N241" s="843"/>
      <c r="O241" s="494"/>
      <c r="P241" s="494"/>
      <c r="Q241" s="494"/>
      <c r="T241" s="148"/>
      <c r="V241" s="148"/>
    </row>
    <row r="242" ht="14.25" hidden="1">
      <c r="A242" s="505">
        <v>1701</v>
      </c>
      <c r="B242" s="860" t="s">
        <v>64</v>
      </c>
      <c r="C242" s="879" t="s">
        <v>8995</v>
      </c>
      <c r="D242" s="841">
        <f>IFERROR(INDEX('показатель 504-п'!E:E,MATCH('Пок-ль нараст.'!A242,'показатель 504-п'!T:T,0)),"")</f>
        <v>734</v>
      </c>
      <c r="E242" s="17">
        <v>2017</v>
      </c>
      <c r="F242" s="510" t="s">
        <v>18</v>
      </c>
      <c r="G242" s="842" t="s">
        <v>18</v>
      </c>
      <c r="H242" s="843" t="s">
        <v>19</v>
      </c>
      <c r="I242" s="843" t="s">
        <v>19</v>
      </c>
      <c r="J242" s="850" t="s">
        <v>19</v>
      </c>
      <c r="K242" s="843"/>
      <c r="L242" s="843"/>
      <c r="M242" s="843"/>
      <c r="N242" s="843"/>
      <c r="O242" s="851">
        <v>2020</v>
      </c>
      <c r="P242" s="494"/>
      <c r="Q242" s="494"/>
      <c r="T242" s="148"/>
      <c r="V242" s="148"/>
    </row>
    <row r="243" ht="14.25">
      <c r="A243" s="505">
        <v>1702</v>
      </c>
      <c r="B243" s="860" t="s">
        <v>64</v>
      </c>
      <c r="C243" s="879" t="s">
        <v>66</v>
      </c>
      <c r="D243" s="841">
        <f>IFERROR(INDEX('показатель 504-п'!E:E,MATCH('Пок-ль нараст.'!A243,'показатель 504-п'!T:T,0)),"")</f>
        <v>129</v>
      </c>
      <c r="E243" s="510">
        <v>2018</v>
      </c>
      <c r="F243" s="510" t="s">
        <v>18</v>
      </c>
      <c r="G243" s="843"/>
      <c r="H243" s="842" t="s">
        <v>18</v>
      </c>
      <c r="I243" s="843" t="s">
        <v>19</v>
      </c>
      <c r="J243" s="843" t="s">
        <v>19</v>
      </c>
      <c r="K243" s="843" t="s">
        <v>19</v>
      </c>
      <c r="L243" s="843" t="s">
        <v>19</v>
      </c>
      <c r="M243" s="843" t="s">
        <v>19</v>
      </c>
      <c r="N243" s="843"/>
      <c r="O243" s="494"/>
      <c r="P243" s="494"/>
      <c r="Q243" s="494"/>
      <c r="R243" s="148"/>
      <c r="T243" s="148"/>
      <c r="V243" s="148"/>
    </row>
    <row r="244" ht="14.25">
      <c r="A244" s="505">
        <v>1703</v>
      </c>
      <c r="B244" s="860" t="s">
        <v>64</v>
      </c>
      <c r="C244" s="24" t="s">
        <v>67</v>
      </c>
      <c r="D244" s="841">
        <f>IFERROR(INDEX('показатель 504-п'!E:E,MATCH('Пок-ль нараст.'!A244,'показатель 504-п'!T:T,0)),"")</f>
        <v>198</v>
      </c>
      <c r="E244" s="17">
        <v>2017</v>
      </c>
      <c r="F244" s="510" t="s">
        <v>18</v>
      </c>
      <c r="G244" s="842" t="s">
        <v>18</v>
      </c>
      <c r="H244" s="843" t="s">
        <v>19</v>
      </c>
      <c r="I244" s="843" t="s">
        <v>19</v>
      </c>
      <c r="J244" s="843" t="s">
        <v>19</v>
      </c>
      <c r="K244" s="843" t="s">
        <v>19</v>
      </c>
      <c r="L244" s="843" t="s">
        <v>19</v>
      </c>
      <c r="M244" s="843" t="s">
        <v>19</v>
      </c>
      <c r="N244" s="843"/>
      <c r="O244" s="494"/>
      <c r="P244" s="494"/>
      <c r="Q244" s="494"/>
      <c r="T244" s="148"/>
      <c r="V244" s="148"/>
    </row>
    <row r="245" ht="14.25">
      <c r="A245" s="505">
        <v>1704</v>
      </c>
      <c r="B245" s="860" t="s">
        <v>64</v>
      </c>
      <c r="C245" s="24" t="s">
        <v>68</v>
      </c>
      <c r="D245" s="841">
        <f>IFERROR(INDEX('показатель 504-п'!E:E,MATCH('Пок-ль нараст.'!A245,'показатель 504-п'!T:T,0)),"")</f>
        <v>141</v>
      </c>
      <c r="E245" s="510">
        <v>2020</v>
      </c>
      <c r="F245" s="510" t="s">
        <v>18</v>
      </c>
      <c r="G245" s="843"/>
      <c r="H245" s="843"/>
      <c r="I245" s="843"/>
      <c r="J245" s="842" t="s">
        <v>18</v>
      </c>
      <c r="K245" s="843" t="s">
        <v>19</v>
      </c>
      <c r="L245" s="843" t="s">
        <v>19</v>
      </c>
      <c r="M245" s="843" t="s">
        <v>19</v>
      </c>
      <c r="N245" s="843"/>
      <c r="O245" s="494"/>
      <c r="P245" s="494"/>
      <c r="Q245" s="494"/>
      <c r="T245" s="148"/>
      <c r="V245" s="148"/>
    </row>
    <row r="246" ht="14.25" hidden="1">
      <c r="A246" s="505">
        <v>1705</v>
      </c>
      <c r="B246" s="860" t="s">
        <v>64</v>
      </c>
      <c r="C246" s="24" t="s">
        <v>69</v>
      </c>
      <c r="D246" s="841">
        <f>IFERROR(INDEX('показатель 504-п'!E:E,MATCH('Пок-ль нараст.'!A246,'показатель 504-п'!T:T,0)),"")</f>
        <v>36</v>
      </c>
      <c r="E246" s="17">
        <v>2022</v>
      </c>
      <c r="F246" s="510" t="s">
        <v>18</v>
      </c>
      <c r="G246" s="843"/>
      <c r="H246" s="843"/>
      <c r="I246" s="843"/>
      <c r="J246" s="843"/>
      <c r="K246" s="843"/>
      <c r="L246" s="842" t="s">
        <v>18</v>
      </c>
      <c r="M246" s="843"/>
      <c r="N246" s="843"/>
      <c r="O246" s="494"/>
      <c r="P246" s="494"/>
      <c r="Q246" s="494"/>
      <c r="T246" s="148"/>
      <c r="V246" s="148"/>
    </row>
    <row r="247" ht="14.25" hidden="1">
      <c r="A247" s="505">
        <v>1706</v>
      </c>
      <c r="B247" s="860" t="s">
        <v>64</v>
      </c>
      <c r="C247" s="24" t="s">
        <v>70</v>
      </c>
      <c r="D247" s="841">
        <f>IFERROR(INDEX('показатель 504-п'!E:E,MATCH('Пок-ль нараст.'!A247,'показатель 504-п'!T:T,0)),"")</f>
        <v>76</v>
      </c>
      <c r="E247" s="510">
        <v>2019</v>
      </c>
      <c r="F247" s="510" t="s">
        <v>18</v>
      </c>
      <c r="G247" s="843"/>
      <c r="H247" s="843"/>
      <c r="I247" s="842" t="s">
        <v>18</v>
      </c>
      <c r="J247" s="843" t="s">
        <v>19</v>
      </c>
      <c r="K247" s="843" t="s">
        <v>19</v>
      </c>
      <c r="L247" s="843" t="s">
        <v>19</v>
      </c>
      <c r="M247" s="843" t="s">
        <v>19</v>
      </c>
      <c r="N247" s="843"/>
      <c r="O247" s="494"/>
      <c r="P247" s="494"/>
      <c r="Q247" s="494"/>
      <c r="R247" s="148"/>
      <c r="T247" s="148"/>
      <c r="V247" s="148"/>
    </row>
    <row r="248" ht="14.25">
      <c r="A248" s="505">
        <v>1707</v>
      </c>
      <c r="B248" s="860" t="s">
        <v>64</v>
      </c>
      <c r="C248" s="879" t="s">
        <v>71</v>
      </c>
      <c r="D248" s="841">
        <f>IFERROR(INDEX('показатель 504-п'!E:E,MATCH('Пок-ль нараст.'!A248,'показатель 504-п'!T:T,0)),"")</f>
        <v>141</v>
      </c>
      <c r="E248" s="17">
        <v>2017</v>
      </c>
      <c r="F248" s="510" t="s">
        <v>18</v>
      </c>
      <c r="G248" s="842" t="s">
        <v>18</v>
      </c>
      <c r="H248" s="843" t="s">
        <v>19</v>
      </c>
      <c r="I248" s="843" t="s">
        <v>19</v>
      </c>
      <c r="J248" s="843" t="s">
        <v>19</v>
      </c>
      <c r="K248" s="843" t="s">
        <v>19</v>
      </c>
      <c r="L248" s="843" t="s">
        <v>19</v>
      </c>
      <c r="M248" s="843" t="s">
        <v>19</v>
      </c>
      <c r="N248" s="843"/>
      <c r="O248" s="494"/>
      <c r="P248" s="494"/>
      <c r="Q248" s="494"/>
      <c r="T248" s="148"/>
      <c r="V248" s="148"/>
    </row>
    <row r="249" s="148" customFormat="1" ht="14.25" hidden="1">
      <c r="A249" s="505">
        <v>1708</v>
      </c>
      <c r="B249" s="860" t="s">
        <v>64</v>
      </c>
      <c r="C249" s="24" t="s">
        <v>72</v>
      </c>
      <c r="D249" s="841">
        <f>IFERROR(INDEX('показатель 504-п'!E:E,MATCH('Пок-ль нараст.'!A249,'показатель 504-п'!T:T,0)),"")</f>
        <v>15</v>
      </c>
      <c r="E249" s="845">
        <v>2024</v>
      </c>
      <c r="F249" s="845"/>
      <c r="G249" s="846"/>
      <c r="H249" s="846"/>
      <c r="I249" s="846"/>
      <c r="J249" s="846"/>
      <c r="K249" s="846"/>
      <c r="L249" s="846"/>
      <c r="M249" s="846"/>
      <c r="N249" s="842" t="s">
        <v>18</v>
      </c>
      <c r="O249" s="846"/>
      <c r="P249" s="846"/>
      <c r="Q249" s="846"/>
      <c r="T249" s="148"/>
      <c r="V249" s="148"/>
    </row>
    <row r="250" ht="14.25" hidden="1">
      <c r="A250" s="505">
        <v>1709</v>
      </c>
      <c r="B250" s="860" t="s">
        <v>64</v>
      </c>
      <c r="C250" s="24" t="s">
        <v>73</v>
      </c>
      <c r="D250" s="841">
        <f>IFERROR(INDEX('показатель 504-п'!E:E,MATCH('Пок-ль нараст.'!A250,'показатель 504-п'!T:T,0)),"")</f>
        <v>69</v>
      </c>
      <c r="E250" s="510">
        <v>2019</v>
      </c>
      <c r="F250" s="510" t="s">
        <v>18</v>
      </c>
      <c r="G250" s="843"/>
      <c r="H250" s="843"/>
      <c r="I250" s="842" t="s">
        <v>18</v>
      </c>
      <c r="J250" s="843" t="s">
        <v>19</v>
      </c>
      <c r="K250" s="843" t="s">
        <v>19</v>
      </c>
      <c r="L250" s="843" t="s">
        <v>19</v>
      </c>
      <c r="M250" s="843" t="s">
        <v>19</v>
      </c>
      <c r="N250" s="843"/>
      <c r="O250" s="494"/>
      <c r="P250" s="494"/>
      <c r="Q250" s="494"/>
      <c r="T250" s="148"/>
      <c r="V250" s="148"/>
    </row>
    <row r="251" ht="14.25">
      <c r="A251" s="505">
        <v>1710</v>
      </c>
      <c r="B251" s="860" t="s">
        <v>64</v>
      </c>
      <c r="C251" s="24" t="s">
        <v>151</v>
      </c>
      <c r="D251" s="841">
        <f>IFERROR(INDEX('показатель 504-п'!E:E,MATCH('Пок-ль нараст.'!A251,'показатель 504-п'!T:T,0)),"")</f>
        <v>158</v>
      </c>
      <c r="E251" s="17">
        <v>2017</v>
      </c>
      <c r="F251" s="510" t="s">
        <v>18</v>
      </c>
      <c r="G251" s="842" t="s">
        <v>18</v>
      </c>
      <c r="H251" s="843" t="s">
        <v>19</v>
      </c>
      <c r="I251" s="843" t="s">
        <v>19</v>
      </c>
      <c r="J251" s="843" t="s">
        <v>19</v>
      </c>
      <c r="K251" s="843" t="s">
        <v>19</v>
      </c>
      <c r="L251" s="843"/>
      <c r="M251" s="843"/>
      <c r="N251" s="843"/>
      <c r="O251" s="494"/>
      <c r="P251" s="844">
        <v>2019</v>
      </c>
      <c r="Q251" s="494"/>
      <c r="R251" s="148"/>
      <c r="T251" s="148"/>
      <c r="V251" s="148"/>
    </row>
    <row r="252" ht="14.25">
      <c r="A252" s="505">
        <v>1711</v>
      </c>
      <c r="B252" s="860" t="s">
        <v>64</v>
      </c>
      <c r="C252" s="24" t="s">
        <v>74</v>
      </c>
      <c r="D252" s="841">
        <f>IFERROR(INDEX('показатель 504-п'!E:E,MATCH('Пок-ль нараст.'!A252,'показатель 504-п'!T:T,0)),"")</f>
        <v>139</v>
      </c>
      <c r="E252" s="17">
        <v>2017</v>
      </c>
      <c r="F252" s="510" t="s">
        <v>18</v>
      </c>
      <c r="G252" s="842" t="s">
        <v>18</v>
      </c>
      <c r="H252" s="843" t="s">
        <v>19</v>
      </c>
      <c r="I252" s="843" t="s">
        <v>19</v>
      </c>
      <c r="J252" s="843" t="s">
        <v>19</v>
      </c>
      <c r="K252" s="843" t="s">
        <v>19</v>
      </c>
      <c r="L252" s="843" t="s">
        <v>19</v>
      </c>
      <c r="M252" s="843" t="s">
        <v>19</v>
      </c>
      <c r="N252" s="843"/>
      <c r="O252" s="494"/>
      <c r="P252" s="494"/>
      <c r="Q252" s="494"/>
      <c r="T252" s="148"/>
      <c r="V252" s="148"/>
    </row>
    <row r="253" ht="14.25">
      <c r="A253" s="505">
        <v>1712</v>
      </c>
      <c r="B253" s="860" t="s">
        <v>64</v>
      </c>
      <c r="C253" s="24" t="s">
        <v>152</v>
      </c>
      <c r="D253" s="841">
        <f>IFERROR(INDEX('показатель 504-п'!E:E,MATCH('Пок-ль нараст.'!A253,'показатель 504-п'!T:T,0)),"")</f>
        <v>201</v>
      </c>
      <c r="E253" s="17">
        <v>2017</v>
      </c>
      <c r="F253" s="510" t="s">
        <v>18</v>
      </c>
      <c r="G253" s="842" t="s">
        <v>18</v>
      </c>
      <c r="H253" s="843" t="s">
        <v>19</v>
      </c>
      <c r="I253" s="843" t="s">
        <v>19</v>
      </c>
      <c r="J253" s="843" t="s">
        <v>19</v>
      </c>
      <c r="K253" s="843" t="s">
        <v>19</v>
      </c>
      <c r="L253" s="843" t="s">
        <v>19</v>
      </c>
      <c r="M253" s="843" t="s">
        <v>19</v>
      </c>
      <c r="N253" s="843"/>
      <c r="O253" s="494"/>
      <c r="P253" s="494"/>
      <c r="Q253" s="494"/>
      <c r="T253" s="148"/>
      <c r="V253" s="148"/>
    </row>
    <row r="254" ht="14.25">
      <c r="A254" s="505">
        <v>1713</v>
      </c>
      <c r="B254" s="860" t="s">
        <v>64</v>
      </c>
      <c r="C254" s="879" t="s">
        <v>8996</v>
      </c>
      <c r="D254" s="841">
        <f>IFERROR(INDEX('показатель 504-п'!E:E,MATCH('Пок-ль нараст.'!A254,'показатель 504-п'!T:T,0)),"")</f>
        <v>329</v>
      </c>
      <c r="E254" s="17">
        <v>2017</v>
      </c>
      <c r="F254" s="510" t="s">
        <v>18</v>
      </c>
      <c r="G254" s="842" t="s">
        <v>18</v>
      </c>
      <c r="H254" s="843" t="s">
        <v>19</v>
      </c>
      <c r="I254" s="843" t="s">
        <v>19</v>
      </c>
      <c r="J254" s="843" t="s">
        <v>19</v>
      </c>
      <c r="K254" s="850" t="s">
        <v>19</v>
      </c>
      <c r="L254" s="843"/>
      <c r="M254" s="843"/>
      <c r="N254" s="843"/>
      <c r="O254" s="851">
        <v>2021</v>
      </c>
      <c r="P254" s="844">
        <v>2020</v>
      </c>
      <c r="Q254" s="494"/>
      <c r="T254" s="148"/>
      <c r="V254" s="148"/>
    </row>
    <row r="255" ht="14.25">
      <c r="A255" s="505">
        <v>1715</v>
      </c>
      <c r="B255" s="860" t="s">
        <v>64</v>
      </c>
      <c r="C255" s="879" t="s">
        <v>153</v>
      </c>
      <c r="D255" s="841">
        <f>IFERROR(INDEX('показатель 504-п'!E:E,MATCH('Пок-ль нараст.'!A255,'показатель 504-п'!T:T,0)),"")</f>
        <v>202</v>
      </c>
      <c r="E255" s="17">
        <v>2017</v>
      </c>
      <c r="F255" s="510" t="s">
        <v>18</v>
      </c>
      <c r="G255" s="842" t="s">
        <v>18</v>
      </c>
      <c r="H255" s="843" t="s">
        <v>19</v>
      </c>
      <c r="I255" s="843" t="s">
        <v>19</v>
      </c>
      <c r="J255" s="843" t="s">
        <v>19</v>
      </c>
      <c r="K255" s="843" t="s">
        <v>19</v>
      </c>
      <c r="L255" s="843"/>
      <c r="M255" s="843"/>
      <c r="N255" s="843"/>
      <c r="O255" s="494"/>
      <c r="P255" s="844">
        <v>2019</v>
      </c>
      <c r="Q255" s="494"/>
      <c r="T255" s="148"/>
      <c r="V255" s="148"/>
    </row>
    <row r="256" ht="14.25" hidden="1">
      <c r="A256" s="505">
        <v>1716</v>
      </c>
      <c r="B256" s="860" t="s">
        <v>64</v>
      </c>
      <c r="C256" s="879" t="s">
        <v>75</v>
      </c>
      <c r="D256" s="841">
        <f>IFERROR(INDEX('показатель 504-п'!E:E,MATCH('Пок-ль нараст.'!A256,'показатель 504-п'!T:T,0)),"")</f>
        <v>75</v>
      </c>
      <c r="E256" s="510">
        <v>2018</v>
      </c>
      <c r="F256" s="510" t="s">
        <v>18</v>
      </c>
      <c r="G256" s="843"/>
      <c r="H256" s="842" t="s">
        <v>18</v>
      </c>
      <c r="I256" s="843" t="s">
        <v>19</v>
      </c>
      <c r="J256" s="843" t="s">
        <v>19</v>
      </c>
      <c r="K256" s="843" t="s">
        <v>19</v>
      </c>
      <c r="L256" s="843" t="s">
        <v>19</v>
      </c>
      <c r="M256" s="843" t="s">
        <v>19</v>
      </c>
      <c r="N256" s="843"/>
      <c r="O256" s="494"/>
      <c r="P256" s="494"/>
      <c r="Q256" s="494"/>
      <c r="T256" s="148"/>
      <c r="V256" s="148"/>
    </row>
    <row r="257" ht="14.25" hidden="1">
      <c r="A257" s="505">
        <v>1717</v>
      </c>
      <c r="B257" s="860" t="s">
        <v>64</v>
      </c>
      <c r="C257" s="24" t="s">
        <v>76</v>
      </c>
      <c r="D257" s="841">
        <f>IFERROR(INDEX('показатель 504-п'!E:E,MATCH('Пок-ль нараст.'!A257,'показатель 504-п'!T:T,0)),"")</f>
        <v>32</v>
      </c>
      <c r="E257" s="510">
        <v>2020</v>
      </c>
      <c r="F257" s="510" t="s">
        <v>18</v>
      </c>
      <c r="G257" s="843"/>
      <c r="H257" s="843"/>
      <c r="I257" s="843"/>
      <c r="J257" s="842" t="s">
        <v>18</v>
      </c>
      <c r="K257" s="843"/>
      <c r="L257" s="843" t="s">
        <v>19</v>
      </c>
      <c r="M257" s="843" t="s">
        <v>19</v>
      </c>
      <c r="N257" s="843"/>
      <c r="O257" s="494"/>
      <c r="P257" s="494"/>
      <c r="Q257" s="494"/>
      <c r="T257" s="148"/>
      <c r="V257" s="148"/>
    </row>
    <row r="258" ht="14.25">
      <c r="A258" s="505">
        <v>1718</v>
      </c>
      <c r="B258" s="860" t="s">
        <v>64</v>
      </c>
      <c r="C258" s="879" t="s">
        <v>154</v>
      </c>
      <c r="D258" s="841">
        <f>IFERROR(INDEX('показатель 504-п'!E:E,MATCH('Пок-ль нараст.'!A258,'показатель 504-п'!T:T,0)),"")</f>
        <v>220</v>
      </c>
      <c r="E258" s="17">
        <v>2017</v>
      </c>
      <c r="F258" s="510" t="s">
        <v>18</v>
      </c>
      <c r="G258" s="842" t="s">
        <v>18</v>
      </c>
      <c r="H258" s="843" t="s">
        <v>19</v>
      </c>
      <c r="I258" s="843" t="s">
        <v>19</v>
      </c>
      <c r="J258" s="843" t="s">
        <v>19</v>
      </c>
      <c r="K258" s="843" t="s">
        <v>19</v>
      </c>
      <c r="L258" s="843" t="s">
        <v>19</v>
      </c>
      <c r="M258" s="843" t="s">
        <v>19</v>
      </c>
      <c r="N258" s="843"/>
      <c r="O258" s="494"/>
      <c r="P258" s="494"/>
      <c r="Q258" s="494"/>
      <c r="R258" s="148"/>
      <c r="T258" s="148"/>
      <c r="V258" s="148"/>
    </row>
    <row r="259" ht="14.25">
      <c r="A259" s="505">
        <v>1719</v>
      </c>
      <c r="B259" s="860" t="s">
        <v>64</v>
      </c>
      <c r="C259" s="879" t="s">
        <v>8997</v>
      </c>
      <c r="D259" s="841">
        <f>IFERROR(INDEX('показатель 504-п'!E:E,MATCH('Пок-ль нараст.'!A259,'показатель 504-п'!T:T,0)),"")</f>
        <v>317</v>
      </c>
      <c r="E259" s="17">
        <v>2017</v>
      </c>
      <c r="F259" s="510" t="s">
        <v>18</v>
      </c>
      <c r="G259" s="842" t="s">
        <v>18</v>
      </c>
      <c r="H259" s="843" t="s">
        <v>19</v>
      </c>
      <c r="I259" s="843" t="s">
        <v>19</v>
      </c>
      <c r="J259" s="843" t="s">
        <v>19</v>
      </c>
      <c r="K259" s="843" t="s">
        <v>19</v>
      </c>
      <c r="L259" s="850" t="s">
        <v>19</v>
      </c>
      <c r="M259" s="843"/>
      <c r="N259" s="843"/>
      <c r="O259" s="851">
        <v>2022</v>
      </c>
      <c r="P259" s="844">
        <v>2019</v>
      </c>
      <c r="Q259" s="494"/>
      <c r="T259" s="148"/>
      <c r="V259" s="148"/>
    </row>
    <row r="260" ht="14.25" hidden="1">
      <c r="A260" s="505">
        <v>1720</v>
      </c>
      <c r="B260" s="860" t="s">
        <v>64</v>
      </c>
      <c r="C260" s="879" t="s">
        <v>77</v>
      </c>
      <c r="D260" s="841">
        <f>IFERROR(INDEX('показатель 504-п'!E:E,MATCH('Пок-ль нараст.'!A260,'показатель 504-п'!T:T,0)),"")</f>
        <v>88</v>
      </c>
      <c r="E260" s="510">
        <v>2019</v>
      </c>
      <c r="F260" s="510" t="s">
        <v>18</v>
      </c>
      <c r="G260" s="843"/>
      <c r="H260" s="843"/>
      <c r="I260" s="842" t="s">
        <v>18</v>
      </c>
      <c r="J260" s="843" t="s">
        <v>19</v>
      </c>
      <c r="K260" s="843"/>
      <c r="L260" s="843" t="s">
        <v>19</v>
      </c>
      <c r="M260" s="843" t="s">
        <v>19</v>
      </c>
      <c r="N260" s="843"/>
      <c r="O260" s="494"/>
      <c r="P260" s="494"/>
      <c r="Q260" s="494"/>
      <c r="T260" s="148"/>
      <c r="V260" s="148"/>
    </row>
    <row r="261" ht="14.25" hidden="1">
      <c r="A261" s="148"/>
      <c r="B261" s="148"/>
      <c r="C261" s="880">
        <f>COUNTA(C2:C260)</f>
        <v>259</v>
      </c>
      <c r="D261" s="839"/>
      <c r="E261" s="148"/>
      <c r="N261" s="148"/>
      <c r="O261" s="148"/>
    </row>
    <row r="262" ht="14.25" hidden="1">
      <c r="A262" s="148"/>
      <c r="B262" s="148"/>
      <c r="C262" s="881" t="s">
        <v>8998</v>
      </c>
      <c r="D262" s="839"/>
      <c r="E262" s="148"/>
      <c r="N262" s="148"/>
      <c r="O262" s="148"/>
    </row>
    <row r="263" ht="14.25">
      <c r="A263" s="148"/>
      <c r="B263" s="148"/>
      <c r="C263" s="148"/>
      <c r="D263" s="839"/>
      <c r="E263" s="148"/>
      <c r="F263" s="840"/>
      <c r="G263" s="148"/>
      <c r="H263" s="148"/>
      <c r="I263" s="148"/>
      <c r="J263" s="148"/>
      <c r="K263" s="148"/>
      <c r="L263" s="148"/>
      <c r="M263" s="148"/>
      <c r="N263" s="148"/>
      <c r="O263" s="148"/>
    </row>
    <row r="264" ht="14.25">
      <c r="A264" s="148"/>
      <c r="B264" s="148"/>
      <c r="C264" s="148"/>
      <c r="D264" s="839"/>
      <c r="E264" s="148"/>
      <c r="F264" s="840"/>
      <c r="G264" s="148"/>
      <c r="H264" s="148"/>
      <c r="I264" s="148"/>
      <c r="J264" s="148"/>
      <c r="K264" s="148"/>
      <c r="L264" s="148"/>
      <c r="M264" s="148"/>
      <c r="N264" s="148"/>
      <c r="O264" s="148"/>
    </row>
    <row r="265" ht="14.25">
      <c r="A265" s="148"/>
      <c r="B265" s="148"/>
      <c r="C265" s="148"/>
      <c r="D265" s="839"/>
      <c r="E265" s="148"/>
      <c r="F265" s="840"/>
      <c r="G265" s="148"/>
      <c r="H265" s="148"/>
      <c r="I265" s="148"/>
      <c r="J265" s="148"/>
      <c r="K265" s="148"/>
      <c r="L265" s="148"/>
      <c r="M265" s="148"/>
      <c r="N265" s="148"/>
      <c r="O265" s="148"/>
    </row>
    <row r="266" ht="14.25">
      <c r="A266" s="148"/>
      <c r="B266" s="148"/>
      <c r="C266" s="148"/>
      <c r="D266" s="839"/>
      <c r="E266" s="148"/>
      <c r="F266" s="840"/>
      <c r="G266" s="148"/>
      <c r="H266" s="148"/>
      <c r="I266" s="148"/>
      <c r="J266" s="148"/>
      <c r="K266" s="148"/>
      <c r="L266" s="148"/>
      <c r="M266" s="148"/>
      <c r="N266" s="148"/>
      <c r="O266" s="148"/>
    </row>
    <row r="267" ht="14.25">
      <c r="A267" s="148"/>
      <c r="B267" s="148"/>
      <c r="C267" s="148"/>
      <c r="D267" s="839"/>
      <c r="E267" s="148"/>
      <c r="F267" s="840"/>
      <c r="G267" s="148"/>
      <c r="H267" s="148"/>
      <c r="I267" s="148"/>
      <c r="J267" s="148"/>
      <c r="K267" s="148"/>
      <c r="L267" s="148"/>
      <c r="M267" s="148"/>
      <c r="N267" s="148"/>
      <c r="O267" s="148"/>
    </row>
    <row r="268" ht="14.25">
      <c r="A268" s="148"/>
      <c r="B268" s="148"/>
      <c r="C268" s="148"/>
      <c r="D268" s="839"/>
      <c r="E268" s="148"/>
      <c r="F268" s="840"/>
      <c r="G268" s="148"/>
      <c r="H268" s="148"/>
      <c r="I268" s="148"/>
      <c r="J268" s="148"/>
      <c r="K268" s="148"/>
      <c r="L268" s="148"/>
      <c r="M268" s="148"/>
      <c r="N268" s="148"/>
      <c r="O268" s="148"/>
    </row>
    <row r="269" ht="14.25">
      <c r="A269" s="148"/>
      <c r="B269" s="148"/>
      <c r="C269" s="148"/>
      <c r="D269" s="839"/>
      <c r="E269" s="148"/>
      <c r="F269" s="840"/>
      <c r="G269" s="148"/>
      <c r="H269" s="148"/>
      <c r="I269" s="148"/>
      <c r="J269" s="148"/>
      <c r="K269" s="148"/>
      <c r="L269" s="148"/>
      <c r="M269" s="148"/>
      <c r="N269" s="148"/>
      <c r="O269" s="148"/>
    </row>
    <row r="270" ht="14.25">
      <c r="A270" s="148"/>
      <c r="B270" s="148"/>
      <c r="C270" s="148"/>
      <c r="D270" s="839"/>
      <c r="E270" s="148"/>
      <c r="F270" s="840"/>
      <c r="G270" s="148"/>
      <c r="H270" s="148"/>
      <c r="I270" s="148"/>
      <c r="J270" s="148"/>
      <c r="K270" s="148"/>
      <c r="L270" s="148"/>
      <c r="M270" s="148"/>
      <c r="N270" s="148"/>
      <c r="O270" s="148"/>
    </row>
    <row r="271" ht="14.25">
      <c r="A271" s="148"/>
      <c r="B271" s="148"/>
      <c r="C271" s="148"/>
      <c r="D271" s="839"/>
      <c r="E271" s="148"/>
      <c r="F271" s="840"/>
      <c r="G271" s="148"/>
      <c r="H271" s="148"/>
      <c r="I271" s="148"/>
      <c r="J271" s="148"/>
      <c r="K271" s="148"/>
      <c r="L271" s="148"/>
      <c r="M271" s="148"/>
      <c r="N271" s="148"/>
      <c r="O271" s="148"/>
    </row>
    <row r="272" ht="14.25">
      <c r="A272" s="148"/>
      <c r="B272" s="148"/>
      <c r="C272" s="148"/>
      <c r="D272" s="839"/>
      <c r="E272" s="148"/>
      <c r="F272" s="840"/>
      <c r="G272" s="148"/>
      <c r="H272" s="148"/>
      <c r="I272" s="148"/>
      <c r="J272" s="148"/>
      <c r="K272" s="148"/>
      <c r="L272" s="148"/>
      <c r="M272" s="148"/>
      <c r="N272" s="148"/>
      <c r="O272" s="148"/>
    </row>
    <row r="273" ht="14.25">
      <c r="A273" s="148"/>
      <c r="B273" s="148"/>
      <c r="C273" s="148"/>
      <c r="D273" s="839"/>
      <c r="E273" s="148"/>
      <c r="F273" s="840"/>
      <c r="G273" s="148"/>
      <c r="H273" s="148"/>
      <c r="I273" s="148"/>
      <c r="J273" s="148"/>
      <c r="K273" s="148"/>
      <c r="L273" s="148"/>
      <c r="M273" s="148"/>
      <c r="N273" s="148"/>
      <c r="O273" s="148"/>
    </row>
    <row r="274" ht="14.25">
      <c r="A274" s="148"/>
      <c r="B274" s="148"/>
      <c r="C274" s="148"/>
      <c r="D274" s="839"/>
      <c r="E274" s="148"/>
      <c r="F274" s="840"/>
      <c r="G274" s="148"/>
      <c r="H274" s="148"/>
      <c r="I274" s="148"/>
      <c r="J274" s="148"/>
      <c r="K274" s="148"/>
      <c r="L274" s="148"/>
      <c r="M274" s="148"/>
      <c r="N274" s="148"/>
      <c r="O274" s="148"/>
    </row>
    <row r="275" ht="14.25">
      <c r="B275" s="148"/>
      <c r="C275" s="148"/>
      <c r="D275" s="839"/>
      <c r="E275" s="148"/>
      <c r="F275" s="840"/>
      <c r="G275" s="148"/>
      <c r="H275" s="148"/>
      <c r="I275" s="148"/>
      <c r="J275" s="148"/>
      <c r="K275" s="148"/>
      <c r="L275" s="148"/>
      <c r="M275" s="148"/>
      <c r="N275" s="148"/>
    </row>
    <row r="276" ht="14.25">
      <c r="B276" s="148"/>
      <c r="C276" s="148"/>
      <c r="D276" s="839"/>
      <c r="E276" s="148"/>
      <c r="F276" s="840"/>
      <c r="G276" s="148"/>
      <c r="H276" s="148"/>
      <c r="I276" s="148"/>
      <c r="J276" s="148"/>
      <c r="K276" s="148"/>
      <c r="L276" s="148"/>
      <c r="M276" s="148"/>
      <c r="N276" s="148"/>
    </row>
    <row r="277" ht="14.25">
      <c r="B277" s="148"/>
      <c r="C277" s="148"/>
      <c r="D277" s="839"/>
      <c r="E277" s="148"/>
      <c r="F277" s="840"/>
      <c r="G277" s="148"/>
      <c r="H277" s="148"/>
      <c r="I277" s="148"/>
      <c r="J277" s="148"/>
      <c r="K277" s="148"/>
      <c r="L277" s="148"/>
      <c r="M277" s="148"/>
      <c r="N277" s="148"/>
    </row>
    <row r="278" ht="14.25">
      <c r="B278" s="148"/>
      <c r="C278" s="148"/>
    </row>
  </sheetData>
  <autoFilter ref="A1:R262">
    <filterColumn colId="3">
      <customFilters and="1">
        <customFilter operator="greaterThanOrEqual" val="100"/>
        <customFilter operator="lessThanOrEqual" val="500"/>
      </customFilters>
    </filterColumn>
    <sortState ref="B1:B262">
      <sortCondition descending="0" ref="B1:B278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48" width="4.8515625"/>
    <col customWidth="1" min="2" max="2" style="148" width="34.140625"/>
    <col customWidth="1" min="3" max="3" style="148" width="34.7109375"/>
    <col customWidth="1" min="4" max="4" style="148" width="26.57421875"/>
    <col bestFit="1" customWidth="1" min="5" max="5" style="840" width="34.7109375"/>
    <col bestFit="1" customWidth="1" min="6" max="6" style="840" width="23.140625"/>
    <col min="7" max="16384" style="148" width="9.140625"/>
  </cols>
  <sheetData>
    <row r="1" ht="24">
      <c r="A1" s="626" t="s">
        <v>453</v>
      </c>
      <c r="B1" s="882" t="s">
        <v>811</v>
      </c>
      <c r="C1" s="882" t="s">
        <v>1107</v>
      </c>
      <c r="D1" s="882" t="s">
        <v>812</v>
      </c>
      <c r="E1" s="882" t="s">
        <v>2468</v>
      </c>
      <c r="F1" s="882" t="s">
        <v>8999</v>
      </c>
      <c r="G1" s="533"/>
      <c r="H1" s="533"/>
      <c r="I1" s="533"/>
      <c r="J1" s="533"/>
      <c r="K1" s="533"/>
      <c r="L1" s="533"/>
      <c r="M1" s="533"/>
      <c r="N1" s="148"/>
    </row>
    <row r="2" ht="14.25">
      <c r="A2" s="883">
        <v>1</v>
      </c>
      <c r="B2" s="507" t="s">
        <v>21</v>
      </c>
      <c r="C2" s="507" t="s">
        <v>2491</v>
      </c>
      <c r="D2" s="507" t="s">
        <v>2496</v>
      </c>
      <c r="E2" s="508" t="s">
        <v>2497</v>
      </c>
      <c r="F2" s="508" t="s">
        <v>9000</v>
      </c>
      <c r="G2" s="533"/>
      <c r="H2" s="533"/>
      <c r="I2" s="533"/>
      <c r="J2" s="533"/>
      <c r="K2" s="533"/>
      <c r="L2" s="533"/>
      <c r="M2" s="533"/>
      <c r="N2" s="148"/>
    </row>
    <row r="3" ht="14.25">
      <c r="A3" s="883">
        <v>2</v>
      </c>
      <c r="B3" s="507" t="s">
        <v>21</v>
      </c>
      <c r="C3" s="507" t="s">
        <v>1185</v>
      </c>
      <c r="D3" s="507" t="s">
        <v>97</v>
      </c>
      <c r="E3" s="508" t="s">
        <v>2509</v>
      </c>
      <c r="F3" s="508" t="s">
        <v>9000</v>
      </c>
      <c r="G3" s="533"/>
      <c r="H3" s="533"/>
      <c r="I3" s="533"/>
      <c r="J3" s="533"/>
      <c r="K3" s="533"/>
      <c r="L3" s="533"/>
      <c r="M3" s="533"/>
      <c r="N3" s="148"/>
    </row>
    <row r="4" ht="14.25">
      <c r="A4" s="883">
        <v>3</v>
      </c>
      <c r="B4" s="507" t="s">
        <v>21</v>
      </c>
      <c r="C4" s="507" t="s">
        <v>1172</v>
      </c>
      <c r="D4" s="507" t="s">
        <v>1173</v>
      </c>
      <c r="E4" s="508" t="s">
        <v>2512</v>
      </c>
      <c r="F4" s="508" t="s">
        <v>9000</v>
      </c>
      <c r="G4" s="533"/>
      <c r="H4" s="533"/>
      <c r="I4" s="533"/>
      <c r="J4" s="533"/>
      <c r="K4" s="533"/>
      <c r="L4" s="533"/>
      <c r="M4" s="533"/>
      <c r="N4" s="148"/>
    </row>
    <row r="5" ht="14.25">
      <c r="A5" s="883">
        <v>4</v>
      </c>
      <c r="B5" s="507" t="s">
        <v>21</v>
      </c>
      <c r="C5" s="507" t="s">
        <v>2521</v>
      </c>
      <c r="D5" s="507" t="s">
        <v>17</v>
      </c>
      <c r="E5" s="508" t="s">
        <v>2522</v>
      </c>
      <c r="F5" s="508" t="s">
        <v>9000</v>
      </c>
      <c r="G5" s="533"/>
      <c r="H5" s="533"/>
      <c r="I5" s="533"/>
      <c r="J5" s="533"/>
      <c r="K5" s="533"/>
      <c r="L5" s="533"/>
      <c r="M5" s="533"/>
      <c r="N5" s="148"/>
    </row>
    <row r="6" ht="14.25">
      <c r="A6" s="883">
        <v>5</v>
      </c>
      <c r="B6" s="507" t="s">
        <v>21</v>
      </c>
      <c r="C6" s="507" t="s">
        <v>2521</v>
      </c>
      <c r="D6" s="507" t="s">
        <v>155</v>
      </c>
      <c r="E6" s="508" t="s">
        <v>2533</v>
      </c>
      <c r="F6" s="508" t="s">
        <v>9000</v>
      </c>
      <c r="G6" s="533"/>
      <c r="H6" s="533"/>
      <c r="I6" s="533"/>
      <c r="J6" s="533"/>
      <c r="K6" s="533"/>
      <c r="L6" s="533"/>
      <c r="M6" s="533"/>
      <c r="N6" s="148"/>
    </row>
    <row r="7" ht="14.25">
      <c r="A7" s="883">
        <v>6</v>
      </c>
      <c r="B7" s="507" t="s">
        <v>21</v>
      </c>
      <c r="C7" s="507" t="s">
        <v>2491</v>
      </c>
      <c r="D7" s="507" t="s">
        <v>2544</v>
      </c>
      <c r="E7" s="508" t="s">
        <v>2545</v>
      </c>
      <c r="F7" s="508" t="s">
        <v>9000</v>
      </c>
      <c r="G7" s="533"/>
      <c r="H7" s="533"/>
      <c r="I7" s="533"/>
      <c r="J7" s="533"/>
      <c r="K7" s="533"/>
      <c r="L7" s="533"/>
      <c r="M7" s="533"/>
      <c r="N7" s="148"/>
    </row>
    <row r="8" ht="14.25">
      <c r="A8" s="883">
        <v>7</v>
      </c>
      <c r="B8" s="507" t="s">
        <v>21</v>
      </c>
      <c r="C8" s="507" t="s">
        <v>2552</v>
      </c>
      <c r="D8" s="507" t="s">
        <v>1124</v>
      </c>
      <c r="E8" s="508" t="s">
        <v>2592</v>
      </c>
      <c r="F8" s="508" t="s">
        <v>9000</v>
      </c>
      <c r="G8" s="533"/>
      <c r="H8" s="533"/>
      <c r="I8" s="533"/>
      <c r="J8" s="533"/>
      <c r="K8" s="533"/>
      <c r="L8" s="533"/>
      <c r="M8" s="533"/>
      <c r="N8" s="148"/>
    </row>
    <row r="9" ht="14.25">
      <c r="A9" s="883">
        <v>8</v>
      </c>
      <c r="B9" s="507" t="s">
        <v>21</v>
      </c>
      <c r="C9" s="507" t="s">
        <v>2521</v>
      </c>
      <c r="D9" s="507" t="s">
        <v>617</v>
      </c>
      <c r="E9" s="508" t="s">
        <v>2600</v>
      </c>
      <c r="F9" s="508" t="s">
        <v>9000</v>
      </c>
      <c r="G9" s="533"/>
      <c r="H9" s="533"/>
      <c r="I9" s="533"/>
      <c r="J9" s="533"/>
      <c r="K9" s="533"/>
      <c r="L9" s="533"/>
      <c r="M9" s="533"/>
      <c r="N9" s="148"/>
    </row>
    <row r="10" ht="14.25">
      <c r="A10" s="883">
        <v>9</v>
      </c>
      <c r="B10" s="507" t="s">
        <v>21</v>
      </c>
      <c r="C10" s="507" t="s">
        <v>1185</v>
      </c>
      <c r="D10" s="507" t="s">
        <v>2630</v>
      </c>
      <c r="E10" s="508" t="s">
        <v>2631</v>
      </c>
      <c r="F10" s="508" t="s">
        <v>9000</v>
      </c>
      <c r="G10" s="533"/>
      <c r="H10" s="533"/>
      <c r="I10" s="533"/>
      <c r="J10" s="533"/>
      <c r="K10" s="533"/>
      <c r="L10" s="533"/>
      <c r="M10" s="533"/>
      <c r="N10" s="148"/>
    </row>
    <row r="11" ht="14.25">
      <c r="A11" s="883">
        <v>10</v>
      </c>
      <c r="B11" s="507" t="s">
        <v>21</v>
      </c>
      <c r="C11" s="507" t="s">
        <v>1172</v>
      </c>
      <c r="D11" s="507" t="s">
        <v>24</v>
      </c>
      <c r="E11" s="508" t="s">
        <v>2637</v>
      </c>
      <c r="F11" s="508" t="s">
        <v>9000</v>
      </c>
      <c r="G11" s="533"/>
      <c r="H11" s="533"/>
      <c r="I11" s="533"/>
      <c r="J11" s="533"/>
      <c r="K11" s="533"/>
      <c r="L11" s="533"/>
      <c r="M11" s="533"/>
      <c r="N11" s="148"/>
    </row>
    <row r="12" ht="14.25">
      <c r="A12" s="883">
        <v>11</v>
      </c>
      <c r="B12" s="507" t="s">
        <v>21</v>
      </c>
      <c r="C12" s="507" t="s">
        <v>1185</v>
      </c>
      <c r="D12" s="507" t="s">
        <v>1125</v>
      </c>
      <c r="E12" s="508" t="s">
        <v>2640</v>
      </c>
      <c r="F12" s="508" t="s">
        <v>9000</v>
      </c>
      <c r="G12" s="533"/>
      <c r="H12" s="533"/>
      <c r="I12" s="533"/>
      <c r="J12" s="533"/>
      <c r="K12" s="533"/>
      <c r="L12" s="533"/>
      <c r="M12" s="533"/>
      <c r="N12" s="148"/>
    </row>
    <row r="13" ht="14.25">
      <c r="A13" s="883">
        <v>12</v>
      </c>
      <c r="B13" s="507" t="s">
        <v>21</v>
      </c>
      <c r="C13" s="507" t="s">
        <v>2595</v>
      </c>
      <c r="D13" s="507" t="s">
        <v>507</v>
      </c>
      <c r="E13" s="508" t="s">
        <v>2644</v>
      </c>
      <c r="F13" s="508" t="s">
        <v>9000</v>
      </c>
      <c r="G13" s="533"/>
      <c r="H13" s="533"/>
      <c r="I13" s="533"/>
      <c r="J13" s="533"/>
      <c r="K13" s="533"/>
      <c r="L13" s="533"/>
      <c r="M13" s="533"/>
      <c r="N13" s="148"/>
    </row>
    <row r="14" ht="14.25">
      <c r="A14" s="883">
        <v>13</v>
      </c>
      <c r="B14" s="507" t="s">
        <v>21</v>
      </c>
      <c r="C14" s="507" t="s">
        <v>2491</v>
      </c>
      <c r="D14" s="507" t="s">
        <v>2680</v>
      </c>
      <c r="E14" s="508" t="s">
        <v>2681</v>
      </c>
      <c r="F14" s="508" t="s">
        <v>9000</v>
      </c>
      <c r="G14" s="533"/>
      <c r="H14" s="533"/>
      <c r="I14" s="533"/>
      <c r="J14" s="533"/>
      <c r="K14" s="533"/>
      <c r="L14" s="533"/>
      <c r="M14" s="533"/>
      <c r="N14" s="148"/>
    </row>
    <row r="15" ht="14.25">
      <c r="A15" s="883">
        <v>14</v>
      </c>
      <c r="B15" s="507" t="s">
        <v>21</v>
      </c>
      <c r="C15" s="507" t="s">
        <v>2595</v>
      </c>
      <c r="D15" s="507" t="s">
        <v>2699</v>
      </c>
      <c r="E15" s="508" t="s">
        <v>2700</v>
      </c>
      <c r="F15" s="508" t="s">
        <v>9000</v>
      </c>
      <c r="G15" s="533"/>
      <c r="H15" s="533"/>
      <c r="I15" s="533"/>
      <c r="J15" s="533"/>
      <c r="K15" s="533"/>
      <c r="L15" s="533"/>
      <c r="M15" s="533"/>
      <c r="N15" s="148"/>
    </row>
    <row r="16" ht="14.25">
      <c r="A16" s="883">
        <v>15</v>
      </c>
      <c r="B16" s="507" t="s">
        <v>21</v>
      </c>
      <c r="C16" s="507" t="s">
        <v>1172</v>
      </c>
      <c r="D16" s="507" t="s">
        <v>1544</v>
      </c>
      <c r="E16" s="508" t="s">
        <v>2708</v>
      </c>
      <c r="F16" s="508" t="s">
        <v>9000</v>
      </c>
      <c r="G16" s="533"/>
      <c r="H16" s="533"/>
      <c r="I16" s="533"/>
      <c r="J16" s="533"/>
      <c r="K16" s="533"/>
      <c r="L16" s="533"/>
      <c r="M16" s="533"/>
      <c r="N16" s="148"/>
    </row>
    <row r="17" ht="14.25">
      <c r="A17" s="883">
        <v>16</v>
      </c>
      <c r="B17" s="507" t="s">
        <v>21</v>
      </c>
      <c r="C17" s="507" t="s">
        <v>2595</v>
      </c>
      <c r="D17" s="507" t="s">
        <v>26</v>
      </c>
      <c r="E17" s="508" t="s">
        <v>2711</v>
      </c>
      <c r="F17" s="508" t="s">
        <v>9000</v>
      </c>
      <c r="G17" s="533"/>
      <c r="H17" s="533"/>
      <c r="I17" s="533"/>
      <c r="J17" s="533"/>
      <c r="K17" s="533"/>
      <c r="L17" s="533"/>
      <c r="M17" s="533"/>
      <c r="N17" s="148"/>
    </row>
    <row r="18" ht="14.25">
      <c r="A18" s="883">
        <v>17</v>
      </c>
      <c r="B18" s="507" t="s">
        <v>21</v>
      </c>
      <c r="C18" s="507" t="s">
        <v>1185</v>
      </c>
      <c r="D18" s="507" t="s">
        <v>27</v>
      </c>
      <c r="E18" s="508" t="s">
        <v>2714</v>
      </c>
      <c r="F18" s="508" t="s">
        <v>9000</v>
      </c>
      <c r="G18" s="533"/>
      <c r="H18" s="533"/>
      <c r="I18" s="533"/>
      <c r="J18" s="533"/>
      <c r="K18" s="533"/>
      <c r="L18" s="533"/>
      <c r="M18" s="533"/>
      <c r="N18" s="148"/>
    </row>
    <row r="19" ht="14.25">
      <c r="A19" s="883">
        <v>18</v>
      </c>
      <c r="B19" s="507" t="s">
        <v>1186</v>
      </c>
      <c r="C19" s="507" t="s">
        <v>2917</v>
      </c>
      <c r="D19" s="507" t="s">
        <v>2918</v>
      </c>
      <c r="E19" s="508" t="s">
        <v>2919</v>
      </c>
      <c r="F19" s="508" t="s">
        <v>9000</v>
      </c>
      <c r="G19" s="533"/>
      <c r="H19" s="533"/>
      <c r="I19" s="533"/>
      <c r="J19" s="533"/>
      <c r="K19" s="533"/>
      <c r="L19" s="533"/>
      <c r="M19" s="533"/>
      <c r="N19" s="148"/>
    </row>
    <row r="20" ht="14.25">
      <c r="A20" s="883">
        <v>19</v>
      </c>
      <c r="B20" s="507" t="s">
        <v>1186</v>
      </c>
      <c r="C20" s="507" t="s">
        <v>2917</v>
      </c>
      <c r="D20" s="507" t="s">
        <v>2987</v>
      </c>
      <c r="E20" s="508" t="s">
        <v>2988</v>
      </c>
      <c r="F20" s="508" t="s">
        <v>9000</v>
      </c>
      <c r="G20" s="533"/>
      <c r="H20" s="533"/>
      <c r="I20" s="533"/>
      <c r="J20" s="533"/>
      <c r="K20" s="533"/>
      <c r="L20" s="533"/>
      <c r="M20" s="533"/>
      <c r="N20" s="148"/>
    </row>
    <row r="21" ht="14.25">
      <c r="A21" s="883">
        <v>20</v>
      </c>
      <c r="B21" s="507" t="s">
        <v>1186</v>
      </c>
      <c r="C21" s="507" t="s">
        <v>2917</v>
      </c>
      <c r="D21" s="507" t="s">
        <v>3035</v>
      </c>
      <c r="E21" s="508" t="s">
        <v>3036</v>
      </c>
      <c r="F21" s="508" t="s">
        <v>9000</v>
      </c>
      <c r="G21" s="533"/>
      <c r="H21" s="533"/>
      <c r="I21" s="533"/>
      <c r="J21" s="533"/>
      <c r="K21" s="533"/>
      <c r="L21" s="533"/>
      <c r="M21" s="533"/>
      <c r="N21" s="148"/>
    </row>
    <row r="22" ht="14.25">
      <c r="A22" s="883">
        <v>21</v>
      </c>
      <c r="B22" s="507" t="s">
        <v>1186</v>
      </c>
      <c r="C22" s="507" t="s">
        <v>2917</v>
      </c>
      <c r="D22" s="507" t="s">
        <v>3057</v>
      </c>
      <c r="E22" s="508" t="s">
        <v>3058</v>
      </c>
      <c r="F22" s="508" t="s">
        <v>9000</v>
      </c>
      <c r="G22" s="533"/>
      <c r="H22" s="533"/>
      <c r="I22" s="533"/>
      <c r="J22" s="533"/>
      <c r="K22" s="533"/>
      <c r="L22" s="533"/>
      <c r="M22" s="533"/>
      <c r="N22" s="148"/>
    </row>
    <row r="23" ht="14.25">
      <c r="A23" s="883">
        <v>22</v>
      </c>
      <c r="B23" s="507" t="s">
        <v>1186</v>
      </c>
      <c r="C23" s="507" t="s">
        <v>2917</v>
      </c>
      <c r="D23" s="507" t="s">
        <v>1397</v>
      </c>
      <c r="E23" s="508" t="s">
        <v>3068</v>
      </c>
      <c r="F23" s="508" t="s">
        <v>9000</v>
      </c>
      <c r="G23" s="533"/>
      <c r="H23" s="533"/>
      <c r="I23" s="533"/>
      <c r="J23" s="533"/>
      <c r="K23" s="533"/>
      <c r="L23" s="533"/>
      <c r="M23" s="533"/>
      <c r="N23" s="148"/>
    </row>
    <row r="24" ht="14.25">
      <c r="A24" s="883">
        <v>23</v>
      </c>
      <c r="B24" s="507" t="s">
        <v>1258</v>
      </c>
      <c r="C24" s="507" t="s">
        <v>1259</v>
      </c>
      <c r="D24" s="507" t="s">
        <v>1408</v>
      </c>
      <c r="E24" s="508" t="s">
        <v>3102</v>
      </c>
      <c r="F24" s="508" t="s">
        <v>9000</v>
      </c>
      <c r="G24" s="533"/>
      <c r="H24" s="533"/>
      <c r="I24" s="533"/>
      <c r="J24" s="533"/>
      <c r="K24" s="533"/>
      <c r="L24" s="533"/>
      <c r="M24" s="533"/>
      <c r="N24" s="148"/>
    </row>
    <row r="25" ht="14.25">
      <c r="A25" s="883">
        <v>24</v>
      </c>
      <c r="B25" s="507" t="s">
        <v>1258</v>
      </c>
      <c r="C25" s="507" t="s">
        <v>1259</v>
      </c>
      <c r="D25" s="507" t="s">
        <v>3105</v>
      </c>
      <c r="E25" s="508" t="s">
        <v>3106</v>
      </c>
      <c r="F25" s="508" t="s">
        <v>9000</v>
      </c>
      <c r="G25" s="533"/>
      <c r="H25" s="533"/>
      <c r="I25" s="533"/>
      <c r="J25" s="533"/>
      <c r="K25" s="533"/>
      <c r="L25" s="533"/>
      <c r="M25" s="533"/>
      <c r="N25" s="148"/>
    </row>
    <row r="26" ht="14.25">
      <c r="A26" s="883">
        <v>25</v>
      </c>
      <c r="B26" s="507" t="s">
        <v>1258</v>
      </c>
      <c r="C26" s="507" t="s">
        <v>1259</v>
      </c>
      <c r="D26" s="507" t="s">
        <v>1448</v>
      </c>
      <c r="E26" s="508" t="s">
        <v>3109</v>
      </c>
      <c r="F26" s="508" t="s">
        <v>9000</v>
      </c>
      <c r="G26" s="533"/>
      <c r="H26" s="533"/>
      <c r="I26" s="533"/>
      <c r="J26" s="533"/>
      <c r="K26" s="533"/>
      <c r="L26" s="533"/>
      <c r="M26" s="533"/>
      <c r="N26" s="148"/>
    </row>
    <row r="27" ht="14.25">
      <c r="A27" s="883">
        <v>26</v>
      </c>
      <c r="B27" s="507" t="s">
        <v>1258</v>
      </c>
      <c r="C27" s="507" t="s">
        <v>1259</v>
      </c>
      <c r="D27" s="507" t="s">
        <v>3130</v>
      </c>
      <c r="E27" s="508" t="s">
        <v>3131</v>
      </c>
      <c r="F27" s="508" t="s">
        <v>9000</v>
      </c>
      <c r="G27" s="533"/>
      <c r="H27" s="533"/>
      <c r="I27" s="533"/>
      <c r="J27" s="533"/>
      <c r="K27" s="533"/>
      <c r="L27" s="533"/>
      <c r="M27" s="533"/>
      <c r="N27" s="148"/>
    </row>
    <row r="28" ht="14.25">
      <c r="A28" s="883">
        <v>27</v>
      </c>
      <c r="B28" s="507" t="s">
        <v>1258</v>
      </c>
      <c r="C28" s="507" t="s">
        <v>3115</v>
      </c>
      <c r="D28" s="507" t="s">
        <v>325</v>
      </c>
      <c r="E28" s="508" t="s">
        <v>3139</v>
      </c>
      <c r="F28" s="508" t="s">
        <v>9000</v>
      </c>
      <c r="G28" s="533"/>
      <c r="H28" s="533"/>
      <c r="I28" s="533"/>
      <c r="J28" s="533"/>
      <c r="K28" s="533"/>
      <c r="L28" s="533"/>
      <c r="M28" s="533"/>
      <c r="N28" s="148"/>
    </row>
    <row r="29" ht="14.25">
      <c r="A29" s="883">
        <v>28</v>
      </c>
      <c r="B29" s="507" t="s">
        <v>1258</v>
      </c>
      <c r="C29" s="507" t="s">
        <v>1259</v>
      </c>
      <c r="D29" s="507" t="s">
        <v>3176</v>
      </c>
      <c r="E29" s="508" t="s">
        <v>3177</v>
      </c>
      <c r="F29" s="508" t="s">
        <v>9000</v>
      </c>
      <c r="G29" s="533"/>
      <c r="H29" s="533"/>
      <c r="I29" s="533"/>
      <c r="J29" s="533"/>
      <c r="K29" s="533"/>
      <c r="L29" s="533"/>
      <c r="M29" s="533"/>
      <c r="N29" s="148"/>
    </row>
    <row r="30" ht="14.25">
      <c r="A30" s="883">
        <v>29</v>
      </c>
      <c r="B30" s="507" t="s">
        <v>1194</v>
      </c>
      <c r="C30" s="507" t="s">
        <v>1262</v>
      </c>
      <c r="D30" s="507" t="s">
        <v>378</v>
      </c>
      <c r="E30" s="508" t="s">
        <v>3183</v>
      </c>
      <c r="F30" s="508" t="s">
        <v>9000</v>
      </c>
      <c r="G30" s="533"/>
      <c r="H30" s="533"/>
      <c r="I30" s="533"/>
      <c r="J30" s="533"/>
      <c r="K30" s="533"/>
      <c r="L30" s="533"/>
      <c r="M30" s="533"/>
      <c r="N30" s="148"/>
    </row>
    <row r="31" ht="14.25">
      <c r="A31" s="883">
        <v>30</v>
      </c>
      <c r="B31" s="507" t="s">
        <v>1194</v>
      </c>
      <c r="C31" s="507" t="s">
        <v>1262</v>
      </c>
      <c r="D31" s="507" t="s">
        <v>3189</v>
      </c>
      <c r="E31" s="508" t="s">
        <v>3190</v>
      </c>
      <c r="F31" s="508" t="s">
        <v>9000</v>
      </c>
      <c r="G31" s="533"/>
      <c r="H31" s="533"/>
      <c r="I31" s="533"/>
      <c r="J31" s="533"/>
      <c r="K31" s="533"/>
      <c r="L31" s="533"/>
      <c r="M31" s="533"/>
      <c r="N31" s="148"/>
    </row>
    <row r="32" ht="14.25">
      <c r="A32" s="883">
        <v>31</v>
      </c>
      <c r="B32" s="507" t="s">
        <v>1194</v>
      </c>
      <c r="C32" s="507" t="s">
        <v>1268</v>
      </c>
      <c r="D32" s="507" t="s">
        <v>3197</v>
      </c>
      <c r="E32" s="508" t="s">
        <v>3198</v>
      </c>
      <c r="F32" s="508" t="s">
        <v>9000</v>
      </c>
      <c r="G32" s="533"/>
      <c r="H32" s="533"/>
      <c r="I32" s="533"/>
      <c r="J32" s="533"/>
      <c r="K32" s="533"/>
      <c r="L32" s="533"/>
      <c r="M32" s="533"/>
      <c r="N32" s="148"/>
    </row>
    <row r="33" ht="14.25">
      <c r="A33" s="883">
        <v>32</v>
      </c>
      <c r="B33" s="507" t="s">
        <v>1194</v>
      </c>
      <c r="C33" s="507" t="s">
        <v>3210</v>
      </c>
      <c r="D33" s="507" t="s">
        <v>3211</v>
      </c>
      <c r="E33" s="508" t="s">
        <v>3212</v>
      </c>
      <c r="F33" s="508" t="s">
        <v>9000</v>
      </c>
      <c r="G33" s="533"/>
      <c r="H33" s="533"/>
      <c r="I33" s="533"/>
      <c r="J33" s="533"/>
      <c r="K33" s="533"/>
      <c r="L33" s="533"/>
      <c r="M33" s="533"/>
      <c r="N33" s="148"/>
    </row>
    <row r="34" ht="14.25">
      <c r="A34" s="883">
        <v>33</v>
      </c>
      <c r="B34" s="507" t="s">
        <v>1194</v>
      </c>
      <c r="C34" s="507" t="s">
        <v>1262</v>
      </c>
      <c r="D34" s="507" t="s">
        <v>99</v>
      </c>
      <c r="E34" s="508" t="s">
        <v>3232</v>
      </c>
      <c r="F34" s="508" t="s">
        <v>9000</v>
      </c>
      <c r="G34" s="533"/>
      <c r="H34" s="533"/>
      <c r="I34" s="533"/>
      <c r="J34" s="533"/>
      <c r="K34" s="533"/>
      <c r="L34" s="533"/>
      <c r="M34" s="533"/>
      <c r="N34" s="148"/>
    </row>
    <row r="35" ht="14.25">
      <c r="A35" s="883">
        <v>34</v>
      </c>
      <c r="B35" s="507" t="s">
        <v>1194</v>
      </c>
      <c r="C35" s="507" t="s">
        <v>3235</v>
      </c>
      <c r="D35" s="507" t="s">
        <v>3236</v>
      </c>
      <c r="E35" s="508" t="s">
        <v>3237</v>
      </c>
      <c r="F35" s="508" t="s">
        <v>9000</v>
      </c>
      <c r="G35" s="533"/>
      <c r="H35" s="533"/>
      <c r="I35" s="533"/>
      <c r="J35" s="533"/>
      <c r="K35" s="533"/>
      <c r="L35" s="533"/>
      <c r="M35" s="533"/>
      <c r="N35" s="148"/>
    </row>
    <row r="36" ht="14.25">
      <c r="A36" s="883">
        <v>35</v>
      </c>
      <c r="B36" s="507" t="s">
        <v>1194</v>
      </c>
      <c r="C36" s="507" t="s">
        <v>1340</v>
      </c>
      <c r="D36" s="507" t="s">
        <v>3243</v>
      </c>
      <c r="E36" s="508" t="s">
        <v>3244</v>
      </c>
      <c r="F36" s="508" t="s">
        <v>9000</v>
      </c>
      <c r="G36" s="533"/>
      <c r="H36" s="533"/>
      <c r="I36" s="533"/>
      <c r="J36" s="533"/>
      <c r="K36" s="533"/>
      <c r="L36" s="533"/>
      <c r="M36" s="533"/>
      <c r="N36" s="148"/>
    </row>
    <row r="37" ht="14.25">
      <c r="A37" s="883">
        <v>36</v>
      </c>
      <c r="B37" s="507" t="s">
        <v>1194</v>
      </c>
      <c r="C37" s="507" t="s">
        <v>3210</v>
      </c>
      <c r="D37" s="507" t="s">
        <v>3251</v>
      </c>
      <c r="E37" s="508" t="s">
        <v>3252</v>
      </c>
      <c r="F37" s="508" t="s">
        <v>9000</v>
      </c>
      <c r="G37" s="533"/>
      <c r="H37" s="533"/>
      <c r="I37" s="533"/>
      <c r="J37" s="533"/>
      <c r="K37" s="533"/>
      <c r="L37" s="533"/>
      <c r="M37" s="533"/>
      <c r="N37" s="148"/>
    </row>
    <row r="38" ht="14.25">
      <c r="A38" s="883">
        <v>37</v>
      </c>
      <c r="B38" s="507" t="s">
        <v>1194</v>
      </c>
      <c r="C38" s="507" t="s">
        <v>1262</v>
      </c>
      <c r="D38" s="507" t="s">
        <v>3255</v>
      </c>
      <c r="E38" s="508" t="s">
        <v>3256</v>
      </c>
      <c r="F38" s="508" t="s">
        <v>9000</v>
      </c>
      <c r="G38" s="533"/>
      <c r="H38" s="533"/>
      <c r="I38" s="533"/>
      <c r="J38" s="533"/>
      <c r="K38" s="533"/>
      <c r="L38" s="533"/>
      <c r="M38" s="533"/>
      <c r="N38" s="148"/>
    </row>
    <row r="39" ht="14.25">
      <c r="A39" s="883">
        <v>38</v>
      </c>
      <c r="B39" s="507" t="s">
        <v>1194</v>
      </c>
      <c r="C39" s="507" t="s">
        <v>1262</v>
      </c>
      <c r="D39" s="507" t="s">
        <v>3259</v>
      </c>
      <c r="E39" s="508" t="s">
        <v>3260</v>
      </c>
      <c r="F39" s="508" t="s">
        <v>9000</v>
      </c>
      <c r="G39" s="533"/>
      <c r="H39" s="533"/>
      <c r="I39" s="533"/>
      <c r="J39" s="533"/>
      <c r="K39" s="533"/>
      <c r="L39" s="533"/>
      <c r="M39" s="533"/>
      <c r="N39" s="148"/>
    </row>
    <row r="40" ht="14.25">
      <c r="A40" s="883">
        <v>39</v>
      </c>
      <c r="B40" s="507" t="s">
        <v>1194</v>
      </c>
      <c r="C40" s="507" t="s">
        <v>3210</v>
      </c>
      <c r="D40" s="507" t="s">
        <v>3263</v>
      </c>
      <c r="E40" s="508" t="s">
        <v>3264</v>
      </c>
      <c r="F40" s="508" t="s">
        <v>9000</v>
      </c>
      <c r="G40" s="533"/>
      <c r="H40" s="533"/>
      <c r="I40" s="533"/>
      <c r="J40" s="533"/>
      <c r="K40" s="533"/>
      <c r="L40" s="533"/>
      <c r="M40" s="533"/>
      <c r="N40" s="148"/>
    </row>
    <row r="41" ht="14.25">
      <c r="A41" s="883">
        <v>40</v>
      </c>
      <c r="B41" s="507" t="s">
        <v>1194</v>
      </c>
      <c r="C41" s="507" t="s">
        <v>1265</v>
      </c>
      <c r="D41" s="507" t="s">
        <v>3267</v>
      </c>
      <c r="E41" s="508" t="s">
        <v>3268</v>
      </c>
      <c r="F41" s="508" t="s">
        <v>9000</v>
      </c>
      <c r="G41" s="533"/>
      <c r="H41" s="533"/>
      <c r="I41" s="533"/>
      <c r="J41" s="533"/>
      <c r="K41" s="533"/>
      <c r="L41" s="533"/>
      <c r="M41" s="533"/>
      <c r="N41" s="148"/>
    </row>
    <row r="42" ht="14.25">
      <c r="A42" s="883">
        <v>41</v>
      </c>
      <c r="B42" s="507" t="s">
        <v>1194</v>
      </c>
      <c r="C42" s="507" t="s">
        <v>1340</v>
      </c>
      <c r="D42" s="507" t="s">
        <v>3282</v>
      </c>
      <c r="E42" s="508" t="s">
        <v>3283</v>
      </c>
      <c r="F42" s="508" t="s">
        <v>9000</v>
      </c>
      <c r="G42" s="533"/>
      <c r="H42" s="533"/>
      <c r="I42" s="533"/>
      <c r="J42" s="533"/>
      <c r="K42" s="533"/>
      <c r="L42" s="533"/>
      <c r="M42" s="533"/>
      <c r="N42" s="148"/>
    </row>
    <row r="43" ht="14.25">
      <c r="A43" s="883">
        <v>42</v>
      </c>
      <c r="B43" s="507" t="s">
        <v>1194</v>
      </c>
      <c r="C43" s="507" t="s">
        <v>1268</v>
      </c>
      <c r="D43" s="507" t="s">
        <v>101</v>
      </c>
      <c r="E43" s="508" t="s">
        <v>3293</v>
      </c>
      <c r="F43" s="508" t="s">
        <v>9000</v>
      </c>
      <c r="G43" s="533"/>
      <c r="H43" s="533"/>
      <c r="I43" s="533"/>
      <c r="J43" s="533"/>
      <c r="K43" s="533"/>
      <c r="L43" s="533"/>
      <c r="M43" s="533"/>
      <c r="N43" s="148"/>
    </row>
    <row r="44" ht="14.25">
      <c r="A44" s="883">
        <v>43</v>
      </c>
      <c r="B44" s="507" t="s">
        <v>1194</v>
      </c>
      <c r="C44" s="507" t="s">
        <v>3210</v>
      </c>
      <c r="D44" s="507" t="s">
        <v>3300</v>
      </c>
      <c r="E44" s="508" t="s">
        <v>3301</v>
      </c>
      <c r="F44" s="508" t="s">
        <v>9000</v>
      </c>
      <c r="G44" s="533"/>
      <c r="H44" s="533"/>
      <c r="I44" s="533"/>
      <c r="J44" s="533"/>
      <c r="K44" s="533"/>
      <c r="L44" s="533"/>
      <c r="M44" s="533"/>
      <c r="N44" s="148"/>
    </row>
    <row r="45" ht="14.25">
      <c r="A45" s="883">
        <v>44</v>
      </c>
      <c r="B45" s="507" t="s">
        <v>1194</v>
      </c>
      <c r="C45" s="507" t="s">
        <v>1268</v>
      </c>
      <c r="D45" s="507" t="s">
        <v>3304</v>
      </c>
      <c r="E45" s="508" t="s">
        <v>3305</v>
      </c>
      <c r="F45" s="508" t="s">
        <v>9000</v>
      </c>
      <c r="G45" s="533"/>
      <c r="H45" s="533"/>
      <c r="I45" s="533"/>
      <c r="J45" s="533"/>
      <c r="K45" s="533"/>
      <c r="L45" s="533"/>
      <c r="M45" s="533"/>
      <c r="N45" s="148"/>
    </row>
    <row r="46" ht="14.25">
      <c r="A46" s="883">
        <v>45</v>
      </c>
      <c r="B46" s="507" t="s">
        <v>1194</v>
      </c>
      <c r="C46" s="507" t="s">
        <v>3210</v>
      </c>
      <c r="D46" s="507" t="s">
        <v>3319</v>
      </c>
      <c r="E46" s="508" t="s">
        <v>3320</v>
      </c>
      <c r="F46" s="508" t="s">
        <v>9000</v>
      </c>
      <c r="G46" s="533"/>
      <c r="H46" s="533"/>
      <c r="I46" s="533"/>
      <c r="J46" s="533"/>
      <c r="K46" s="533"/>
      <c r="L46" s="533"/>
      <c r="M46" s="533"/>
      <c r="N46" s="148"/>
    </row>
    <row r="47" ht="14.25">
      <c r="A47" s="883">
        <v>46</v>
      </c>
      <c r="B47" s="507" t="s">
        <v>1194</v>
      </c>
      <c r="C47" s="507" t="s">
        <v>1340</v>
      </c>
      <c r="D47" s="507" t="s">
        <v>3339</v>
      </c>
      <c r="E47" s="508" t="s">
        <v>3340</v>
      </c>
      <c r="F47" s="508" t="s">
        <v>9000</v>
      </c>
      <c r="G47" s="533"/>
      <c r="H47" s="533"/>
      <c r="I47" s="533"/>
      <c r="J47" s="533"/>
      <c r="K47" s="533"/>
      <c r="L47" s="533"/>
      <c r="M47" s="533"/>
      <c r="N47" s="148"/>
    </row>
    <row r="48" ht="14.25">
      <c r="A48" s="883">
        <v>47</v>
      </c>
      <c r="B48" s="507" t="s">
        <v>1128</v>
      </c>
      <c r="C48" s="507" t="s">
        <v>1216</v>
      </c>
      <c r="D48" s="507" t="s">
        <v>225</v>
      </c>
      <c r="E48" s="508" t="s">
        <v>3348</v>
      </c>
      <c r="F48" s="508" t="s">
        <v>9000</v>
      </c>
      <c r="G48" s="533"/>
      <c r="H48" s="533"/>
      <c r="I48" s="533"/>
      <c r="J48" s="533"/>
      <c r="K48" s="533"/>
      <c r="L48" s="533"/>
      <c r="M48" s="533"/>
      <c r="N48" s="148"/>
    </row>
    <row r="49" ht="14.25">
      <c r="A49" s="883">
        <v>48</v>
      </c>
      <c r="B49" s="507" t="s">
        <v>1128</v>
      </c>
      <c r="C49" s="507" t="s">
        <v>3419</v>
      </c>
      <c r="D49" s="507" t="s">
        <v>3423</v>
      </c>
      <c r="E49" s="508" t="s">
        <v>3424</v>
      </c>
      <c r="F49" s="508" t="s">
        <v>9000</v>
      </c>
      <c r="G49" s="533"/>
      <c r="H49" s="533"/>
      <c r="I49" s="533"/>
      <c r="J49" s="533"/>
      <c r="K49" s="533"/>
      <c r="L49" s="533"/>
      <c r="M49" s="533"/>
      <c r="N49" s="148"/>
    </row>
    <row r="50" ht="14.25">
      <c r="A50" s="883">
        <v>49</v>
      </c>
      <c r="B50" s="507" t="s">
        <v>752</v>
      </c>
      <c r="C50" s="507" t="s">
        <v>1201</v>
      </c>
      <c r="D50" s="507" t="s">
        <v>3500</v>
      </c>
      <c r="E50" s="508" t="s">
        <v>3501</v>
      </c>
      <c r="F50" s="508" t="s">
        <v>9000</v>
      </c>
      <c r="G50" s="533"/>
      <c r="H50" s="533"/>
      <c r="I50" s="533"/>
      <c r="J50" s="533"/>
      <c r="K50" s="533"/>
      <c r="L50" s="533"/>
      <c r="M50" s="533"/>
      <c r="N50" s="148"/>
    </row>
    <row r="51" ht="14.25">
      <c r="A51" s="883">
        <v>50</v>
      </c>
      <c r="B51" s="507" t="s">
        <v>752</v>
      </c>
      <c r="C51" s="507" t="s">
        <v>1201</v>
      </c>
      <c r="D51" s="507" t="s">
        <v>103</v>
      </c>
      <c r="E51" s="508" t="s">
        <v>3504</v>
      </c>
      <c r="F51" s="508" t="s">
        <v>9000</v>
      </c>
      <c r="G51" s="533"/>
      <c r="H51" s="533"/>
      <c r="I51" s="533"/>
      <c r="J51" s="533"/>
      <c r="K51" s="533"/>
      <c r="L51" s="533"/>
      <c r="M51" s="533"/>
      <c r="N51" s="148"/>
    </row>
    <row r="52" ht="14.25">
      <c r="A52" s="883">
        <v>51</v>
      </c>
      <c r="B52" s="507" t="s">
        <v>752</v>
      </c>
      <c r="C52" s="507" t="s">
        <v>9001</v>
      </c>
      <c r="D52" s="507" t="s">
        <v>3528</v>
      </c>
      <c r="E52" s="508" t="s">
        <v>3529</v>
      </c>
      <c r="F52" s="508" t="s">
        <v>9000</v>
      </c>
      <c r="G52" s="533"/>
      <c r="H52" s="533"/>
      <c r="I52" s="533"/>
      <c r="J52" s="533"/>
      <c r="K52" s="533"/>
      <c r="L52" s="533"/>
      <c r="M52" s="533"/>
      <c r="N52" s="148"/>
    </row>
    <row r="53" ht="14.25">
      <c r="A53" s="883">
        <v>52</v>
      </c>
      <c r="B53" s="507" t="s">
        <v>752</v>
      </c>
      <c r="C53" s="507" t="s">
        <v>9001</v>
      </c>
      <c r="D53" s="507" t="s">
        <v>1491</v>
      </c>
      <c r="E53" s="508" t="s">
        <v>3536</v>
      </c>
      <c r="F53" s="508" t="s">
        <v>9000</v>
      </c>
      <c r="G53" s="533"/>
      <c r="H53" s="533"/>
      <c r="I53" s="533"/>
      <c r="J53" s="533"/>
      <c r="K53" s="533"/>
      <c r="L53" s="533"/>
      <c r="M53" s="533"/>
      <c r="N53" s="148"/>
    </row>
    <row r="54" ht="14.25">
      <c r="A54" s="883">
        <v>53</v>
      </c>
      <c r="B54" s="507" t="s">
        <v>752</v>
      </c>
      <c r="C54" s="507" t="s">
        <v>9001</v>
      </c>
      <c r="D54" s="507" t="s">
        <v>3586</v>
      </c>
      <c r="E54" s="508" t="s">
        <v>3587</v>
      </c>
      <c r="F54" s="508" t="s">
        <v>9000</v>
      </c>
      <c r="G54" s="533"/>
      <c r="H54" s="533"/>
      <c r="I54" s="533"/>
      <c r="J54" s="533"/>
      <c r="K54" s="533"/>
      <c r="L54" s="533"/>
      <c r="M54" s="533"/>
      <c r="N54" s="148"/>
    </row>
    <row r="55" ht="14.25">
      <c r="A55" s="883">
        <v>54</v>
      </c>
      <c r="B55" s="507" t="s">
        <v>757</v>
      </c>
      <c r="C55" s="507" t="s">
        <v>3665</v>
      </c>
      <c r="D55" s="507" t="s">
        <v>3666</v>
      </c>
      <c r="E55" s="508" t="s">
        <v>3667</v>
      </c>
      <c r="F55" s="508" t="s">
        <v>9000</v>
      </c>
      <c r="G55" s="533"/>
      <c r="H55" s="533"/>
      <c r="I55" s="533"/>
      <c r="J55" s="533"/>
      <c r="K55" s="533"/>
      <c r="L55" s="533"/>
      <c r="M55" s="533"/>
      <c r="N55" s="148"/>
    </row>
    <row r="56" ht="14.25">
      <c r="A56" s="883">
        <v>55</v>
      </c>
      <c r="B56" s="507" t="s">
        <v>757</v>
      </c>
      <c r="C56" s="507" t="s">
        <v>3665</v>
      </c>
      <c r="D56" s="507" t="s">
        <v>1165</v>
      </c>
      <c r="E56" s="508" t="s">
        <v>3712</v>
      </c>
      <c r="F56" s="508" t="s">
        <v>9000</v>
      </c>
      <c r="G56" s="533"/>
      <c r="H56" s="533"/>
      <c r="I56" s="533"/>
      <c r="J56" s="533"/>
      <c r="K56" s="533"/>
      <c r="L56" s="533"/>
      <c r="M56" s="533"/>
      <c r="N56" s="148"/>
    </row>
    <row r="57" ht="14.25">
      <c r="A57" s="883">
        <v>56</v>
      </c>
      <c r="B57" s="507" t="s">
        <v>757</v>
      </c>
      <c r="C57" s="507" t="s">
        <v>3665</v>
      </c>
      <c r="D57" s="507" t="s">
        <v>3715</v>
      </c>
      <c r="E57" s="508" t="s">
        <v>3716</v>
      </c>
      <c r="F57" s="508" t="s">
        <v>9000</v>
      </c>
      <c r="G57" s="533"/>
      <c r="H57" s="533"/>
      <c r="I57" s="533"/>
      <c r="J57" s="533"/>
      <c r="K57" s="533"/>
      <c r="L57" s="533"/>
      <c r="M57" s="533"/>
      <c r="N57" s="148"/>
    </row>
    <row r="58" ht="14.25">
      <c r="A58" s="883">
        <v>57</v>
      </c>
      <c r="B58" s="507" t="s">
        <v>757</v>
      </c>
      <c r="C58" s="507" t="s">
        <v>3665</v>
      </c>
      <c r="D58" s="507" t="s">
        <v>3736</v>
      </c>
      <c r="E58" s="508" t="s">
        <v>3737</v>
      </c>
      <c r="F58" s="508" t="s">
        <v>9000</v>
      </c>
      <c r="G58" s="533"/>
      <c r="H58" s="533"/>
      <c r="I58" s="533"/>
      <c r="J58" s="533"/>
      <c r="K58" s="533"/>
      <c r="L58" s="533"/>
      <c r="M58" s="533"/>
      <c r="N58" s="148"/>
    </row>
    <row r="59" ht="14.25">
      <c r="A59" s="883">
        <v>58</v>
      </c>
      <c r="B59" s="507" t="s">
        <v>757</v>
      </c>
      <c r="C59" s="507" t="s">
        <v>3679</v>
      </c>
      <c r="D59" s="507" t="s">
        <v>3751</v>
      </c>
      <c r="E59" s="508" t="s">
        <v>3752</v>
      </c>
      <c r="F59" s="508" t="s">
        <v>9000</v>
      </c>
      <c r="G59" s="533"/>
      <c r="H59" s="533"/>
      <c r="I59" s="533"/>
      <c r="J59" s="533"/>
      <c r="K59" s="533"/>
      <c r="L59" s="533"/>
      <c r="M59" s="533"/>
      <c r="N59" s="148"/>
    </row>
    <row r="60" ht="14.25">
      <c r="A60" s="883">
        <v>59</v>
      </c>
      <c r="B60" s="507" t="s">
        <v>795</v>
      </c>
      <c r="C60" s="507" t="s">
        <v>3215</v>
      </c>
      <c r="D60" s="507" t="s">
        <v>3889</v>
      </c>
      <c r="E60" s="508" t="s">
        <v>3890</v>
      </c>
      <c r="F60" s="508" t="s">
        <v>9000</v>
      </c>
      <c r="G60" s="533"/>
      <c r="H60" s="533"/>
      <c r="I60" s="533"/>
      <c r="J60" s="533"/>
      <c r="K60" s="533"/>
      <c r="L60" s="533"/>
      <c r="M60" s="533"/>
      <c r="N60" s="148"/>
    </row>
    <row r="61" ht="14.25">
      <c r="A61" s="883">
        <v>60</v>
      </c>
      <c r="B61" s="507" t="s">
        <v>795</v>
      </c>
      <c r="C61" s="507" t="s">
        <v>3897</v>
      </c>
      <c r="D61" s="507" t="s">
        <v>3898</v>
      </c>
      <c r="E61" s="508" t="s">
        <v>3899</v>
      </c>
      <c r="F61" s="508" t="s">
        <v>9000</v>
      </c>
      <c r="G61" s="533"/>
      <c r="H61" s="533"/>
      <c r="I61" s="533"/>
      <c r="J61" s="533"/>
      <c r="K61" s="533"/>
      <c r="L61" s="533"/>
      <c r="M61" s="533"/>
      <c r="N61" s="148"/>
    </row>
    <row r="62" ht="14.25">
      <c r="A62" s="883">
        <v>61</v>
      </c>
      <c r="B62" s="507" t="s">
        <v>795</v>
      </c>
      <c r="C62" s="507" t="s">
        <v>3906</v>
      </c>
      <c r="D62" s="507" t="s">
        <v>2517</v>
      </c>
      <c r="E62" s="508" t="s">
        <v>3907</v>
      </c>
      <c r="F62" s="508" t="s">
        <v>9000</v>
      </c>
      <c r="G62" s="533"/>
      <c r="H62" s="533"/>
      <c r="I62" s="533"/>
      <c r="J62" s="533"/>
      <c r="K62" s="533"/>
      <c r="L62" s="533"/>
      <c r="M62" s="533"/>
      <c r="N62" s="148"/>
    </row>
    <row r="63" ht="14.25">
      <c r="A63" s="883">
        <v>62</v>
      </c>
      <c r="B63" s="507" t="s">
        <v>795</v>
      </c>
      <c r="C63" s="507" t="s">
        <v>3897</v>
      </c>
      <c r="D63" s="507" t="s">
        <v>1485</v>
      </c>
      <c r="E63" s="508" t="s">
        <v>3925</v>
      </c>
      <c r="F63" s="508" t="s">
        <v>9000</v>
      </c>
      <c r="G63" s="533"/>
      <c r="H63" s="533"/>
      <c r="I63" s="533"/>
      <c r="J63" s="533"/>
      <c r="K63" s="533"/>
      <c r="L63" s="533"/>
      <c r="M63" s="533"/>
      <c r="N63" s="148"/>
    </row>
    <row r="64" ht="14.25">
      <c r="A64" s="883">
        <v>63</v>
      </c>
      <c r="B64" s="507" t="s">
        <v>795</v>
      </c>
      <c r="C64" s="507" t="s">
        <v>3581</v>
      </c>
      <c r="D64" s="507" t="s">
        <v>3942</v>
      </c>
      <c r="E64" s="508" t="s">
        <v>3943</v>
      </c>
      <c r="F64" s="508" t="s">
        <v>9000</v>
      </c>
      <c r="G64" s="533"/>
      <c r="H64" s="533"/>
      <c r="I64" s="533"/>
      <c r="J64" s="533"/>
      <c r="K64" s="533"/>
      <c r="L64" s="533"/>
      <c r="M64" s="533"/>
      <c r="N64" s="148"/>
    </row>
    <row r="65" ht="14.25">
      <c r="A65" s="883">
        <v>64</v>
      </c>
      <c r="B65" s="507" t="s">
        <v>795</v>
      </c>
      <c r="C65" s="507" t="s">
        <v>3950</v>
      </c>
      <c r="D65" s="507" t="s">
        <v>3964</v>
      </c>
      <c r="E65" s="508" t="s">
        <v>3965</v>
      </c>
      <c r="F65" s="508" t="s">
        <v>9000</v>
      </c>
      <c r="G65" s="533"/>
      <c r="H65" s="533"/>
      <c r="I65" s="533"/>
      <c r="J65" s="533"/>
      <c r="K65" s="533"/>
      <c r="L65" s="533"/>
      <c r="M65" s="533"/>
      <c r="N65" s="148"/>
    </row>
    <row r="66" ht="14.25">
      <c r="A66" s="883">
        <v>65</v>
      </c>
      <c r="B66" s="507" t="s">
        <v>677</v>
      </c>
      <c r="C66" s="507" t="s">
        <v>4296</v>
      </c>
      <c r="D66" s="507" t="s">
        <v>29</v>
      </c>
      <c r="E66" s="508" t="s">
        <v>4297</v>
      </c>
      <c r="F66" s="508" t="s">
        <v>9000</v>
      </c>
      <c r="G66" s="533"/>
      <c r="H66" s="533"/>
      <c r="I66" s="533"/>
      <c r="J66" s="533"/>
      <c r="K66" s="533"/>
      <c r="L66" s="533"/>
      <c r="M66" s="533"/>
      <c r="N66" s="148"/>
    </row>
    <row r="67" ht="14.25">
      <c r="A67" s="883">
        <v>66</v>
      </c>
      <c r="B67" s="507" t="s">
        <v>677</v>
      </c>
      <c r="C67" s="507" t="s">
        <v>4300</v>
      </c>
      <c r="D67" s="507" t="s">
        <v>30</v>
      </c>
      <c r="E67" s="508" t="s">
        <v>4301</v>
      </c>
      <c r="F67" s="508" t="s">
        <v>9000</v>
      </c>
      <c r="G67" s="533"/>
      <c r="H67" s="533"/>
      <c r="I67" s="533"/>
      <c r="J67" s="533"/>
      <c r="K67" s="533"/>
      <c r="L67" s="533"/>
      <c r="M67" s="533"/>
      <c r="N67" s="148"/>
    </row>
    <row r="68" ht="14.25">
      <c r="A68" s="883">
        <v>67</v>
      </c>
      <c r="B68" s="507" t="s">
        <v>677</v>
      </c>
      <c r="C68" s="507" t="s">
        <v>4300</v>
      </c>
      <c r="D68" s="507" t="s">
        <v>31</v>
      </c>
      <c r="E68" s="508" t="s">
        <v>4312</v>
      </c>
      <c r="F68" s="508" t="s">
        <v>9000</v>
      </c>
      <c r="G68" s="533"/>
      <c r="H68" s="533"/>
      <c r="I68" s="533"/>
      <c r="J68" s="533"/>
      <c r="K68" s="533"/>
      <c r="L68" s="533"/>
      <c r="M68" s="533"/>
      <c r="N68" s="148"/>
    </row>
    <row r="69" ht="14.25">
      <c r="A69" s="883">
        <v>68</v>
      </c>
      <c r="B69" s="507" t="s">
        <v>677</v>
      </c>
      <c r="C69" s="507" t="s">
        <v>4296</v>
      </c>
      <c r="D69" s="507" t="s">
        <v>4323</v>
      </c>
      <c r="E69" s="508" t="s">
        <v>4324</v>
      </c>
      <c r="F69" s="508" t="s">
        <v>9000</v>
      </c>
      <c r="G69" s="533"/>
      <c r="H69" s="533"/>
      <c r="I69" s="533"/>
      <c r="J69" s="533"/>
      <c r="K69" s="533"/>
      <c r="L69" s="533"/>
      <c r="M69" s="533"/>
      <c r="N69" s="148"/>
    </row>
    <row r="70" ht="14.25">
      <c r="A70" s="883">
        <v>69</v>
      </c>
      <c r="B70" s="507" t="s">
        <v>677</v>
      </c>
      <c r="C70" s="507" t="s">
        <v>4359</v>
      </c>
      <c r="D70" s="507" t="s">
        <v>4360</v>
      </c>
      <c r="E70" s="508" t="s">
        <v>4361</v>
      </c>
      <c r="F70" s="508" t="s">
        <v>9000</v>
      </c>
      <c r="G70" s="533"/>
      <c r="H70" s="533"/>
      <c r="I70" s="533"/>
      <c r="J70" s="533"/>
      <c r="K70" s="533"/>
      <c r="L70" s="533"/>
      <c r="M70" s="533"/>
      <c r="N70" s="148"/>
    </row>
    <row r="71" ht="14.25">
      <c r="A71" s="883">
        <v>70</v>
      </c>
      <c r="B71" s="507" t="s">
        <v>677</v>
      </c>
      <c r="C71" s="507" t="s">
        <v>4364</v>
      </c>
      <c r="D71" s="507" t="s">
        <v>4365</v>
      </c>
      <c r="E71" s="508" t="s">
        <v>4366</v>
      </c>
      <c r="F71" s="508" t="s">
        <v>9000</v>
      </c>
      <c r="G71" s="533"/>
      <c r="H71" s="533"/>
      <c r="I71" s="533"/>
      <c r="J71" s="533"/>
      <c r="K71" s="533"/>
      <c r="L71" s="533"/>
      <c r="M71" s="533"/>
      <c r="N71" s="148"/>
    </row>
    <row r="72" ht="14.25">
      <c r="A72" s="883">
        <v>71</v>
      </c>
      <c r="B72" s="507" t="s">
        <v>677</v>
      </c>
      <c r="C72" s="507" t="s">
        <v>4296</v>
      </c>
      <c r="D72" s="507" t="s">
        <v>4373</v>
      </c>
      <c r="E72" s="508" t="s">
        <v>4374</v>
      </c>
      <c r="F72" s="508" t="s">
        <v>9000</v>
      </c>
      <c r="G72" s="533"/>
      <c r="H72" s="533"/>
      <c r="I72" s="533"/>
      <c r="J72" s="533"/>
      <c r="K72" s="533"/>
      <c r="L72" s="533"/>
      <c r="M72" s="533"/>
      <c r="N72" s="148"/>
    </row>
    <row r="73" ht="14.25">
      <c r="A73" s="883">
        <v>72</v>
      </c>
      <c r="B73" s="507" t="s">
        <v>677</v>
      </c>
      <c r="C73" s="507" t="s">
        <v>4300</v>
      </c>
      <c r="D73" s="507" t="s">
        <v>4377</v>
      </c>
      <c r="E73" s="508" t="s">
        <v>4378</v>
      </c>
      <c r="F73" s="508" t="s">
        <v>9000</v>
      </c>
      <c r="G73" s="533"/>
      <c r="H73" s="533"/>
      <c r="I73" s="533"/>
      <c r="J73" s="533"/>
      <c r="K73" s="533"/>
      <c r="L73" s="533"/>
      <c r="M73" s="533"/>
      <c r="N73" s="148"/>
    </row>
    <row r="74" ht="14.25">
      <c r="A74" s="883">
        <v>73</v>
      </c>
      <c r="B74" s="507" t="s">
        <v>677</v>
      </c>
      <c r="C74" s="507" t="s">
        <v>4381</v>
      </c>
      <c r="D74" s="507" t="s">
        <v>1417</v>
      </c>
      <c r="E74" s="508" t="s">
        <v>4382</v>
      </c>
      <c r="F74" s="508" t="s">
        <v>9000</v>
      </c>
      <c r="G74" s="533"/>
      <c r="H74" s="533"/>
      <c r="I74" s="533"/>
      <c r="J74" s="533"/>
      <c r="K74" s="533"/>
      <c r="L74" s="533"/>
      <c r="M74" s="533"/>
      <c r="N74" s="148"/>
    </row>
    <row r="75" ht="14.25">
      <c r="A75" s="883">
        <v>74</v>
      </c>
      <c r="B75" s="507" t="s">
        <v>677</v>
      </c>
      <c r="C75" s="507" t="s">
        <v>4296</v>
      </c>
      <c r="D75" s="507" t="s">
        <v>33</v>
      </c>
      <c r="E75" s="508" t="s">
        <v>4385</v>
      </c>
      <c r="F75" s="508" t="s">
        <v>9000</v>
      </c>
      <c r="G75" s="533"/>
      <c r="H75" s="533"/>
      <c r="I75" s="533"/>
      <c r="J75" s="533"/>
      <c r="K75" s="533"/>
      <c r="L75" s="533"/>
      <c r="M75" s="533"/>
      <c r="N75" s="148"/>
    </row>
    <row r="76" ht="14.25">
      <c r="A76" s="883">
        <v>75</v>
      </c>
      <c r="B76" s="507" t="s">
        <v>677</v>
      </c>
      <c r="C76" s="507" t="s">
        <v>4359</v>
      </c>
      <c r="D76" s="507" t="s">
        <v>1133</v>
      </c>
      <c r="E76" s="508" t="s">
        <v>4401</v>
      </c>
      <c r="F76" s="508" t="s">
        <v>9000</v>
      </c>
      <c r="G76" s="533"/>
      <c r="H76" s="533"/>
      <c r="I76" s="533"/>
      <c r="J76" s="533"/>
      <c r="K76" s="533"/>
      <c r="L76" s="533"/>
      <c r="M76" s="533"/>
      <c r="N76" s="148"/>
    </row>
    <row r="77" ht="14.25">
      <c r="A77" s="883">
        <v>76</v>
      </c>
      <c r="B77" s="507" t="s">
        <v>677</v>
      </c>
      <c r="C77" s="507" t="s">
        <v>4404</v>
      </c>
      <c r="D77" s="507" t="s">
        <v>4405</v>
      </c>
      <c r="E77" s="508" t="s">
        <v>4406</v>
      </c>
      <c r="F77" s="508" t="s">
        <v>9000</v>
      </c>
      <c r="G77" s="533"/>
      <c r="H77" s="533"/>
      <c r="I77" s="533"/>
      <c r="J77" s="533"/>
      <c r="K77" s="533"/>
      <c r="L77" s="533"/>
      <c r="M77" s="533"/>
      <c r="N77" s="148"/>
    </row>
    <row r="78" ht="14.25">
      <c r="A78" s="883">
        <v>77</v>
      </c>
      <c r="B78" s="507" t="s">
        <v>677</v>
      </c>
      <c r="C78" s="507" t="s">
        <v>4404</v>
      </c>
      <c r="D78" s="507" t="s">
        <v>34</v>
      </c>
      <c r="E78" s="508" t="s">
        <v>4409</v>
      </c>
      <c r="F78" s="508" t="s">
        <v>9000</v>
      </c>
      <c r="G78" s="533"/>
      <c r="H78" s="533"/>
      <c r="I78" s="533"/>
      <c r="J78" s="533"/>
      <c r="K78" s="533"/>
      <c r="L78" s="533"/>
      <c r="M78" s="533"/>
      <c r="N78" s="148"/>
    </row>
    <row r="79" ht="14.25">
      <c r="A79" s="883">
        <v>78</v>
      </c>
      <c r="B79" s="507" t="s">
        <v>677</v>
      </c>
      <c r="C79" s="507" t="s">
        <v>4364</v>
      </c>
      <c r="D79" s="507" t="s">
        <v>1120</v>
      </c>
      <c r="E79" s="508" t="s">
        <v>4412</v>
      </c>
      <c r="F79" s="508" t="s">
        <v>9000</v>
      </c>
      <c r="G79" s="533"/>
      <c r="H79" s="533"/>
      <c r="I79" s="533"/>
      <c r="J79" s="533"/>
      <c r="K79" s="533"/>
      <c r="L79" s="533"/>
      <c r="M79" s="533"/>
      <c r="N79" s="148"/>
    </row>
    <row r="80" ht="14.25">
      <c r="A80" s="883">
        <v>79</v>
      </c>
      <c r="B80" s="507" t="s">
        <v>677</v>
      </c>
      <c r="C80" s="507" t="s">
        <v>4359</v>
      </c>
      <c r="D80" s="507" t="s">
        <v>4419</v>
      </c>
      <c r="E80" s="508" t="s">
        <v>4420</v>
      </c>
      <c r="F80" s="508" t="s">
        <v>9000</v>
      </c>
      <c r="G80" s="533"/>
      <c r="H80" s="533"/>
      <c r="I80" s="533"/>
      <c r="J80" s="533"/>
      <c r="K80" s="533"/>
      <c r="L80" s="533"/>
      <c r="M80" s="533"/>
      <c r="N80" s="148"/>
    </row>
    <row r="81" ht="14.25">
      <c r="A81" s="883">
        <v>80</v>
      </c>
      <c r="B81" s="507" t="s">
        <v>677</v>
      </c>
      <c r="C81" s="507" t="s">
        <v>1279</v>
      </c>
      <c r="D81" s="507" t="s">
        <v>108</v>
      </c>
      <c r="E81" s="508" t="s">
        <v>4423</v>
      </c>
      <c r="F81" s="508" t="s">
        <v>9000</v>
      </c>
      <c r="G81" s="533"/>
      <c r="H81" s="533"/>
      <c r="I81" s="533"/>
      <c r="J81" s="533"/>
      <c r="K81" s="533"/>
      <c r="L81" s="533"/>
      <c r="M81" s="533"/>
      <c r="N81" s="148"/>
    </row>
    <row r="82" ht="14.25">
      <c r="A82" s="883">
        <v>81</v>
      </c>
      <c r="B82" s="507" t="s">
        <v>677</v>
      </c>
      <c r="C82" s="507" t="s">
        <v>4351</v>
      </c>
      <c r="D82" s="507" t="s">
        <v>4461</v>
      </c>
      <c r="E82" s="508" t="s">
        <v>4462</v>
      </c>
      <c r="F82" s="508" t="s">
        <v>9000</v>
      </c>
      <c r="G82" s="533"/>
      <c r="H82" s="533"/>
      <c r="I82" s="533"/>
      <c r="J82" s="533"/>
      <c r="K82" s="533"/>
      <c r="L82" s="533"/>
      <c r="M82" s="533"/>
      <c r="N82" s="148"/>
    </row>
    <row r="83" ht="14.25">
      <c r="A83" s="883">
        <v>82</v>
      </c>
      <c r="B83" s="507" t="s">
        <v>677</v>
      </c>
      <c r="C83" s="507" t="s">
        <v>4359</v>
      </c>
      <c r="D83" s="507" t="s">
        <v>35</v>
      </c>
      <c r="E83" s="508" t="s">
        <v>4465</v>
      </c>
      <c r="F83" s="508" t="s">
        <v>9000</v>
      </c>
      <c r="G83" s="533"/>
      <c r="H83" s="533"/>
      <c r="I83" s="533"/>
      <c r="J83" s="533"/>
      <c r="K83" s="533"/>
      <c r="L83" s="533"/>
      <c r="M83" s="533"/>
      <c r="N83" s="148"/>
    </row>
    <row r="84" ht="14.25">
      <c r="A84" s="883">
        <v>83</v>
      </c>
      <c r="B84" s="507" t="s">
        <v>677</v>
      </c>
      <c r="C84" s="507" t="s">
        <v>4296</v>
      </c>
      <c r="D84" s="507" t="s">
        <v>4232</v>
      </c>
      <c r="E84" s="508" t="s">
        <v>4476</v>
      </c>
      <c r="F84" s="508" t="s">
        <v>9000</v>
      </c>
      <c r="G84" s="533"/>
      <c r="H84" s="533"/>
      <c r="I84" s="533"/>
      <c r="J84" s="533"/>
      <c r="K84" s="533"/>
      <c r="L84" s="533"/>
      <c r="M84" s="533"/>
      <c r="N84" s="148"/>
    </row>
    <row r="85" ht="14.25">
      <c r="A85" s="883">
        <v>84</v>
      </c>
      <c r="B85" s="507" t="s">
        <v>677</v>
      </c>
      <c r="C85" s="507" t="s">
        <v>4479</v>
      </c>
      <c r="D85" s="507" t="s">
        <v>109</v>
      </c>
      <c r="E85" s="508" t="s">
        <v>4480</v>
      </c>
      <c r="F85" s="508" t="s">
        <v>9000</v>
      </c>
      <c r="G85" s="533"/>
      <c r="H85" s="533"/>
      <c r="I85" s="533"/>
      <c r="J85" s="533"/>
      <c r="K85" s="533"/>
      <c r="L85" s="533"/>
      <c r="M85" s="533"/>
      <c r="N85" s="148"/>
    </row>
    <row r="86" ht="14.25">
      <c r="A86" s="883">
        <v>85</v>
      </c>
      <c r="B86" s="507" t="s">
        <v>677</v>
      </c>
      <c r="C86" s="507" t="s">
        <v>4483</v>
      </c>
      <c r="D86" s="507" t="s">
        <v>4484</v>
      </c>
      <c r="E86" s="508" t="s">
        <v>4485</v>
      </c>
      <c r="F86" s="508" t="s">
        <v>9000</v>
      </c>
      <c r="G86" s="533"/>
      <c r="H86" s="533"/>
      <c r="I86" s="533"/>
      <c r="J86" s="533"/>
      <c r="K86" s="533"/>
      <c r="L86" s="533"/>
      <c r="M86" s="533"/>
      <c r="N86" s="148"/>
    </row>
    <row r="87" ht="14.25">
      <c r="A87" s="883">
        <v>86</v>
      </c>
      <c r="B87" s="507" t="s">
        <v>677</v>
      </c>
      <c r="C87" s="507" t="s">
        <v>4404</v>
      </c>
      <c r="D87" s="507" t="s">
        <v>36</v>
      </c>
      <c r="E87" s="508" t="s">
        <v>4500</v>
      </c>
      <c r="F87" s="508" t="s">
        <v>9000</v>
      </c>
      <c r="G87" s="533"/>
      <c r="H87" s="533"/>
      <c r="I87" s="533"/>
      <c r="J87" s="533"/>
      <c r="K87" s="533"/>
      <c r="L87" s="533"/>
      <c r="M87" s="533"/>
      <c r="N87" s="148"/>
    </row>
    <row r="88" ht="14.25">
      <c r="A88" s="883">
        <v>87</v>
      </c>
      <c r="B88" s="507" t="s">
        <v>677</v>
      </c>
      <c r="C88" s="507" t="s">
        <v>4404</v>
      </c>
      <c r="D88" s="507" t="s">
        <v>4531</v>
      </c>
      <c r="E88" s="508" t="s">
        <v>4532</v>
      </c>
      <c r="F88" s="508" t="s">
        <v>9000</v>
      </c>
      <c r="G88" s="533"/>
      <c r="H88" s="533"/>
      <c r="I88" s="533"/>
      <c r="J88" s="533"/>
      <c r="K88" s="533"/>
      <c r="L88" s="533"/>
      <c r="M88" s="533"/>
      <c r="N88" s="148"/>
    </row>
    <row r="89" ht="14.25">
      <c r="A89" s="883">
        <v>88</v>
      </c>
      <c r="B89" s="507" t="s">
        <v>1281</v>
      </c>
      <c r="C89" s="507" t="s">
        <v>1282</v>
      </c>
      <c r="D89" s="507" t="s">
        <v>4570</v>
      </c>
      <c r="E89" s="508" t="s">
        <v>4571</v>
      </c>
      <c r="F89" s="508" t="s">
        <v>9000</v>
      </c>
      <c r="G89" s="533"/>
      <c r="H89" s="533"/>
      <c r="I89" s="533"/>
      <c r="J89" s="533"/>
      <c r="K89" s="533"/>
      <c r="L89" s="533"/>
      <c r="M89" s="533"/>
      <c r="N89" s="148"/>
    </row>
    <row r="90" ht="14.25">
      <c r="A90" s="883">
        <v>89</v>
      </c>
      <c r="B90" s="507" t="s">
        <v>1281</v>
      </c>
      <c r="C90" s="507" t="s">
        <v>4535</v>
      </c>
      <c r="D90" s="507" t="s">
        <v>4574</v>
      </c>
      <c r="E90" s="508" t="s">
        <v>4575</v>
      </c>
      <c r="F90" s="508" t="s">
        <v>9000</v>
      </c>
      <c r="G90" s="533"/>
      <c r="H90" s="533"/>
      <c r="I90" s="533"/>
      <c r="J90" s="533"/>
      <c r="K90" s="533"/>
      <c r="L90" s="533"/>
      <c r="M90" s="533"/>
      <c r="N90" s="148"/>
    </row>
    <row r="91" ht="14.25">
      <c r="A91" s="883">
        <v>90</v>
      </c>
      <c r="B91" s="507" t="s">
        <v>1281</v>
      </c>
      <c r="C91" s="507" t="s">
        <v>1282</v>
      </c>
      <c r="D91" s="507" t="s">
        <v>270</v>
      </c>
      <c r="E91" s="508" t="s">
        <v>4582</v>
      </c>
      <c r="F91" s="508" t="s">
        <v>9000</v>
      </c>
      <c r="G91" s="533"/>
      <c r="H91" s="533"/>
      <c r="I91" s="533"/>
      <c r="J91" s="533"/>
      <c r="K91" s="533"/>
      <c r="L91" s="533"/>
      <c r="M91" s="533"/>
      <c r="N91" s="148"/>
    </row>
    <row r="92" ht="14.25">
      <c r="A92" s="883">
        <v>91</v>
      </c>
      <c r="B92" s="507" t="s">
        <v>1281</v>
      </c>
      <c r="C92" s="507" t="s">
        <v>1282</v>
      </c>
      <c r="D92" s="507" t="s">
        <v>4628</v>
      </c>
      <c r="E92" s="508" t="s">
        <v>4629</v>
      </c>
      <c r="F92" s="508" t="s">
        <v>9000</v>
      </c>
      <c r="G92" s="533"/>
      <c r="H92" s="533"/>
      <c r="I92" s="533"/>
      <c r="J92" s="533"/>
      <c r="K92" s="533"/>
      <c r="L92" s="533"/>
      <c r="M92" s="533"/>
      <c r="N92" s="148"/>
    </row>
    <row r="93" ht="14.25">
      <c r="A93" s="883">
        <v>92</v>
      </c>
      <c r="B93" s="507" t="s">
        <v>1137</v>
      </c>
      <c r="C93" s="507" t="s">
        <v>1216</v>
      </c>
      <c r="D93" s="507" t="s">
        <v>225</v>
      </c>
      <c r="E93" s="508" t="s">
        <v>5129</v>
      </c>
      <c r="F93" s="508" t="s">
        <v>9000</v>
      </c>
      <c r="G93" s="533"/>
      <c r="H93" s="533"/>
      <c r="I93" s="533"/>
      <c r="J93" s="533"/>
      <c r="K93" s="533"/>
      <c r="L93" s="533"/>
      <c r="M93" s="533"/>
      <c r="N93" s="148"/>
    </row>
    <row r="94" ht="14.25">
      <c r="A94" s="883">
        <v>93</v>
      </c>
      <c r="B94" s="507" t="s">
        <v>1137</v>
      </c>
      <c r="C94" s="507" t="s">
        <v>1285</v>
      </c>
      <c r="D94" s="507" t="s">
        <v>5164</v>
      </c>
      <c r="E94" s="508" t="s">
        <v>5165</v>
      </c>
      <c r="F94" s="508" t="s">
        <v>9000</v>
      </c>
      <c r="G94" s="533"/>
      <c r="H94" s="533"/>
      <c r="I94" s="533"/>
      <c r="J94" s="533"/>
      <c r="K94" s="533"/>
      <c r="L94" s="533"/>
      <c r="M94" s="533"/>
      <c r="N94" s="148"/>
    </row>
    <row r="95" ht="14.25">
      <c r="A95" s="883">
        <v>94</v>
      </c>
      <c r="B95" s="507" t="s">
        <v>1137</v>
      </c>
      <c r="C95" s="507" t="s">
        <v>5172</v>
      </c>
      <c r="D95" s="507" t="s">
        <v>5173</v>
      </c>
      <c r="E95" s="508" t="s">
        <v>5174</v>
      </c>
      <c r="F95" s="508" t="s">
        <v>9000</v>
      </c>
      <c r="G95" s="533"/>
      <c r="H95" s="533"/>
      <c r="I95" s="533"/>
      <c r="J95" s="533"/>
      <c r="K95" s="533"/>
      <c r="L95" s="533"/>
      <c r="M95" s="533"/>
      <c r="N95" s="148"/>
    </row>
    <row r="96" ht="14.25">
      <c r="A96" s="883">
        <v>95</v>
      </c>
      <c r="B96" s="507" t="s">
        <v>1137</v>
      </c>
      <c r="C96" s="507" t="s">
        <v>1216</v>
      </c>
      <c r="D96" s="507" t="s">
        <v>5177</v>
      </c>
      <c r="E96" s="508" t="s">
        <v>5178</v>
      </c>
      <c r="F96" s="508" t="s">
        <v>9000</v>
      </c>
      <c r="G96" s="533"/>
      <c r="H96" s="533"/>
      <c r="I96" s="533"/>
      <c r="J96" s="533"/>
      <c r="K96" s="533"/>
      <c r="L96" s="533"/>
      <c r="M96" s="533"/>
      <c r="N96" s="148"/>
    </row>
    <row r="97" ht="14.25">
      <c r="A97" s="883">
        <v>96</v>
      </c>
      <c r="B97" s="507" t="s">
        <v>1137</v>
      </c>
      <c r="C97" s="507" t="s">
        <v>1216</v>
      </c>
      <c r="D97" s="507" t="s">
        <v>472</v>
      </c>
      <c r="E97" s="508" t="s">
        <v>5185</v>
      </c>
      <c r="F97" s="508" t="s">
        <v>9000</v>
      </c>
      <c r="G97" s="533"/>
      <c r="H97" s="533"/>
      <c r="I97" s="533"/>
      <c r="J97" s="533"/>
      <c r="K97" s="533"/>
      <c r="L97" s="533"/>
      <c r="M97" s="533"/>
      <c r="N97" s="148"/>
    </row>
    <row r="98" ht="14.25">
      <c r="A98" s="883">
        <v>97</v>
      </c>
      <c r="B98" s="507" t="s">
        <v>1137</v>
      </c>
      <c r="C98" s="507" t="s">
        <v>1216</v>
      </c>
      <c r="D98" s="507" t="s">
        <v>5202</v>
      </c>
      <c r="E98" s="508" t="s">
        <v>5203</v>
      </c>
      <c r="F98" s="508" t="s">
        <v>9000</v>
      </c>
      <c r="G98" s="533"/>
      <c r="H98" s="533"/>
      <c r="I98" s="533"/>
      <c r="J98" s="533"/>
      <c r="K98" s="533"/>
      <c r="L98" s="533"/>
      <c r="M98" s="533"/>
      <c r="N98" s="148"/>
    </row>
    <row r="99" ht="14.25">
      <c r="A99" s="883">
        <v>98</v>
      </c>
      <c r="B99" s="507" t="s">
        <v>1137</v>
      </c>
      <c r="C99" s="507" t="s">
        <v>5210</v>
      </c>
      <c r="D99" s="507" t="s">
        <v>5211</v>
      </c>
      <c r="E99" s="508" t="s">
        <v>5212</v>
      </c>
      <c r="F99" s="508" t="s">
        <v>9000</v>
      </c>
      <c r="G99" s="533"/>
      <c r="H99" s="533"/>
      <c r="I99" s="533"/>
      <c r="J99" s="533"/>
      <c r="K99" s="533"/>
      <c r="L99" s="533"/>
      <c r="M99" s="533"/>
      <c r="N99" s="148"/>
    </row>
    <row r="100" ht="14.25">
      <c r="A100" s="883">
        <v>99</v>
      </c>
      <c r="B100" s="507" t="s">
        <v>1137</v>
      </c>
      <c r="C100" s="507" t="s">
        <v>1285</v>
      </c>
      <c r="D100" s="507" t="s">
        <v>112</v>
      </c>
      <c r="E100" s="508" t="s">
        <v>5215</v>
      </c>
      <c r="F100" s="508" t="s">
        <v>9000</v>
      </c>
      <c r="G100" s="533"/>
      <c r="H100" s="533"/>
      <c r="I100" s="533"/>
      <c r="J100" s="533"/>
      <c r="K100" s="533"/>
      <c r="L100" s="533"/>
      <c r="M100" s="533"/>
      <c r="N100" s="148"/>
    </row>
    <row r="101" ht="14.25">
      <c r="A101" s="883">
        <v>100</v>
      </c>
      <c r="B101" s="507" t="s">
        <v>1137</v>
      </c>
      <c r="C101" s="507" t="s">
        <v>5210</v>
      </c>
      <c r="D101" s="507" t="s">
        <v>302</v>
      </c>
      <c r="E101" s="508" t="s">
        <v>5221</v>
      </c>
      <c r="F101" s="508" t="s">
        <v>9000</v>
      </c>
      <c r="G101" s="533"/>
      <c r="H101" s="533"/>
      <c r="I101" s="533"/>
      <c r="J101" s="533"/>
      <c r="K101" s="533"/>
      <c r="L101" s="533"/>
      <c r="M101" s="533"/>
      <c r="N101" s="148"/>
    </row>
    <row r="102" ht="14.25">
      <c r="A102" s="883">
        <v>101</v>
      </c>
      <c r="B102" s="507" t="s">
        <v>1137</v>
      </c>
      <c r="C102" s="507" t="s">
        <v>1216</v>
      </c>
      <c r="D102" s="507" t="s">
        <v>5243</v>
      </c>
      <c r="E102" s="508" t="s">
        <v>5244</v>
      </c>
      <c r="F102" s="508" t="s">
        <v>9000</v>
      </c>
      <c r="G102" s="533"/>
      <c r="H102" s="533"/>
      <c r="I102" s="533"/>
      <c r="J102" s="533"/>
      <c r="K102" s="533"/>
      <c r="L102" s="533"/>
      <c r="M102" s="533"/>
      <c r="N102" s="148"/>
    </row>
    <row r="103" ht="14.25">
      <c r="A103" s="883">
        <v>102</v>
      </c>
      <c r="B103" s="507" t="s">
        <v>1137</v>
      </c>
      <c r="C103" s="507" t="s">
        <v>1216</v>
      </c>
      <c r="D103" s="507" t="s">
        <v>5260</v>
      </c>
      <c r="E103" s="508" t="s">
        <v>5261</v>
      </c>
      <c r="F103" s="508" t="s">
        <v>9000</v>
      </c>
      <c r="G103" s="533"/>
      <c r="H103" s="533"/>
      <c r="I103" s="533"/>
      <c r="J103" s="533"/>
      <c r="K103" s="533"/>
      <c r="L103" s="533"/>
      <c r="M103" s="533"/>
      <c r="N103" s="148"/>
    </row>
    <row r="104" ht="14.25">
      <c r="A104" s="883">
        <v>103</v>
      </c>
      <c r="B104" s="507" t="s">
        <v>1137</v>
      </c>
      <c r="C104" s="507" t="s">
        <v>1285</v>
      </c>
      <c r="D104" s="507" t="s">
        <v>5268</v>
      </c>
      <c r="E104" s="508" t="s">
        <v>5269</v>
      </c>
      <c r="F104" s="508" t="s">
        <v>9000</v>
      </c>
      <c r="G104" s="533"/>
      <c r="H104" s="533"/>
      <c r="I104" s="533"/>
      <c r="J104" s="533"/>
      <c r="K104" s="533"/>
      <c r="L104" s="533"/>
      <c r="M104" s="533"/>
      <c r="N104" s="148"/>
    </row>
    <row r="105" ht="14.25">
      <c r="A105" s="883">
        <v>104</v>
      </c>
      <c r="B105" s="507" t="s">
        <v>1217</v>
      </c>
      <c r="C105" s="507" t="s">
        <v>1369</v>
      </c>
      <c r="D105" s="507" t="s">
        <v>5345</v>
      </c>
      <c r="E105" s="508" t="s">
        <v>5346</v>
      </c>
      <c r="F105" s="508" t="s">
        <v>9000</v>
      </c>
      <c r="G105" s="533"/>
      <c r="H105" s="533"/>
      <c r="I105" s="533"/>
      <c r="J105" s="533"/>
      <c r="K105" s="533"/>
      <c r="L105" s="533"/>
      <c r="M105" s="533"/>
      <c r="N105" s="148"/>
    </row>
    <row r="106" ht="14.25">
      <c r="A106" s="883">
        <v>105</v>
      </c>
      <c r="B106" s="507" t="s">
        <v>768</v>
      </c>
      <c r="C106" s="507" t="s">
        <v>5576</v>
      </c>
      <c r="D106" s="507" t="s">
        <v>4945</v>
      </c>
      <c r="E106" s="508" t="s">
        <v>5597</v>
      </c>
      <c r="F106" s="508" t="s">
        <v>9000</v>
      </c>
      <c r="G106" s="533"/>
      <c r="H106" s="533"/>
      <c r="I106" s="533"/>
      <c r="J106" s="533"/>
      <c r="K106" s="533"/>
      <c r="L106" s="533"/>
      <c r="M106" s="533"/>
      <c r="N106" s="148"/>
    </row>
    <row r="107" ht="14.25">
      <c r="A107" s="883">
        <v>106</v>
      </c>
      <c r="B107" s="507" t="s">
        <v>1142</v>
      </c>
      <c r="C107" s="507" t="s">
        <v>9002</v>
      </c>
      <c r="D107" s="507" t="s">
        <v>38</v>
      </c>
      <c r="E107" s="508" t="s">
        <v>5611</v>
      </c>
      <c r="F107" s="508" t="s">
        <v>9000</v>
      </c>
      <c r="G107" s="533"/>
      <c r="H107" s="533"/>
      <c r="I107" s="533"/>
      <c r="J107" s="533"/>
      <c r="K107" s="533"/>
      <c r="L107" s="533"/>
      <c r="M107" s="533"/>
      <c r="N107" s="148"/>
    </row>
    <row r="108" ht="14.25">
      <c r="A108" s="883">
        <v>107</v>
      </c>
      <c r="B108" s="507" t="s">
        <v>1142</v>
      </c>
      <c r="C108" s="507" t="s">
        <v>1290</v>
      </c>
      <c r="D108" s="507" t="s">
        <v>5614</v>
      </c>
      <c r="E108" s="508" t="s">
        <v>5615</v>
      </c>
      <c r="F108" s="508" t="s">
        <v>9000</v>
      </c>
      <c r="G108" s="533"/>
      <c r="H108" s="533"/>
      <c r="I108" s="533"/>
      <c r="J108" s="533"/>
      <c r="K108" s="533"/>
      <c r="L108" s="533"/>
      <c r="M108" s="533"/>
      <c r="N108" s="148"/>
    </row>
    <row r="109" ht="14.25">
      <c r="A109" s="883">
        <v>108</v>
      </c>
      <c r="B109" s="507" t="s">
        <v>1142</v>
      </c>
      <c r="C109" s="507" t="s">
        <v>9002</v>
      </c>
      <c r="D109" s="507" t="s">
        <v>3590</v>
      </c>
      <c r="E109" s="508" t="s">
        <v>5653</v>
      </c>
      <c r="F109" s="508" t="s">
        <v>9000</v>
      </c>
      <c r="G109" s="533"/>
      <c r="H109" s="533"/>
      <c r="I109" s="533"/>
      <c r="J109" s="533"/>
      <c r="K109" s="533"/>
      <c r="L109" s="533"/>
      <c r="M109" s="533"/>
      <c r="N109" s="148"/>
    </row>
    <row r="110" ht="14.25">
      <c r="A110" s="883">
        <v>109</v>
      </c>
      <c r="B110" s="507" t="s">
        <v>1142</v>
      </c>
      <c r="C110" s="507" t="s">
        <v>5660</v>
      </c>
      <c r="D110" s="507" t="s">
        <v>117</v>
      </c>
      <c r="E110" s="508" t="s">
        <v>5661</v>
      </c>
      <c r="F110" s="508" t="s">
        <v>9000</v>
      </c>
      <c r="G110" s="533"/>
      <c r="H110" s="533"/>
      <c r="I110" s="533"/>
      <c r="J110" s="533"/>
      <c r="K110" s="533"/>
      <c r="L110" s="533"/>
      <c r="M110" s="533"/>
      <c r="N110" s="148"/>
    </row>
    <row r="111" ht="14.25">
      <c r="A111" s="883">
        <v>110</v>
      </c>
      <c r="B111" s="507" t="s">
        <v>1349</v>
      </c>
      <c r="C111" s="507" t="s">
        <v>5714</v>
      </c>
      <c r="D111" s="507" t="s">
        <v>5715</v>
      </c>
      <c r="E111" s="508" t="s">
        <v>5716</v>
      </c>
      <c r="F111" s="508" t="s">
        <v>9000</v>
      </c>
      <c r="G111" s="533"/>
      <c r="H111" s="533"/>
      <c r="I111" s="533"/>
      <c r="J111" s="533"/>
      <c r="K111" s="533"/>
      <c r="L111" s="533"/>
      <c r="M111" s="533"/>
      <c r="N111" s="148"/>
    </row>
    <row r="112" ht="14.25">
      <c r="A112" s="883">
        <v>111</v>
      </c>
      <c r="B112" s="507" t="s">
        <v>1349</v>
      </c>
      <c r="C112" s="507" t="s">
        <v>5669</v>
      </c>
      <c r="D112" s="507" t="s">
        <v>5730</v>
      </c>
      <c r="E112" s="508" t="s">
        <v>5731</v>
      </c>
      <c r="F112" s="508" t="s">
        <v>9000</v>
      </c>
      <c r="G112" s="533"/>
      <c r="H112" s="533"/>
      <c r="I112" s="533"/>
      <c r="J112" s="533"/>
      <c r="K112" s="533"/>
      <c r="L112" s="533"/>
      <c r="M112" s="533"/>
      <c r="N112" s="148"/>
    </row>
    <row r="113" ht="14.25">
      <c r="A113" s="883">
        <v>112</v>
      </c>
      <c r="B113" s="507" t="s">
        <v>1349</v>
      </c>
      <c r="C113" s="507" t="s">
        <v>5674</v>
      </c>
      <c r="D113" s="507" t="s">
        <v>5734</v>
      </c>
      <c r="E113" s="508" t="s">
        <v>5735</v>
      </c>
      <c r="F113" s="508" t="s">
        <v>9000</v>
      </c>
      <c r="G113" s="533"/>
      <c r="H113" s="533"/>
      <c r="I113" s="533"/>
      <c r="J113" s="533"/>
      <c r="K113" s="533"/>
      <c r="L113" s="533"/>
      <c r="M113" s="533"/>
      <c r="N113" s="148"/>
    </row>
    <row r="114" ht="14.25">
      <c r="A114" s="883">
        <v>113</v>
      </c>
      <c r="B114" s="507" t="s">
        <v>1293</v>
      </c>
      <c r="C114" s="507" t="s">
        <v>1352</v>
      </c>
      <c r="D114" s="507" t="s">
        <v>5844</v>
      </c>
      <c r="E114" s="508" t="s">
        <v>5845</v>
      </c>
      <c r="F114" s="508" t="s">
        <v>9000</v>
      </c>
      <c r="G114" s="533"/>
      <c r="H114" s="533"/>
      <c r="I114" s="533"/>
      <c r="J114" s="533"/>
      <c r="K114" s="533"/>
      <c r="L114" s="533"/>
      <c r="M114" s="533"/>
      <c r="N114" s="148"/>
    </row>
    <row r="115" ht="14.25">
      <c r="A115" s="883">
        <v>114</v>
      </c>
      <c r="B115" s="507" t="s">
        <v>1143</v>
      </c>
      <c r="C115" s="507" t="s">
        <v>5939</v>
      </c>
      <c r="D115" s="507" t="s">
        <v>5940</v>
      </c>
      <c r="E115" s="508" t="s">
        <v>5941</v>
      </c>
      <c r="F115" s="508" t="s">
        <v>9000</v>
      </c>
      <c r="G115" s="533"/>
      <c r="H115" s="533"/>
      <c r="I115" s="533"/>
      <c r="J115" s="533"/>
      <c r="K115" s="533"/>
      <c r="L115" s="533"/>
      <c r="M115" s="533"/>
      <c r="N115" s="148"/>
    </row>
    <row r="116" ht="14.25">
      <c r="A116" s="883">
        <v>115</v>
      </c>
      <c r="B116" s="507" t="s">
        <v>1143</v>
      </c>
      <c r="C116" s="507" t="s">
        <v>5944</v>
      </c>
      <c r="D116" s="507" t="s">
        <v>88</v>
      </c>
      <c r="E116" s="508" t="s">
        <v>5963</v>
      </c>
      <c r="F116" s="508" t="s">
        <v>9000</v>
      </c>
      <c r="G116" s="533"/>
      <c r="H116" s="533"/>
      <c r="I116" s="533"/>
      <c r="J116" s="533"/>
      <c r="K116" s="533"/>
      <c r="L116" s="533"/>
      <c r="M116" s="533"/>
      <c r="N116" s="148"/>
    </row>
    <row r="117" ht="14.25">
      <c r="A117" s="883">
        <v>116</v>
      </c>
      <c r="B117" s="507" t="s">
        <v>1143</v>
      </c>
      <c r="C117" s="507" t="s">
        <v>5944</v>
      </c>
      <c r="D117" s="507" t="s">
        <v>5991</v>
      </c>
      <c r="E117" s="508" t="s">
        <v>5992</v>
      </c>
      <c r="F117" s="508" t="s">
        <v>9000</v>
      </c>
      <c r="G117" s="533"/>
      <c r="H117" s="533"/>
      <c r="I117" s="533"/>
      <c r="J117" s="533"/>
      <c r="K117" s="533"/>
      <c r="L117" s="533"/>
      <c r="M117" s="533"/>
      <c r="N117" s="148"/>
    </row>
    <row r="118" ht="14.25">
      <c r="A118" s="883">
        <v>117</v>
      </c>
      <c r="B118" s="507" t="s">
        <v>1143</v>
      </c>
      <c r="C118" s="507" t="s">
        <v>5939</v>
      </c>
      <c r="D118" s="507" t="s">
        <v>6048</v>
      </c>
      <c r="E118" s="508" t="s">
        <v>6049</v>
      </c>
      <c r="F118" s="508" t="s">
        <v>9000</v>
      </c>
      <c r="G118" s="533"/>
      <c r="H118" s="533"/>
      <c r="I118" s="533"/>
      <c r="J118" s="533"/>
      <c r="K118" s="533"/>
      <c r="L118" s="533"/>
      <c r="M118" s="533"/>
      <c r="N118" s="148"/>
    </row>
    <row r="119" ht="14.25">
      <c r="A119" s="883">
        <v>118</v>
      </c>
      <c r="B119" s="507" t="s">
        <v>1143</v>
      </c>
      <c r="C119" s="507" t="s">
        <v>5944</v>
      </c>
      <c r="D119" s="507" t="s">
        <v>6098</v>
      </c>
      <c r="E119" s="508" t="s">
        <v>6099</v>
      </c>
      <c r="F119" s="508" t="s">
        <v>9000</v>
      </c>
      <c r="G119" s="533"/>
      <c r="H119" s="533"/>
      <c r="I119" s="533"/>
      <c r="J119" s="533"/>
      <c r="K119" s="533"/>
      <c r="L119" s="533"/>
      <c r="M119" s="533"/>
      <c r="N119" s="148"/>
    </row>
    <row r="120" ht="14.25">
      <c r="A120" s="883">
        <v>119</v>
      </c>
      <c r="B120" s="507" t="s">
        <v>1143</v>
      </c>
      <c r="C120" s="507" t="s">
        <v>5944</v>
      </c>
      <c r="D120" s="507" t="s">
        <v>6109</v>
      </c>
      <c r="E120" s="508" t="s">
        <v>6110</v>
      </c>
      <c r="F120" s="508" t="s">
        <v>9000</v>
      </c>
      <c r="G120" s="533"/>
      <c r="H120" s="533"/>
      <c r="I120" s="533"/>
      <c r="J120" s="533"/>
      <c r="K120" s="533"/>
      <c r="L120" s="533"/>
      <c r="M120" s="533"/>
      <c r="N120" s="148"/>
    </row>
    <row r="121" ht="14.25">
      <c r="A121" s="883">
        <v>120</v>
      </c>
      <c r="B121" s="507" t="s">
        <v>6148</v>
      </c>
      <c r="C121" s="507" t="s">
        <v>156</v>
      </c>
      <c r="D121" s="507" t="s">
        <v>6153</v>
      </c>
      <c r="E121" s="508" t="s">
        <v>6154</v>
      </c>
      <c r="F121" s="508" t="s">
        <v>9000</v>
      </c>
      <c r="G121" s="533"/>
      <c r="H121" s="533"/>
      <c r="I121" s="533"/>
      <c r="J121" s="533"/>
      <c r="K121" s="533"/>
      <c r="L121" s="533"/>
      <c r="M121" s="533"/>
      <c r="N121" s="148"/>
    </row>
    <row r="122" ht="14.25">
      <c r="A122" s="883">
        <v>121</v>
      </c>
      <c r="B122" s="507" t="s">
        <v>6148</v>
      </c>
      <c r="C122" s="507" t="s">
        <v>156</v>
      </c>
      <c r="D122" s="507" t="s">
        <v>6157</v>
      </c>
      <c r="E122" s="508" t="s">
        <v>6158</v>
      </c>
      <c r="F122" s="508" t="s">
        <v>9000</v>
      </c>
      <c r="G122" s="533"/>
      <c r="H122" s="533"/>
      <c r="I122" s="533"/>
      <c r="J122" s="533"/>
      <c r="K122" s="533"/>
      <c r="L122" s="533"/>
      <c r="M122" s="533"/>
      <c r="N122" s="148"/>
    </row>
    <row r="123" ht="14.25">
      <c r="A123" s="883">
        <v>122</v>
      </c>
      <c r="B123" s="507" t="s">
        <v>772</v>
      </c>
      <c r="C123" s="507" t="s">
        <v>6204</v>
      </c>
      <c r="D123" s="507" t="s">
        <v>6283</v>
      </c>
      <c r="E123" s="508" t="s">
        <v>6284</v>
      </c>
      <c r="F123" s="508" t="s">
        <v>9000</v>
      </c>
      <c r="G123" s="533"/>
      <c r="H123" s="533"/>
      <c r="I123" s="533"/>
      <c r="J123" s="533"/>
      <c r="K123" s="533"/>
      <c r="L123" s="533"/>
      <c r="M123" s="533"/>
      <c r="N123" s="148"/>
    </row>
    <row r="124" ht="14.25">
      <c r="A124" s="883">
        <v>123</v>
      </c>
      <c r="B124" s="507" t="s">
        <v>772</v>
      </c>
      <c r="C124" s="507" t="s">
        <v>6204</v>
      </c>
      <c r="D124" s="507" t="s">
        <v>6290</v>
      </c>
      <c r="E124" s="508" t="s">
        <v>6291</v>
      </c>
      <c r="F124" s="508" t="s">
        <v>9000</v>
      </c>
      <c r="G124" s="533"/>
      <c r="H124" s="533"/>
      <c r="I124" s="533"/>
      <c r="J124" s="533"/>
      <c r="K124" s="533"/>
      <c r="L124" s="533"/>
      <c r="M124" s="533"/>
      <c r="N124" s="148"/>
    </row>
    <row r="125" ht="14.25">
      <c r="A125" s="883">
        <v>124</v>
      </c>
      <c r="B125" s="507" t="s">
        <v>1305</v>
      </c>
      <c r="C125" s="507" t="s">
        <v>6497</v>
      </c>
      <c r="D125" s="507" t="s">
        <v>6498</v>
      </c>
      <c r="E125" s="508" t="s">
        <v>6499</v>
      </c>
      <c r="F125" s="508" t="s">
        <v>9000</v>
      </c>
      <c r="G125" s="533"/>
      <c r="H125" s="533"/>
      <c r="I125" s="533"/>
      <c r="J125" s="533"/>
      <c r="K125" s="533"/>
      <c r="L125" s="533"/>
      <c r="M125" s="533"/>
      <c r="N125" s="148"/>
    </row>
    <row r="126" ht="14.25">
      <c r="A126" s="883">
        <v>125</v>
      </c>
      <c r="B126" s="507" t="s">
        <v>1305</v>
      </c>
      <c r="C126" s="507" t="s">
        <v>6488</v>
      </c>
      <c r="D126" s="507" t="s">
        <v>6533</v>
      </c>
      <c r="E126" s="508" t="s">
        <v>6534</v>
      </c>
      <c r="F126" s="508" t="s">
        <v>9000</v>
      </c>
      <c r="G126" s="533"/>
      <c r="H126" s="533"/>
      <c r="I126" s="533"/>
      <c r="J126" s="533"/>
      <c r="K126" s="533"/>
      <c r="L126" s="533"/>
      <c r="M126" s="533"/>
      <c r="N126" s="148"/>
    </row>
    <row r="127" ht="14.25">
      <c r="A127" s="883">
        <v>126</v>
      </c>
      <c r="B127" s="507" t="s">
        <v>1305</v>
      </c>
      <c r="C127" s="507" t="s">
        <v>6523</v>
      </c>
      <c r="D127" s="507" t="s">
        <v>6556</v>
      </c>
      <c r="E127" s="508" t="s">
        <v>6557</v>
      </c>
      <c r="F127" s="508" t="s">
        <v>9000</v>
      </c>
      <c r="G127" s="533"/>
      <c r="H127" s="533"/>
      <c r="I127" s="533"/>
      <c r="J127" s="533"/>
      <c r="K127" s="533"/>
      <c r="L127" s="533"/>
      <c r="M127" s="533"/>
      <c r="N127" s="148"/>
    </row>
    <row r="128" ht="14.25">
      <c r="A128" s="883">
        <v>127</v>
      </c>
      <c r="B128" s="507" t="s">
        <v>1305</v>
      </c>
      <c r="C128" s="507" t="s">
        <v>6510</v>
      </c>
      <c r="D128" s="507" t="s">
        <v>6560</v>
      </c>
      <c r="E128" s="508" t="s">
        <v>6561</v>
      </c>
      <c r="F128" s="508" t="s">
        <v>9000</v>
      </c>
      <c r="G128" s="533"/>
      <c r="H128" s="533"/>
      <c r="I128" s="533"/>
      <c r="J128" s="533"/>
      <c r="K128" s="533"/>
      <c r="L128" s="533"/>
      <c r="M128" s="533"/>
      <c r="N128" s="148"/>
    </row>
    <row r="129" ht="14.25">
      <c r="A129" s="883">
        <v>128</v>
      </c>
      <c r="B129" s="507" t="s">
        <v>1305</v>
      </c>
      <c r="C129" s="507" t="s">
        <v>6492</v>
      </c>
      <c r="D129" s="507" t="s">
        <v>6564</v>
      </c>
      <c r="E129" s="508" t="s">
        <v>6565</v>
      </c>
      <c r="F129" s="508" t="s">
        <v>9000</v>
      </c>
      <c r="G129" s="533"/>
      <c r="H129" s="533"/>
      <c r="I129" s="533"/>
      <c r="J129" s="533"/>
      <c r="K129" s="533"/>
      <c r="L129" s="533"/>
      <c r="M129" s="533"/>
      <c r="N129" s="148"/>
    </row>
    <row r="130" ht="14.25">
      <c r="A130" s="883">
        <v>129</v>
      </c>
      <c r="B130" s="507" t="s">
        <v>779</v>
      </c>
      <c r="C130" s="507" t="s">
        <v>6637</v>
      </c>
      <c r="D130" s="507" t="s">
        <v>6830</v>
      </c>
      <c r="E130" s="508" t="s">
        <v>6831</v>
      </c>
      <c r="F130" s="508" t="s">
        <v>9000</v>
      </c>
      <c r="G130" s="533"/>
      <c r="H130" s="533"/>
      <c r="I130" s="533"/>
      <c r="J130" s="533"/>
      <c r="K130" s="533"/>
      <c r="L130" s="533"/>
      <c r="M130" s="533"/>
      <c r="N130" s="148"/>
    </row>
    <row r="131" ht="14.25">
      <c r="A131" s="883">
        <v>130</v>
      </c>
      <c r="B131" s="507" t="s">
        <v>779</v>
      </c>
      <c r="C131" s="507" t="s">
        <v>6860</v>
      </c>
      <c r="D131" s="507" t="s">
        <v>6956</v>
      </c>
      <c r="E131" s="508" t="s">
        <v>6957</v>
      </c>
      <c r="F131" s="508" t="s">
        <v>9000</v>
      </c>
      <c r="G131" s="533"/>
      <c r="H131" s="533"/>
      <c r="I131" s="533"/>
      <c r="J131" s="533"/>
      <c r="K131" s="533"/>
      <c r="L131" s="533"/>
      <c r="M131" s="533"/>
      <c r="N131" s="148"/>
    </row>
    <row r="132" ht="14.25">
      <c r="A132" s="883">
        <v>131</v>
      </c>
      <c r="B132" s="507" t="s">
        <v>779</v>
      </c>
      <c r="C132" s="507" t="s">
        <v>6637</v>
      </c>
      <c r="D132" s="507" t="s">
        <v>6985</v>
      </c>
      <c r="E132" s="508" t="s">
        <v>6986</v>
      </c>
      <c r="F132" s="508" t="s">
        <v>9000</v>
      </c>
      <c r="G132" s="533"/>
      <c r="H132" s="533"/>
      <c r="I132" s="533"/>
      <c r="J132" s="533"/>
      <c r="K132" s="533"/>
      <c r="L132" s="533"/>
      <c r="M132" s="533"/>
      <c r="N132" s="148"/>
    </row>
    <row r="133" ht="14.25">
      <c r="A133" s="883">
        <v>132</v>
      </c>
      <c r="B133" s="507" t="s">
        <v>779</v>
      </c>
      <c r="C133" s="507" t="s">
        <v>6860</v>
      </c>
      <c r="D133" s="507" t="s">
        <v>7003</v>
      </c>
      <c r="E133" s="508" t="s">
        <v>7004</v>
      </c>
      <c r="F133" s="508" t="s">
        <v>9000</v>
      </c>
      <c r="G133" s="533"/>
      <c r="H133" s="533"/>
      <c r="I133" s="533"/>
      <c r="J133" s="533"/>
      <c r="K133" s="533"/>
      <c r="L133" s="533"/>
      <c r="M133" s="533"/>
      <c r="N133" s="148"/>
    </row>
    <row r="134" ht="14.25">
      <c r="A134" s="883">
        <v>133</v>
      </c>
      <c r="B134" s="507" t="s">
        <v>1229</v>
      </c>
      <c r="C134" s="507" t="s">
        <v>1313</v>
      </c>
      <c r="D134" s="507" t="s">
        <v>7012</v>
      </c>
      <c r="E134" s="508" t="s">
        <v>7013</v>
      </c>
      <c r="F134" s="508" t="s">
        <v>9000</v>
      </c>
      <c r="G134" s="533"/>
      <c r="H134" s="533"/>
      <c r="I134" s="533"/>
      <c r="J134" s="533"/>
      <c r="K134" s="533"/>
      <c r="L134" s="533"/>
      <c r="M134" s="533"/>
      <c r="N134" s="148"/>
    </row>
    <row r="135" ht="14.25">
      <c r="A135" s="883">
        <v>134</v>
      </c>
      <c r="B135" s="507" t="s">
        <v>1229</v>
      </c>
      <c r="C135" s="507" t="s">
        <v>1230</v>
      </c>
      <c r="D135" s="507" t="s">
        <v>7023</v>
      </c>
      <c r="E135" s="508" t="s">
        <v>7024</v>
      </c>
      <c r="F135" s="508" t="s">
        <v>9000</v>
      </c>
      <c r="G135" s="533"/>
      <c r="H135" s="533"/>
      <c r="I135" s="533"/>
      <c r="J135" s="533"/>
      <c r="K135" s="533"/>
      <c r="L135" s="533"/>
      <c r="M135" s="533"/>
      <c r="N135" s="148"/>
    </row>
    <row r="136" ht="14.25">
      <c r="A136" s="883">
        <v>135</v>
      </c>
      <c r="B136" s="507" t="s">
        <v>1229</v>
      </c>
      <c r="C136" s="507" t="s">
        <v>1230</v>
      </c>
      <c r="D136" s="507" t="s">
        <v>7030</v>
      </c>
      <c r="E136" s="508" t="s">
        <v>7031</v>
      </c>
      <c r="F136" s="508" t="s">
        <v>9000</v>
      </c>
      <c r="G136" s="533"/>
      <c r="H136" s="533"/>
      <c r="I136" s="533"/>
      <c r="J136" s="533"/>
      <c r="K136" s="533"/>
      <c r="L136" s="533"/>
      <c r="M136" s="533"/>
      <c r="N136" s="148"/>
    </row>
    <row r="137" ht="14.25">
      <c r="A137" s="883">
        <v>136</v>
      </c>
      <c r="B137" s="507" t="s">
        <v>1229</v>
      </c>
      <c r="C137" s="507" t="s">
        <v>1313</v>
      </c>
      <c r="D137" s="507" t="s">
        <v>7034</v>
      </c>
      <c r="E137" s="508" t="s">
        <v>7035</v>
      </c>
      <c r="F137" s="508" t="s">
        <v>9000</v>
      </c>
      <c r="G137" s="533"/>
      <c r="H137" s="533"/>
      <c r="I137" s="533"/>
      <c r="J137" s="533"/>
      <c r="K137" s="533"/>
      <c r="L137" s="533"/>
      <c r="M137" s="533"/>
      <c r="N137" s="148"/>
    </row>
    <row r="138" ht="14.25">
      <c r="A138" s="883">
        <v>137</v>
      </c>
      <c r="B138" s="507" t="s">
        <v>1229</v>
      </c>
      <c r="C138" s="507" t="s">
        <v>1230</v>
      </c>
      <c r="D138" s="507" t="s">
        <v>644</v>
      </c>
      <c r="E138" s="508" t="s">
        <v>7050</v>
      </c>
      <c r="F138" s="508" t="s">
        <v>9000</v>
      </c>
      <c r="G138" s="533"/>
      <c r="H138" s="533"/>
      <c r="I138" s="533"/>
      <c r="J138" s="533"/>
      <c r="K138" s="533"/>
      <c r="L138" s="533"/>
      <c r="M138" s="533"/>
      <c r="N138" s="148"/>
    </row>
    <row r="139" ht="14.25">
      <c r="A139" s="883">
        <v>138</v>
      </c>
      <c r="B139" s="507" t="s">
        <v>1229</v>
      </c>
      <c r="C139" s="507" t="s">
        <v>1313</v>
      </c>
      <c r="D139" s="507" t="s">
        <v>1508</v>
      </c>
      <c r="E139" s="508" t="s">
        <v>7053</v>
      </c>
      <c r="F139" s="508" t="s">
        <v>9000</v>
      </c>
      <c r="G139" s="533"/>
      <c r="H139" s="533"/>
      <c r="I139" s="533"/>
      <c r="J139" s="533"/>
      <c r="K139" s="533"/>
      <c r="L139" s="533"/>
      <c r="M139" s="533"/>
      <c r="N139" s="148"/>
    </row>
    <row r="140" ht="14.25">
      <c r="A140" s="883">
        <v>139</v>
      </c>
      <c r="B140" s="507" t="s">
        <v>1229</v>
      </c>
      <c r="C140" s="507" t="s">
        <v>1230</v>
      </c>
      <c r="D140" s="507" t="s">
        <v>384</v>
      </c>
      <c r="E140" s="508" t="s">
        <v>7056</v>
      </c>
      <c r="F140" s="508" t="s">
        <v>9000</v>
      </c>
      <c r="G140" s="533"/>
      <c r="H140" s="533"/>
      <c r="I140" s="533"/>
      <c r="J140" s="533"/>
      <c r="K140" s="533"/>
      <c r="L140" s="533"/>
      <c r="M140" s="533"/>
      <c r="N140" s="148"/>
    </row>
    <row r="141" ht="14.25">
      <c r="A141" s="883">
        <v>140</v>
      </c>
      <c r="B141" s="507" t="s">
        <v>1229</v>
      </c>
      <c r="C141" s="507" t="s">
        <v>1313</v>
      </c>
      <c r="D141" s="507" t="s">
        <v>7078</v>
      </c>
      <c r="E141" s="508" t="s">
        <v>7079</v>
      </c>
      <c r="F141" s="508" t="s">
        <v>9000</v>
      </c>
      <c r="G141" s="533"/>
      <c r="H141" s="533"/>
      <c r="I141" s="533"/>
      <c r="J141" s="533"/>
      <c r="K141" s="533"/>
      <c r="L141" s="533"/>
      <c r="M141" s="533"/>
      <c r="N141" s="148"/>
    </row>
    <row r="142" ht="14.25">
      <c r="A142" s="883">
        <v>141</v>
      </c>
      <c r="B142" s="507" t="s">
        <v>1229</v>
      </c>
      <c r="C142" s="507" t="s">
        <v>1313</v>
      </c>
      <c r="D142" s="507" t="s">
        <v>7090</v>
      </c>
      <c r="E142" s="508" t="s">
        <v>7091</v>
      </c>
      <c r="F142" s="508" t="s">
        <v>9000</v>
      </c>
      <c r="G142" s="533"/>
      <c r="H142" s="533"/>
      <c r="I142" s="533"/>
      <c r="J142" s="533"/>
      <c r="K142" s="533"/>
      <c r="L142" s="533"/>
      <c r="M142" s="533"/>
      <c r="N142" s="148"/>
    </row>
    <row r="143" ht="14.25">
      <c r="A143" s="883">
        <v>142</v>
      </c>
      <c r="B143" s="507" t="s">
        <v>1229</v>
      </c>
      <c r="C143" s="507" t="s">
        <v>1313</v>
      </c>
      <c r="D143" s="507" t="s">
        <v>7094</v>
      </c>
      <c r="E143" s="508" t="s">
        <v>7095</v>
      </c>
      <c r="F143" s="508" t="s">
        <v>9000</v>
      </c>
      <c r="G143" s="533"/>
      <c r="H143" s="533"/>
      <c r="I143" s="533"/>
      <c r="J143" s="533"/>
      <c r="K143" s="533"/>
      <c r="L143" s="533"/>
      <c r="M143" s="533"/>
      <c r="N143" s="148"/>
    </row>
    <row r="144" ht="14.25">
      <c r="A144" s="883">
        <v>143</v>
      </c>
      <c r="B144" s="507" t="s">
        <v>1229</v>
      </c>
      <c r="C144" s="507" t="s">
        <v>1313</v>
      </c>
      <c r="D144" s="507" t="s">
        <v>7098</v>
      </c>
      <c r="E144" s="508" t="s">
        <v>7099</v>
      </c>
      <c r="F144" s="508" t="s">
        <v>9000</v>
      </c>
      <c r="G144" s="533"/>
      <c r="H144" s="533"/>
      <c r="I144" s="533"/>
      <c r="J144" s="533"/>
      <c r="K144" s="533"/>
      <c r="L144" s="533"/>
      <c r="M144" s="533"/>
      <c r="N144" s="148"/>
    </row>
    <row r="145" ht="14.25">
      <c r="A145" s="883">
        <v>144</v>
      </c>
      <c r="B145" s="507" t="s">
        <v>1229</v>
      </c>
      <c r="C145" s="507" t="s">
        <v>1230</v>
      </c>
      <c r="D145" s="507" t="s">
        <v>1231</v>
      </c>
      <c r="E145" s="508" t="s">
        <v>7108</v>
      </c>
      <c r="F145" s="508" t="s">
        <v>9000</v>
      </c>
      <c r="G145" s="533"/>
      <c r="H145" s="533"/>
      <c r="I145" s="533"/>
      <c r="J145" s="533"/>
      <c r="K145" s="533"/>
      <c r="L145" s="533"/>
      <c r="M145" s="533"/>
      <c r="N145" s="148"/>
    </row>
    <row r="146" ht="14.25">
      <c r="A146" s="883">
        <v>145</v>
      </c>
      <c r="B146" s="507" t="s">
        <v>7119</v>
      </c>
      <c r="C146" s="507" t="s">
        <v>156</v>
      </c>
      <c r="D146" s="507" t="s">
        <v>7120</v>
      </c>
      <c r="E146" s="508" t="s">
        <v>7121</v>
      </c>
      <c r="F146" s="508" t="s">
        <v>9000</v>
      </c>
      <c r="G146" s="533"/>
      <c r="H146" s="533"/>
      <c r="I146" s="533"/>
      <c r="J146" s="533"/>
      <c r="K146" s="533"/>
      <c r="L146" s="533"/>
      <c r="M146" s="533"/>
      <c r="N146" s="148"/>
    </row>
    <row r="147" ht="14.25">
      <c r="A147" s="883">
        <v>146</v>
      </c>
      <c r="B147" s="507" t="s">
        <v>7119</v>
      </c>
      <c r="C147" s="507" t="s">
        <v>156</v>
      </c>
      <c r="D147" s="507" t="s">
        <v>7124</v>
      </c>
      <c r="E147" s="508" t="s">
        <v>7125</v>
      </c>
      <c r="F147" s="508" t="s">
        <v>9000</v>
      </c>
      <c r="G147" s="533"/>
      <c r="H147" s="533"/>
      <c r="I147" s="533"/>
      <c r="J147" s="533"/>
      <c r="K147" s="533"/>
      <c r="L147" s="533"/>
      <c r="M147" s="533"/>
      <c r="N147" s="148"/>
    </row>
    <row r="148" ht="14.25">
      <c r="A148" s="883">
        <v>147</v>
      </c>
      <c r="B148" s="507" t="s">
        <v>1151</v>
      </c>
      <c r="C148" s="507" t="s">
        <v>156</v>
      </c>
      <c r="D148" s="507" t="s">
        <v>7700</v>
      </c>
      <c r="E148" s="508" t="s">
        <v>7701</v>
      </c>
      <c r="F148" s="508" t="s">
        <v>9000</v>
      </c>
      <c r="G148" s="533"/>
      <c r="H148" s="533"/>
      <c r="I148" s="533"/>
      <c r="J148" s="533"/>
      <c r="K148" s="533"/>
      <c r="L148" s="533"/>
      <c r="M148" s="533"/>
      <c r="N148" s="148"/>
    </row>
    <row r="149" ht="14.25">
      <c r="A149" s="883">
        <v>148</v>
      </c>
      <c r="B149" s="507" t="s">
        <v>1151</v>
      </c>
      <c r="C149" s="507" t="s">
        <v>156</v>
      </c>
      <c r="D149" s="507" t="s">
        <v>7709</v>
      </c>
      <c r="E149" s="508" t="s">
        <v>7710</v>
      </c>
      <c r="F149" s="508" t="s">
        <v>9000</v>
      </c>
      <c r="G149" s="533"/>
      <c r="H149" s="533"/>
      <c r="I149" s="533"/>
      <c r="J149" s="533"/>
      <c r="K149" s="533"/>
      <c r="L149" s="533"/>
      <c r="M149" s="533"/>
      <c r="N149" s="148"/>
    </row>
    <row r="150" ht="14.25">
      <c r="A150" s="883">
        <v>149</v>
      </c>
      <c r="B150" s="507" t="s">
        <v>1151</v>
      </c>
      <c r="C150" s="507" t="s">
        <v>156</v>
      </c>
      <c r="D150" s="507" t="s">
        <v>7716</v>
      </c>
      <c r="E150" s="508" t="s">
        <v>7717</v>
      </c>
      <c r="F150" s="508" t="s">
        <v>9000</v>
      </c>
      <c r="G150" s="533"/>
      <c r="H150" s="533"/>
      <c r="I150" s="533"/>
      <c r="J150" s="533"/>
      <c r="K150" s="533"/>
      <c r="L150" s="533"/>
      <c r="M150" s="533"/>
      <c r="N150" s="148"/>
    </row>
    <row r="151" ht="14.25">
      <c r="A151" s="883">
        <v>150</v>
      </c>
      <c r="B151" s="507" t="s">
        <v>1152</v>
      </c>
      <c r="C151" s="507" t="s">
        <v>7752</v>
      </c>
      <c r="D151" s="507" t="s">
        <v>1488</v>
      </c>
      <c r="E151" s="508" t="s">
        <v>7753</v>
      </c>
      <c r="F151" s="508" t="s">
        <v>9000</v>
      </c>
      <c r="G151" s="533"/>
      <c r="H151" s="533"/>
      <c r="I151" s="533"/>
      <c r="J151" s="533"/>
      <c r="K151" s="533"/>
      <c r="L151" s="533"/>
      <c r="M151" s="533"/>
      <c r="N151" s="148"/>
    </row>
    <row r="152" ht="14.25">
      <c r="A152" s="883">
        <v>151</v>
      </c>
      <c r="B152" s="507" t="s">
        <v>1152</v>
      </c>
      <c r="C152" s="507" t="s">
        <v>7752</v>
      </c>
      <c r="D152" s="507" t="s">
        <v>7815</v>
      </c>
      <c r="E152" s="508" t="s">
        <v>7816</v>
      </c>
      <c r="F152" s="508" t="s">
        <v>9000</v>
      </c>
      <c r="G152" s="533"/>
      <c r="H152" s="533"/>
      <c r="I152" s="533"/>
      <c r="J152" s="533"/>
      <c r="K152" s="533"/>
      <c r="L152" s="533"/>
      <c r="M152" s="533"/>
      <c r="N152" s="148"/>
    </row>
    <row r="153" ht="14.25">
      <c r="A153" s="883">
        <v>152</v>
      </c>
      <c r="B153" s="507" t="s">
        <v>1152</v>
      </c>
      <c r="C153" s="507" t="s">
        <v>7752</v>
      </c>
      <c r="D153" s="507" t="s">
        <v>7839</v>
      </c>
      <c r="E153" s="508" t="s">
        <v>7840</v>
      </c>
      <c r="F153" s="508" t="s">
        <v>9000</v>
      </c>
      <c r="G153" s="533"/>
      <c r="H153" s="533"/>
      <c r="I153" s="533"/>
      <c r="J153" s="533"/>
      <c r="K153" s="533"/>
      <c r="L153" s="533"/>
      <c r="M153" s="533"/>
      <c r="N153" s="148"/>
    </row>
    <row r="154" ht="14.25">
      <c r="A154" s="883">
        <v>153</v>
      </c>
      <c r="B154" s="507" t="s">
        <v>1156</v>
      </c>
      <c r="C154" s="507" t="s">
        <v>7861</v>
      </c>
      <c r="D154" s="507" t="s">
        <v>7862</v>
      </c>
      <c r="E154" s="508" t="s">
        <v>7863</v>
      </c>
      <c r="F154" s="508" t="s">
        <v>9000</v>
      </c>
      <c r="G154" s="533"/>
      <c r="H154" s="533"/>
      <c r="I154" s="533"/>
      <c r="J154" s="533"/>
      <c r="K154" s="533"/>
      <c r="L154" s="533"/>
      <c r="M154" s="533"/>
      <c r="N154" s="148"/>
    </row>
    <row r="155" ht="14.25">
      <c r="A155" s="883">
        <v>154</v>
      </c>
      <c r="B155" s="507" t="s">
        <v>1156</v>
      </c>
      <c r="C155" s="507" t="s">
        <v>7866</v>
      </c>
      <c r="D155" s="507" t="s">
        <v>610</v>
      </c>
      <c r="E155" s="508" t="s">
        <v>7867</v>
      </c>
      <c r="F155" s="508" t="s">
        <v>9000</v>
      </c>
      <c r="G155" s="533"/>
      <c r="H155" s="533"/>
      <c r="I155" s="533"/>
      <c r="J155" s="533"/>
      <c r="K155" s="533"/>
      <c r="L155" s="533"/>
      <c r="M155" s="533"/>
      <c r="N155" s="148"/>
    </row>
    <row r="156" ht="14.25">
      <c r="A156" s="883">
        <v>155</v>
      </c>
      <c r="B156" s="507" t="s">
        <v>1156</v>
      </c>
      <c r="C156" s="507" t="s">
        <v>7861</v>
      </c>
      <c r="D156" s="507" t="s">
        <v>1040</v>
      </c>
      <c r="E156" s="508" t="s">
        <v>7870</v>
      </c>
      <c r="F156" s="508" t="s">
        <v>9000</v>
      </c>
      <c r="G156" s="533"/>
      <c r="H156" s="533"/>
      <c r="I156" s="533"/>
      <c r="J156" s="533"/>
      <c r="K156" s="533"/>
      <c r="L156" s="533"/>
      <c r="M156" s="533"/>
      <c r="N156" s="148"/>
    </row>
    <row r="157" ht="14.25">
      <c r="A157" s="883">
        <v>156</v>
      </c>
      <c r="B157" s="507" t="s">
        <v>1156</v>
      </c>
      <c r="C157" s="507" t="s">
        <v>7873</v>
      </c>
      <c r="D157" s="507" t="s">
        <v>1157</v>
      </c>
      <c r="E157" s="508" t="s">
        <v>7874</v>
      </c>
      <c r="F157" s="508" t="s">
        <v>9000</v>
      </c>
      <c r="G157" s="533"/>
      <c r="H157" s="533"/>
      <c r="I157" s="533"/>
      <c r="J157" s="533"/>
      <c r="K157" s="533"/>
      <c r="L157" s="533"/>
      <c r="M157" s="533"/>
      <c r="N157" s="148"/>
    </row>
    <row r="158" ht="14.25">
      <c r="A158" s="883">
        <v>157</v>
      </c>
      <c r="B158" s="507" t="s">
        <v>1156</v>
      </c>
      <c r="C158" s="507" t="s">
        <v>7866</v>
      </c>
      <c r="D158" s="507" t="s">
        <v>7877</v>
      </c>
      <c r="E158" s="508" t="s">
        <v>7878</v>
      </c>
      <c r="F158" s="508" t="s">
        <v>9000</v>
      </c>
      <c r="G158" s="533"/>
      <c r="H158" s="533"/>
      <c r="I158" s="533"/>
      <c r="J158" s="533"/>
      <c r="K158" s="533"/>
      <c r="L158" s="533"/>
      <c r="M158" s="533"/>
      <c r="N158" s="148"/>
    </row>
    <row r="159" ht="14.25">
      <c r="A159" s="883">
        <v>158</v>
      </c>
      <c r="B159" s="507" t="s">
        <v>1156</v>
      </c>
      <c r="C159" s="507" t="s">
        <v>7881</v>
      </c>
      <c r="D159" s="507" t="s">
        <v>1116</v>
      </c>
      <c r="E159" s="508" t="s">
        <v>7882</v>
      </c>
      <c r="F159" s="508" t="s">
        <v>9000</v>
      </c>
      <c r="G159" s="533"/>
      <c r="H159" s="533"/>
      <c r="I159" s="533"/>
      <c r="J159" s="533"/>
      <c r="K159" s="533"/>
      <c r="L159" s="533"/>
      <c r="M159" s="533"/>
      <c r="N159" s="148"/>
    </row>
    <row r="160" ht="14.25">
      <c r="A160" s="883">
        <v>159</v>
      </c>
      <c r="B160" s="507" t="s">
        <v>1156</v>
      </c>
      <c r="C160" s="507" t="s">
        <v>7861</v>
      </c>
      <c r="D160" s="507" t="s">
        <v>7885</v>
      </c>
      <c r="E160" s="508" t="s">
        <v>7886</v>
      </c>
      <c r="F160" s="508" t="s">
        <v>9000</v>
      </c>
      <c r="G160" s="533"/>
      <c r="H160" s="533"/>
      <c r="I160" s="533"/>
      <c r="J160" s="533"/>
      <c r="K160" s="533"/>
      <c r="L160" s="533"/>
      <c r="M160" s="533"/>
      <c r="N160" s="148"/>
    </row>
    <row r="161" ht="14.25">
      <c r="A161" s="883">
        <v>160</v>
      </c>
      <c r="B161" s="507" t="s">
        <v>1156</v>
      </c>
      <c r="C161" s="507" t="s">
        <v>7861</v>
      </c>
      <c r="D161" s="507" t="s">
        <v>7889</v>
      </c>
      <c r="E161" s="508" t="s">
        <v>7890</v>
      </c>
      <c r="F161" s="508" t="s">
        <v>9000</v>
      </c>
      <c r="G161" s="533"/>
      <c r="H161" s="533"/>
      <c r="I161" s="533"/>
      <c r="J161" s="533"/>
      <c r="K161" s="533"/>
      <c r="L161" s="533"/>
      <c r="M161" s="533"/>
      <c r="N161" s="148"/>
    </row>
    <row r="162" ht="14.25">
      <c r="A162" s="883">
        <v>161</v>
      </c>
      <c r="B162" s="507" t="s">
        <v>1156</v>
      </c>
      <c r="C162" s="507" t="s">
        <v>7861</v>
      </c>
      <c r="D162" s="507" t="s">
        <v>7893</v>
      </c>
      <c r="E162" s="508" t="s">
        <v>7894</v>
      </c>
      <c r="F162" s="508" t="s">
        <v>9000</v>
      </c>
      <c r="G162" s="533"/>
      <c r="H162" s="533"/>
      <c r="I162" s="533"/>
      <c r="J162" s="533"/>
      <c r="K162" s="533"/>
      <c r="L162" s="533"/>
      <c r="M162" s="533"/>
      <c r="N162" s="148"/>
    </row>
    <row r="163" ht="14.25">
      <c r="A163" s="883">
        <v>162</v>
      </c>
      <c r="B163" s="507" t="s">
        <v>1156</v>
      </c>
      <c r="C163" s="507" t="s">
        <v>7881</v>
      </c>
      <c r="D163" s="507" t="s">
        <v>1042</v>
      </c>
      <c r="E163" s="508" t="s">
        <v>7897</v>
      </c>
      <c r="F163" s="508" t="s">
        <v>9000</v>
      </c>
      <c r="G163" s="533"/>
      <c r="H163" s="533"/>
      <c r="I163" s="533"/>
      <c r="J163" s="533"/>
      <c r="K163" s="533"/>
      <c r="L163" s="533"/>
      <c r="M163" s="533"/>
      <c r="N163" s="148"/>
    </row>
    <row r="164" ht="14.25">
      <c r="A164" s="883">
        <v>163</v>
      </c>
      <c r="B164" s="507" t="s">
        <v>1156</v>
      </c>
      <c r="C164" s="507" t="s">
        <v>7881</v>
      </c>
      <c r="D164" s="507" t="s">
        <v>7900</v>
      </c>
      <c r="E164" s="508" t="s">
        <v>7901</v>
      </c>
      <c r="F164" s="508" t="s">
        <v>9000</v>
      </c>
      <c r="G164" s="533"/>
      <c r="H164" s="533"/>
      <c r="I164" s="533"/>
      <c r="J164" s="533"/>
      <c r="K164" s="533"/>
      <c r="L164" s="533"/>
      <c r="M164" s="533"/>
      <c r="N164" s="148"/>
    </row>
    <row r="165" ht="14.25">
      <c r="A165" s="883">
        <v>164</v>
      </c>
      <c r="B165" s="507" t="s">
        <v>1156</v>
      </c>
      <c r="C165" s="507" t="s">
        <v>7881</v>
      </c>
      <c r="D165" s="507" t="s">
        <v>415</v>
      </c>
      <c r="E165" s="508" t="s">
        <v>7904</v>
      </c>
      <c r="F165" s="508" t="s">
        <v>9000</v>
      </c>
      <c r="G165" s="533"/>
      <c r="H165" s="533"/>
      <c r="I165" s="533"/>
      <c r="J165" s="533"/>
      <c r="K165" s="533"/>
      <c r="L165" s="533"/>
      <c r="M165" s="533"/>
      <c r="N165" s="148"/>
    </row>
    <row r="166" ht="14.25">
      <c r="A166" s="883">
        <v>165</v>
      </c>
      <c r="B166" s="507" t="s">
        <v>1156</v>
      </c>
      <c r="C166" s="507" t="s">
        <v>7866</v>
      </c>
      <c r="D166" s="507" t="s">
        <v>7907</v>
      </c>
      <c r="E166" s="508" t="s">
        <v>7908</v>
      </c>
      <c r="F166" s="508" t="s">
        <v>9000</v>
      </c>
      <c r="G166" s="533"/>
      <c r="H166" s="533"/>
      <c r="I166" s="533"/>
      <c r="J166" s="533"/>
      <c r="K166" s="533"/>
      <c r="L166" s="533"/>
      <c r="M166" s="533"/>
      <c r="N166" s="148"/>
    </row>
    <row r="167" ht="14.25">
      <c r="A167" s="883">
        <v>166</v>
      </c>
      <c r="B167" s="507" t="s">
        <v>1156</v>
      </c>
      <c r="C167" s="507" t="s">
        <v>7861</v>
      </c>
      <c r="D167" s="507" t="s">
        <v>7911</v>
      </c>
      <c r="E167" s="508" t="s">
        <v>7912</v>
      </c>
      <c r="F167" s="508" t="s">
        <v>9000</v>
      </c>
      <c r="G167" s="533"/>
      <c r="H167" s="533"/>
      <c r="I167" s="533"/>
      <c r="J167" s="533"/>
      <c r="K167" s="533"/>
      <c r="L167" s="533"/>
      <c r="M167" s="533"/>
      <c r="N167" s="148"/>
    </row>
    <row r="168" ht="14.25">
      <c r="A168" s="883">
        <v>167</v>
      </c>
      <c r="B168" s="507" t="s">
        <v>1156</v>
      </c>
      <c r="C168" s="507" t="s">
        <v>7881</v>
      </c>
      <c r="D168" s="507" t="s">
        <v>1045</v>
      </c>
      <c r="E168" s="508" t="s">
        <v>7915</v>
      </c>
      <c r="F168" s="508" t="s">
        <v>9000</v>
      </c>
      <c r="G168" s="533"/>
      <c r="H168" s="533"/>
      <c r="I168" s="533"/>
      <c r="J168" s="533"/>
      <c r="K168" s="533"/>
      <c r="L168" s="533"/>
      <c r="M168" s="533"/>
      <c r="N168" s="148"/>
    </row>
    <row r="169" ht="14.25">
      <c r="A169" s="883">
        <v>168</v>
      </c>
      <c r="B169" s="507" t="s">
        <v>1156</v>
      </c>
      <c r="C169" s="507" t="s">
        <v>7881</v>
      </c>
      <c r="D169" s="507" t="s">
        <v>612</v>
      </c>
      <c r="E169" s="508" t="s">
        <v>7918</v>
      </c>
      <c r="F169" s="508" t="s">
        <v>9000</v>
      </c>
      <c r="G169" s="533"/>
      <c r="H169" s="533"/>
      <c r="I169" s="533"/>
      <c r="J169" s="533"/>
      <c r="K169" s="533"/>
      <c r="L169" s="533"/>
      <c r="M169" s="533"/>
      <c r="N169" s="148"/>
    </row>
    <row r="170" ht="14.25">
      <c r="A170" s="883">
        <v>169</v>
      </c>
      <c r="B170" s="507" t="s">
        <v>1156</v>
      </c>
      <c r="C170" s="507" t="s">
        <v>7861</v>
      </c>
      <c r="D170" s="507" t="s">
        <v>7921</v>
      </c>
      <c r="E170" s="508" t="s">
        <v>7922</v>
      </c>
      <c r="F170" s="508" t="s">
        <v>9000</v>
      </c>
      <c r="G170" s="533"/>
      <c r="H170" s="533"/>
      <c r="I170" s="533"/>
      <c r="J170" s="533"/>
      <c r="K170" s="533"/>
      <c r="L170" s="533"/>
      <c r="M170" s="533"/>
      <c r="N170" s="148"/>
    </row>
    <row r="171" ht="14.25">
      <c r="A171" s="883">
        <v>170</v>
      </c>
      <c r="B171" s="507" t="s">
        <v>1156</v>
      </c>
      <c r="C171" s="507" t="s">
        <v>7861</v>
      </c>
      <c r="D171" s="507" t="s">
        <v>7925</v>
      </c>
      <c r="E171" s="508" t="s">
        <v>7926</v>
      </c>
      <c r="F171" s="508" t="s">
        <v>9000</v>
      </c>
      <c r="G171" s="533"/>
      <c r="H171" s="533"/>
      <c r="I171" s="533"/>
      <c r="J171" s="533"/>
      <c r="K171" s="533"/>
      <c r="L171" s="533"/>
      <c r="M171" s="533"/>
      <c r="N171" s="148"/>
    </row>
    <row r="172" ht="14.25">
      <c r="A172" s="883">
        <v>171</v>
      </c>
      <c r="B172" s="507" t="s">
        <v>1156</v>
      </c>
      <c r="C172" s="507" t="s">
        <v>7881</v>
      </c>
      <c r="D172" s="507" t="s">
        <v>1047</v>
      </c>
      <c r="E172" s="508" t="s">
        <v>7929</v>
      </c>
      <c r="F172" s="508" t="s">
        <v>9000</v>
      </c>
      <c r="G172" s="533"/>
      <c r="H172" s="533"/>
      <c r="I172" s="533"/>
      <c r="J172" s="533"/>
      <c r="K172" s="533"/>
      <c r="L172" s="533"/>
      <c r="M172" s="533"/>
      <c r="N172" s="148"/>
    </row>
    <row r="173" ht="14.25">
      <c r="A173" s="883">
        <v>172</v>
      </c>
      <c r="B173" s="507" t="s">
        <v>1156</v>
      </c>
      <c r="C173" s="507" t="s">
        <v>7866</v>
      </c>
      <c r="D173" s="507" t="s">
        <v>1049</v>
      </c>
      <c r="E173" s="508" t="s">
        <v>7932</v>
      </c>
      <c r="F173" s="508" t="s">
        <v>9000</v>
      </c>
      <c r="G173" s="533"/>
      <c r="H173" s="533"/>
      <c r="I173" s="533"/>
      <c r="J173" s="533"/>
      <c r="K173" s="533"/>
      <c r="L173" s="533"/>
      <c r="M173" s="533"/>
      <c r="N173" s="148"/>
    </row>
    <row r="174" ht="14.25">
      <c r="A174" s="883">
        <v>173</v>
      </c>
      <c r="B174" s="507" t="s">
        <v>1156</v>
      </c>
      <c r="C174" s="507" t="s">
        <v>7881</v>
      </c>
      <c r="D174" s="507" t="s">
        <v>1051</v>
      </c>
      <c r="E174" s="508" t="s">
        <v>7935</v>
      </c>
      <c r="F174" s="508" t="s">
        <v>9000</v>
      </c>
      <c r="G174" s="533"/>
      <c r="H174" s="533"/>
      <c r="I174" s="533"/>
      <c r="J174" s="533"/>
      <c r="K174" s="533"/>
      <c r="L174" s="533"/>
      <c r="M174" s="533"/>
      <c r="N174" s="148"/>
    </row>
    <row r="175" ht="14.25">
      <c r="A175" s="883">
        <v>174</v>
      </c>
      <c r="B175" s="507" t="s">
        <v>1156</v>
      </c>
      <c r="C175" s="507" t="s">
        <v>7861</v>
      </c>
      <c r="D175" s="507" t="s">
        <v>7938</v>
      </c>
      <c r="E175" s="508" t="s">
        <v>7939</v>
      </c>
      <c r="F175" s="508" t="s">
        <v>9000</v>
      </c>
      <c r="G175" s="533"/>
      <c r="H175" s="533"/>
      <c r="I175" s="533"/>
      <c r="J175" s="533"/>
      <c r="K175" s="533"/>
      <c r="L175" s="533"/>
      <c r="M175" s="533"/>
      <c r="N175" s="148"/>
    </row>
    <row r="176" ht="14.25">
      <c r="A176" s="883">
        <v>175</v>
      </c>
      <c r="B176" s="507" t="s">
        <v>1156</v>
      </c>
      <c r="C176" s="507" t="s">
        <v>7866</v>
      </c>
      <c r="D176" s="507" t="s">
        <v>586</v>
      </c>
      <c r="E176" s="508" t="s">
        <v>7942</v>
      </c>
      <c r="F176" s="508" t="s">
        <v>9000</v>
      </c>
      <c r="G176" s="533"/>
      <c r="H176" s="533"/>
      <c r="I176" s="533"/>
      <c r="J176" s="533"/>
      <c r="K176" s="533"/>
      <c r="L176" s="533"/>
      <c r="M176" s="533"/>
      <c r="N176" s="148"/>
    </row>
    <row r="177" ht="14.25">
      <c r="A177" s="883">
        <v>176</v>
      </c>
      <c r="B177" s="507" t="s">
        <v>1156</v>
      </c>
      <c r="C177" s="507" t="s">
        <v>7861</v>
      </c>
      <c r="D177" s="507" t="s">
        <v>646</v>
      </c>
      <c r="E177" s="508" t="s">
        <v>7945</v>
      </c>
      <c r="F177" s="508" t="s">
        <v>9000</v>
      </c>
      <c r="G177" s="533"/>
      <c r="H177" s="533"/>
      <c r="I177" s="533"/>
      <c r="J177" s="533"/>
      <c r="K177" s="533"/>
      <c r="L177" s="533"/>
      <c r="M177" s="533"/>
      <c r="N177" s="148"/>
    </row>
    <row r="178" ht="14.25">
      <c r="A178" s="883">
        <v>177</v>
      </c>
      <c r="B178" s="507" t="s">
        <v>1156</v>
      </c>
      <c r="C178" s="507" t="s">
        <v>7866</v>
      </c>
      <c r="D178" s="507" t="s">
        <v>1054</v>
      </c>
      <c r="E178" s="508" t="s">
        <v>7948</v>
      </c>
      <c r="F178" s="508" t="s">
        <v>9000</v>
      </c>
      <c r="G178" s="533"/>
      <c r="H178" s="533"/>
      <c r="I178" s="533"/>
      <c r="J178" s="533"/>
      <c r="K178" s="533"/>
      <c r="L178" s="533"/>
      <c r="M178" s="533"/>
      <c r="N178" s="148"/>
    </row>
    <row r="179" ht="14.25">
      <c r="A179" s="883">
        <v>178</v>
      </c>
      <c r="B179" s="507" t="s">
        <v>1156</v>
      </c>
      <c r="C179" s="507" t="s">
        <v>7881</v>
      </c>
      <c r="D179" s="507" t="s">
        <v>7951</v>
      </c>
      <c r="E179" s="508" t="s">
        <v>7952</v>
      </c>
      <c r="F179" s="508" t="s">
        <v>9000</v>
      </c>
      <c r="G179" s="533"/>
      <c r="H179" s="533"/>
      <c r="I179" s="533"/>
      <c r="J179" s="533"/>
      <c r="K179" s="533"/>
      <c r="L179" s="533"/>
      <c r="M179" s="533"/>
      <c r="N179" s="148"/>
    </row>
    <row r="180" ht="14.25">
      <c r="A180" s="883">
        <v>179</v>
      </c>
      <c r="B180" s="507" t="s">
        <v>1156</v>
      </c>
      <c r="C180" s="507" t="s">
        <v>7881</v>
      </c>
      <c r="D180" s="507" t="s">
        <v>648</v>
      </c>
      <c r="E180" s="508" t="s">
        <v>7955</v>
      </c>
      <c r="F180" s="508" t="s">
        <v>9000</v>
      </c>
      <c r="G180" s="533"/>
      <c r="H180" s="533"/>
      <c r="I180" s="533"/>
      <c r="J180" s="533"/>
      <c r="K180" s="533"/>
      <c r="L180" s="533"/>
      <c r="M180" s="533"/>
      <c r="N180" s="148"/>
    </row>
    <row r="181" ht="14.25">
      <c r="A181" s="883">
        <v>180</v>
      </c>
      <c r="B181" s="507" t="s">
        <v>732</v>
      </c>
      <c r="C181" s="507" t="s">
        <v>7996</v>
      </c>
      <c r="D181" s="507" t="s">
        <v>51</v>
      </c>
      <c r="E181" s="508" t="s">
        <v>7997</v>
      </c>
      <c r="F181" s="508" t="s">
        <v>9000</v>
      </c>
      <c r="G181" s="533"/>
      <c r="H181" s="533"/>
      <c r="I181" s="533"/>
      <c r="J181" s="533"/>
      <c r="K181" s="533"/>
      <c r="L181" s="533"/>
      <c r="M181" s="533"/>
      <c r="N181" s="148"/>
    </row>
    <row r="182" ht="14.25">
      <c r="A182" s="883">
        <v>181</v>
      </c>
      <c r="B182" s="507" t="s">
        <v>732</v>
      </c>
      <c r="C182" s="507" t="s">
        <v>7996</v>
      </c>
      <c r="D182" s="507" t="s">
        <v>92</v>
      </c>
      <c r="E182" s="508" t="s">
        <v>8041</v>
      </c>
      <c r="F182" s="508" t="s">
        <v>9000</v>
      </c>
      <c r="G182" s="533"/>
      <c r="H182" s="533"/>
      <c r="I182" s="533"/>
      <c r="J182" s="533"/>
      <c r="K182" s="533"/>
      <c r="L182" s="533"/>
      <c r="M182" s="533"/>
      <c r="N182" s="148"/>
    </row>
    <row r="183" ht="14.25">
      <c r="A183" s="883">
        <v>182</v>
      </c>
      <c r="B183" s="507" t="s">
        <v>1161</v>
      </c>
      <c r="C183" s="507" t="s">
        <v>8058</v>
      </c>
      <c r="D183" s="507" t="s">
        <v>8059</v>
      </c>
      <c r="E183" s="508" t="s">
        <v>8060</v>
      </c>
      <c r="F183" s="508" t="s">
        <v>9000</v>
      </c>
      <c r="G183" s="533"/>
      <c r="H183" s="533"/>
      <c r="I183" s="533"/>
      <c r="J183" s="533"/>
      <c r="K183" s="533"/>
      <c r="L183" s="533"/>
      <c r="M183" s="533"/>
      <c r="N183" s="148"/>
    </row>
    <row r="184" ht="14.25">
      <c r="A184" s="883">
        <v>183</v>
      </c>
      <c r="B184" s="507" t="s">
        <v>1161</v>
      </c>
      <c r="C184" s="507" t="s">
        <v>9001</v>
      </c>
      <c r="D184" s="507" t="s">
        <v>8063</v>
      </c>
      <c r="E184" s="508" t="s">
        <v>8064</v>
      </c>
      <c r="F184" s="508" t="s">
        <v>9000</v>
      </c>
      <c r="G184" s="533"/>
      <c r="H184" s="533"/>
      <c r="I184" s="533"/>
      <c r="J184" s="533"/>
      <c r="K184" s="533"/>
      <c r="L184" s="533"/>
      <c r="M184" s="533"/>
      <c r="N184" s="148"/>
    </row>
    <row r="185" ht="14.25">
      <c r="A185" s="883">
        <v>184</v>
      </c>
      <c r="B185" s="507" t="s">
        <v>1161</v>
      </c>
      <c r="C185" s="507" t="s">
        <v>9001</v>
      </c>
      <c r="D185" s="507" t="s">
        <v>8067</v>
      </c>
      <c r="E185" s="508" t="s">
        <v>8068</v>
      </c>
      <c r="F185" s="508" t="s">
        <v>9000</v>
      </c>
      <c r="G185" s="533"/>
      <c r="H185" s="533"/>
      <c r="I185" s="533"/>
      <c r="J185" s="533"/>
      <c r="K185" s="533"/>
      <c r="L185" s="533"/>
      <c r="M185" s="533"/>
      <c r="N185" s="148"/>
    </row>
    <row r="186" ht="14.25">
      <c r="A186" s="883">
        <v>185</v>
      </c>
      <c r="B186" s="507" t="s">
        <v>1161</v>
      </c>
      <c r="C186" s="507" t="s">
        <v>9001</v>
      </c>
      <c r="D186" s="507" t="s">
        <v>139</v>
      </c>
      <c r="E186" s="508" t="s">
        <v>8071</v>
      </c>
      <c r="F186" s="508" t="s">
        <v>9000</v>
      </c>
      <c r="G186" s="533"/>
      <c r="H186" s="533"/>
      <c r="I186" s="533"/>
      <c r="J186" s="533"/>
      <c r="K186" s="533"/>
      <c r="L186" s="533"/>
      <c r="M186" s="533"/>
      <c r="N186" s="148"/>
    </row>
    <row r="187" ht="14.25">
      <c r="A187" s="883">
        <v>186</v>
      </c>
      <c r="B187" s="507" t="s">
        <v>1161</v>
      </c>
      <c r="C187" s="507" t="s">
        <v>7756</v>
      </c>
      <c r="D187" s="507" t="s">
        <v>8074</v>
      </c>
      <c r="E187" s="508" t="s">
        <v>8075</v>
      </c>
      <c r="F187" s="508" t="s">
        <v>9000</v>
      </c>
      <c r="G187" s="533"/>
      <c r="H187" s="533"/>
      <c r="I187" s="533"/>
      <c r="J187" s="533"/>
      <c r="K187" s="533"/>
      <c r="L187" s="533"/>
      <c r="M187" s="533"/>
      <c r="N187" s="148"/>
    </row>
    <row r="188" ht="14.25">
      <c r="A188" s="883">
        <v>187</v>
      </c>
      <c r="B188" s="507" t="s">
        <v>1161</v>
      </c>
      <c r="C188" s="507" t="s">
        <v>9001</v>
      </c>
      <c r="D188" s="507" t="s">
        <v>1517</v>
      </c>
      <c r="E188" s="508" t="s">
        <v>8078</v>
      </c>
      <c r="F188" s="508" t="s">
        <v>9000</v>
      </c>
      <c r="G188" s="533"/>
      <c r="H188" s="533"/>
      <c r="I188" s="533"/>
      <c r="J188" s="533"/>
      <c r="K188" s="533"/>
      <c r="L188" s="533"/>
      <c r="M188" s="533"/>
      <c r="N188" s="148"/>
    </row>
    <row r="189" ht="14.25">
      <c r="A189" s="883">
        <v>188</v>
      </c>
      <c r="B189" s="507" t="s">
        <v>1161</v>
      </c>
      <c r="C189" s="507" t="s">
        <v>8058</v>
      </c>
      <c r="D189" s="507" t="s">
        <v>1162</v>
      </c>
      <c r="E189" s="508" t="s">
        <v>8081</v>
      </c>
      <c r="F189" s="508" t="s">
        <v>9000</v>
      </c>
      <c r="G189" s="533"/>
      <c r="H189" s="533"/>
      <c r="I189" s="533"/>
      <c r="J189" s="533"/>
      <c r="K189" s="533"/>
      <c r="L189" s="533"/>
      <c r="M189" s="533"/>
      <c r="N189" s="148"/>
    </row>
    <row r="190" ht="14.25">
      <c r="A190" s="883">
        <v>189</v>
      </c>
      <c r="B190" s="507" t="s">
        <v>1161</v>
      </c>
      <c r="C190" s="507" t="s">
        <v>8084</v>
      </c>
      <c r="D190" s="507" t="s">
        <v>8085</v>
      </c>
      <c r="E190" s="508" t="s">
        <v>8086</v>
      </c>
      <c r="F190" s="508" t="s">
        <v>9000</v>
      </c>
      <c r="G190" s="533"/>
      <c r="H190" s="533"/>
      <c r="I190" s="533"/>
      <c r="J190" s="533"/>
      <c r="K190" s="533"/>
      <c r="L190" s="533"/>
      <c r="M190" s="533"/>
      <c r="N190" s="148"/>
    </row>
    <row r="191" ht="14.25">
      <c r="A191" s="883">
        <v>190</v>
      </c>
      <c r="B191" s="507" t="s">
        <v>1161</v>
      </c>
      <c r="C191" s="507" t="s">
        <v>9001</v>
      </c>
      <c r="D191" s="507" t="s">
        <v>54</v>
      </c>
      <c r="E191" s="508" t="s">
        <v>8089</v>
      </c>
      <c r="F191" s="508" t="s">
        <v>9000</v>
      </c>
      <c r="G191" s="533"/>
      <c r="H191" s="533"/>
      <c r="I191" s="533"/>
      <c r="J191" s="533"/>
      <c r="K191" s="533"/>
      <c r="L191" s="533"/>
      <c r="M191" s="533"/>
      <c r="N191" s="148"/>
    </row>
    <row r="192" ht="14.25">
      <c r="A192" s="883">
        <v>191</v>
      </c>
      <c r="B192" s="507" t="s">
        <v>1161</v>
      </c>
      <c r="C192" s="507" t="s">
        <v>1244</v>
      </c>
      <c r="D192" s="507" t="s">
        <v>1245</v>
      </c>
      <c r="E192" s="508" t="s">
        <v>8092</v>
      </c>
      <c r="F192" s="508" t="s">
        <v>9000</v>
      </c>
      <c r="G192" s="533"/>
      <c r="H192" s="533"/>
      <c r="I192" s="533"/>
      <c r="J192" s="533"/>
      <c r="K192" s="533"/>
      <c r="L192" s="533"/>
      <c r="M192" s="533"/>
      <c r="N192" s="148"/>
    </row>
    <row r="193" ht="14.25">
      <c r="A193" s="883">
        <v>192</v>
      </c>
      <c r="B193" s="507" t="s">
        <v>1161</v>
      </c>
      <c r="C193" s="507" t="s">
        <v>8095</v>
      </c>
      <c r="D193" s="507" t="s">
        <v>8096</v>
      </c>
      <c r="E193" s="508" t="s">
        <v>8097</v>
      </c>
      <c r="F193" s="508" t="s">
        <v>9000</v>
      </c>
      <c r="G193" s="533"/>
      <c r="H193" s="533"/>
      <c r="I193" s="533"/>
      <c r="J193" s="533"/>
      <c r="K193" s="533"/>
      <c r="L193" s="533"/>
      <c r="M193" s="533"/>
      <c r="N193" s="148"/>
    </row>
    <row r="194" ht="14.25">
      <c r="A194" s="883">
        <v>193</v>
      </c>
      <c r="B194" s="507" t="s">
        <v>1161</v>
      </c>
      <c r="C194" s="507" t="s">
        <v>8084</v>
      </c>
      <c r="D194" s="507" t="s">
        <v>55</v>
      </c>
      <c r="E194" s="508" t="s">
        <v>8100</v>
      </c>
      <c r="F194" s="508" t="s">
        <v>9000</v>
      </c>
      <c r="G194" s="533"/>
      <c r="H194" s="533"/>
      <c r="I194" s="533"/>
      <c r="J194" s="533"/>
      <c r="K194" s="533"/>
      <c r="L194" s="533"/>
      <c r="M194" s="533"/>
      <c r="N194" s="148"/>
    </row>
    <row r="195" ht="14.25">
      <c r="A195" s="883">
        <v>194</v>
      </c>
      <c r="B195" s="507" t="s">
        <v>1161</v>
      </c>
      <c r="C195" s="507" t="s">
        <v>9001</v>
      </c>
      <c r="D195" s="507" t="s">
        <v>56</v>
      </c>
      <c r="E195" s="508" t="s">
        <v>8103</v>
      </c>
      <c r="F195" s="508" t="s">
        <v>9000</v>
      </c>
      <c r="G195" s="533"/>
      <c r="H195" s="533"/>
      <c r="I195" s="533"/>
      <c r="J195" s="533"/>
      <c r="K195" s="533"/>
      <c r="L195" s="533"/>
      <c r="M195" s="533"/>
      <c r="N195" s="148"/>
    </row>
    <row r="196" ht="14.25">
      <c r="A196" s="883">
        <v>195</v>
      </c>
      <c r="B196" s="507" t="s">
        <v>1161</v>
      </c>
      <c r="C196" s="507" t="s">
        <v>9001</v>
      </c>
      <c r="D196" s="507" t="s">
        <v>141</v>
      </c>
      <c r="E196" s="508" t="s">
        <v>8106</v>
      </c>
      <c r="F196" s="508" t="s">
        <v>9000</v>
      </c>
      <c r="G196" s="533"/>
      <c r="H196" s="533"/>
      <c r="I196" s="533"/>
      <c r="J196" s="533"/>
      <c r="K196" s="533"/>
      <c r="L196" s="533"/>
      <c r="M196" s="533"/>
      <c r="N196" s="148"/>
    </row>
    <row r="197" ht="14.25">
      <c r="A197" s="883">
        <v>196</v>
      </c>
      <c r="B197" s="507" t="s">
        <v>1161</v>
      </c>
      <c r="C197" s="507" t="s">
        <v>7756</v>
      </c>
      <c r="D197" s="507" t="s">
        <v>8109</v>
      </c>
      <c r="E197" s="508" t="s">
        <v>8110</v>
      </c>
      <c r="F197" s="508" t="s">
        <v>9000</v>
      </c>
      <c r="G197" s="533"/>
      <c r="H197" s="533"/>
      <c r="I197" s="533"/>
      <c r="J197" s="533"/>
      <c r="K197" s="533"/>
      <c r="L197" s="533"/>
      <c r="M197" s="533"/>
      <c r="N197" s="148"/>
    </row>
    <row r="198" ht="14.25">
      <c r="A198" s="883">
        <v>197</v>
      </c>
      <c r="B198" s="507" t="s">
        <v>1161</v>
      </c>
      <c r="C198" s="507" t="s">
        <v>9001</v>
      </c>
      <c r="D198" s="507" t="s">
        <v>8113</v>
      </c>
      <c r="E198" s="508" t="s">
        <v>8114</v>
      </c>
      <c r="F198" s="508" t="s">
        <v>9000</v>
      </c>
      <c r="G198" s="533"/>
      <c r="H198" s="533"/>
      <c r="I198" s="533"/>
      <c r="J198" s="533"/>
      <c r="K198" s="533"/>
      <c r="L198" s="533"/>
      <c r="M198" s="533"/>
      <c r="N198" s="148"/>
    </row>
    <row r="199" ht="14.25">
      <c r="A199" s="883">
        <v>198</v>
      </c>
      <c r="B199" s="507" t="s">
        <v>1161</v>
      </c>
      <c r="C199" s="507" t="s">
        <v>9001</v>
      </c>
      <c r="D199" s="507" t="s">
        <v>57</v>
      </c>
      <c r="E199" s="508" t="s">
        <v>8117</v>
      </c>
      <c r="F199" s="508" t="s">
        <v>9000</v>
      </c>
      <c r="G199" s="533"/>
      <c r="H199" s="533"/>
      <c r="I199" s="533"/>
      <c r="J199" s="533"/>
      <c r="K199" s="533"/>
      <c r="L199" s="533"/>
      <c r="M199" s="533"/>
      <c r="N199" s="148"/>
    </row>
    <row r="200" ht="14.25">
      <c r="A200" s="883">
        <v>199</v>
      </c>
      <c r="B200" s="507" t="s">
        <v>1161</v>
      </c>
      <c r="C200" s="507" t="s">
        <v>9001</v>
      </c>
      <c r="D200" s="507" t="s">
        <v>8120</v>
      </c>
      <c r="E200" s="508" t="s">
        <v>8121</v>
      </c>
      <c r="F200" s="508" t="s">
        <v>9000</v>
      </c>
      <c r="G200" s="533"/>
      <c r="H200" s="533"/>
      <c r="I200" s="533"/>
      <c r="J200" s="533"/>
      <c r="K200" s="533"/>
      <c r="L200" s="533"/>
      <c r="M200" s="533"/>
      <c r="N200" s="148"/>
    </row>
    <row r="201" ht="14.25">
      <c r="A201" s="883">
        <v>200</v>
      </c>
      <c r="B201" s="507" t="s">
        <v>1161</v>
      </c>
      <c r="C201" s="507" t="s">
        <v>9001</v>
      </c>
      <c r="D201" s="507" t="s">
        <v>58</v>
      </c>
      <c r="E201" s="508" t="s">
        <v>8124</v>
      </c>
      <c r="F201" s="508" t="s">
        <v>9000</v>
      </c>
      <c r="G201" s="533"/>
      <c r="H201" s="533"/>
      <c r="I201" s="533"/>
      <c r="J201" s="533"/>
      <c r="K201" s="533"/>
      <c r="L201" s="533"/>
      <c r="M201" s="533"/>
      <c r="N201" s="148"/>
    </row>
    <row r="202" ht="14.25">
      <c r="A202" s="883">
        <v>201</v>
      </c>
      <c r="B202" s="507" t="s">
        <v>1161</v>
      </c>
      <c r="C202" s="507" t="s">
        <v>9001</v>
      </c>
      <c r="D202" s="507" t="s">
        <v>8127</v>
      </c>
      <c r="E202" s="508" t="s">
        <v>8128</v>
      </c>
      <c r="F202" s="508" t="s">
        <v>9000</v>
      </c>
      <c r="G202" s="533"/>
      <c r="H202" s="533"/>
      <c r="I202" s="533"/>
      <c r="J202" s="533"/>
      <c r="K202" s="533"/>
      <c r="L202" s="533"/>
      <c r="M202" s="533"/>
      <c r="N202" s="148"/>
    </row>
    <row r="203" ht="14.25">
      <c r="A203" s="883">
        <v>202</v>
      </c>
      <c r="B203" s="507" t="s">
        <v>1161</v>
      </c>
      <c r="C203" s="507" t="s">
        <v>7756</v>
      </c>
      <c r="D203" s="507" t="s">
        <v>8131</v>
      </c>
      <c r="E203" s="508" t="s">
        <v>8132</v>
      </c>
      <c r="F203" s="508" t="s">
        <v>9000</v>
      </c>
      <c r="G203" s="533"/>
      <c r="H203" s="533"/>
      <c r="I203" s="533"/>
      <c r="J203" s="533"/>
      <c r="K203" s="533"/>
      <c r="L203" s="533"/>
      <c r="M203" s="533"/>
      <c r="N203" s="148"/>
    </row>
    <row r="204" ht="14.25">
      <c r="A204" s="883">
        <v>203</v>
      </c>
      <c r="B204" s="507" t="s">
        <v>1161</v>
      </c>
      <c r="C204" s="507" t="s">
        <v>8084</v>
      </c>
      <c r="D204" s="507" t="s">
        <v>96</v>
      </c>
      <c r="E204" s="508" t="s">
        <v>8135</v>
      </c>
      <c r="F204" s="508" t="s">
        <v>9000</v>
      </c>
      <c r="G204" s="533"/>
      <c r="H204" s="533"/>
      <c r="I204" s="533"/>
      <c r="J204" s="533"/>
      <c r="K204" s="533"/>
      <c r="L204" s="533"/>
      <c r="M204" s="533"/>
      <c r="N204" s="148"/>
    </row>
    <row r="205" ht="14.25">
      <c r="A205" s="883">
        <v>204</v>
      </c>
      <c r="B205" s="507" t="s">
        <v>1161</v>
      </c>
      <c r="C205" s="507" t="s">
        <v>8138</v>
      </c>
      <c r="D205" s="507" t="s">
        <v>8139</v>
      </c>
      <c r="E205" s="508" t="s">
        <v>8140</v>
      </c>
      <c r="F205" s="508" t="s">
        <v>9000</v>
      </c>
      <c r="G205" s="533"/>
      <c r="H205" s="533"/>
      <c r="I205" s="533"/>
      <c r="J205" s="533"/>
      <c r="K205" s="533"/>
      <c r="L205" s="533"/>
      <c r="M205" s="533"/>
      <c r="N205" s="148"/>
    </row>
    <row r="206" ht="14.25">
      <c r="A206" s="883">
        <v>205</v>
      </c>
      <c r="B206" s="507" t="s">
        <v>1161</v>
      </c>
      <c r="C206" s="507" t="s">
        <v>8143</v>
      </c>
      <c r="D206" s="507" t="s">
        <v>8144</v>
      </c>
      <c r="E206" s="508" t="s">
        <v>8145</v>
      </c>
      <c r="F206" s="508" t="s">
        <v>9000</v>
      </c>
      <c r="G206" s="533"/>
      <c r="H206" s="533"/>
      <c r="I206" s="533"/>
      <c r="J206" s="533"/>
      <c r="K206" s="533"/>
      <c r="L206" s="533"/>
      <c r="M206" s="533"/>
      <c r="N206" s="148"/>
    </row>
    <row r="207" ht="14.25">
      <c r="A207" s="883">
        <v>206</v>
      </c>
      <c r="B207" s="507" t="s">
        <v>1161</v>
      </c>
      <c r="C207" s="507" t="s">
        <v>9001</v>
      </c>
      <c r="D207" s="507" t="s">
        <v>59</v>
      </c>
      <c r="E207" s="508" t="s">
        <v>8148</v>
      </c>
      <c r="F207" s="508" t="s">
        <v>9000</v>
      </c>
      <c r="G207" s="533"/>
      <c r="H207" s="533"/>
      <c r="I207" s="533"/>
      <c r="J207" s="533"/>
      <c r="K207" s="533"/>
      <c r="L207" s="533"/>
      <c r="M207" s="533"/>
      <c r="N207" s="148"/>
    </row>
    <row r="208" ht="14.25">
      <c r="A208" s="883">
        <v>207</v>
      </c>
      <c r="B208" s="507" t="s">
        <v>1161</v>
      </c>
      <c r="C208" s="507" t="s">
        <v>9001</v>
      </c>
      <c r="D208" s="507" t="s">
        <v>60</v>
      </c>
      <c r="E208" s="508" t="s">
        <v>8151</v>
      </c>
      <c r="F208" s="508" t="s">
        <v>9000</v>
      </c>
      <c r="G208" s="533"/>
      <c r="H208" s="533"/>
      <c r="I208" s="533"/>
      <c r="J208" s="533"/>
      <c r="K208" s="533"/>
      <c r="L208" s="533"/>
      <c r="M208" s="533"/>
      <c r="N208" s="148"/>
    </row>
    <row r="209" ht="14.25">
      <c r="A209" s="883">
        <v>208</v>
      </c>
      <c r="B209" s="507" t="s">
        <v>1161</v>
      </c>
      <c r="C209" s="507" t="s">
        <v>7756</v>
      </c>
      <c r="D209" s="507" t="s">
        <v>8154</v>
      </c>
      <c r="E209" s="508" t="s">
        <v>8155</v>
      </c>
      <c r="F209" s="508" t="s">
        <v>9000</v>
      </c>
      <c r="G209" s="533"/>
      <c r="H209" s="533"/>
      <c r="I209" s="533"/>
      <c r="J209" s="533"/>
      <c r="K209" s="533"/>
      <c r="L209" s="533"/>
      <c r="M209" s="533"/>
      <c r="N209" s="148"/>
    </row>
    <row r="210" ht="14.25">
      <c r="A210" s="883">
        <v>209</v>
      </c>
      <c r="B210" s="507" t="s">
        <v>1161</v>
      </c>
      <c r="C210" s="507" t="s">
        <v>9001</v>
      </c>
      <c r="D210" s="507" t="s">
        <v>142</v>
      </c>
      <c r="E210" s="508" t="s">
        <v>8158</v>
      </c>
      <c r="F210" s="508" t="s">
        <v>9000</v>
      </c>
      <c r="G210" s="533"/>
      <c r="H210" s="533"/>
      <c r="I210" s="533"/>
      <c r="J210" s="533"/>
      <c r="K210" s="533"/>
      <c r="L210" s="533"/>
      <c r="M210" s="533"/>
      <c r="N210" s="148"/>
    </row>
    <row r="211" ht="14.25">
      <c r="A211" s="883">
        <v>210</v>
      </c>
      <c r="B211" s="507" t="s">
        <v>1161</v>
      </c>
      <c r="C211" s="507" t="s">
        <v>9001</v>
      </c>
      <c r="D211" s="507" t="s">
        <v>8161</v>
      </c>
      <c r="E211" s="508" t="s">
        <v>8162</v>
      </c>
      <c r="F211" s="508" t="s">
        <v>9000</v>
      </c>
      <c r="G211" s="533"/>
      <c r="H211" s="533"/>
      <c r="I211" s="533"/>
      <c r="J211" s="533"/>
      <c r="K211" s="533"/>
      <c r="L211" s="533"/>
      <c r="M211" s="533"/>
      <c r="N211" s="148"/>
    </row>
    <row r="212" ht="14.25">
      <c r="A212" s="883">
        <v>211</v>
      </c>
      <c r="B212" s="507" t="s">
        <v>1161</v>
      </c>
      <c r="C212" s="507" t="s">
        <v>9001</v>
      </c>
      <c r="D212" s="507" t="s">
        <v>8165</v>
      </c>
      <c r="E212" s="508" t="s">
        <v>8166</v>
      </c>
      <c r="F212" s="508" t="s">
        <v>9000</v>
      </c>
      <c r="G212" s="533"/>
      <c r="H212" s="533"/>
      <c r="I212" s="533"/>
      <c r="J212" s="533"/>
      <c r="K212" s="533"/>
      <c r="L212" s="533"/>
      <c r="M212" s="533"/>
      <c r="N212" s="148"/>
    </row>
    <row r="213" ht="14.25">
      <c r="A213" s="883">
        <v>212</v>
      </c>
      <c r="B213" s="507" t="s">
        <v>1161</v>
      </c>
      <c r="C213" s="507" t="s">
        <v>8143</v>
      </c>
      <c r="D213" s="507" t="s">
        <v>8169</v>
      </c>
      <c r="E213" s="508" t="s">
        <v>8170</v>
      </c>
      <c r="F213" s="508" t="s">
        <v>9000</v>
      </c>
      <c r="G213" s="533"/>
      <c r="H213" s="533"/>
      <c r="I213" s="533"/>
      <c r="J213" s="533"/>
      <c r="K213" s="533"/>
      <c r="L213" s="533"/>
      <c r="M213" s="533"/>
      <c r="N213" s="148"/>
    </row>
    <row r="214" ht="14.25">
      <c r="A214" s="883">
        <v>213</v>
      </c>
      <c r="B214" s="507" t="s">
        <v>1161</v>
      </c>
      <c r="C214" s="507" t="s">
        <v>9001</v>
      </c>
      <c r="D214" s="507" t="s">
        <v>1453</v>
      </c>
      <c r="E214" s="508" t="s">
        <v>8173</v>
      </c>
      <c r="F214" s="508" t="s">
        <v>9000</v>
      </c>
      <c r="G214" s="533"/>
      <c r="H214" s="533"/>
      <c r="I214" s="533"/>
      <c r="J214" s="533"/>
      <c r="K214" s="533"/>
      <c r="L214" s="533"/>
      <c r="M214" s="533"/>
      <c r="N214" s="148"/>
    </row>
    <row r="215" ht="14.25">
      <c r="A215" s="883">
        <v>214</v>
      </c>
      <c r="B215" s="507" t="s">
        <v>1161</v>
      </c>
      <c r="C215" s="507" t="s">
        <v>9001</v>
      </c>
      <c r="D215" s="507" t="s">
        <v>8176</v>
      </c>
      <c r="E215" s="508" t="s">
        <v>8177</v>
      </c>
      <c r="F215" s="508" t="s">
        <v>9000</v>
      </c>
      <c r="G215" s="533"/>
      <c r="H215" s="533"/>
      <c r="I215" s="533"/>
      <c r="J215" s="533"/>
      <c r="K215" s="533"/>
      <c r="L215" s="533"/>
      <c r="M215" s="533"/>
      <c r="N215" s="148"/>
    </row>
    <row r="216" ht="14.25">
      <c r="A216" s="883">
        <v>215</v>
      </c>
      <c r="B216" s="507" t="s">
        <v>1161</v>
      </c>
      <c r="C216" s="507" t="s">
        <v>9001</v>
      </c>
      <c r="D216" s="507" t="s">
        <v>8180</v>
      </c>
      <c r="E216" s="508" t="s">
        <v>8181</v>
      </c>
      <c r="F216" s="508" t="s">
        <v>9000</v>
      </c>
      <c r="G216" s="533"/>
      <c r="H216" s="533"/>
      <c r="I216" s="533"/>
      <c r="J216" s="533"/>
      <c r="K216" s="533"/>
      <c r="L216" s="533"/>
      <c r="M216" s="533"/>
      <c r="N216" s="148"/>
    </row>
    <row r="217" ht="14.25">
      <c r="A217" s="883">
        <v>216</v>
      </c>
      <c r="B217" s="507" t="s">
        <v>1163</v>
      </c>
      <c r="C217" s="507" t="s">
        <v>156</v>
      </c>
      <c r="D217" s="507" t="s">
        <v>145</v>
      </c>
      <c r="E217" s="508" t="s">
        <v>8209</v>
      </c>
      <c r="F217" s="508" t="s">
        <v>9000</v>
      </c>
      <c r="G217" s="533"/>
      <c r="H217" s="533"/>
      <c r="I217" s="533"/>
      <c r="J217" s="533"/>
      <c r="K217" s="533"/>
      <c r="L217" s="533"/>
      <c r="M217" s="533"/>
      <c r="N217" s="148"/>
    </row>
    <row r="218" ht="14.25">
      <c r="A218" s="883">
        <v>217</v>
      </c>
      <c r="B218" s="507" t="s">
        <v>1163</v>
      </c>
      <c r="C218" s="507" t="s">
        <v>156</v>
      </c>
      <c r="D218" s="507" t="s">
        <v>8225</v>
      </c>
      <c r="E218" s="508" t="s">
        <v>8226</v>
      </c>
      <c r="F218" s="508" t="s">
        <v>9000</v>
      </c>
      <c r="G218" s="533"/>
      <c r="H218" s="533"/>
      <c r="I218" s="533"/>
      <c r="J218" s="533"/>
      <c r="K218" s="533"/>
      <c r="L218" s="533"/>
      <c r="M218" s="533"/>
      <c r="N218" s="148"/>
    </row>
    <row r="219" ht="14.25">
      <c r="A219" s="883">
        <v>218</v>
      </c>
      <c r="B219" s="507" t="s">
        <v>1163</v>
      </c>
      <c r="C219" s="507" t="s">
        <v>156</v>
      </c>
      <c r="D219" s="507" t="s">
        <v>63</v>
      </c>
      <c r="E219" s="508" t="s">
        <v>8236</v>
      </c>
      <c r="F219" s="508" t="s">
        <v>9000</v>
      </c>
      <c r="G219" s="533"/>
      <c r="H219" s="533"/>
      <c r="I219" s="533"/>
      <c r="J219" s="533"/>
      <c r="K219" s="533"/>
      <c r="L219" s="533"/>
      <c r="M219" s="533"/>
      <c r="N219" s="148"/>
    </row>
    <row r="220" ht="14.25">
      <c r="A220" s="883">
        <v>219</v>
      </c>
      <c r="B220" s="507" t="s">
        <v>1163</v>
      </c>
      <c r="C220" s="507" t="s">
        <v>156</v>
      </c>
      <c r="D220" s="507" t="s">
        <v>146</v>
      </c>
      <c r="E220" s="508" t="s">
        <v>8239</v>
      </c>
      <c r="F220" s="508" t="s">
        <v>9000</v>
      </c>
      <c r="G220" s="533"/>
      <c r="H220" s="533"/>
      <c r="I220" s="533"/>
      <c r="J220" s="533"/>
      <c r="K220" s="533"/>
      <c r="L220" s="533"/>
      <c r="M220" s="533"/>
      <c r="N220" s="148"/>
    </row>
    <row r="221" ht="14.25">
      <c r="A221" s="883">
        <v>220</v>
      </c>
      <c r="B221" s="507" t="s">
        <v>1163</v>
      </c>
      <c r="C221" s="507" t="s">
        <v>156</v>
      </c>
      <c r="D221" s="507" t="s">
        <v>8252</v>
      </c>
      <c r="E221" s="508" t="s">
        <v>8253</v>
      </c>
      <c r="F221" s="508" t="s">
        <v>9000</v>
      </c>
      <c r="G221" s="533"/>
      <c r="H221" s="533"/>
      <c r="I221" s="533"/>
      <c r="J221" s="533"/>
      <c r="K221" s="533"/>
      <c r="L221" s="533"/>
      <c r="M221" s="533"/>
      <c r="N221" s="148"/>
    </row>
    <row r="222" ht="14.25">
      <c r="A222" s="883">
        <v>221</v>
      </c>
      <c r="B222" s="507" t="s">
        <v>1163</v>
      </c>
      <c r="C222" s="507" t="s">
        <v>156</v>
      </c>
      <c r="D222" s="507" t="s">
        <v>8266</v>
      </c>
      <c r="E222" s="508" t="s">
        <v>8267</v>
      </c>
      <c r="F222" s="508" t="s">
        <v>9000</v>
      </c>
      <c r="G222" s="533"/>
      <c r="H222" s="533"/>
      <c r="I222" s="533"/>
      <c r="J222" s="533"/>
      <c r="K222" s="533"/>
      <c r="L222" s="533"/>
      <c r="M222" s="533"/>
      <c r="N222" s="148"/>
    </row>
    <row r="223" ht="14.25">
      <c r="A223" s="883">
        <v>222</v>
      </c>
      <c r="B223" s="507" t="s">
        <v>1163</v>
      </c>
      <c r="C223" s="507" t="s">
        <v>156</v>
      </c>
      <c r="D223" s="507" t="s">
        <v>8274</v>
      </c>
      <c r="E223" s="508" t="s">
        <v>8275</v>
      </c>
      <c r="F223" s="508" t="s">
        <v>9000</v>
      </c>
      <c r="G223" s="533"/>
      <c r="H223" s="533"/>
      <c r="I223" s="533"/>
      <c r="J223" s="533"/>
      <c r="K223" s="533"/>
      <c r="L223" s="533"/>
      <c r="M223" s="533"/>
      <c r="N223" s="148"/>
    </row>
    <row r="224" ht="14.25">
      <c r="A224" s="883">
        <v>223</v>
      </c>
      <c r="B224" s="507" t="s">
        <v>1163</v>
      </c>
      <c r="C224" s="507" t="s">
        <v>156</v>
      </c>
      <c r="D224" s="507" t="s">
        <v>8278</v>
      </c>
      <c r="E224" s="508" t="s">
        <v>8279</v>
      </c>
      <c r="F224" s="508" t="s">
        <v>9000</v>
      </c>
      <c r="G224" s="533"/>
      <c r="H224" s="533"/>
      <c r="I224" s="533"/>
      <c r="J224" s="533"/>
      <c r="K224" s="533"/>
      <c r="L224" s="533"/>
      <c r="M224" s="533"/>
      <c r="N224" s="148"/>
    </row>
    <row r="225" ht="14.25">
      <c r="A225" s="883">
        <v>224</v>
      </c>
      <c r="B225" s="507" t="s">
        <v>1163</v>
      </c>
      <c r="C225" s="507" t="s">
        <v>156</v>
      </c>
      <c r="D225" s="507" t="s">
        <v>148</v>
      </c>
      <c r="E225" s="508" t="s">
        <v>8282</v>
      </c>
      <c r="F225" s="508" t="s">
        <v>9000</v>
      </c>
      <c r="G225" s="533"/>
      <c r="H225" s="533"/>
      <c r="I225" s="533"/>
      <c r="J225" s="533"/>
      <c r="K225" s="533"/>
      <c r="L225" s="533"/>
      <c r="M225" s="533"/>
      <c r="N225" s="148"/>
    </row>
    <row r="226" ht="14.25">
      <c r="A226" s="883">
        <v>225</v>
      </c>
      <c r="B226" s="507" t="s">
        <v>1164</v>
      </c>
      <c r="C226" s="507" t="s">
        <v>5930</v>
      </c>
      <c r="D226" s="507" t="s">
        <v>8491</v>
      </c>
      <c r="E226" s="508" t="s">
        <v>8492</v>
      </c>
      <c r="F226" s="508" t="s">
        <v>9000</v>
      </c>
      <c r="G226" s="533"/>
      <c r="H226" s="533"/>
      <c r="I226" s="533"/>
      <c r="J226" s="533"/>
      <c r="K226" s="533"/>
      <c r="L226" s="533"/>
      <c r="M226" s="533"/>
      <c r="N226" s="148"/>
    </row>
    <row r="227" ht="14.25">
      <c r="A227" s="883">
        <v>226</v>
      </c>
      <c r="B227" s="507" t="s">
        <v>1164</v>
      </c>
      <c r="C227" s="507" t="s">
        <v>5930</v>
      </c>
      <c r="D227" s="507" t="s">
        <v>8556</v>
      </c>
      <c r="E227" s="508" t="s">
        <v>8557</v>
      </c>
      <c r="F227" s="508" t="s">
        <v>9000</v>
      </c>
      <c r="G227" s="533"/>
      <c r="H227" s="533"/>
      <c r="I227" s="533"/>
      <c r="J227" s="533"/>
      <c r="K227" s="533"/>
      <c r="L227" s="533"/>
      <c r="M227" s="533"/>
      <c r="N227" s="148"/>
    </row>
    <row r="228" ht="14.25">
      <c r="A228" s="883">
        <v>227</v>
      </c>
      <c r="B228" s="507" t="s">
        <v>1164</v>
      </c>
      <c r="C228" s="507" t="s">
        <v>8486</v>
      </c>
      <c r="D228" s="507" t="s">
        <v>8563</v>
      </c>
      <c r="E228" s="508" t="s">
        <v>8564</v>
      </c>
      <c r="F228" s="508" t="s">
        <v>9000</v>
      </c>
      <c r="G228" s="533"/>
      <c r="H228" s="533"/>
      <c r="I228" s="533"/>
      <c r="J228" s="533"/>
      <c r="K228" s="533"/>
      <c r="L228" s="533"/>
      <c r="M228" s="533"/>
      <c r="N228" s="148"/>
    </row>
    <row r="229" ht="14.25">
      <c r="A229" s="883">
        <v>228</v>
      </c>
      <c r="B229" s="507" t="s">
        <v>1164</v>
      </c>
      <c r="C229" s="507" t="s">
        <v>8486</v>
      </c>
      <c r="D229" s="507" t="s">
        <v>8592</v>
      </c>
      <c r="E229" s="508" t="s">
        <v>8593</v>
      </c>
      <c r="F229" s="508" t="s">
        <v>9000</v>
      </c>
      <c r="G229" s="533"/>
      <c r="H229" s="533"/>
      <c r="I229" s="533"/>
      <c r="J229" s="533"/>
      <c r="K229" s="533"/>
      <c r="L229" s="533"/>
      <c r="M229" s="533"/>
      <c r="N229" s="148"/>
    </row>
    <row r="230" ht="14.25">
      <c r="A230" s="883">
        <v>229</v>
      </c>
      <c r="B230" s="507" t="s">
        <v>788</v>
      </c>
      <c r="C230" s="507" t="s">
        <v>156</v>
      </c>
      <c r="D230" s="507" t="s">
        <v>8660</v>
      </c>
      <c r="E230" s="508" t="s">
        <v>8661</v>
      </c>
      <c r="F230" s="508" t="s">
        <v>9000</v>
      </c>
      <c r="G230" s="533"/>
      <c r="H230" s="533"/>
      <c r="I230" s="533"/>
      <c r="J230" s="533"/>
      <c r="K230" s="533"/>
      <c r="L230" s="533"/>
      <c r="M230" s="533"/>
      <c r="N230" s="148"/>
    </row>
    <row r="231" ht="14.25">
      <c r="A231" s="883">
        <v>230</v>
      </c>
      <c r="B231" s="507" t="s">
        <v>788</v>
      </c>
      <c r="C231" s="507" t="s">
        <v>156</v>
      </c>
      <c r="D231" s="507" t="s">
        <v>8741</v>
      </c>
      <c r="E231" s="508" t="s">
        <v>8742</v>
      </c>
      <c r="F231" s="508" t="s">
        <v>9000</v>
      </c>
      <c r="G231" s="533"/>
      <c r="H231" s="533"/>
      <c r="I231" s="533"/>
      <c r="J231" s="533"/>
      <c r="K231" s="533"/>
      <c r="L231" s="533"/>
      <c r="M231" s="533"/>
      <c r="N231" s="148"/>
    </row>
    <row r="232" ht="14.25">
      <c r="A232" s="883">
        <v>231</v>
      </c>
      <c r="B232" s="507" t="s">
        <v>1168</v>
      </c>
      <c r="C232" s="507" t="s">
        <v>8849</v>
      </c>
      <c r="D232" s="507" t="s">
        <v>8850</v>
      </c>
      <c r="E232" s="508" t="s">
        <v>8851</v>
      </c>
      <c r="F232" s="508" t="s">
        <v>9000</v>
      </c>
      <c r="G232" s="533"/>
      <c r="H232" s="533"/>
      <c r="I232" s="533"/>
      <c r="J232" s="533"/>
      <c r="K232" s="533"/>
      <c r="L232" s="533"/>
      <c r="M232" s="533"/>
      <c r="N232" s="148"/>
    </row>
    <row r="233" ht="14.25">
      <c r="A233" s="883">
        <v>232</v>
      </c>
      <c r="B233" s="507" t="s">
        <v>1168</v>
      </c>
      <c r="C233" s="507" t="s">
        <v>8854</v>
      </c>
      <c r="D233" s="507" t="s">
        <v>1498</v>
      </c>
      <c r="E233" s="508" t="s">
        <v>8855</v>
      </c>
      <c r="F233" s="508" t="s">
        <v>9000</v>
      </c>
      <c r="G233" s="533"/>
      <c r="H233" s="533"/>
      <c r="I233" s="533"/>
      <c r="J233" s="533"/>
      <c r="K233" s="533"/>
      <c r="L233" s="533"/>
      <c r="M233" s="533"/>
      <c r="N233" s="148"/>
    </row>
    <row r="234" ht="14.25">
      <c r="A234" s="883">
        <v>233</v>
      </c>
      <c r="B234" s="507" t="s">
        <v>1168</v>
      </c>
      <c r="C234" s="507" t="s">
        <v>8858</v>
      </c>
      <c r="D234" s="507" t="s">
        <v>8859</v>
      </c>
      <c r="E234" s="508" t="s">
        <v>8860</v>
      </c>
      <c r="F234" s="508" t="s">
        <v>9000</v>
      </c>
      <c r="G234" s="533"/>
      <c r="H234" s="533"/>
      <c r="I234" s="533"/>
      <c r="J234" s="533"/>
      <c r="K234" s="533"/>
      <c r="L234" s="533"/>
      <c r="M234" s="533"/>
      <c r="N234" s="148"/>
    </row>
    <row r="235" ht="14.25">
      <c r="A235" s="883">
        <v>234</v>
      </c>
      <c r="B235" s="507" t="s">
        <v>1168</v>
      </c>
      <c r="C235" s="507" t="s">
        <v>8863</v>
      </c>
      <c r="D235" s="507" t="s">
        <v>591</v>
      </c>
      <c r="E235" s="508" t="s">
        <v>8864</v>
      </c>
      <c r="F235" s="508" t="s">
        <v>9000</v>
      </c>
      <c r="G235" s="533"/>
      <c r="H235" s="533"/>
      <c r="I235" s="533"/>
      <c r="J235" s="533"/>
      <c r="K235" s="533"/>
      <c r="L235" s="533"/>
      <c r="M235" s="533"/>
      <c r="N235" s="148"/>
    </row>
    <row r="236" ht="14.25">
      <c r="A236" s="883">
        <v>235</v>
      </c>
      <c r="B236" s="507" t="s">
        <v>1168</v>
      </c>
      <c r="C236" s="507" t="s">
        <v>8867</v>
      </c>
      <c r="D236" s="507" t="s">
        <v>1454</v>
      </c>
      <c r="E236" s="508" t="s">
        <v>8868</v>
      </c>
      <c r="F236" s="508" t="s">
        <v>9000</v>
      </c>
      <c r="G236" s="533"/>
      <c r="H236" s="533"/>
      <c r="I236" s="533"/>
      <c r="J236" s="533"/>
      <c r="K236" s="533"/>
      <c r="L236" s="533"/>
      <c r="M236" s="533"/>
      <c r="N236" s="148"/>
    </row>
    <row r="237" ht="14.25">
      <c r="A237" s="883">
        <v>236</v>
      </c>
      <c r="B237" s="507" t="s">
        <v>1168</v>
      </c>
      <c r="C237" s="507" t="s">
        <v>8871</v>
      </c>
      <c r="D237" s="507" t="s">
        <v>1565</v>
      </c>
      <c r="E237" s="508" t="s">
        <v>8872</v>
      </c>
      <c r="F237" s="508" t="s">
        <v>9000</v>
      </c>
      <c r="G237" s="533"/>
      <c r="H237" s="533"/>
      <c r="I237" s="533"/>
      <c r="J237" s="533"/>
      <c r="K237" s="533"/>
      <c r="L237" s="533"/>
      <c r="M237" s="533"/>
      <c r="N237" s="148"/>
    </row>
    <row r="238" ht="14.25">
      <c r="A238" s="883">
        <v>237</v>
      </c>
      <c r="B238" s="507" t="s">
        <v>1168</v>
      </c>
      <c r="C238" s="507" t="s">
        <v>8875</v>
      </c>
      <c r="D238" s="507" t="s">
        <v>1447</v>
      </c>
      <c r="E238" s="508" t="s">
        <v>8876</v>
      </c>
      <c r="F238" s="508" t="s">
        <v>9000</v>
      </c>
      <c r="G238" s="533"/>
      <c r="H238" s="533"/>
      <c r="I238" s="533"/>
      <c r="J238" s="533"/>
      <c r="K238" s="533"/>
      <c r="L238" s="533"/>
      <c r="M238" s="533"/>
      <c r="N238" s="148"/>
    </row>
    <row r="239" ht="14.25">
      <c r="A239" s="883">
        <v>238</v>
      </c>
      <c r="B239" s="507" t="s">
        <v>1168</v>
      </c>
      <c r="C239" s="507" t="s">
        <v>8879</v>
      </c>
      <c r="D239" s="507" t="s">
        <v>69</v>
      </c>
      <c r="E239" s="508" t="s">
        <v>8880</v>
      </c>
      <c r="F239" s="508" t="s">
        <v>9000</v>
      </c>
      <c r="G239" s="533"/>
      <c r="H239" s="533"/>
      <c r="I239" s="533"/>
      <c r="J239" s="533"/>
      <c r="K239" s="533"/>
      <c r="L239" s="533"/>
      <c r="M239" s="533"/>
      <c r="N239" s="148"/>
    </row>
    <row r="240" ht="14.25">
      <c r="A240" s="883">
        <v>239</v>
      </c>
      <c r="B240" s="507" t="s">
        <v>1168</v>
      </c>
      <c r="C240" s="507" t="s">
        <v>8883</v>
      </c>
      <c r="D240" s="507" t="s">
        <v>8884</v>
      </c>
      <c r="E240" s="508" t="s">
        <v>8885</v>
      </c>
      <c r="F240" s="508" t="s">
        <v>9000</v>
      </c>
      <c r="G240" s="533"/>
      <c r="H240" s="533"/>
      <c r="I240" s="533"/>
      <c r="J240" s="533"/>
      <c r="K240" s="533"/>
      <c r="L240" s="533"/>
      <c r="M240" s="533"/>
      <c r="N240" s="148"/>
    </row>
    <row r="241" ht="14.25">
      <c r="A241" s="883">
        <v>240</v>
      </c>
      <c r="B241" s="507" t="s">
        <v>1168</v>
      </c>
      <c r="C241" s="507" t="s">
        <v>8888</v>
      </c>
      <c r="D241" s="507" t="s">
        <v>1459</v>
      </c>
      <c r="E241" s="508" t="s">
        <v>8889</v>
      </c>
      <c r="F241" s="508" t="s">
        <v>9000</v>
      </c>
      <c r="G241" s="533"/>
      <c r="H241" s="533"/>
      <c r="I241" s="533"/>
      <c r="J241" s="533"/>
      <c r="K241" s="533"/>
      <c r="L241" s="533"/>
      <c r="M241" s="533"/>
      <c r="N241" s="148"/>
    </row>
    <row r="242" ht="14.25">
      <c r="A242" s="883">
        <v>241</v>
      </c>
      <c r="B242" s="507" t="s">
        <v>1168</v>
      </c>
      <c r="C242" s="507" t="s">
        <v>8892</v>
      </c>
      <c r="D242" s="507" t="s">
        <v>72</v>
      </c>
      <c r="E242" s="508" t="s">
        <v>8893</v>
      </c>
      <c r="F242" s="508" t="s">
        <v>9000</v>
      </c>
      <c r="G242" s="533"/>
      <c r="H242" s="533"/>
      <c r="I242" s="533"/>
      <c r="J242" s="533"/>
      <c r="K242" s="533"/>
      <c r="L242" s="533"/>
      <c r="M242" s="533"/>
      <c r="N242" s="148"/>
    </row>
    <row r="243" ht="14.25">
      <c r="A243" s="883">
        <v>242</v>
      </c>
      <c r="B243" s="507" t="s">
        <v>1168</v>
      </c>
      <c r="C243" s="507" t="s">
        <v>8896</v>
      </c>
      <c r="D243" s="507" t="s">
        <v>8897</v>
      </c>
      <c r="E243" s="508" t="s">
        <v>8898</v>
      </c>
      <c r="F243" s="508" t="s">
        <v>9000</v>
      </c>
      <c r="G243" s="533"/>
      <c r="H243" s="533"/>
      <c r="I243" s="533"/>
      <c r="J243" s="533"/>
      <c r="K243" s="533"/>
      <c r="L243" s="533"/>
      <c r="M243" s="533"/>
      <c r="N243" s="148"/>
    </row>
    <row r="244" ht="14.25">
      <c r="A244" s="883">
        <v>243</v>
      </c>
      <c r="B244" s="507" t="s">
        <v>1168</v>
      </c>
      <c r="C244" s="507" t="s">
        <v>8901</v>
      </c>
      <c r="D244" s="507" t="s">
        <v>1092</v>
      </c>
      <c r="E244" s="508" t="s">
        <v>8902</v>
      </c>
      <c r="F244" s="508" t="s">
        <v>9000</v>
      </c>
      <c r="G244" s="533"/>
      <c r="H244" s="533"/>
      <c r="I244" s="533"/>
      <c r="J244" s="533"/>
      <c r="K244" s="533"/>
      <c r="L244" s="533"/>
      <c r="M244" s="533"/>
      <c r="N244" s="148"/>
    </row>
    <row r="245" ht="14.25">
      <c r="A245" s="883">
        <v>244</v>
      </c>
      <c r="B245" s="507" t="s">
        <v>1168</v>
      </c>
      <c r="C245" s="507" t="s">
        <v>8905</v>
      </c>
      <c r="D245" s="507" t="s">
        <v>1467</v>
      </c>
      <c r="E245" s="508" t="s">
        <v>8906</v>
      </c>
      <c r="F245" s="508" t="s">
        <v>9000</v>
      </c>
      <c r="G245" s="533"/>
      <c r="H245" s="533"/>
      <c r="I245" s="533"/>
      <c r="J245" s="533"/>
      <c r="K245" s="533"/>
      <c r="L245" s="533"/>
      <c r="M245" s="533"/>
      <c r="N245" s="148"/>
    </row>
    <row r="246" ht="14.25">
      <c r="A246" s="883">
        <v>245</v>
      </c>
      <c r="B246" s="507" t="s">
        <v>1168</v>
      </c>
      <c r="C246" s="507" t="s">
        <v>8909</v>
      </c>
      <c r="D246" s="507" t="s">
        <v>1169</v>
      </c>
      <c r="E246" s="508" t="s">
        <v>8910</v>
      </c>
      <c r="F246" s="508" t="s">
        <v>9000</v>
      </c>
      <c r="G246" s="533"/>
      <c r="H246" s="533"/>
      <c r="I246" s="533"/>
      <c r="J246" s="533"/>
      <c r="K246" s="533"/>
      <c r="L246" s="533"/>
      <c r="M246" s="533"/>
      <c r="N246" s="148"/>
    </row>
    <row r="247" ht="14.25">
      <c r="A247" s="883">
        <v>246</v>
      </c>
      <c r="B247" s="507" t="s">
        <v>1168</v>
      </c>
      <c r="C247" s="507" t="s">
        <v>8913</v>
      </c>
      <c r="D247" s="507" t="s">
        <v>614</v>
      </c>
      <c r="E247" s="508" t="s">
        <v>8914</v>
      </c>
      <c r="F247" s="508" t="s">
        <v>9000</v>
      </c>
      <c r="G247" s="533"/>
      <c r="H247" s="533"/>
      <c r="I247" s="533"/>
      <c r="J247" s="533"/>
      <c r="K247" s="533"/>
      <c r="L247" s="533"/>
      <c r="M247" s="533"/>
      <c r="N247" s="148"/>
    </row>
    <row r="248" ht="14.25">
      <c r="A248" s="883">
        <v>247</v>
      </c>
      <c r="B248" s="507" t="s">
        <v>1168</v>
      </c>
      <c r="C248" s="507" t="s">
        <v>8917</v>
      </c>
      <c r="D248" s="507" t="s">
        <v>8918</v>
      </c>
      <c r="E248" s="508" t="s">
        <v>8919</v>
      </c>
      <c r="F248" s="508" t="s">
        <v>9000</v>
      </c>
      <c r="G248" s="533"/>
      <c r="H248" s="533"/>
      <c r="I248" s="533"/>
      <c r="J248" s="533"/>
      <c r="K248" s="533"/>
      <c r="L248" s="533"/>
      <c r="M248" s="533"/>
      <c r="N248" s="148"/>
    </row>
    <row r="249" ht="14.25">
      <c r="A249" s="883">
        <v>248</v>
      </c>
      <c r="B249" s="507" t="s">
        <v>1168</v>
      </c>
      <c r="C249" s="507" t="s">
        <v>8922</v>
      </c>
      <c r="D249" s="507" t="s">
        <v>1095</v>
      </c>
      <c r="E249" s="508" t="s">
        <v>8923</v>
      </c>
      <c r="F249" s="508" t="s">
        <v>9000</v>
      </c>
      <c r="G249" s="533"/>
      <c r="H249" s="533"/>
      <c r="I249" s="533"/>
      <c r="J249" s="533"/>
      <c r="K249" s="533"/>
      <c r="L249" s="533"/>
      <c r="M249" s="533"/>
      <c r="N249" s="148"/>
    </row>
    <row r="250" ht="14.25">
      <c r="A250" s="883">
        <v>249</v>
      </c>
      <c r="B250" s="507" t="s">
        <v>1168</v>
      </c>
      <c r="C250" s="507" t="s">
        <v>8926</v>
      </c>
      <c r="D250" s="507" t="s">
        <v>8927</v>
      </c>
      <c r="E250" s="508" t="s">
        <v>8928</v>
      </c>
      <c r="F250" s="508" t="s">
        <v>9000</v>
      </c>
      <c r="G250" s="533"/>
      <c r="H250" s="533"/>
      <c r="I250" s="533"/>
      <c r="J250" s="533"/>
      <c r="K250" s="533"/>
      <c r="L250" s="533"/>
      <c r="M250" s="533"/>
      <c r="N250" s="148"/>
    </row>
    <row r="251" ht="14.25">
      <c r="A251" s="883">
        <v>250</v>
      </c>
      <c r="B251" s="507" t="s">
        <v>1168</v>
      </c>
      <c r="C251" s="507" t="s">
        <v>8931</v>
      </c>
      <c r="D251" s="507" t="s">
        <v>8932</v>
      </c>
      <c r="E251" s="508" t="s">
        <v>8933</v>
      </c>
      <c r="F251" s="508" t="s">
        <v>9000</v>
      </c>
      <c r="G251" s="533"/>
      <c r="H251" s="533"/>
      <c r="I251" s="533"/>
      <c r="J251" s="533"/>
      <c r="K251" s="533"/>
      <c r="L251" s="533"/>
      <c r="M251" s="533"/>
      <c r="N251" s="148"/>
    </row>
    <row r="252" ht="14.25">
      <c r="A252" s="883">
        <v>251</v>
      </c>
      <c r="B252" s="507" t="s">
        <v>1168</v>
      </c>
      <c r="C252" s="507" t="s">
        <v>8936</v>
      </c>
      <c r="D252" s="507" t="s">
        <v>1170</v>
      </c>
      <c r="E252" s="508" t="s">
        <v>8937</v>
      </c>
      <c r="F252" s="508" t="s">
        <v>9000</v>
      </c>
      <c r="G252" s="533"/>
      <c r="H252" s="533"/>
      <c r="I252" s="533"/>
      <c r="J252" s="533"/>
      <c r="K252" s="533"/>
      <c r="L252" s="533"/>
      <c r="M252" s="533"/>
      <c r="N252" s="148"/>
    </row>
    <row r="253" ht="14.25">
      <c r="A253" s="883">
        <v>252</v>
      </c>
      <c r="B253" s="507" t="s">
        <v>1168</v>
      </c>
      <c r="C253" s="507" t="s">
        <v>8940</v>
      </c>
      <c r="D253" s="507" t="s">
        <v>665</v>
      </c>
      <c r="E253" s="508" t="s">
        <v>8941</v>
      </c>
      <c r="F253" s="508" t="s">
        <v>9000</v>
      </c>
      <c r="G253" s="533"/>
      <c r="H253" s="533"/>
      <c r="I253" s="533"/>
      <c r="J253" s="533"/>
      <c r="K253" s="533"/>
      <c r="L253" s="533"/>
      <c r="M253" s="533"/>
      <c r="N253" s="148"/>
    </row>
    <row r="254" ht="14.25">
      <c r="A254" s="883">
        <v>253</v>
      </c>
      <c r="B254" s="507" t="s">
        <v>1168</v>
      </c>
      <c r="C254" s="507" t="s">
        <v>8944</v>
      </c>
      <c r="D254" s="507" t="s">
        <v>8945</v>
      </c>
      <c r="E254" s="508" t="s">
        <v>8946</v>
      </c>
      <c r="F254" s="508" t="s">
        <v>9000</v>
      </c>
      <c r="G254" s="533"/>
      <c r="H254" s="533"/>
      <c r="I254" s="533"/>
      <c r="J254" s="533"/>
      <c r="K254" s="533"/>
      <c r="L254" s="533"/>
      <c r="M254" s="533"/>
      <c r="N254" s="14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" zoomScale="100" workbookViewId="0">
      <selection activeCell="A1" activeCellId="0" sqref="A1"/>
    </sheetView>
  </sheetViews>
  <sheetFormatPr defaultRowHeight="14.25"/>
  <cols>
    <col customWidth="1" min="1" max="1" style="148" width="20.57421875"/>
    <col customWidth="1" min="2" max="2" style="148" width="42.140625"/>
    <col customWidth="1" min="3" max="3" style="884" width="16.7109375"/>
    <col customWidth="1" min="4" max="4" style="884" width="17.421875"/>
    <col bestFit="1" customWidth="1" min="5" max="6" style="378" width="32.7109375"/>
    <col bestFit="1" customWidth="1" min="7" max="7" style="148" width="33.140625"/>
    <col customWidth="1" min="8" max="8" style="148" width="20.8515625"/>
    <col customWidth="1" min="9" max="9" style="148" width="28.421875"/>
    <col min="10" max="16384" style="148" width="9.140625"/>
  </cols>
  <sheetData>
    <row r="1" ht="14.25">
      <c r="A1" s="882" t="s">
        <v>9003</v>
      </c>
      <c r="B1" s="882" t="s">
        <v>9004</v>
      </c>
      <c r="C1" s="885" t="s">
        <v>9005</v>
      </c>
      <c r="D1" s="885" t="s">
        <v>9006</v>
      </c>
      <c r="E1" s="886" t="s">
        <v>9007</v>
      </c>
      <c r="F1" s="886" t="s">
        <v>9008</v>
      </c>
      <c r="G1" s="887" t="s">
        <v>9009</v>
      </c>
      <c r="H1" s="882" t="s">
        <v>9010</v>
      </c>
      <c r="I1" s="148"/>
    </row>
    <row r="2" ht="22.5">
      <c r="A2" s="507" t="s">
        <v>16</v>
      </c>
      <c r="B2" s="507" t="s">
        <v>9011</v>
      </c>
      <c r="C2" s="888" t="s">
        <v>9012</v>
      </c>
      <c r="D2" s="888" t="s">
        <v>9013</v>
      </c>
      <c r="E2" s="505" t="s">
        <v>9014</v>
      </c>
      <c r="F2" s="367" t="s">
        <v>9014</v>
      </c>
      <c r="G2" s="505" t="s">
        <v>156</v>
      </c>
      <c r="H2" s="505" t="s">
        <v>156</v>
      </c>
    </row>
    <row r="3" ht="14.25">
      <c r="A3" s="889" t="s">
        <v>9015</v>
      </c>
      <c r="B3" s="889" t="s">
        <v>9016</v>
      </c>
      <c r="C3" s="890" t="s">
        <v>156</v>
      </c>
      <c r="D3" s="890" t="s">
        <v>9017</v>
      </c>
      <c r="E3" s="505" t="s">
        <v>9018</v>
      </c>
      <c r="F3" s="505"/>
      <c r="G3" s="505"/>
      <c r="H3" s="505"/>
    </row>
    <row r="4" ht="14.25">
      <c r="A4" s="889" t="s">
        <v>224</v>
      </c>
      <c r="B4" s="889" t="s">
        <v>9019</v>
      </c>
      <c r="C4" s="890" t="s">
        <v>9020</v>
      </c>
      <c r="D4" s="890" t="s">
        <v>156</v>
      </c>
      <c r="E4" s="367" t="s">
        <v>9021</v>
      </c>
      <c r="F4" s="505"/>
      <c r="G4" s="505"/>
      <c r="H4" s="505"/>
    </row>
    <row r="5" ht="14.25">
      <c r="A5" s="507" t="s">
        <v>102</v>
      </c>
      <c r="B5" s="507" t="s">
        <v>9022</v>
      </c>
      <c r="C5" s="888" t="s">
        <v>9023</v>
      </c>
      <c r="D5" s="888" t="s">
        <v>9024</v>
      </c>
      <c r="E5" s="505" t="s">
        <v>9025</v>
      </c>
      <c r="F5" s="367" t="s">
        <v>9025</v>
      </c>
      <c r="G5" s="367" t="s">
        <v>9025</v>
      </c>
      <c r="H5" s="505" t="s">
        <v>156</v>
      </c>
    </row>
    <row r="6" ht="24">
      <c r="A6" s="507" t="s">
        <v>471</v>
      </c>
      <c r="B6" s="507" t="s">
        <v>9026</v>
      </c>
      <c r="C6" s="891" t="s">
        <v>156</v>
      </c>
      <c r="D6" s="888" t="s">
        <v>9027</v>
      </c>
      <c r="E6" s="505" t="s">
        <v>9028</v>
      </c>
      <c r="F6" s="367" t="s">
        <v>9029</v>
      </c>
      <c r="G6" s="505" t="s">
        <v>9030</v>
      </c>
      <c r="H6" s="505" t="s">
        <v>156</v>
      </c>
    </row>
    <row r="7" ht="14.25">
      <c r="A7" s="507" t="s">
        <v>105</v>
      </c>
      <c r="B7" s="507" t="s">
        <v>9031</v>
      </c>
      <c r="C7" s="888" t="s">
        <v>156</v>
      </c>
      <c r="D7" s="888" t="s">
        <v>9032</v>
      </c>
      <c r="E7" s="505" t="s">
        <v>9033</v>
      </c>
      <c r="F7" s="367" t="s">
        <v>9033</v>
      </c>
      <c r="G7" s="367" t="s">
        <v>9033</v>
      </c>
      <c r="H7" s="367" t="s">
        <v>9033</v>
      </c>
    </row>
    <row r="8" ht="14.25">
      <c r="A8" s="892" t="s">
        <v>552</v>
      </c>
      <c r="B8" s="892" t="s">
        <v>9034</v>
      </c>
      <c r="C8" s="893" t="s">
        <v>156</v>
      </c>
      <c r="D8" s="893" t="s">
        <v>9035</v>
      </c>
      <c r="E8" s="505" t="s">
        <v>9036</v>
      </c>
      <c r="F8" s="367" t="s">
        <v>9036</v>
      </c>
      <c r="G8" s="149" t="s">
        <v>9036</v>
      </c>
      <c r="H8" s="367" t="s">
        <v>9036</v>
      </c>
    </row>
    <row r="9" ht="14.25">
      <c r="A9" s="889" t="s">
        <v>28</v>
      </c>
      <c r="B9" s="889" t="s">
        <v>9037</v>
      </c>
      <c r="C9" s="890" t="s">
        <v>9038</v>
      </c>
      <c r="D9" s="890" t="s">
        <v>9039</v>
      </c>
      <c r="E9" s="505" t="s">
        <v>9040</v>
      </c>
      <c r="F9" s="367" t="s">
        <v>9040</v>
      </c>
      <c r="G9" s="505" t="s">
        <v>156</v>
      </c>
      <c r="H9" s="505" t="s">
        <v>156</v>
      </c>
    </row>
    <row r="10" ht="14.25">
      <c r="A10" s="507" t="s">
        <v>169</v>
      </c>
      <c r="B10" s="507" t="s">
        <v>9041</v>
      </c>
      <c r="C10" s="888" t="s">
        <v>9042</v>
      </c>
      <c r="D10" s="888" t="s">
        <v>9043</v>
      </c>
      <c r="E10" s="505" t="s">
        <v>9044</v>
      </c>
      <c r="F10" s="367" t="s">
        <v>9044</v>
      </c>
      <c r="G10" s="367" t="s">
        <v>9044</v>
      </c>
      <c r="H10" s="505" t="s">
        <v>156</v>
      </c>
    </row>
    <row r="11" ht="14.25">
      <c r="A11" s="507" t="s">
        <v>84</v>
      </c>
      <c r="B11" s="507" t="s">
        <v>9045</v>
      </c>
      <c r="C11" s="888" t="s">
        <v>9046</v>
      </c>
      <c r="D11" s="888" t="s">
        <v>9047</v>
      </c>
      <c r="E11" s="505" t="s">
        <v>9048</v>
      </c>
      <c r="F11" s="367" t="s">
        <v>9048</v>
      </c>
      <c r="G11" s="367" t="s">
        <v>9048</v>
      </c>
      <c r="H11" s="505" t="s">
        <v>156</v>
      </c>
    </row>
    <row r="12" ht="14.25">
      <c r="A12" s="889" t="s">
        <v>297</v>
      </c>
      <c r="B12" s="889" t="s">
        <v>9049</v>
      </c>
      <c r="C12" s="890" t="s">
        <v>9050</v>
      </c>
      <c r="D12" s="890" t="s">
        <v>9051</v>
      </c>
      <c r="E12" s="505" t="s">
        <v>9052</v>
      </c>
      <c r="F12" s="505"/>
      <c r="G12" s="894"/>
      <c r="H12" s="505"/>
    </row>
    <row r="13" ht="24">
      <c r="A13" s="507" t="s">
        <v>114</v>
      </c>
      <c r="B13" s="895" t="s">
        <v>9053</v>
      </c>
      <c r="C13" s="896" t="s">
        <v>9054</v>
      </c>
      <c r="D13" s="888" t="s">
        <v>9055</v>
      </c>
      <c r="E13" s="505" t="s">
        <v>9056</v>
      </c>
      <c r="F13" s="505" t="s">
        <v>9056</v>
      </c>
      <c r="G13" s="505" t="s">
        <v>9056</v>
      </c>
      <c r="H13" s="505" t="s">
        <v>156</v>
      </c>
    </row>
    <row r="14" ht="14.25">
      <c r="A14" s="507" t="s">
        <v>37</v>
      </c>
      <c r="B14" s="889" t="s">
        <v>9057</v>
      </c>
      <c r="C14" s="897" t="s">
        <v>9058</v>
      </c>
      <c r="D14" s="898" t="s">
        <v>9059</v>
      </c>
      <c r="E14" s="505" t="s">
        <v>9060</v>
      </c>
      <c r="F14" s="367" t="s">
        <v>9060</v>
      </c>
      <c r="G14" s="505" t="s">
        <v>156</v>
      </c>
      <c r="H14" s="505" t="s">
        <v>156</v>
      </c>
    </row>
    <row r="15" ht="24">
      <c r="A15" s="507" t="s">
        <v>574</v>
      </c>
      <c r="B15" s="507" t="s">
        <v>9061</v>
      </c>
      <c r="C15" s="888" t="s">
        <v>9062</v>
      </c>
      <c r="D15" s="888" t="s">
        <v>9063</v>
      </c>
      <c r="E15" s="505" t="s">
        <v>9064</v>
      </c>
      <c r="F15" s="505" t="s">
        <v>9064</v>
      </c>
      <c r="G15" s="505" t="s">
        <v>156</v>
      </c>
      <c r="H15" s="505" t="s">
        <v>156</v>
      </c>
    </row>
    <row r="16" ht="36">
      <c r="A16" s="507" t="s">
        <v>340</v>
      </c>
      <c r="B16" s="507" t="s">
        <v>9065</v>
      </c>
      <c r="C16" s="888" t="s">
        <v>9066</v>
      </c>
      <c r="D16" s="888" t="s">
        <v>9067</v>
      </c>
      <c r="E16" s="505" t="s">
        <v>9068</v>
      </c>
      <c r="F16" s="505" t="s">
        <v>9068</v>
      </c>
      <c r="G16" s="505" t="s">
        <v>9069</v>
      </c>
      <c r="H16" s="505" t="s">
        <v>156</v>
      </c>
    </row>
    <row r="17" ht="24">
      <c r="A17" s="889" t="s">
        <v>350</v>
      </c>
      <c r="B17" s="889" t="s">
        <v>9070</v>
      </c>
      <c r="C17" s="890" t="s">
        <v>9071</v>
      </c>
      <c r="D17" s="890" t="s">
        <v>9072</v>
      </c>
      <c r="E17" s="505" t="s">
        <v>9073</v>
      </c>
      <c r="F17" s="505"/>
      <c r="G17" s="505"/>
      <c r="H17" s="505"/>
      <c r="I17" s="505" t="s">
        <v>9073</v>
      </c>
    </row>
    <row r="18" ht="24">
      <c r="A18" s="507" t="s">
        <v>359</v>
      </c>
      <c r="B18" s="507" t="s">
        <v>9074</v>
      </c>
      <c r="C18" s="888" t="s">
        <v>9075</v>
      </c>
      <c r="D18" s="888" t="s">
        <v>9076</v>
      </c>
      <c r="E18" s="505" t="s">
        <v>9077</v>
      </c>
      <c r="F18" s="367" t="s">
        <v>9077</v>
      </c>
      <c r="G18" s="367" t="s">
        <v>9077</v>
      </c>
      <c r="H18" s="367" t="s">
        <v>9077</v>
      </c>
      <c r="I18" s="505" t="s">
        <v>9077</v>
      </c>
    </row>
    <row r="19" ht="24">
      <c r="A19" s="507" t="s">
        <v>464</v>
      </c>
      <c r="B19" s="507" t="s">
        <v>9078</v>
      </c>
      <c r="C19" s="888" t="s">
        <v>9079</v>
      </c>
      <c r="D19" s="888" t="s">
        <v>9080</v>
      </c>
      <c r="E19" s="505" t="s">
        <v>9081</v>
      </c>
      <c r="F19" s="899" t="s">
        <v>9081</v>
      </c>
      <c r="G19" s="505" t="s">
        <v>9081</v>
      </c>
      <c r="H19" s="505" t="s">
        <v>156</v>
      </c>
      <c r="I19" s="505" t="s">
        <v>9081</v>
      </c>
    </row>
    <row r="20" ht="14.25">
      <c r="A20" s="889" t="s">
        <v>90</v>
      </c>
      <c r="B20" s="889" t="s">
        <v>9082</v>
      </c>
      <c r="C20" s="890" t="s">
        <v>9083</v>
      </c>
      <c r="D20" s="890" t="s">
        <v>9084</v>
      </c>
      <c r="E20" s="505" t="s">
        <v>9085</v>
      </c>
      <c r="F20" s="505"/>
      <c r="G20" s="505"/>
      <c r="H20" s="505"/>
    </row>
    <row r="21" ht="14.25">
      <c r="A21" s="507" t="s">
        <v>130</v>
      </c>
      <c r="B21" s="507" t="s">
        <v>9086</v>
      </c>
      <c r="C21" s="888" t="s">
        <v>9087</v>
      </c>
      <c r="D21" s="888" t="s">
        <v>9088</v>
      </c>
      <c r="E21" s="505" t="s">
        <v>9089</v>
      </c>
      <c r="F21" s="367" t="s">
        <v>9089</v>
      </c>
      <c r="G21" s="367" t="s">
        <v>9089</v>
      </c>
      <c r="H21" s="505" t="s">
        <v>156</v>
      </c>
    </row>
    <row r="22" ht="14.25">
      <c r="A22" s="507" t="s">
        <v>42</v>
      </c>
      <c r="B22" s="507" t="s">
        <v>9090</v>
      </c>
      <c r="C22" s="888" t="s">
        <v>9091</v>
      </c>
      <c r="D22" s="888" t="s">
        <v>9092</v>
      </c>
      <c r="E22" s="505" t="s">
        <v>9093</v>
      </c>
      <c r="F22" s="367" t="s">
        <v>9093</v>
      </c>
      <c r="G22" s="505" t="s">
        <v>156</v>
      </c>
      <c r="H22" s="505" t="s">
        <v>156</v>
      </c>
    </row>
    <row r="23" ht="24">
      <c r="A23" s="507" t="s">
        <v>44</v>
      </c>
      <c r="B23" s="507" t="s">
        <v>9094</v>
      </c>
      <c r="C23" s="888" t="s">
        <v>9095</v>
      </c>
      <c r="D23" s="888" t="s">
        <v>156</v>
      </c>
      <c r="E23" s="505" t="s">
        <v>9096</v>
      </c>
      <c r="F23" s="505" t="s">
        <v>9096</v>
      </c>
      <c r="G23" s="899" t="s">
        <v>9096</v>
      </c>
      <c r="H23" s="505" t="s">
        <v>9096</v>
      </c>
    </row>
    <row r="24" s="148" customFormat="1" ht="24">
      <c r="A24" s="889" t="s">
        <v>398</v>
      </c>
      <c r="B24" s="889" t="s">
        <v>9097</v>
      </c>
      <c r="C24" s="890" t="s">
        <v>9098</v>
      </c>
      <c r="D24" s="890" t="s">
        <v>9099</v>
      </c>
      <c r="E24" s="505" t="s">
        <v>9100</v>
      </c>
      <c r="F24" s="505"/>
      <c r="G24" s="505"/>
      <c r="H24" s="505"/>
      <c r="I24" s="505" t="s">
        <v>9100</v>
      </c>
    </row>
    <row r="25" ht="24">
      <c r="A25" s="507" t="s">
        <v>46</v>
      </c>
      <c r="B25" s="507" t="s">
        <v>9101</v>
      </c>
      <c r="C25" s="900" t="s">
        <v>9102</v>
      </c>
      <c r="D25" s="888" t="s">
        <v>9103</v>
      </c>
      <c r="E25" s="367" t="s">
        <v>9104</v>
      </c>
      <c r="F25" s="367" t="s">
        <v>9104</v>
      </c>
      <c r="G25" s="505" t="s">
        <v>156</v>
      </c>
      <c r="H25" s="505" t="s">
        <v>156</v>
      </c>
    </row>
    <row r="26" ht="24">
      <c r="A26" s="507" t="s">
        <v>9105</v>
      </c>
      <c r="B26" s="507" t="s">
        <v>9106</v>
      </c>
      <c r="C26" s="888" t="s">
        <v>9107</v>
      </c>
      <c r="D26" s="888" t="s">
        <v>9108</v>
      </c>
      <c r="E26" s="505" t="s">
        <v>9109</v>
      </c>
      <c r="F26" s="367" t="s">
        <v>9109</v>
      </c>
      <c r="G26" s="505" t="s">
        <v>156</v>
      </c>
      <c r="H26" s="505" t="s">
        <v>156</v>
      </c>
    </row>
    <row r="27" ht="14.25">
      <c r="A27" s="507" t="s">
        <v>50</v>
      </c>
      <c r="B27" s="507" t="s">
        <v>9110</v>
      </c>
      <c r="C27" s="888" t="s">
        <v>9111</v>
      </c>
      <c r="D27" s="888" t="s">
        <v>9112</v>
      </c>
      <c r="E27" s="505" t="s">
        <v>9113</v>
      </c>
      <c r="F27" s="367" t="s">
        <v>9113</v>
      </c>
      <c r="G27" s="149" t="s">
        <v>9113</v>
      </c>
      <c r="H27" s="367" t="s">
        <v>9113</v>
      </c>
      <c r="I27" s="505" t="s">
        <v>9113</v>
      </c>
    </row>
    <row r="28" ht="14.25">
      <c r="A28" s="507" t="s">
        <v>62</v>
      </c>
      <c r="B28" s="507" t="s">
        <v>9114</v>
      </c>
      <c r="C28" s="888" t="s">
        <v>9115</v>
      </c>
      <c r="D28" s="888" t="s">
        <v>9116</v>
      </c>
      <c r="E28" s="505" t="s">
        <v>9117</v>
      </c>
      <c r="F28" s="367" t="s">
        <v>9117</v>
      </c>
      <c r="G28" s="505" t="s">
        <v>156</v>
      </c>
      <c r="H28" s="505" t="s">
        <v>156</v>
      </c>
    </row>
    <row r="29" ht="14.25">
      <c r="A29" s="507" t="s">
        <v>149</v>
      </c>
      <c r="B29" s="507" t="s">
        <v>9118</v>
      </c>
      <c r="C29" s="888" t="s">
        <v>9119</v>
      </c>
      <c r="D29" s="888" t="s">
        <v>9120</v>
      </c>
      <c r="E29" s="505" t="s">
        <v>9121</v>
      </c>
      <c r="F29" s="367" t="s">
        <v>9121</v>
      </c>
      <c r="G29" s="367" t="s">
        <v>9121</v>
      </c>
      <c r="H29" s="505" t="s">
        <v>156</v>
      </c>
      <c r="I29" s="505" t="s">
        <v>9121</v>
      </c>
    </row>
    <row r="30" ht="14.25">
      <c r="A30" s="889" t="s">
        <v>428</v>
      </c>
      <c r="B30" s="889" t="s">
        <v>9122</v>
      </c>
      <c r="C30" s="890" t="s">
        <v>9123</v>
      </c>
      <c r="D30" s="890" t="s">
        <v>9124</v>
      </c>
      <c r="E30" s="505" t="s">
        <v>9125</v>
      </c>
      <c r="F30" s="505"/>
      <c r="G30" s="894"/>
      <c r="H30" s="505"/>
    </row>
    <row r="31" ht="14.25">
      <c r="A31" s="507" t="s">
        <v>433</v>
      </c>
      <c r="B31" s="507" t="s">
        <v>9126</v>
      </c>
      <c r="C31" s="888" t="s">
        <v>9127</v>
      </c>
      <c r="D31" s="888" t="s">
        <v>9128</v>
      </c>
      <c r="E31" s="505" t="s">
        <v>9129</v>
      </c>
      <c r="F31" s="367" t="s">
        <v>9129</v>
      </c>
      <c r="G31" s="367" t="s">
        <v>9129</v>
      </c>
      <c r="H31" s="505" t="s">
        <v>156</v>
      </c>
      <c r="I31" s="505" t="s">
        <v>9129</v>
      </c>
    </row>
    <row r="32" ht="24">
      <c r="A32" s="507" t="s">
        <v>447</v>
      </c>
      <c r="B32" s="507" t="s">
        <v>9130</v>
      </c>
      <c r="C32" s="888" t="s">
        <v>9131</v>
      </c>
      <c r="D32" s="888" t="s">
        <v>9132</v>
      </c>
      <c r="E32" s="505" t="s">
        <v>9133</v>
      </c>
      <c r="F32" s="367" t="s">
        <v>9133</v>
      </c>
      <c r="G32" s="367" t="s">
        <v>9133</v>
      </c>
      <c r="H32" s="367" t="s">
        <v>9133</v>
      </c>
    </row>
    <row r="33" ht="24">
      <c r="A33" s="507" t="s">
        <v>1091</v>
      </c>
      <c r="B33" s="507" t="s">
        <v>9134</v>
      </c>
      <c r="C33" s="888" t="s">
        <v>9135</v>
      </c>
      <c r="D33" s="888" t="s">
        <v>9136</v>
      </c>
      <c r="E33" s="505" t="s">
        <v>9137</v>
      </c>
      <c r="F33" s="505" t="s">
        <v>9137</v>
      </c>
      <c r="G33" s="505" t="s">
        <v>156</v>
      </c>
      <c r="H33" s="505" t="s">
        <v>156</v>
      </c>
    </row>
  </sheetData>
  <autoFilter ref="A1:H33"/>
  <hyperlinks>
    <hyperlink r:id="rId1" ref="F6"/>
    <hyperlink r:id="rId2" ref="F25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127" zoomScale="100" workbookViewId="0">
      <selection activeCell="C92" activeCellId="0" sqref="C92"/>
    </sheetView>
  </sheetViews>
  <sheetFormatPr defaultRowHeight="14.25"/>
  <cols>
    <col customWidth="1" min="1" max="1" style="146" width="5"/>
    <col customWidth="1" min="2" max="2" style="146" width="7"/>
    <col bestFit="1" customWidth="1" min="3" max="3" style="145" width="29.44140625"/>
    <col bestFit="1" customWidth="1" min="4" max="4" style="145" width="20.390625"/>
    <col customWidth="1" min="5" max="5" style="147" width="9.140625"/>
    <col customWidth="1" min="6" max="6" style="146" width="12.61328125"/>
    <col customWidth="1" min="7" max="7" style="145" width="12.4609375"/>
    <col customWidth="1" min="8" max="8" style="146" width="8.57421875"/>
    <col customWidth="1" hidden="1" min="9" max="9" style="148" width="73.140625"/>
    <col customWidth="1" min="10" max="10" style="145" width="15.00390625"/>
    <col customWidth="1" min="11" max="11" style="149" width="22.7109375"/>
    <col customWidth="1" min="12" max="12" style="150" width="9.7109375"/>
    <col customWidth="1" min="13" max="14" style="149" width="8.421875"/>
    <col customWidth="1" min="15" max="15" style="149" width="12.140625"/>
    <col customWidth="1" min="16" max="16" style="149" width="14.28125"/>
    <col customWidth="1" min="17" max="17" style="145" width="8.28125"/>
    <col min="18" max="16384" style="145" width="9.140625"/>
  </cols>
  <sheetData>
    <row r="1" ht="28.5">
      <c r="A1" s="151" t="s">
        <v>453</v>
      </c>
      <c r="B1" s="152" t="s">
        <v>454</v>
      </c>
      <c r="C1" s="152" t="s">
        <v>455</v>
      </c>
      <c r="D1" s="152" t="s">
        <v>456</v>
      </c>
      <c r="E1" s="152" t="s">
        <v>457</v>
      </c>
      <c r="F1" s="152" t="s">
        <v>458</v>
      </c>
      <c r="G1" s="152" t="s">
        <v>459</v>
      </c>
      <c r="H1" s="152" t="s">
        <v>460</v>
      </c>
      <c r="I1" s="153" t="s">
        <v>461</v>
      </c>
      <c r="J1" s="154" t="s">
        <v>462</v>
      </c>
      <c r="K1" s="155" t="s">
        <v>463</v>
      </c>
      <c r="L1" s="156"/>
      <c r="M1" s="155"/>
      <c r="N1" s="155"/>
      <c r="O1" s="155"/>
      <c r="P1" s="155" t="s">
        <v>15</v>
      </c>
      <c r="Q1" s="145"/>
      <c r="R1" s="145"/>
      <c r="S1" s="145"/>
      <c r="T1" s="145"/>
      <c r="U1" s="145"/>
      <c r="V1" s="145"/>
      <c r="W1" s="145"/>
      <c r="X1" s="145"/>
    </row>
    <row r="2" ht="14.25">
      <c r="A2" s="157">
        <v>1</v>
      </c>
      <c r="B2" s="158">
        <v>1</v>
      </c>
      <c r="C2" s="159" t="s">
        <v>464</v>
      </c>
      <c r="D2" s="160" t="s">
        <v>381</v>
      </c>
      <c r="E2" s="161">
        <f>IFERROR(INDEX('показатель 504-п'!E:E,MATCH('ПРТС'!P2,'показатель 504-п'!T:T,0)),"")</f>
        <v>283</v>
      </c>
      <c r="F2" s="158" t="s">
        <v>465</v>
      </c>
      <c r="G2" s="162" t="s">
        <v>466</v>
      </c>
      <c r="H2" s="163">
        <v>2017</v>
      </c>
      <c r="I2" s="164" t="s">
        <v>467</v>
      </c>
      <c r="J2" s="165">
        <v>1500000</v>
      </c>
      <c r="K2" s="166"/>
      <c r="L2" s="167"/>
      <c r="M2" s="166"/>
      <c r="N2" s="166"/>
      <c r="O2" s="166"/>
      <c r="P2" s="166">
        <v>1186</v>
      </c>
      <c r="Q2" s="145"/>
      <c r="R2" s="145"/>
      <c r="S2" s="145"/>
      <c r="T2" s="145"/>
      <c r="U2" s="145"/>
      <c r="V2" s="145"/>
      <c r="W2" s="145"/>
      <c r="X2" s="145"/>
    </row>
    <row r="3" ht="14.25">
      <c r="A3" s="157">
        <v>2</v>
      </c>
      <c r="B3" s="168">
        <v>1</v>
      </c>
      <c r="C3" s="169" t="s">
        <v>468</v>
      </c>
      <c r="D3" s="170" t="s">
        <v>469</v>
      </c>
      <c r="E3" s="161">
        <f>IFERROR(INDEX('показатель 504-п'!E:E,MATCH('ПРТС'!P3,'показатель 504-п'!T:T,0)),"")</f>
        <v>481</v>
      </c>
      <c r="F3" s="171" t="s">
        <v>465</v>
      </c>
      <c r="G3" s="172" t="s">
        <v>466</v>
      </c>
      <c r="H3" s="173">
        <v>2018</v>
      </c>
      <c r="I3" s="164" t="s">
        <v>470</v>
      </c>
      <c r="J3" s="174">
        <v>2852000</v>
      </c>
      <c r="K3" s="175"/>
      <c r="L3" s="176"/>
      <c r="M3" s="175"/>
      <c r="N3" s="175"/>
      <c r="O3" s="175"/>
      <c r="P3" s="177">
        <v>235</v>
      </c>
      <c r="Q3" s="145"/>
      <c r="R3" s="145"/>
      <c r="S3" s="145"/>
      <c r="T3" s="145"/>
      <c r="U3" s="145"/>
      <c r="V3" s="145"/>
      <c r="W3" s="145"/>
      <c r="X3" s="145"/>
    </row>
    <row r="4" ht="14.25">
      <c r="A4" s="157">
        <v>3</v>
      </c>
      <c r="B4" s="178">
        <v>2</v>
      </c>
      <c r="C4" s="179" t="s">
        <v>471</v>
      </c>
      <c r="D4" s="170" t="s">
        <v>472</v>
      </c>
      <c r="E4" s="161">
        <f>IFERROR(INDEX('показатель 504-п'!E:E,MATCH('ПРТС'!P4,'показатель 504-п'!T:T,0)),"")</f>
        <v>87</v>
      </c>
      <c r="F4" s="180" t="s">
        <v>465</v>
      </c>
      <c r="G4" s="181" t="s">
        <v>466</v>
      </c>
      <c r="H4" s="182">
        <v>2018</v>
      </c>
      <c r="I4" s="164" t="s">
        <v>473</v>
      </c>
      <c r="J4" s="183">
        <v>209800</v>
      </c>
      <c r="K4" s="177" t="s">
        <v>474</v>
      </c>
      <c r="L4" s="184">
        <v>1</v>
      </c>
      <c r="M4" s="177">
        <v>609</v>
      </c>
      <c r="N4" s="177">
        <v>609</v>
      </c>
      <c r="O4" s="177"/>
      <c r="P4" s="177">
        <v>306</v>
      </c>
      <c r="Q4" s="145"/>
      <c r="R4" s="145"/>
      <c r="S4" s="145"/>
      <c r="T4" s="145"/>
      <c r="U4" s="145"/>
      <c r="V4" s="145"/>
      <c r="W4" s="145"/>
      <c r="X4" s="145"/>
    </row>
    <row r="5" ht="36">
      <c r="A5" s="157">
        <v>4</v>
      </c>
      <c r="B5" s="185">
        <v>3</v>
      </c>
      <c r="C5" s="186" t="s">
        <v>471</v>
      </c>
      <c r="D5" s="187" t="s">
        <v>161</v>
      </c>
      <c r="E5" s="161">
        <f>IFERROR(INDEX('показатель 504-п'!E:E,MATCH('ПРТС'!P5,'показатель 504-п'!T:T,0)),"")</f>
        <v>475</v>
      </c>
      <c r="F5" s="188" t="s">
        <v>475</v>
      </c>
      <c r="G5" s="189" t="s">
        <v>466</v>
      </c>
      <c r="H5" s="190">
        <v>2018</v>
      </c>
      <c r="I5" s="191" t="s">
        <v>476</v>
      </c>
      <c r="J5" s="192">
        <v>3385700</v>
      </c>
      <c r="K5" s="177" t="s">
        <v>477</v>
      </c>
      <c r="L5" s="184">
        <v>3</v>
      </c>
      <c r="M5" s="177" t="s">
        <v>478</v>
      </c>
      <c r="N5" s="177">
        <f>728+84+502</f>
        <v>1314</v>
      </c>
      <c r="O5" s="177"/>
      <c r="P5" s="177">
        <v>314</v>
      </c>
      <c r="Q5" s="145"/>
      <c r="R5" s="145"/>
      <c r="S5" s="145"/>
      <c r="T5" s="145"/>
      <c r="U5" s="145"/>
      <c r="V5" s="145"/>
      <c r="W5" s="145"/>
      <c r="X5" s="145"/>
    </row>
    <row r="6" ht="24">
      <c r="A6" s="157">
        <v>5</v>
      </c>
      <c r="B6" s="193">
        <v>4</v>
      </c>
      <c r="C6" s="186" t="s">
        <v>471</v>
      </c>
      <c r="D6" s="187" t="s">
        <v>163</v>
      </c>
      <c r="E6" s="161">
        <f>IFERROR(INDEX('показатель 504-п'!E:E,MATCH('ПРТС'!P6,'показатель 504-п'!T:T,0)),"")</f>
        <v>313</v>
      </c>
      <c r="F6" s="188" t="s">
        <v>475</v>
      </c>
      <c r="G6" s="189" t="s">
        <v>466</v>
      </c>
      <c r="H6" s="190">
        <v>2018</v>
      </c>
      <c r="I6" s="191" t="s">
        <v>479</v>
      </c>
      <c r="J6" s="192">
        <v>3385700</v>
      </c>
      <c r="K6" s="177" t="s">
        <v>480</v>
      </c>
      <c r="L6" s="184">
        <v>2</v>
      </c>
      <c r="M6" s="177" t="s">
        <v>481</v>
      </c>
      <c r="N6" s="177">
        <f>153+22</f>
        <v>175</v>
      </c>
      <c r="O6" s="177"/>
      <c r="P6" s="177">
        <v>324</v>
      </c>
      <c r="Q6" s="145"/>
      <c r="R6" s="145"/>
      <c r="S6" s="145"/>
      <c r="T6" s="145"/>
      <c r="U6" s="145"/>
      <c r="V6" s="145"/>
      <c r="W6" s="145"/>
      <c r="X6" s="145"/>
    </row>
    <row r="7" ht="24">
      <c r="A7" s="157">
        <v>6</v>
      </c>
      <c r="B7" s="193">
        <v>5</v>
      </c>
      <c r="C7" s="186" t="s">
        <v>482</v>
      </c>
      <c r="D7" s="187" t="s">
        <v>281</v>
      </c>
      <c r="E7" s="161">
        <f>IFERROR(INDEX('показатель 504-п'!E:E,MATCH('ПРТС'!P7,'показатель 504-п'!T:T,0)),"")</f>
        <v>408</v>
      </c>
      <c r="F7" s="188" t="s">
        <v>475</v>
      </c>
      <c r="G7" s="189" t="s">
        <v>466</v>
      </c>
      <c r="H7" s="190">
        <v>2018</v>
      </c>
      <c r="I7" s="191" t="s">
        <v>483</v>
      </c>
      <c r="J7" s="192">
        <v>3385700</v>
      </c>
      <c r="K7" s="177"/>
      <c r="L7" s="184"/>
      <c r="M7" s="177"/>
      <c r="N7" s="177"/>
      <c r="O7" s="177"/>
      <c r="P7" s="177">
        <v>603</v>
      </c>
      <c r="Q7" s="145"/>
      <c r="R7" s="145"/>
      <c r="S7" s="145"/>
      <c r="T7" s="145"/>
      <c r="U7" s="145"/>
      <c r="V7" s="145"/>
      <c r="W7" s="145"/>
      <c r="X7" s="145"/>
    </row>
    <row r="8" ht="14.25">
      <c r="A8" s="157">
        <v>7</v>
      </c>
      <c r="B8" s="185">
        <v>6</v>
      </c>
      <c r="C8" s="186" t="s">
        <v>482</v>
      </c>
      <c r="D8" s="187" t="s">
        <v>282</v>
      </c>
      <c r="E8" s="161">
        <f>IFERROR(INDEX('показатель 504-п'!E:E,MATCH('ПРТС'!P8,'показатель 504-п'!T:T,0)),"")</f>
        <v>246</v>
      </c>
      <c r="F8" s="188" t="s">
        <v>475</v>
      </c>
      <c r="G8" s="189" t="s">
        <v>466</v>
      </c>
      <c r="H8" s="190">
        <v>2018</v>
      </c>
      <c r="I8" s="191" t="s">
        <v>484</v>
      </c>
      <c r="J8" s="192">
        <v>3385700</v>
      </c>
      <c r="K8" s="177"/>
      <c r="L8" s="184"/>
      <c r="M8" s="177"/>
      <c r="N8" s="177"/>
      <c r="O8" s="177"/>
      <c r="P8" s="177">
        <v>604</v>
      </c>
      <c r="Q8" s="145"/>
      <c r="R8" s="145"/>
      <c r="S8" s="145"/>
      <c r="T8" s="145"/>
      <c r="U8" s="145"/>
      <c r="V8" s="145"/>
      <c r="W8" s="145"/>
      <c r="X8" s="145"/>
    </row>
    <row r="9" ht="14.25">
      <c r="A9" s="157">
        <v>8</v>
      </c>
      <c r="B9" s="193">
        <v>7</v>
      </c>
      <c r="C9" s="186" t="s">
        <v>485</v>
      </c>
      <c r="D9" s="187" t="s">
        <v>289</v>
      </c>
      <c r="E9" s="161">
        <f>IFERROR(INDEX('показатель 504-п'!E:E,MATCH('ПРТС'!P9,'показатель 504-п'!T:T,0)),"")</f>
        <v>90</v>
      </c>
      <c r="F9" s="188" t="s">
        <v>475</v>
      </c>
      <c r="G9" s="189" t="s">
        <v>466</v>
      </c>
      <c r="H9" s="190">
        <v>2018</v>
      </c>
      <c r="I9" s="191" t="s">
        <v>486</v>
      </c>
      <c r="J9" s="192">
        <v>3385700</v>
      </c>
      <c r="K9" s="194"/>
      <c r="L9" s="195"/>
      <c r="M9" s="177"/>
      <c r="N9" s="177"/>
      <c r="O9" s="177"/>
      <c r="P9" s="177">
        <v>649</v>
      </c>
      <c r="Q9" s="145"/>
      <c r="R9" s="145"/>
      <c r="S9" s="145"/>
      <c r="T9" s="145"/>
      <c r="U9" s="145"/>
      <c r="V9" s="145"/>
      <c r="W9" s="145"/>
      <c r="X9" s="145"/>
    </row>
    <row r="10" ht="14.25">
      <c r="A10" s="157">
        <v>9</v>
      </c>
      <c r="B10" s="193">
        <v>8</v>
      </c>
      <c r="C10" s="186" t="s">
        <v>485</v>
      </c>
      <c r="D10" s="187" t="s">
        <v>171</v>
      </c>
      <c r="E10" s="161">
        <f>IFERROR(INDEX('показатель 504-п'!E:E,MATCH('ПРТС'!P10,'показатель 504-п'!T:T,0)),"")</f>
        <v>173</v>
      </c>
      <c r="F10" s="196" t="s">
        <v>475</v>
      </c>
      <c r="G10" s="196" t="s">
        <v>466</v>
      </c>
      <c r="H10" s="193">
        <v>2018</v>
      </c>
      <c r="I10" s="191" t="s">
        <v>487</v>
      </c>
      <c r="J10" s="192">
        <v>3385700</v>
      </c>
      <c r="K10" s="194" t="s">
        <v>488</v>
      </c>
      <c r="L10" s="195">
        <v>1</v>
      </c>
      <c r="M10" s="177">
        <v>29</v>
      </c>
      <c r="N10" s="177">
        <v>29</v>
      </c>
      <c r="O10" s="177"/>
      <c r="P10" s="177">
        <v>653</v>
      </c>
      <c r="Q10" s="145"/>
      <c r="R10" s="145"/>
      <c r="S10" s="145"/>
      <c r="T10" s="145"/>
      <c r="U10" s="145"/>
      <c r="V10" s="145"/>
      <c r="W10" s="145"/>
      <c r="X10" s="145"/>
    </row>
    <row r="11" ht="14.25">
      <c r="A11" s="157">
        <v>10</v>
      </c>
      <c r="B11" s="185">
        <v>9</v>
      </c>
      <c r="C11" s="186" t="s">
        <v>485</v>
      </c>
      <c r="D11" s="187" t="s">
        <v>292</v>
      </c>
      <c r="E11" s="161">
        <f>IFERROR(INDEX('показатель 504-п'!E:E,MATCH('ПРТС'!P11,'показатель 504-п'!T:T,0)),"")</f>
        <v>280</v>
      </c>
      <c r="F11" s="188" t="s">
        <v>475</v>
      </c>
      <c r="G11" s="189" t="s">
        <v>466</v>
      </c>
      <c r="H11" s="190">
        <v>2018</v>
      </c>
      <c r="I11" s="191" t="s">
        <v>489</v>
      </c>
      <c r="J11" s="192">
        <v>3385700</v>
      </c>
      <c r="K11" s="177"/>
      <c r="L11" s="184"/>
      <c r="M11" s="177"/>
      <c r="N11" s="177"/>
      <c r="O11" s="177"/>
      <c r="P11" s="177">
        <v>672</v>
      </c>
      <c r="Q11" s="145"/>
      <c r="R11" s="145"/>
      <c r="S11" s="145"/>
      <c r="T11" s="145"/>
      <c r="U11" s="145"/>
      <c r="V11" s="145"/>
      <c r="W11" s="145"/>
      <c r="X11" s="145"/>
    </row>
    <row r="12" ht="14.25">
      <c r="A12" s="157">
        <v>11</v>
      </c>
      <c r="B12" s="193">
        <v>10</v>
      </c>
      <c r="C12" s="186" t="s">
        <v>490</v>
      </c>
      <c r="D12" s="187" t="s">
        <v>175</v>
      </c>
      <c r="E12" s="161">
        <f>IFERROR(INDEX('показатель 504-п'!E:E,MATCH('ПРТС'!P12,'показатель 504-п'!T:T,0)),"")</f>
        <v>333</v>
      </c>
      <c r="F12" s="188" t="s">
        <v>475</v>
      </c>
      <c r="G12" s="189" t="s">
        <v>466</v>
      </c>
      <c r="H12" s="190">
        <v>2018</v>
      </c>
      <c r="I12" s="191" t="s">
        <v>491</v>
      </c>
      <c r="J12" s="192">
        <v>3382300</v>
      </c>
      <c r="K12" s="177"/>
      <c r="L12" s="184"/>
      <c r="M12" s="177"/>
      <c r="N12" s="177"/>
      <c r="O12" s="177"/>
      <c r="P12" s="177">
        <v>888</v>
      </c>
      <c r="Q12" s="145"/>
      <c r="R12" s="145"/>
      <c r="S12" s="145"/>
      <c r="T12" s="145"/>
      <c r="U12" s="145"/>
      <c r="V12" s="145"/>
      <c r="W12" s="145"/>
      <c r="X12" s="145"/>
    </row>
    <row r="13" ht="14.25">
      <c r="A13" s="157">
        <v>12</v>
      </c>
      <c r="B13" s="193">
        <v>11</v>
      </c>
      <c r="C13" s="186" t="s">
        <v>492</v>
      </c>
      <c r="D13" s="187" t="s">
        <v>348</v>
      </c>
      <c r="E13" s="161">
        <f>IFERROR(INDEX('показатель 504-п'!E:E,MATCH('ПРТС'!P13,'показатель 504-п'!T:T,0)),"")</f>
        <v>200</v>
      </c>
      <c r="F13" s="188" t="s">
        <v>475</v>
      </c>
      <c r="G13" s="189" t="s">
        <v>466</v>
      </c>
      <c r="H13" s="190">
        <v>2018</v>
      </c>
      <c r="I13" s="191" t="s">
        <v>493</v>
      </c>
      <c r="J13" s="192">
        <v>3368700</v>
      </c>
      <c r="K13" s="177"/>
      <c r="L13" s="184"/>
      <c r="M13" s="177"/>
      <c r="N13" s="177"/>
      <c r="O13" s="177"/>
      <c r="P13" s="177">
        <v>1007</v>
      </c>
      <c r="Q13" s="145"/>
      <c r="R13" s="145"/>
      <c r="S13" s="145"/>
      <c r="T13" s="145"/>
      <c r="U13" s="145"/>
      <c r="V13" s="145"/>
      <c r="W13" s="145"/>
      <c r="X13" s="145"/>
    </row>
    <row r="14" ht="14.25">
      <c r="A14" s="157">
        <v>13</v>
      </c>
      <c r="B14" s="185">
        <v>12</v>
      </c>
      <c r="C14" s="186" t="s">
        <v>494</v>
      </c>
      <c r="D14" s="187" t="s">
        <v>430</v>
      </c>
      <c r="E14" s="161">
        <f>IFERROR(INDEX('показатель 504-п'!E:E,MATCH('ПРТС'!P14,'показатель 504-п'!T:T,0)),"")</f>
        <v>462</v>
      </c>
      <c r="F14" s="188" t="s">
        <v>475</v>
      </c>
      <c r="G14" s="189" t="s">
        <v>466</v>
      </c>
      <c r="H14" s="190">
        <v>2018</v>
      </c>
      <c r="I14" s="191" t="s">
        <v>495</v>
      </c>
      <c r="J14" s="192">
        <v>3385700</v>
      </c>
      <c r="K14" s="177"/>
      <c r="L14" s="184"/>
      <c r="M14" s="177"/>
      <c r="N14" s="177"/>
      <c r="O14" s="177"/>
      <c r="P14" s="177">
        <v>1019</v>
      </c>
      <c r="Q14" s="145"/>
      <c r="R14" s="145"/>
      <c r="S14" s="145"/>
      <c r="T14" s="145"/>
      <c r="U14" s="145"/>
      <c r="V14" s="145"/>
      <c r="W14" s="145"/>
      <c r="X14" s="145"/>
    </row>
    <row r="15" ht="14.25">
      <c r="A15" s="157">
        <v>14</v>
      </c>
      <c r="B15" s="178">
        <v>13</v>
      </c>
      <c r="C15" s="197" t="s">
        <v>496</v>
      </c>
      <c r="D15" s="170" t="s">
        <v>180</v>
      </c>
      <c r="E15" s="161">
        <f>IFERROR(INDEX('показатель 504-п'!E:E,MATCH('ПРТС'!P15,'показатель 504-п'!T:T,0)),"")</f>
        <v>302</v>
      </c>
      <c r="F15" s="180" t="s">
        <v>465</v>
      </c>
      <c r="G15" s="181" t="s">
        <v>466</v>
      </c>
      <c r="H15" s="182">
        <v>2018</v>
      </c>
      <c r="I15" s="164" t="s">
        <v>497</v>
      </c>
      <c r="J15" s="183">
        <v>2520100</v>
      </c>
      <c r="K15" s="177"/>
      <c r="L15" s="184"/>
      <c r="M15" s="177"/>
      <c r="N15" s="177"/>
      <c r="O15" s="177"/>
      <c r="P15" s="177">
        <v>1180</v>
      </c>
      <c r="Q15" s="145"/>
      <c r="R15" s="145"/>
      <c r="S15" s="145"/>
      <c r="T15" s="145"/>
      <c r="U15" s="145"/>
      <c r="V15" s="145"/>
      <c r="W15" s="145"/>
      <c r="X15" s="145"/>
    </row>
    <row r="16" ht="14.25">
      <c r="A16" s="157">
        <v>15</v>
      </c>
      <c r="B16" s="193">
        <v>14</v>
      </c>
      <c r="C16" s="186" t="s">
        <v>498</v>
      </c>
      <c r="D16" s="187" t="s">
        <v>389</v>
      </c>
      <c r="E16" s="161">
        <f>IFERROR(INDEX('показатель 504-п'!E:E,MATCH('ПРТС'!P16,'показатель 504-п'!T:T,0)),"")</f>
        <v>127</v>
      </c>
      <c r="F16" s="188" t="s">
        <v>475</v>
      </c>
      <c r="G16" s="189" t="s">
        <v>466</v>
      </c>
      <c r="H16" s="190">
        <v>2018</v>
      </c>
      <c r="I16" s="191" t="s">
        <v>499</v>
      </c>
      <c r="J16" s="192">
        <v>3385700</v>
      </c>
      <c r="K16" s="177"/>
      <c r="L16" s="184"/>
      <c r="M16" s="177"/>
      <c r="N16" s="177"/>
      <c r="O16" s="177"/>
      <c r="P16" s="177">
        <v>1242</v>
      </c>
      <c r="Q16" s="145"/>
      <c r="R16" s="145"/>
      <c r="S16" s="145"/>
      <c r="T16" s="145"/>
      <c r="U16" s="145"/>
      <c r="V16" s="145"/>
      <c r="W16" s="145"/>
      <c r="X16" s="145"/>
    </row>
    <row r="17" ht="14.25">
      <c r="A17" s="157">
        <v>16</v>
      </c>
      <c r="B17" s="185">
        <v>15</v>
      </c>
      <c r="C17" s="186" t="s">
        <v>498</v>
      </c>
      <c r="D17" s="187" t="s">
        <v>182</v>
      </c>
      <c r="E17" s="161">
        <f>IFERROR(INDEX('показатель 504-п'!E:E,MATCH('ПРТС'!P17,'показатель 504-п'!T:T,0)),"")</f>
        <v>454</v>
      </c>
      <c r="F17" s="188" t="s">
        <v>475</v>
      </c>
      <c r="G17" s="189" t="s">
        <v>466</v>
      </c>
      <c r="H17" s="190">
        <v>2018</v>
      </c>
      <c r="I17" s="191" t="s">
        <v>499</v>
      </c>
      <c r="J17" s="192">
        <v>3385700</v>
      </c>
      <c r="K17" s="177"/>
      <c r="L17" s="184"/>
      <c r="M17" s="177"/>
      <c r="N17" s="177"/>
      <c r="O17" s="177"/>
      <c r="P17" s="177">
        <v>1248</v>
      </c>
      <c r="Q17" s="145"/>
      <c r="R17" s="145"/>
      <c r="S17" s="145"/>
      <c r="T17" s="145"/>
      <c r="U17" s="145"/>
      <c r="V17" s="145"/>
      <c r="W17" s="145"/>
      <c r="X17" s="145"/>
    </row>
    <row r="18" ht="14.25">
      <c r="A18" s="157">
        <v>17</v>
      </c>
      <c r="B18" s="193">
        <v>16</v>
      </c>
      <c r="C18" s="186" t="s">
        <v>498</v>
      </c>
      <c r="D18" s="187" t="s">
        <v>183</v>
      </c>
      <c r="E18" s="161">
        <f>IFERROR(INDEX('показатель 504-п'!E:E,MATCH('ПРТС'!P18,'показатель 504-п'!T:T,0)),"")</f>
        <v>155</v>
      </c>
      <c r="F18" s="188" t="s">
        <v>475</v>
      </c>
      <c r="G18" s="189" t="s">
        <v>466</v>
      </c>
      <c r="H18" s="190">
        <v>2018</v>
      </c>
      <c r="I18" s="191" t="s">
        <v>499</v>
      </c>
      <c r="J18" s="192">
        <v>3385700</v>
      </c>
      <c r="K18" s="177"/>
      <c r="L18" s="184"/>
      <c r="M18" s="177"/>
      <c r="N18" s="177"/>
      <c r="O18" s="177"/>
      <c r="P18" s="177">
        <v>1256</v>
      </c>
      <c r="Q18" s="145"/>
      <c r="R18" s="145"/>
      <c r="S18" s="145"/>
      <c r="T18" s="145"/>
      <c r="U18" s="145"/>
      <c r="V18" s="145"/>
      <c r="W18" s="145"/>
      <c r="X18" s="145"/>
    </row>
    <row r="19" ht="14.25">
      <c r="A19" s="157">
        <v>18</v>
      </c>
      <c r="B19" s="193">
        <v>17</v>
      </c>
      <c r="C19" s="186" t="s">
        <v>498</v>
      </c>
      <c r="D19" s="187" t="s">
        <v>184</v>
      </c>
      <c r="E19" s="161">
        <f>IFERROR(INDEX('показатель 504-п'!E:E,MATCH('ПРТС'!P19,'показатель 504-п'!T:T,0)),"")</f>
        <v>129</v>
      </c>
      <c r="F19" s="188" t="s">
        <v>475</v>
      </c>
      <c r="G19" s="189" t="s">
        <v>466</v>
      </c>
      <c r="H19" s="190">
        <v>2018</v>
      </c>
      <c r="I19" s="191" t="s">
        <v>499</v>
      </c>
      <c r="J19" s="192">
        <v>3385700</v>
      </c>
      <c r="K19" s="177"/>
      <c r="L19" s="184"/>
      <c r="M19" s="177"/>
      <c r="N19" s="177"/>
      <c r="O19" s="177"/>
      <c r="P19" s="177">
        <v>1257</v>
      </c>
      <c r="Q19" s="198" t="s">
        <v>500</v>
      </c>
      <c r="R19" s="145"/>
      <c r="S19" s="145"/>
      <c r="T19" s="145"/>
      <c r="U19" s="145"/>
      <c r="V19" s="145"/>
      <c r="W19" s="145"/>
      <c r="X19" s="145"/>
    </row>
    <row r="20" ht="14.25">
      <c r="A20" s="157">
        <v>19</v>
      </c>
      <c r="B20" s="185">
        <v>18</v>
      </c>
      <c r="C20" s="186" t="s">
        <v>501</v>
      </c>
      <c r="D20" s="187" t="s">
        <v>502</v>
      </c>
      <c r="E20" s="161">
        <f>IFERROR(INDEX('показатель 504-п'!E:E,MATCH('ПРТС'!P20,'показатель 504-п'!T:T,0)),"")</f>
        <v>377</v>
      </c>
      <c r="F20" s="188" t="s">
        <v>475</v>
      </c>
      <c r="G20" s="189" t="s">
        <v>466</v>
      </c>
      <c r="H20" s="190">
        <v>2018</v>
      </c>
      <c r="I20" s="191" t="s">
        <v>503</v>
      </c>
      <c r="J20" s="192">
        <v>3385700</v>
      </c>
      <c r="K20" s="177"/>
      <c r="L20" s="184"/>
      <c r="M20" s="177"/>
      <c r="N20" s="177"/>
      <c r="O20" s="177"/>
      <c r="P20" s="177">
        <v>1471</v>
      </c>
      <c r="Q20" s="145"/>
      <c r="R20" s="145"/>
      <c r="S20" s="145"/>
      <c r="T20" s="145"/>
      <c r="U20" s="145"/>
      <c r="V20" s="145"/>
      <c r="W20" s="145"/>
      <c r="X20" s="145"/>
    </row>
    <row r="21" ht="14.25">
      <c r="A21" s="157">
        <v>20</v>
      </c>
      <c r="B21" s="199">
        <v>19</v>
      </c>
      <c r="C21" s="200" t="s">
        <v>504</v>
      </c>
      <c r="D21" s="201" t="s">
        <v>446</v>
      </c>
      <c r="E21" s="161">
        <f>IFERROR(INDEX('показатель 504-п'!E:E,MATCH('ПРТС'!P21,'показатель 504-п'!T:T,0)),"")</f>
        <v>239</v>
      </c>
      <c r="F21" s="202" t="s">
        <v>475</v>
      </c>
      <c r="G21" s="203" t="s">
        <v>466</v>
      </c>
      <c r="H21" s="204">
        <v>2018</v>
      </c>
      <c r="I21" s="191" t="s">
        <v>505</v>
      </c>
      <c r="J21" s="205">
        <v>3385700</v>
      </c>
      <c r="K21" s="166"/>
      <c r="L21" s="167"/>
      <c r="M21" s="166"/>
      <c r="N21" s="166"/>
      <c r="O21" s="166"/>
      <c r="P21" s="166">
        <v>1666</v>
      </c>
      <c r="Q21" s="145"/>
      <c r="R21" s="145"/>
      <c r="S21" s="145"/>
      <c r="T21" s="145"/>
      <c r="U21" s="145"/>
      <c r="V21" s="145"/>
      <c r="W21" s="145"/>
      <c r="X21" s="145"/>
    </row>
    <row r="22" ht="14.25">
      <c r="A22" s="157">
        <v>21</v>
      </c>
      <c r="B22" s="206">
        <v>1</v>
      </c>
      <c r="C22" s="207" t="s">
        <v>506</v>
      </c>
      <c r="D22" s="208" t="s">
        <v>507</v>
      </c>
      <c r="E22" s="161">
        <f>IFERROR(INDEX('показатель 504-п'!E:E,MATCH('ПРТС'!P22,'показатель 504-п'!T:T,0)),"")</f>
        <v>417</v>
      </c>
      <c r="F22" s="209" t="s">
        <v>465</v>
      </c>
      <c r="G22" s="209" t="s">
        <v>466</v>
      </c>
      <c r="H22" s="206">
        <v>2019</v>
      </c>
      <c r="I22" s="164" t="s">
        <v>508</v>
      </c>
      <c r="J22" s="174">
        <v>5874120</v>
      </c>
      <c r="K22" s="210" t="s">
        <v>509</v>
      </c>
      <c r="L22" s="211">
        <v>1</v>
      </c>
      <c r="M22" s="211">
        <v>177</v>
      </c>
      <c r="N22" s="211">
        <v>177</v>
      </c>
      <c r="O22" s="175"/>
      <c r="P22" s="177">
        <v>43</v>
      </c>
      <c r="Q22" s="145"/>
      <c r="R22" s="145"/>
      <c r="S22" s="145"/>
      <c r="T22" s="145"/>
      <c r="U22" s="145"/>
      <c r="V22" s="145"/>
      <c r="W22" s="145"/>
      <c r="X22" s="145"/>
    </row>
    <row r="23" ht="14.25">
      <c r="A23" s="157">
        <v>22</v>
      </c>
      <c r="B23" s="212">
        <v>2</v>
      </c>
      <c r="C23" s="213" t="s">
        <v>506</v>
      </c>
      <c r="D23" s="214" t="s">
        <v>510</v>
      </c>
      <c r="E23" s="161">
        <f>IFERROR(INDEX('показатель 504-п'!E:E,MATCH('ПРТС'!P23,'показатель 504-п'!T:T,0)),"")</f>
        <v>459</v>
      </c>
      <c r="F23" s="209" t="s">
        <v>465</v>
      </c>
      <c r="G23" s="209" t="s">
        <v>466</v>
      </c>
      <c r="H23" s="212">
        <v>2019</v>
      </c>
      <c r="I23" s="164" t="s">
        <v>511</v>
      </c>
      <c r="J23" s="183">
        <v>5874120</v>
      </c>
      <c r="K23" s="215" t="s">
        <v>512</v>
      </c>
      <c r="L23" s="195">
        <v>1</v>
      </c>
      <c r="M23" s="195">
        <v>30</v>
      </c>
      <c r="N23" s="195">
        <v>30</v>
      </c>
      <c r="O23" s="177"/>
      <c r="P23" s="177">
        <v>47</v>
      </c>
      <c r="Q23" s="145"/>
      <c r="R23" s="145"/>
      <c r="S23" s="145"/>
      <c r="T23" s="145"/>
      <c r="U23" s="145"/>
      <c r="V23" s="145"/>
      <c r="W23" s="145"/>
      <c r="X23" s="145"/>
    </row>
    <row r="24" ht="14.25">
      <c r="A24" s="157">
        <v>23</v>
      </c>
      <c r="B24" s="185">
        <v>3</v>
      </c>
      <c r="C24" s="216" t="s">
        <v>482</v>
      </c>
      <c r="D24" s="217" t="s">
        <v>275</v>
      </c>
      <c r="E24" s="161">
        <f>IFERROR(INDEX('показатель 504-п'!E:E,MATCH('ПРТС'!P24,'показатель 504-п'!T:T,0)),"")</f>
        <v>317</v>
      </c>
      <c r="F24" s="188" t="s">
        <v>475</v>
      </c>
      <c r="G24" s="189" t="s">
        <v>466</v>
      </c>
      <c r="H24" s="218">
        <v>2019</v>
      </c>
      <c r="I24" s="191" t="s">
        <v>513</v>
      </c>
      <c r="J24" s="192">
        <v>3748539.7000000002</v>
      </c>
      <c r="K24" s="215"/>
      <c r="L24" s="195"/>
      <c r="M24" s="195"/>
      <c r="N24" s="195"/>
      <c r="O24" s="177"/>
      <c r="P24" s="177">
        <v>581</v>
      </c>
      <c r="Q24" s="145"/>
      <c r="R24" s="145"/>
      <c r="S24" s="145"/>
      <c r="T24" s="145"/>
      <c r="U24" s="145"/>
      <c r="V24" s="145"/>
      <c r="W24" s="145"/>
      <c r="X24" s="145"/>
    </row>
    <row r="25" ht="14.25">
      <c r="A25" s="157">
        <v>24</v>
      </c>
      <c r="B25" s="185">
        <v>4</v>
      </c>
      <c r="C25" s="216" t="s">
        <v>482</v>
      </c>
      <c r="D25" s="217" t="s">
        <v>277</v>
      </c>
      <c r="E25" s="161">
        <f>IFERROR(INDEX('показатель 504-п'!E:E,MATCH('ПРТС'!P25,'показатель 504-п'!T:T,0)),"")</f>
        <v>279</v>
      </c>
      <c r="F25" s="188" t="s">
        <v>475</v>
      </c>
      <c r="G25" s="189" t="s">
        <v>466</v>
      </c>
      <c r="H25" s="218">
        <v>2019</v>
      </c>
      <c r="I25" s="191" t="s">
        <v>514</v>
      </c>
      <c r="J25" s="192">
        <v>3748539.7000000002</v>
      </c>
      <c r="K25" s="215"/>
      <c r="L25" s="195"/>
      <c r="M25" s="219"/>
      <c r="N25" s="219"/>
      <c r="O25" s="177"/>
      <c r="P25" s="177">
        <v>591</v>
      </c>
      <c r="Q25" s="145"/>
      <c r="R25" s="145"/>
      <c r="S25" s="145"/>
      <c r="T25" s="145"/>
      <c r="U25" s="145"/>
      <c r="V25" s="145"/>
      <c r="W25" s="145"/>
      <c r="X25" s="145"/>
    </row>
    <row r="26" ht="14.25">
      <c r="A26" s="157">
        <v>25</v>
      </c>
      <c r="B26" s="185">
        <v>5</v>
      </c>
      <c r="C26" s="216" t="s">
        <v>482</v>
      </c>
      <c r="D26" s="217" t="s">
        <v>280</v>
      </c>
      <c r="E26" s="161">
        <f>IFERROR(INDEX('показатель 504-п'!E:E,MATCH('ПРТС'!P26,'показатель 504-п'!T:T,0)),"")</f>
        <v>419</v>
      </c>
      <c r="F26" s="188" t="s">
        <v>475</v>
      </c>
      <c r="G26" s="189" t="s">
        <v>466</v>
      </c>
      <c r="H26" s="218">
        <v>2019</v>
      </c>
      <c r="I26" s="191" t="s">
        <v>515</v>
      </c>
      <c r="J26" s="192">
        <v>3748539.7000000002</v>
      </c>
      <c r="K26" s="215"/>
      <c r="L26" s="195"/>
      <c r="M26" s="219"/>
      <c r="N26" s="219"/>
      <c r="O26" s="177"/>
      <c r="P26" s="177">
        <v>600</v>
      </c>
      <c r="Q26" s="145"/>
      <c r="R26" s="145"/>
      <c r="S26" s="145"/>
      <c r="T26" s="145"/>
      <c r="U26" s="145"/>
      <c r="V26" s="145"/>
      <c r="W26" s="145"/>
      <c r="X26" s="145"/>
    </row>
    <row r="27" ht="14.25">
      <c r="A27" s="157">
        <v>26</v>
      </c>
      <c r="B27" s="185">
        <v>9</v>
      </c>
      <c r="C27" s="216" t="s">
        <v>485</v>
      </c>
      <c r="D27" s="217" t="s">
        <v>225</v>
      </c>
      <c r="E27" s="161">
        <f>IFERROR(INDEX('показатель 504-п'!E:E,MATCH('ПРТС'!P27,'показатель 504-п'!T:T,0)),"")</f>
        <v>395</v>
      </c>
      <c r="F27" s="188" t="s">
        <v>475</v>
      </c>
      <c r="G27" s="189" t="s">
        <v>466</v>
      </c>
      <c r="H27" s="218">
        <v>2019</v>
      </c>
      <c r="I27" s="191" t="s">
        <v>516</v>
      </c>
      <c r="J27" s="192">
        <v>3748539.7000000002</v>
      </c>
      <c r="K27" s="215" t="s">
        <v>517</v>
      </c>
      <c r="L27" s="195">
        <v>1</v>
      </c>
      <c r="M27" s="195">
        <v>212</v>
      </c>
      <c r="N27" s="195">
        <v>212</v>
      </c>
      <c r="O27" s="177"/>
      <c r="P27" s="177">
        <v>650</v>
      </c>
      <c r="Q27" s="145"/>
      <c r="R27" s="145"/>
      <c r="S27" s="145"/>
      <c r="T27" s="145"/>
      <c r="U27" s="145"/>
      <c r="V27" s="145"/>
      <c r="W27" s="145"/>
      <c r="X27" s="145"/>
    </row>
    <row r="28" ht="14.25">
      <c r="A28" s="157">
        <v>27</v>
      </c>
      <c r="B28" s="185">
        <v>6</v>
      </c>
      <c r="C28" s="216" t="s">
        <v>485</v>
      </c>
      <c r="D28" s="217" t="s">
        <v>172</v>
      </c>
      <c r="E28" s="161">
        <f>IFERROR(INDEX('показатель 504-п'!E:E,MATCH('ПРТС'!P28,'показатель 504-п'!T:T,0)),"")</f>
        <v>196</v>
      </c>
      <c r="F28" s="188" t="s">
        <v>475</v>
      </c>
      <c r="G28" s="189" t="s">
        <v>466</v>
      </c>
      <c r="H28" s="218">
        <v>2019</v>
      </c>
      <c r="I28" s="191" t="s">
        <v>518</v>
      </c>
      <c r="J28" s="192">
        <v>3748539.7000000002</v>
      </c>
      <c r="K28" s="215"/>
      <c r="L28" s="195"/>
      <c r="M28" s="195"/>
      <c r="N28" s="195"/>
      <c r="O28" s="177"/>
      <c r="P28" s="177">
        <v>656</v>
      </c>
      <c r="Q28" s="145"/>
      <c r="R28" s="145"/>
      <c r="S28" s="145"/>
      <c r="T28" s="145"/>
      <c r="U28" s="145"/>
      <c r="V28" s="145"/>
      <c r="W28" s="145"/>
      <c r="X28" s="145"/>
    </row>
    <row r="29" ht="14.25">
      <c r="A29" s="157">
        <v>28</v>
      </c>
      <c r="B29" s="185">
        <v>7</v>
      </c>
      <c r="C29" s="216" t="s">
        <v>485</v>
      </c>
      <c r="D29" s="217" t="s">
        <v>290</v>
      </c>
      <c r="E29" s="161">
        <f>IFERROR(INDEX('показатель 504-п'!E:E,MATCH('ПРТС'!P29,'показатель 504-п'!T:T,0)),"")</f>
        <v>273</v>
      </c>
      <c r="F29" s="188" t="s">
        <v>475</v>
      </c>
      <c r="G29" s="189" t="s">
        <v>466</v>
      </c>
      <c r="H29" s="218">
        <v>2019</v>
      </c>
      <c r="I29" s="191" t="s">
        <v>519</v>
      </c>
      <c r="J29" s="192">
        <v>3748539.7000000002</v>
      </c>
      <c r="K29" s="215"/>
      <c r="L29" s="195"/>
      <c r="M29" s="219"/>
      <c r="N29" s="219"/>
      <c r="O29" s="177"/>
      <c r="P29" s="177">
        <v>660</v>
      </c>
      <c r="Q29" s="145"/>
      <c r="R29" s="145"/>
      <c r="S29" s="145"/>
      <c r="T29" s="145"/>
      <c r="U29" s="145"/>
      <c r="V29" s="145"/>
      <c r="W29" s="145"/>
      <c r="X29" s="145"/>
    </row>
    <row r="30" ht="14.25">
      <c r="A30" s="157">
        <v>29</v>
      </c>
      <c r="B30" s="185">
        <v>8</v>
      </c>
      <c r="C30" s="216" t="s">
        <v>485</v>
      </c>
      <c r="D30" s="217" t="s">
        <v>520</v>
      </c>
      <c r="E30" s="161">
        <f>IFERROR(INDEX('показатель 504-п'!E:E,MATCH('ПРТС'!P30,'показатель 504-п'!T:T,0)),"")</f>
        <v>222</v>
      </c>
      <c r="F30" s="188" t="s">
        <v>475</v>
      </c>
      <c r="G30" s="189" t="s">
        <v>466</v>
      </c>
      <c r="H30" s="218">
        <v>2019</v>
      </c>
      <c r="I30" s="191" t="s">
        <v>521</v>
      </c>
      <c r="J30" s="192">
        <v>3748539.7000000002</v>
      </c>
      <c r="K30" s="215" t="s">
        <v>522</v>
      </c>
      <c r="L30" s="195">
        <v>1</v>
      </c>
      <c r="M30" s="195">
        <v>255</v>
      </c>
      <c r="N30" s="195">
        <v>255</v>
      </c>
      <c r="O30" s="177" t="s">
        <v>523</v>
      </c>
      <c r="P30" s="177">
        <v>681</v>
      </c>
      <c r="Q30" s="145"/>
      <c r="R30" s="145"/>
      <c r="S30" s="145"/>
      <c r="T30" s="145"/>
      <c r="U30" s="145"/>
      <c r="V30" s="145"/>
      <c r="W30" s="145"/>
      <c r="X30" s="145"/>
    </row>
    <row r="31" ht="14.25">
      <c r="A31" s="157">
        <v>30</v>
      </c>
      <c r="B31" s="185">
        <v>10</v>
      </c>
      <c r="C31" s="216" t="s">
        <v>485</v>
      </c>
      <c r="D31" s="217" t="s">
        <v>524</v>
      </c>
      <c r="E31" s="161">
        <f>IFERROR(INDEX('показатель 504-п'!E:E,MATCH('ПРТС'!P31,'показатель 504-п'!T:T,0)),"")</f>
        <v>469</v>
      </c>
      <c r="F31" s="188" t="s">
        <v>475</v>
      </c>
      <c r="G31" s="189" t="s">
        <v>466</v>
      </c>
      <c r="H31" s="218">
        <v>2019</v>
      </c>
      <c r="I31" s="191" t="s">
        <v>525</v>
      </c>
      <c r="J31" s="192">
        <v>3442997.5499999998</v>
      </c>
      <c r="K31" s="215"/>
      <c r="L31" s="195"/>
      <c r="M31" s="195"/>
      <c r="N31" s="195"/>
      <c r="O31" s="177"/>
      <c r="P31" s="177">
        <v>689</v>
      </c>
      <c r="Q31" s="145"/>
      <c r="R31" s="145"/>
      <c r="S31" s="145"/>
      <c r="T31" s="145"/>
      <c r="U31" s="145"/>
      <c r="V31" s="145"/>
      <c r="W31" s="145"/>
      <c r="X31" s="145"/>
    </row>
    <row r="32" ht="14.25">
      <c r="A32" s="157">
        <v>31</v>
      </c>
      <c r="B32" s="185">
        <v>11</v>
      </c>
      <c r="C32" s="186" t="s">
        <v>526</v>
      </c>
      <c r="D32" s="220" t="s">
        <v>527</v>
      </c>
      <c r="E32" s="161">
        <f>IFERROR(INDEX('показатель 504-п'!E:E,MATCH('ПРТС'!P32,'показатель 504-п'!T:T,0)),"")</f>
        <v>732</v>
      </c>
      <c r="F32" s="188" t="s">
        <v>475</v>
      </c>
      <c r="G32" s="189" t="s">
        <v>466</v>
      </c>
      <c r="H32" s="218">
        <v>2019</v>
      </c>
      <c r="I32" s="191" t="s">
        <v>528</v>
      </c>
      <c r="J32" s="192">
        <v>3748539.7000000002</v>
      </c>
      <c r="K32" s="215"/>
      <c r="L32" s="195"/>
      <c r="M32" s="195"/>
      <c r="N32" s="195"/>
      <c r="O32" s="177"/>
      <c r="P32" s="177">
        <v>771</v>
      </c>
      <c r="Q32" s="145"/>
      <c r="R32" s="145"/>
      <c r="S32" s="145"/>
      <c r="T32" s="145"/>
      <c r="U32" s="145"/>
      <c r="V32" s="145"/>
      <c r="W32" s="145"/>
      <c r="X32" s="145"/>
    </row>
    <row r="33" ht="14.25">
      <c r="A33" s="157">
        <v>32</v>
      </c>
      <c r="B33" s="212">
        <v>12</v>
      </c>
      <c r="C33" s="213" t="s">
        <v>526</v>
      </c>
      <c r="D33" s="214" t="s">
        <v>529</v>
      </c>
      <c r="E33" s="161">
        <f>IFERROR(INDEX('показатель 504-п'!E:E,MATCH('ПРТС'!P33,'показатель 504-п'!T:T,0)),"")</f>
        <v>537</v>
      </c>
      <c r="F33" s="180" t="s">
        <v>465</v>
      </c>
      <c r="G33" s="181" t="s">
        <v>466</v>
      </c>
      <c r="H33" s="221">
        <v>2019</v>
      </c>
      <c r="I33" s="164" t="s">
        <v>530</v>
      </c>
      <c r="J33" s="183">
        <v>5874120</v>
      </c>
      <c r="K33" s="215" t="s">
        <v>531</v>
      </c>
      <c r="L33" s="195">
        <v>1</v>
      </c>
      <c r="M33" s="195">
        <v>267</v>
      </c>
      <c r="N33" s="195">
        <v>267</v>
      </c>
      <c r="O33" s="177" t="s">
        <v>523</v>
      </c>
      <c r="P33" s="177">
        <v>780</v>
      </c>
      <c r="Q33" s="145"/>
      <c r="R33" s="145"/>
      <c r="S33" s="145"/>
      <c r="T33" s="145"/>
      <c r="U33" s="145"/>
      <c r="V33" s="145"/>
      <c r="W33" s="145"/>
      <c r="X33" s="145"/>
    </row>
    <row r="34" ht="14.25">
      <c r="A34" s="157">
        <v>33</v>
      </c>
      <c r="B34" s="212">
        <v>13</v>
      </c>
      <c r="C34" s="213" t="s">
        <v>490</v>
      </c>
      <c r="D34" s="214" t="s">
        <v>430</v>
      </c>
      <c r="E34" s="161">
        <f>IFERROR(INDEX('показатель 504-п'!E:E,MATCH('ПРТС'!P34,'показатель 504-п'!T:T,0)),"")</f>
        <v>732</v>
      </c>
      <c r="F34" s="180" t="s">
        <v>465</v>
      </c>
      <c r="G34" s="181" t="s">
        <v>466</v>
      </c>
      <c r="H34" s="221">
        <v>2019</v>
      </c>
      <c r="I34" s="164" t="s">
        <v>532</v>
      </c>
      <c r="J34" s="183">
        <v>7432560</v>
      </c>
      <c r="K34" s="215" t="s">
        <v>533</v>
      </c>
      <c r="L34" s="195">
        <v>1</v>
      </c>
      <c r="M34" s="195">
        <v>205</v>
      </c>
      <c r="N34" s="195">
        <v>205</v>
      </c>
      <c r="O34" s="177" t="s">
        <v>534</v>
      </c>
      <c r="P34" s="177">
        <v>877</v>
      </c>
      <c r="Q34" s="145"/>
      <c r="R34" s="145"/>
      <c r="S34" s="145"/>
      <c r="T34" s="145"/>
      <c r="U34" s="145"/>
      <c r="V34" s="145"/>
      <c r="W34" s="145"/>
      <c r="X34" s="145"/>
    </row>
    <row r="35" ht="14.25">
      <c r="A35" s="157">
        <v>34</v>
      </c>
      <c r="B35" s="185">
        <v>14</v>
      </c>
      <c r="C35" s="216" t="s">
        <v>490</v>
      </c>
      <c r="D35" s="217" t="s">
        <v>329</v>
      </c>
      <c r="E35" s="161">
        <f>IFERROR(INDEX('показатель 504-п'!E:E,MATCH('ПРТС'!P35,'показатель 504-п'!T:T,0)),"")</f>
        <v>225</v>
      </c>
      <c r="F35" s="188" t="s">
        <v>475</v>
      </c>
      <c r="G35" s="189" t="s">
        <v>466</v>
      </c>
      <c r="H35" s="218">
        <v>2019</v>
      </c>
      <c r="I35" s="191" t="s">
        <v>535</v>
      </c>
      <c r="J35" s="192">
        <v>5663923.0800000001</v>
      </c>
      <c r="K35" s="222"/>
      <c r="L35" s="219"/>
      <c r="M35" s="184"/>
      <c r="N35" s="184"/>
      <c r="O35" s="177"/>
      <c r="P35" s="177">
        <v>878</v>
      </c>
      <c r="Q35" s="145"/>
      <c r="R35" s="145"/>
      <c r="S35" s="145"/>
      <c r="T35" s="145"/>
      <c r="U35" s="145"/>
      <c r="V35" s="145"/>
      <c r="W35" s="145"/>
      <c r="X35" s="145"/>
    </row>
    <row r="36" ht="14.25">
      <c r="A36" s="157">
        <v>35</v>
      </c>
      <c r="B36" s="185">
        <v>15</v>
      </c>
      <c r="C36" s="216" t="s">
        <v>494</v>
      </c>
      <c r="D36" s="217" t="s">
        <v>356</v>
      </c>
      <c r="E36" s="161">
        <f>IFERROR(INDEX('показатель 504-п'!E:E,MATCH('ПРТС'!P36,'показатель 504-п'!T:T,0)),"")</f>
        <v>314</v>
      </c>
      <c r="F36" s="188" t="s">
        <v>475</v>
      </c>
      <c r="G36" s="189" t="s">
        <v>466</v>
      </c>
      <c r="H36" s="218">
        <v>2019</v>
      </c>
      <c r="I36" s="191" t="s">
        <v>536</v>
      </c>
      <c r="J36" s="192">
        <v>3748539.7000000002</v>
      </c>
      <c r="K36" s="215"/>
      <c r="L36" s="195"/>
      <c r="M36" s="195"/>
      <c r="N36" s="195"/>
      <c r="O36" s="177"/>
      <c r="P36" s="177">
        <v>1042</v>
      </c>
      <c r="Q36" s="145"/>
      <c r="R36" s="145"/>
      <c r="S36" s="145"/>
      <c r="T36" s="145"/>
      <c r="U36" s="145"/>
      <c r="V36" s="145"/>
      <c r="W36" s="145"/>
      <c r="X36" s="145"/>
    </row>
    <row r="37" ht="14.25">
      <c r="A37" s="157">
        <v>36</v>
      </c>
      <c r="B37" s="212">
        <v>17</v>
      </c>
      <c r="C37" s="213" t="s">
        <v>537</v>
      </c>
      <c r="D37" s="214" t="s">
        <v>161</v>
      </c>
      <c r="E37" s="161">
        <f>IFERROR(INDEX('показатель 504-п'!E:E,MATCH('ПРТС'!P37,'показатель 504-п'!T:T,0)),"")</f>
        <v>515</v>
      </c>
      <c r="F37" s="180" t="s">
        <v>465</v>
      </c>
      <c r="G37" s="181" t="s">
        <v>466</v>
      </c>
      <c r="H37" s="221">
        <v>2019</v>
      </c>
      <c r="I37" s="164" t="s">
        <v>538</v>
      </c>
      <c r="J37" s="183">
        <v>6258142.3899999997</v>
      </c>
      <c r="K37" s="215" t="s">
        <v>539</v>
      </c>
      <c r="L37" s="195">
        <v>1</v>
      </c>
      <c r="M37" s="195">
        <v>13</v>
      </c>
      <c r="N37" s="195">
        <v>13</v>
      </c>
      <c r="O37" s="177"/>
      <c r="P37" s="177">
        <v>1362</v>
      </c>
      <c r="Q37" s="145"/>
      <c r="R37" s="145"/>
      <c r="S37" s="145"/>
      <c r="T37" s="145"/>
      <c r="U37" s="145"/>
      <c r="V37" s="145"/>
      <c r="W37" s="145"/>
      <c r="X37" s="145"/>
    </row>
    <row r="38" ht="14.25">
      <c r="A38" s="157">
        <v>37</v>
      </c>
      <c r="B38" s="212">
        <v>16</v>
      </c>
      <c r="C38" s="213" t="s">
        <v>537</v>
      </c>
      <c r="D38" s="214" t="s">
        <v>402</v>
      </c>
      <c r="E38" s="161">
        <f>IFERROR(INDEX('показатель 504-п'!E:E,MATCH('ПРТС'!P38,'показатель 504-п'!T:T,0)),"")</f>
        <v>253</v>
      </c>
      <c r="F38" s="180" t="s">
        <v>465</v>
      </c>
      <c r="G38" s="181" t="s">
        <v>466</v>
      </c>
      <c r="H38" s="221">
        <v>2019</v>
      </c>
      <c r="I38" s="164" t="s">
        <v>540</v>
      </c>
      <c r="J38" s="183">
        <v>6416626.9500000002</v>
      </c>
      <c r="K38" s="215" t="s">
        <v>541</v>
      </c>
      <c r="L38" s="195">
        <v>1</v>
      </c>
      <c r="M38" s="195">
        <v>90</v>
      </c>
      <c r="N38" s="195">
        <v>90</v>
      </c>
      <c r="O38" s="177"/>
      <c r="P38" s="177">
        <v>1365</v>
      </c>
      <c r="Q38" s="145"/>
      <c r="R38" s="145"/>
      <c r="S38" s="145"/>
      <c r="T38" s="145"/>
      <c r="U38" s="145"/>
      <c r="V38" s="145"/>
      <c r="W38" s="145"/>
      <c r="X38" s="145"/>
    </row>
    <row r="39" ht="14.25">
      <c r="A39" s="157">
        <v>38</v>
      </c>
      <c r="B39" s="158">
        <v>18</v>
      </c>
      <c r="C39" s="223" t="s">
        <v>542</v>
      </c>
      <c r="D39" s="224" t="s">
        <v>185</v>
      </c>
      <c r="E39" s="161">
        <f>IFERROR(INDEX('показатель 504-п'!E:E,MATCH('ПРТС'!P39,'показатель 504-п'!T:T,0)),"")</f>
        <v>669</v>
      </c>
      <c r="F39" s="158" t="s">
        <v>465</v>
      </c>
      <c r="G39" s="162" t="s">
        <v>466</v>
      </c>
      <c r="H39" s="163">
        <v>2019</v>
      </c>
      <c r="I39" s="164" t="s">
        <v>543</v>
      </c>
      <c r="J39" s="165">
        <v>4882569.7400000002</v>
      </c>
      <c r="K39" s="225" t="s">
        <v>544</v>
      </c>
      <c r="L39" s="226">
        <v>1</v>
      </c>
      <c r="M39" s="226">
        <v>401</v>
      </c>
      <c r="N39" s="226">
        <v>401</v>
      </c>
      <c r="O39" s="166"/>
      <c r="P39" s="166">
        <v>1410</v>
      </c>
      <c r="Q39" s="198" t="s">
        <v>500</v>
      </c>
      <c r="R39" s="145"/>
      <c r="S39" s="145"/>
      <c r="T39" s="145"/>
      <c r="U39" s="145"/>
      <c r="V39" s="145"/>
      <c r="W39" s="145"/>
      <c r="X39" s="145"/>
    </row>
    <row r="40" ht="14.25">
      <c r="A40" s="157">
        <v>39</v>
      </c>
      <c r="B40" s="227">
        <v>1</v>
      </c>
      <c r="C40" s="228" t="s">
        <v>545</v>
      </c>
      <c r="D40" s="229" t="s">
        <v>546</v>
      </c>
      <c r="E40" s="161">
        <f>IFERROR(INDEX('показатель 504-п'!E:E,MATCH('ПРТС'!P40,'показатель 504-п'!T:T,0)),"")</f>
        <v>610</v>
      </c>
      <c r="F40" s="230" t="s">
        <v>547</v>
      </c>
      <c r="G40" s="231" t="s">
        <v>466</v>
      </c>
      <c r="H40" s="232">
        <v>2020</v>
      </c>
      <c r="I40" s="233" t="s">
        <v>548</v>
      </c>
      <c r="J40" s="234">
        <v>6640280.1100000003</v>
      </c>
      <c r="K40" s="175"/>
      <c r="L40" s="176"/>
      <c r="M40" s="175"/>
      <c r="N40" s="175"/>
      <c r="O40" s="175"/>
      <c r="P40" s="177">
        <v>100</v>
      </c>
      <c r="Q40" s="198" t="s">
        <v>500</v>
      </c>
      <c r="R40" s="145"/>
      <c r="S40" s="145"/>
      <c r="T40" s="145"/>
      <c r="U40" s="145"/>
      <c r="V40" s="145"/>
      <c r="W40" s="145"/>
      <c r="X40" s="145"/>
    </row>
    <row r="41" ht="14.25">
      <c r="A41" s="157">
        <v>40</v>
      </c>
      <c r="B41" s="193">
        <v>2</v>
      </c>
      <c r="C41" s="235" t="s">
        <v>549</v>
      </c>
      <c r="D41" s="236" t="s">
        <v>159</v>
      </c>
      <c r="E41" s="161">
        <f>IFERROR(INDEX('показатель 504-п'!E:E,MATCH('ПРТС'!P41,'показатель 504-п'!T:T,0)),"")</f>
        <v>275</v>
      </c>
      <c r="F41" s="188" t="s">
        <v>475</v>
      </c>
      <c r="G41" s="189" t="s">
        <v>466</v>
      </c>
      <c r="H41" s="190">
        <v>2020</v>
      </c>
      <c r="I41" s="191" t="s">
        <v>550</v>
      </c>
      <c r="J41" s="237">
        <v>3964323.71</v>
      </c>
      <c r="K41" s="177" t="s">
        <v>551</v>
      </c>
      <c r="L41" s="184">
        <v>1</v>
      </c>
      <c r="M41" s="177">
        <v>35</v>
      </c>
      <c r="N41" s="177">
        <v>35</v>
      </c>
      <c r="O41" s="177"/>
      <c r="P41" s="177">
        <v>120</v>
      </c>
      <c r="Q41" s="145"/>
      <c r="R41" s="145"/>
      <c r="S41" s="145"/>
      <c r="T41" s="145"/>
      <c r="U41" s="145"/>
      <c r="V41" s="145"/>
      <c r="W41" s="145"/>
      <c r="X41" s="145"/>
    </row>
    <row r="42" ht="14.25">
      <c r="A42" s="157">
        <v>41</v>
      </c>
      <c r="B42" s="193">
        <v>4</v>
      </c>
      <c r="C42" s="235" t="s">
        <v>552</v>
      </c>
      <c r="D42" s="236" t="s">
        <v>167</v>
      </c>
      <c r="E42" s="161">
        <f>IFERROR(INDEX('показатель 504-п'!E:E,MATCH('ПРТС'!P42,'показатель 504-п'!T:T,0)),"")</f>
        <v>352</v>
      </c>
      <c r="F42" s="188" t="s">
        <v>475</v>
      </c>
      <c r="G42" s="189" t="s">
        <v>466</v>
      </c>
      <c r="H42" s="190">
        <v>2020</v>
      </c>
      <c r="I42" s="191" t="s">
        <v>553</v>
      </c>
      <c r="J42" s="237">
        <v>3964323.71</v>
      </c>
      <c r="K42" s="177"/>
      <c r="L42" s="184"/>
      <c r="M42" s="177"/>
      <c r="N42" s="177"/>
      <c r="O42" s="177"/>
      <c r="P42" s="177">
        <v>368</v>
      </c>
      <c r="Q42" s="145"/>
      <c r="R42" s="145"/>
      <c r="S42" s="145"/>
      <c r="T42" s="145"/>
      <c r="U42" s="145"/>
      <c r="V42" s="145"/>
      <c r="W42" s="145"/>
      <c r="X42" s="145"/>
    </row>
    <row r="43" ht="14.25">
      <c r="A43" s="157">
        <v>42</v>
      </c>
      <c r="B43" s="193">
        <v>3</v>
      </c>
      <c r="C43" s="186" t="s">
        <v>552</v>
      </c>
      <c r="D43" s="220" t="s">
        <v>554</v>
      </c>
      <c r="E43" s="161">
        <f>IFERROR(INDEX('показатель 504-п'!E:E,MATCH('ПРТС'!P43,'показатель 504-п'!T:T,0)),"")</f>
        <v>480</v>
      </c>
      <c r="F43" s="188" t="s">
        <v>475</v>
      </c>
      <c r="G43" s="189" t="s">
        <v>466</v>
      </c>
      <c r="H43" s="190">
        <v>2020</v>
      </c>
      <c r="I43" s="191" t="s">
        <v>555</v>
      </c>
      <c r="J43" s="237">
        <v>3964323.71</v>
      </c>
      <c r="K43" s="194" t="s">
        <v>556</v>
      </c>
      <c r="L43" s="195">
        <v>1</v>
      </c>
      <c r="M43" s="177">
        <v>264</v>
      </c>
      <c r="N43" s="177">
        <v>264</v>
      </c>
      <c r="O43" s="177"/>
      <c r="P43" s="177">
        <v>382</v>
      </c>
      <c r="Q43" s="145"/>
      <c r="R43" s="145"/>
      <c r="S43" s="145"/>
      <c r="T43" s="145"/>
      <c r="U43" s="145"/>
      <c r="V43" s="145"/>
      <c r="W43" s="145"/>
      <c r="X43" s="145"/>
    </row>
    <row r="44" ht="14.25">
      <c r="A44" s="157">
        <v>43</v>
      </c>
      <c r="B44" s="193">
        <v>6</v>
      </c>
      <c r="C44" s="235" t="s">
        <v>557</v>
      </c>
      <c r="D44" s="236" t="s">
        <v>558</v>
      </c>
      <c r="E44" s="161">
        <f>IFERROR(INDEX('показатель 504-п'!E:E,MATCH('ПРТС'!P44,'показатель 504-п'!T:T,0)),"")</f>
        <v>445</v>
      </c>
      <c r="F44" s="188" t="s">
        <v>475</v>
      </c>
      <c r="G44" s="189" t="s">
        <v>466</v>
      </c>
      <c r="H44" s="190">
        <v>2020</v>
      </c>
      <c r="I44" s="191" t="s">
        <v>559</v>
      </c>
      <c r="J44" s="237">
        <v>3964323.71</v>
      </c>
      <c r="K44" s="177" t="s">
        <v>560</v>
      </c>
      <c r="L44" s="184">
        <v>1</v>
      </c>
      <c r="M44" s="177">
        <v>83</v>
      </c>
      <c r="N44" s="177">
        <v>83</v>
      </c>
      <c r="O44" s="177"/>
      <c r="P44" s="177">
        <v>554</v>
      </c>
      <c r="Q44" s="145"/>
      <c r="R44" s="145"/>
      <c r="S44" s="145"/>
      <c r="T44" s="145"/>
      <c r="U44" s="145"/>
      <c r="V44" s="145"/>
      <c r="W44" s="145"/>
      <c r="X44" s="145"/>
    </row>
    <row r="45" ht="14.25">
      <c r="A45" s="157">
        <v>44</v>
      </c>
      <c r="B45" s="238">
        <v>7</v>
      </c>
      <c r="C45" s="239" t="s">
        <v>557</v>
      </c>
      <c r="D45" s="240" t="s">
        <v>561</v>
      </c>
      <c r="E45" s="161">
        <f>IFERROR(INDEX('показатель 504-п'!E:E,MATCH('ПРТС'!P45,'показатель 504-п'!T:T,0)),"")</f>
        <v>495</v>
      </c>
      <c r="F45" s="241" t="s">
        <v>547</v>
      </c>
      <c r="G45" s="242" t="s">
        <v>466</v>
      </c>
      <c r="H45" s="243">
        <v>2020</v>
      </c>
      <c r="I45" s="233" t="s">
        <v>562</v>
      </c>
      <c r="J45" s="244">
        <v>5533566.7599999998</v>
      </c>
      <c r="K45" s="177"/>
      <c r="L45" s="184"/>
      <c r="M45" s="177"/>
      <c r="N45" s="177"/>
      <c r="O45" s="177"/>
      <c r="P45" s="177">
        <v>558</v>
      </c>
      <c r="Q45" s="145"/>
      <c r="R45" s="145"/>
      <c r="S45" s="145"/>
      <c r="T45" s="145"/>
      <c r="U45" s="145"/>
      <c r="V45" s="145"/>
      <c r="W45" s="145"/>
      <c r="X45" s="145"/>
    </row>
    <row r="46" ht="14.25">
      <c r="A46" s="157">
        <v>45</v>
      </c>
      <c r="B46" s="193">
        <v>5</v>
      </c>
      <c r="C46" s="245" t="s">
        <v>563</v>
      </c>
      <c r="D46" s="246" t="s">
        <v>175</v>
      </c>
      <c r="E46" s="161">
        <f>IFERROR(INDEX('показатель 504-п'!E:E,MATCH('ПРТС'!P46,'показатель 504-п'!T:T,0)),"")</f>
        <v>278</v>
      </c>
      <c r="F46" s="188" t="s">
        <v>475</v>
      </c>
      <c r="G46" s="189" t="s">
        <v>466</v>
      </c>
      <c r="H46" s="190">
        <v>2020</v>
      </c>
      <c r="I46" s="191" t="s">
        <v>564</v>
      </c>
      <c r="J46" s="237">
        <v>3964323.71</v>
      </c>
      <c r="K46" s="177"/>
      <c r="L46" s="184"/>
      <c r="M46" s="177"/>
      <c r="N46" s="177"/>
      <c r="O46" s="177"/>
      <c r="P46" s="177">
        <v>552</v>
      </c>
      <c r="Q46" s="145"/>
      <c r="R46" s="145"/>
      <c r="S46" s="145"/>
      <c r="T46" s="145"/>
      <c r="U46" s="145"/>
      <c r="V46" s="145"/>
      <c r="W46" s="145"/>
      <c r="X46" s="145"/>
    </row>
    <row r="47" ht="14.25">
      <c r="A47" s="157">
        <v>46</v>
      </c>
      <c r="B47" s="193">
        <v>8</v>
      </c>
      <c r="C47" s="186" t="s">
        <v>565</v>
      </c>
      <c r="D47" s="220" t="s">
        <v>566</v>
      </c>
      <c r="E47" s="161">
        <f>IFERROR(INDEX('показатель 504-п'!E:E,MATCH('ПРТС'!P47,'показатель 504-п'!T:T,0)),"")</f>
        <v>510</v>
      </c>
      <c r="F47" s="188" t="s">
        <v>475</v>
      </c>
      <c r="G47" s="189" t="s">
        <v>466</v>
      </c>
      <c r="H47" s="190">
        <v>2020</v>
      </c>
      <c r="I47" s="191" t="s">
        <v>567</v>
      </c>
      <c r="J47" s="237">
        <v>3964323.71</v>
      </c>
      <c r="K47" s="177"/>
      <c r="L47" s="184"/>
      <c r="M47" s="177"/>
      <c r="N47" s="177"/>
      <c r="O47" s="177"/>
      <c r="P47" s="177">
        <v>817</v>
      </c>
      <c r="Q47" s="145"/>
      <c r="R47" s="145"/>
      <c r="S47" s="145"/>
      <c r="T47" s="145"/>
      <c r="U47" s="145"/>
      <c r="V47" s="145"/>
      <c r="W47" s="145"/>
      <c r="X47" s="145"/>
    </row>
    <row r="48" ht="14.25">
      <c r="A48" s="157">
        <v>47</v>
      </c>
      <c r="B48" s="193">
        <v>9</v>
      </c>
      <c r="C48" s="186" t="s">
        <v>568</v>
      </c>
      <c r="D48" s="220" t="s">
        <v>569</v>
      </c>
      <c r="E48" s="161">
        <f>IFERROR(INDEX('показатель 504-п'!E:E,MATCH('ПРТС'!P48,'показатель 504-п'!T:T,0)),"")</f>
        <v>574</v>
      </c>
      <c r="F48" s="188" t="s">
        <v>475</v>
      </c>
      <c r="G48" s="189" t="s">
        <v>466</v>
      </c>
      <c r="H48" s="190">
        <v>2020</v>
      </c>
      <c r="I48" s="191" t="s">
        <v>570</v>
      </c>
      <c r="J48" s="237">
        <v>3964323.71</v>
      </c>
      <c r="K48" s="177"/>
      <c r="L48" s="184"/>
      <c r="M48" s="177"/>
      <c r="N48" s="177"/>
      <c r="O48" s="177"/>
      <c r="P48" s="177">
        <v>829</v>
      </c>
      <c r="Q48" s="145"/>
      <c r="R48" s="145"/>
      <c r="S48" s="145"/>
      <c r="T48" s="145"/>
      <c r="U48" s="145"/>
      <c r="V48" s="145"/>
      <c r="W48" s="145"/>
      <c r="X48" s="145"/>
    </row>
    <row r="49" ht="14.25">
      <c r="A49" s="157">
        <v>48</v>
      </c>
      <c r="B49" s="193">
        <v>10</v>
      </c>
      <c r="C49" s="235" t="s">
        <v>490</v>
      </c>
      <c r="D49" s="236" t="s">
        <v>571</v>
      </c>
      <c r="E49" s="161">
        <f>IFERROR(INDEX('показатель 504-п'!E:E,MATCH('ПРТС'!P49,'показатель 504-п'!T:T,0)),"")</f>
        <v>420</v>
      </c>
      <c r="F49" s="188" t="s">
        <v>475</v>
      </c>
      <c r="G49" s="189" t="s">
        <v>466</v>
      </c>
      <c r="H49" s="190">
        <v>2020</v>
      </c>
      <c r="I49" s="191" t="s">
        <v>572</v>
      </c>
      <c r="J49" s="237">
        <v>3964323.71</v>
      </c>
      <c r="K49" s="177"/>
      <c r="L49" s="184"/>
      <c r="M49" s="177"/>
      <c r="N49" s="177"/>
      <c r="O49" s="177"/>
      <c r="P49" s="177">
        <v>889</v>
      </c>
      <c r="Q49" s="145"/>
      <c r="R49" s="145"/>
      <c r="S49" s="145"/>
      <c r="T49" s="145"/>
      <c r="U49" s="145"/>
      <c r="V49" s="145"/>
      <c r="W49" s="145"/>
      <c r="X49" s="145"/>
    </row>
    <row r="50" ht="14.25">
      <c r="A50" s="157">
        <v>49</v>
      </c>
      <c r="B50" s="193">
        <v>11</v>
      </c>
      <c r="C50" s="235" t="s">
        <v>490</v>
      </c>
      <c r="D50" s="236" t="s">
        <v>331</v>
      </c>
      <c r="E50" s="161">
        <f>IFERROR(INDEX('показатель 504-п'!E:E,MATCH('ПРТС'!P50,'показатель 504-п'!T:T,0)),"")</f>
        <v>186</v>
      </c>
      <c r="F50" s="185" t="s">
        <v>475</v>
      </c>
      <c r="G50" s="189" t="s">
        <v>466</v>
      </c>
      <c r="H50" s="190">
        <v>2020</v>
      </c>
      <c r="I50" s="191" t="s">
        <v>573</v>
      </c>
      <c r="J50" s="237">
        <v>3964323.71</v>
      </c>
      <c r="K50" s="177"/>
      <c r="L50" s="184"/>
      <c r="M50" s="177"/>
      <c r="N50" s="177"/>
      <c r="O50" s="177"/>
      <c r="P50" s="177">
        <v>891</v>
      </c>
      <c r="Q50" s="145"/>
      <c r="R50" s="145"/>
      <c r="S50" s="145"/>
      <c r="T50" s="145"/>
      <c r="U50" s="145"/>
      <c r="V50" s="145"/>
      <c r="W50" s="145"/>
      <c r="X50" s="145"/>
    </row>
    <row r="51" ht="14.25">
      <c r="A51" s="157">
        <v>50</v>
      </c>
      <c r="B51" s="193">
        <v>12</v>
      </c>
      <c r="C51" s="186" t="s">
        <v>574</v>
      </c>
      <c r="D51" s="220" t="s">
        <v>179</v>
      </c>
      <c r="E51" s="161">
        <f>IFERROR(INDEX('показатель 504-п'!E:E,MATCH('ПРТС'!P51,'показатель 504-п'!T:T,0)),"")</f>
        <v>377</v>
      </c>
      <c r="F51" s="185" t="s">
        <v>475</v>
      </c>
      <c r="G51" s="189" t="s">
        <v>466</v>
      </c>
      <c r="H51" s="190">
        <v>2020</v>
      </c>
      <c r="I51" s="191" t="s">
        <v>575</v>
      </c>
      <c r="J51" s="237">
        <v>3964323.71</v>
      </c>
      <c r="K51" s="194"/>
      <c r="L51" s="195"/>
      <c r="M51" s="177"/>
      <c r="N51" s="177"/>
      <c r="O51" s="177"/>
      <c r="P51" s="177">
        <v>911</v>
      </c>
      <c r="Q51" s="145"/>
      <c r="R51" s="145"/>
      <c r="S51" s="145"/>
      <c r="T51" s="145"/>
      <c r="U51" s="145"/>
      <c r="V51" s="145"/>
      <c r="W51" s="145"/>
      <c r="X51" s="145"/>
    </row>
    <row r="52" ht="14.25">
      <c r="A52" s="157">
        <v>51</v>
      </c>
      <c r="B52" s="193">
        <v>14</v>
      </c>
      <c r="C52" s="235" t="s">
        <v>492</v>
      </c>
      <c r="D52" s="236" t="s">
        <v>341</v>
      </c>
      <c r="E52" s="161">
        <f>IFERROR(INDEX('показатель 504-п'!E:E,MATCH('ПРТС'!P52,'показатель 504-п'!T:T,0)),"")</f>
        <v>291</v>
      </c>
      <c r="F52" s="185" t="s">
        <v>475</v>
      </c>
      <c r="G52" s="189" t="s">
        <v>466</v>
      </c>
      <c r="H52" s="190">
        <v>2020</v>
      </c>
      <c r="I52" s="191" t="s">
        <v>576</v>
      </c>
      <c r="J52" s="237">
        <v>3964323.71</v>
      </c>
      <c r="K52" s="177"/>
      <c r="L52" s="184"/>
      <c r="M52" s="177"/>
      <c r="N52" s="177"/>
      <c r="O52" s="177"/>
      <c r="P52" s="177">
        <v>970</v>
      </c>
      <c r="Q52" s="145"/>
      <c r="R52" s="145"/>
      <c r="S52" s="145"/>
      <c r="T52" s="145"/>
      <c r="U52" s="145"/>
      <c r="V52" s="145"/>
      <c r="W52" s="145"/>
      <c r="X52" s="145"/>
    </row>
    <row r="53" ht="14.25">
      <c r="A53" s="157">
        <v>52</v>
      </c>
      <c r="B53" s="193">
        <v>13</v>
      </c>
      <c r="C53" s="186" t="s">
        <v>492</v>
      </c>
      <c r="D53" s="220" t="s">
        <v>577</v>
      </c>
      <c r="E53" s="161">
        <f>IFERROR(INDEX('показатель 504-п'!E:E,MATCH('ПРТС'!P53,'показатель 504-п'!T:T,0)),"")</f>
        <v>170</v>
      </c>
      <c r="F53" s="185" t="s">
        <v>475</v>
      </c>
      <c r="G53" s="189" t="s">
        <v>466</v>
      </c>
      <c r="H53" s="190">
        <v>2020</v>
      </c>
      <c r="I53" s="191" t="s">
        <v>576</v>
      </c>
      <c r="J53" s="237">
        <v>3964323.71</v>
      </c>
      <c r="K53" s="194"/>
      <c r="L53" s="195"/>
      <c r="M53" s="177"/>
      <c r="N53" s="177"/>
      <c r="O53" s="177"/>
      <c r="P53" s="177">
        <v>978</v>
      </c>
      <c r="Q53" s="145"/>
      <c r="R53" s="145"/>
      <c r="S53" s="145"/>
      <c r="T53" s="145"/>
      <c r="U53" s="145"/>
      <c r="V53" s="145"/>
      <c r="W53" s="145"/>
      <c r="X53" s="145"/>
    </row>
    <row r="54" ht="14.25">
      <c r="A54" s="157">
        <v>53</v>
      </c>
      <c r="B54" s="193">
        <v>15</v>
      </c>
      <c r="C54" s="235" t="s">
        <v>578</v>
      </c>
      <c r="D54" s="236" t="s">
        <v>579</v>
      </c>
      <c r="E54" s="161">
        <f>IFERROR(INDEX('показатель 504-п'!E:E,MATCH('ПРТС'!P54,'показатель 504-п'!T:T,0)),"")</f>
        <v>456</v>
      </c>
      <c r="F54" s="185" t="s">
        <v>475</v>
      </c>
      <c r="G54" s="189" t="s">
        <v>466</v>
      </c>
      <c r="H54" s="190">
        <v>2020</v>
      </c>
      <c r="I54" s="191" t="s">
        <v>580</v>
      </c>
      <c r="J54" s="237">
        <v>3964323.71</v>
      </c>
      <c r="K54" s="177"/>
      <c r="L54" s="184"/>
      <c r="M54" s="177"/>
      <c r="N54" s="177"/>
      <c r="O54" s="177"/>
      <c r="P54" s="177">
        <v>1074</v>
      </c>
      <c r="Q54" s="145"/>
      <c r="R54" s="145"/>
      <c r="S54" s="145"/>
      <c r="T54" s="145"/>
      <c r="U54" s="145"/>
      <c r="V54" s="145"/>
      <c r="W54" s="145"/>
      <c r="X54" s="145"/>
    </row>
    <row r="55" ht="14.25">
      <c r="A55" s="157">
        <v>54</v>
      </c>
      <c r="B55" s="178">
        <v>16</v>
      </c>
      <c r="C55" s="247" t="s">
        <v>464</v>
      </c>
      <c r="D55" s="248" t="s">
        <v>181</v>
      </c>
      <c r="E55" s="161">
        <f>IFERROR(INDEX('показатель 504-п'!E:E,MATCH('ПРТС'!P55,'показатель 504-п'!T:T,0)),"")</f>
        <v>235</v>
      </c>
      <c r="F55" s="212" t="s">
        <v>465</v>
      </c>
      <c r="G55" s="181" t="s">
        <v>466</v>
      </c>
      <c r="H55" s="182">
        <v>2020</v>
      </c>
      <c r="I55" s="164" t="s">
        <v>581</v>
      </c>
      <c r="J55" s="249">
        <v>5874636.4900000002</v>
      </c>
      <c r="K55" s="194"/>
      <c r="L55" s="195"/>
      <c r="M55" s="177"/>
      <c r="N55" s="177"/>
      <c r="O55" s="177"/>
      <c r="P55" s="177">
        <v>1183</v>
      </c>
      <c r="Q55" s="145"/>
      <c r="R55" s="145"/>
      <c r="S55" s="145"/>
      <c r="T55" s="145"/>
      <c r="U55" s="145"/>
      <c r="V55" s="145"/>
      <c r="W55" s="145"/>
      <c r="X55" s="145"/>
    </row>
    <row r="56" ht="14.25">
      <c r="A56" s="157">
        <v>55</v>
      </c>
      <c r="B56" s="178">
        <v>17</v>
      </c>
      <c r="C56" s="250" t="s">
        <v>582</v>
      </c>
      <c r="D56" s="251" t="s">
        <v>583</v>
      </c>
      <c r="E56" s="161">
        <f>IFERROR(INDEX('показатель 504-п'!E:E,MATCH('ПРТС'!P56,'показатель 504-п'!T:T,0)),"")</f>
        <v>694</v>
      </c>
      <c r="F56" s="212" t="s">
        <v>465</v>
      </c>
      <c r="G56" s="181" t="s">
        <v>466</v>
      </c>
      <c r="H56" s="182">
        <v>2020</v>
      </c>
      <c r="I56" s="252" t="s">
        <v>584</v>
      </c>
      <c r="J56" s="253">
        <v>5298696</v>
      </c>
      <c r="K56" s="177"/>
      <c r="L56" s="184"/>
      <c r="M56" s="177"/>
      <c r="N56" s="177"/>
      <c r="O56" s="177"/>
      <c r="P56" s="177">
        <v>1338</v>
      </c>
      <c r="Q56" s="145"/>
      <c r="R56" s="145"/>
      <c r="S56" s="145"/>
      <c r="T56" s="145"/>
      <c r="U56" s="145"/>
      <c r="V56" s="145"/>
      <c r="W56" s="145"/>
      <c r="X56" s="145"/>
    </row>
    <row r="57" ht="14.25">
      <c r="A57" s="157">
        <v>56</v>
      </c>
      <c r="B57" s="178">
        <v>18</v>
      </c>
      <c r="C57" s="179" t="s">
        <v>585</v>
      </c>
      <c r="D57" s="251" t="s">
        <v>586</v>
      </c>
      <c r="E57" s="161">
        <f>IFERROR(INDEX('показатель 504-п'!E:E,MATCH('ПРТС'!P57,'показатель 504-п'!T:T,0)),"")</f>
        <v>352</v>
      </c>
      <c r="F57" s="212" t="s">
        <v>465</v>
      </c>
      <c r="G57" s="181" t="s">
        <v>466</v>
      </c>
      <c r="H57" s="182">
        <v>2020</v>
      </c>
      <c r="I57" s="252" t="s">
        <v>587</v>
      </c>
      <c r="J57" s="253">
        <v>5772321.9000000004</v>
      </c>
      <c r="K57" s="177"/>
      <c r="L57" s="184"/>
      <c r="M57" s="177"/>
      <c r="N57" s="177"/>
      <c r="O57" s="177"/>
      <c r="P57" s="177">
        <v>1446</v>
      </c>
      <c r="Q57" s="145"/>
      <c r="R57" s="145"/>
      <c r="S57" s="145"/>
      <c r="T57" s="145"/>
      <c r="U57" s="145"/>
      <c r="V57" s="145"/>
      <c r="W57" s="145"/>
      <c r="X57" s="145"/>
    </row>
    <row r="58" ht="28.5">
      <c r="A58" s="157">
        <v>57</v>
      </c>
      <c r="B58" s="238">
        <v>19</v>
      </c>
      <c r="C58" s="254" t="s">
        <v>588</v>
      </c>
      <c r="D58" s="255" t="s">
        <v>589</v>
      </c>
      <c r="E58" s="161">
        <f>IFERROR(INDEX('показатель 504-п'!E:E,MATCH('ПРТС'!P58,'показатель 504-п'!T:T,0)),"")</f>
        <v>434</v>
      </c>
      <c r="F58" s="238" t="s">
        <v>547</v>
      </c>
      <c r="G58" s="242" t="s">
        <v>466</v>
      </c>
      <c r="H58" s="243">
        <v>2020</v>
      </c>
      <c r="I58" s="233" t="s">
        <v>590</v>
      </c>
      <c r="J58" s="244">
        <v>5533566.7599999998</v>
      </c>
      <c r="K58" s="177"/>
      <c r="L58" s="184"/>
      <c r="M58" s="177"/>
      <c r="N58" s="177"/>
      <c r="O58" s="177"/>
      <c r="P58" s="177">
        <v>1696</v>
      </c>
      <c r="Q58" s="145"/>
      <c r="R58" s="145"/>
      <c r="S58" s="145"/>
      <c r="T58" s="145"/>
      <c r="U58" s="145"/>
      <c r="V58" s="145"/>
      <c r="W58" s="145"/>
      <c r="X58" s="145"/>
    </row>
    <row r="59" ht="14.25">
      <c r="A59" s="157">
        <v>58</v>
      </c>
      <c r="B59" s="256">
        <v>20</v>
      </c>
      <c r="C59" s="257" t="s">
        <v>64</v>
      </c>
      <c r="D59" s="258" t="s">
        <v>591</v>
      </c>
      <c r="E59" s="161">
        <f>IFERROR(INDEX('показатель 504-п'!E:E,MATCH('ПРТС'!P59,'показатель 504-п'!T:T,0)),"")</f>
        <v>734</v>
      </c>
      <c r="F59" s="158" t="s">
        <v>465</v>
      </c>
      <c r="G59" s="162" t="s">
        <v>466</v>
      </c>
      <c r="H59" s="259">
        <v>2020</v>
      </c>
      <c r="I59" s="164" t="s">
        <v>592</v>
      </c>
      <c r="J59" s="165">
        <v>5219848.9299999997</v>
      </c>
      <c r="K59" s="166"/>
      <c r="L59" s="167"/>
      <c r="M59" s="166"/>
      <c r="N59" s="166"/>
      <c r="O59" s="166"/>
      <c r="P59" s="166">
        <v>1701</v>
      </c>
      <c r="Q59" s="145"/>
      <c r="R59" s="145"/>
      <c r="S59" s="145"/>
      <c r="T59" s="145"/>
      <c r="U59" s="145"/>
      <c r="V59" s="145"/>
      <c r="W59" s="145"/>
      <c r="X59" s="145"/>
    </row>
    <row r="60" ht="14.25">
      <c r="A60" s="157">
        <v>59</v>
      </c>
      <c r="B60" s="260">
        <v>1</v>
      </c>
      <c r="C60" s="261" t="s">
        <v>549</v>
      </c>
      <c r="D60" s="262" t="s">
        <v>593</v>
      </c>
      <c r="E60" s="161">
        <f>IFERROR(INDEX('показатель 504-п'!E:E,MATCH('ПРТС'!P60,'показатель 504-п'!T:T,0)),"")</f>
        <v>248</v>
      </c>
      <c r="F60" s="263" t="s">
        <v>475</v>
      </c>
      <c r="G60" s="264" t="s">
        <v>466</v>
      </c>
      <c r="H60" s="265">
        <v>2021</v>
      </c>
      <c r="I60" s="191" t="s">
        <v>594</v>
      </c>
      <c r="J60" s="266">
        <v>5323620.0599999996</v>
      </c>
      <c r="K60" s="175"/>
      <c r="L60" s="176"/>
      <c r="M60" s="175"/>
      <c r="N60" s="175"/>
      <c r="O60" s="175"/>
      <c r="P60" s="177">
        <v>142</v>
      </c>
      <c r="Q60" s="145"/>
      <c r="R60" s="145"/>
      <c r="S60" s="145"/>
      <c r="T60" s="145"/>
      <c r="U60" s="145"/>
      <c r="V60" s="145"/>
      <c r="W60" s="145"/>
      <c r="X60" s="145"/>
    </row>
    <row r="61" ht="14.25">
      <c r="A61" s="157">
        <v>60</v>
      </c>
      <c r="B61" s="193">
        <v>3</v>
      </c>
      <c r="C61" s="245" t="s">
        <v>471</v>
      </c>
      <c r="D61" s="236" t="s">
        <v>595</v>
      </c>
      <c r="E61" s="161">
        <f>IFERROR(INDEX('показатель 504-п'!E:E,MATCH('ПРТС'!P61,'показатель 504-п'!T:T,0)),"")</f>
        <v>225</v>
      </c>
      <c r="F61" s="185" t="s">
        <v>475</v>
      </c>
      <c r="G61" s="189" t="s">
        <v>466</v>
      </c>
      <c r="H61" s="190">
        <v>2021</v>
      </c>
      <c r="I61" s="191" t="s">
        <v>596</v>
      </c>
      <c r="J61" s="237">
        <v>3737460.3999999999</v>
      </c>
      <c r="K61" s="177"/>
      <c r="L61" s="184"/>
      <c r="M61" s="177"/>
      <c r="N61" s="177"/>
      <c r="O61" s="177"/>
      <c r="P61" s="177">
        <v>309</v>
      </c>
      <c r="Q61" s="145"/>
      <c r="R61" s="145"/>
      <c r="S61" s="145"/>
      <c r="T61" s="145"/>
      <c r="U61" s="145"/>
      <c r="V61" s="145"/>
      <c r="W61" s="145"/>
      <c r="X61" s="145"/>
    </row>
    <row r="62" ht="14.25">
      <c r="A62" s="157">
        <v>61</v>
      </c>
      <c r="B62" s="193">
        <v>2</v>
      </c>
      <c r="C62" s="245" t="s">
        <v>471</v>
      </c>
      <c r="D62" s="236" t="s">
        <v>162</v>
      </c>
      <c r="E62" s="161">
        <f>IFERROR(INDEX('показатель 504-п'!E:E,MATCH('ПРТС'!P62,'показатель 504-п'!T:T,0)),"")</f>
        <v>254</v>
      </c>
      <c r="F62" s="185" t="s">
        <v>475</v>
      </c>
      <c r="G62" s="189" t="s">
        <v>466</v>
      </c>
      <c r="H62" s="190">
        <v>2021</v>
      </c>
      <c r="I62" s="191" t="s">
        <v>597</v>
      </c>
      <c r="J62" s="237">
        <v>3737460.3999999999</v>
      </c>
      <c r="K62" s="177"/>
      <c r="L62" s="184"/>
      <c r="M62" s="177"/>
      <c r="N62" s="177"/>
      <c r="O62" s="177"/>
      <c r="P62" s="177">
        <v>317</v>
      </c>
      <c r="Q62" s="145"/>
      <c r="R62" s="145"/>
      <c r="S62" s="145"/>
      <c r="T62" s="145"/>
      <c r="U62" s="145"/>
      <c r="V62" s="145"/>
      <c r="W62" s="145"/>
      <c r="X62" s="145"/>
    </row>
    <row r="63" ht="14.25">
      <c r="A63" s="157">
        <v>62</v>
      </c>
      <c r="B63" s="193">
        <v>4</v>
      </c>
      <c r="C63" s="245" t="s">
        <v>598</v>
      </c>
      <c r="D63" s="236" t="s">
        <v>165</v>
      </c>
      <c r="E63" s="161">
        <f>IFERROR(INDEX('показатель 504-п'!E:E,MATCH('ПРТС'!P63,'показатель 504-п'!T:T,0)),"")</f>
        <v>420</v>
      </c>
      <c r="F63" s="185" t="s">
        <v>475</v>
      </c>
      <c r="G63" s="189" t="s">
        <v>466</v>
      </c>
      <c r="H63" s="190">
        <v>2021</v>
      </c>
      <c r="I63" s="191" t="s">
        <v>599</v>
      </c>
      <c r="J63" s="237">
        <v>4284912.4000000004</v>
      </c>
      <c r="K63" s="177" t="s">
        <v>600</v>
      </c>
      <c r="L63" s="184">
        <v>1</v>
      </c>
      <c r="M63" s="177">
        <v>6</v>
      </c>
      <c r="N63" s="177">
        <v>6</v>
      </c>
      <c r="O63" s="177"/>
      <c r="P63" s="177">
        <v>351</v>
      </c>
      <c r="Q63" s="145"/>
      <c r="R63" s="145"/>
      <c r="S63" s="145"/>
      <c r="T63" s="145"/>
      <c r="U63" s="145"/>
      <c r="V63" s="145"/>
      <c r="W63" s="145"/>
      <c r="X63" s="145"/>
    </row>
    <row r="64" ht="14.25">
      <c r="A64" s="157">
        <v>63</v>
      </c>
      <c r="B64" s="193">
        <v>5</v>
      </c>
      <c r="C64" s="245" t="s">
        <v>601</v>
      </c>
      <c r="D64" s="236" t="s">
        <v>274</v>
      </c>
      <c r="E64" s="161">
        <f>IFERROR(INDEX('показатель 504-п'!E:E,MATCH('ПРТС'!P64,'показатель 504-п'!T:T,0)),"")</f>
        <v>386</v>
      </c>
      <c r="F64" s="185" t="s">
        <v>475</v>
      </c>
      <c r="G64" s="189" t="s">
        <v>466</v>
      </c>
      <c r="H64" s="190">
        <v>2021</v>
      </c>
      <c r="I64" s="191" t="s">
        <v>602</v>
      </c>
      <c r="J64" s="237">
        <v>4284912.4000000004</v>
      </c>
      <c r="K64" s="177"/>
      <c r="L64" s="184"/>
      <c r="M64" s="177"/>
      <c r="N64" s="177"/>
      <c r="O64" s="177"/>
      <c r="P64" s="177">
        <v>577</v>
      </c>
      <c r="Q64" s="145"/>
      <c r="R64" s="145"/>
      <c r="S64" s="145"/>
      <c r="T64" s="145"/>
      <c r="U64" s="145"/>
      <c r="V64" s="145"/>
      <c r="W64" s="145"/>
      <c r="X64" s="145"/>
    </row>
    <row r="65" ht="14.25">
      <c r="A65" s="157">
        <v>64</v>
      </c>
      <c r="B65" s="238">
        <v>6</v>
      </c>
      <c r="C65" s="254" t="s">
        <v>603</v>
      </c>
      <c r="D65" s="255" t="s">
        <v>604</v>
      </c>
      <c r="E65" s="161">
        <f>IFERROR(INDEX('показатель 504-п'!E:E,MATCH('ПРТС'!P65,'показатель 504-п'!T:T,0)),"")</f>
        <v>403</v>
      </c>
      <c r="F65" s="238" t="s">
        <v>547</v>
      </c>
      <c r="G65" s="242" t="s">
        <v>466</v>
      </c>
      <c r="H65" s="243">
        <v>2021</v>
      </c>
      <c r="I65" s="267" t="s">
        <v>605</v>
      </c>
      <c r="J65" s="268">
        <v>4795200</v>
      </c>
      <c r="K65" s="177"/>
      <c r="L65" s="184"/>
      <c r="M65" s="177"/>
      <c r="N65" s="177"/>
      <c r="O65" s="177"/>
      <c r="P65" s="177">
        <v>631</v>
      </c>
      <c r="Q65" s="145"/>
      <c r="R65" s="145"/>
      <c r="S65" s="145"/>
      <c r="T65" s="145"/>
      <c r="U65" s="145"/>
      <c r="V65" s="145"/>
      <c r="W65" s="145"/>
      <c r="X65" s="145"/>
    </row>
    <row r="66" ht="14.25">
      <c r="A66" s="157">
        <v>65</v>
      </c>
      <c r="B66" s="178">
        <v>7</v>
      </c>
      <c r="C66" s="213" t="s">
        <v>485</v>
      </c>
      <c r="D66" s="248" t="s">
        <v>177</v>
      </c>
      <c r="E66" s="161">
        <f>IFERROR(INDEX('показатель 504-п'!E:E,MATCH('ПРТС'!P66,'показатель 504-п'!T:T,0)),"")</f>
        <v>465</v>
      </c>
      <c r="F66" s="212" t="s">
        <v>465</v>
      </c>
      <c r="G66" s="181" t="s">
        <v>466</v>
      </c>
      <c r="H66" s="182">
        <v>2021</v>
      </c>
      <c r="I66" s="269" t="s">
        <v>606</v>
      </c>
      <c r="J66" s="270">
        <v>5298696</v>
      </c>
      <c r="K66" s="177"/>
      <c r="L66" s="184"/>
      <c r="M66" s="177"/>
      <c r="N66" s="177"/>
      <c r="O66" s="177"/>
      <c r="P66" s="177">
        <v>687</v>
      </c>
      <c r="Q66" s="145"/>
      <c r="R66" s="145"/>
      <c r="S66" s="145"/>
      <c r="T66" s="145"/>
      <c r="U66" s="145"/>
      <c r="V66" s="145"/>
      <c r="W66" s="145"/>
      <c r="X66" s="145"/>
    </row>
    <row r="67" ht="14.25">
      <c r="A67" s="157">
        <v>66</v>
      </c>
      <c r="B67" s="193">
        <v>8</v>
      </c>
      <c r="C67" s="245" t="s">
        <v>537</v>
      </c>
      <c r="D67" s="220" t="s">
        <v>607</v>
      </c>
      <c r="E67" s="161">
        <f>IFERROR(INDEX('показатель 504-п'!E:E,MATCH('ПРТС'!P67,'показатель 504-п'!T:T,0)),"")</f>
        <v>345</v>
      </c>
      <c r="F67" s="185" t="s">
        <v>475</v>
      </c>
      <c r="G67" s="189" t="s">
        <v>466</v>
      </c>
      <c r="H67" s="190">
        <v>2021</v>
      </c>
      <c r="I67" s="191" t="s">
        <v>608</v>
      </c>
      <c r="J67" s="237">
        <v>5323620.0599999996</v>
      </c>
      <c r="K67" s="177" t="s">
        <v>609</v>
      </c>
      <c r="L67" s="184">
        <v>1</v>
      </c>
      <c r="M67" s="177">
        <v>59</v>
      </c>
      <c r="N67" s="177">
        <v>59</v>
      </c>
      <c r="O67" s="177"/>
      <c r="P67" s="177">
        <v>1372</v>
      </c>
      <c r="Q67" s="145"/>
      <c r="R67" s="145"/>
      <c r="S67" s="145"/>
      <c r="T67" s="145"/>
      <c r="U67" s="145"/>
      <c r="V67" s="145"/>
      <c r="W67" s="145"/>
      <c r="X67" s="145"/>
    </row>
    <row r="68" ht="28.5">
      <c r="A68" s="157">
        <v>67</v>
      </c>
      <c r="B68" s="178">
        <v>9</v>
      </c>
      <c r="C68" s="213" t="s">
        <v>585</v>
      </c>
      <c r="D68" s="271" t="s">
        <v>610</v>
      </c>
      <c r="E68" s="161">
        <f>IFERROR(INDEX('показатель 504-п'!E:E,MATCH('ПРТС'!P68,'показатель 504-п'!T:T,0)),"")</f>
        <v>340</v>
      </c>
      <c r="F68" s="212" t="s">
        <v>465</v>
      </c>
      <c r="G68" s="181" t="s">
        <v>466</v>
      </c>
      <c r="H68" s="182">
        <v>2021</v>
      </c>
      <c r="I68" s="269" t="s">
        <v>611</v>
      </c>
      <c r="J68" s="270">
        <v>6113880</v>
      </c>
      <c r="K68" s="177"/>
      <c r="L68" s="184"/>
      <c r="M68" s="177"/>
      <c r="N68" s="177"/>
      <c r="O68" s="177"/>
      <c r="P68" s="177">
        <v>1425</v>
      </c>
      <c r="Q68" s="145"/>
      <c r="R68" s="145"/>
      <c r="S68" s="145"/>
      <c r="T68" s="145"/>
      <c r="U68" s="145"/>
      <c r="V68" s="145"/>
      <c r="W68" s="145"/>
      <c r="X68" s="145"/>
    </row>
    <row r="69" ht="28.5">
      <c r="A69" s="157">
        <v>68</v>
      </c>
      <c r="B69" s="178">
        <v>10</v>
      </c>
      <c r="C69" s="213" t="s">
        <v>585</v>
      </c>
      <c r="D69" s="271" t="s">
        <v>612</v>
      </c>
      <c r="E69" s="161">
        <f>IFERROR(INDEX('показатель 504-п'!E:E,MATCH('ПРТС'!P69,'показатель 504-п'!T:T,0)),"")</f>
        <v>593</v>
      </c>
      <c r="F69" s="212" t="s">
        <v>465</v>
      </c>
      <c r="G69" s="181" t="s">
        <v>466</v>
      </c>
      <c r="H69" s="182">
        <v>2021</v>
      </c>
      <c r="I69" s="269" t="s">
        <v>611</v>
      </c>
      <c r="J69" s="270">
        <v>6713280</v>
      </c>
      <c r="K69" s="177"/>
      <c r="L69" s="184"/>
      <c r="M69" s="177"/>
      <c r="N69" s="177"/>
      <c r="O69" s="177"/>
      <c r="P69" s="177">
        <v>1439</v>
      </c>
      <c r="Q69" s="145"/>
      <c r="R69" s="145"/>
      <c r="S69" s="145"/>
      <c r="T69" s="145"/>
      <c r="U69" s="145"/>
      <c r="V69" s="145"/>
      <c r="W69" s="145"/>
      <c r="X69" s="145"/>
    </row>
    <row r="70" ht="28.5">
      <c r="A70" s="157">
        <v>69</v>
      </c>
      <c r="B70" s="193">
        <v>11</v>
      </c>
      <c r="C70" s="245" t="s">
        <v>501</v>
      </c>
      <c r="D70" s="220" t="s">
        <v>418</v>
      </c>
      <c r="E70" s="161">
        <f>IFERROR(INDEX('показатель 504-п'!E:E,MATCH('ПРТС'!P70,'показатель 504-п'!T:T,0)),"")</f>
        <v>287</v>
      </c>
      <c r="F70" s="185" t="s">
        <v>475</v>
      </c>
      <c r="G70" s="189" t="s">
        <v>466</v>
      </c>
      <c r="H70" s="190">
        <v>2021</v>
      </c>
      <c r="I70" s="191" t="s">
        <v>613</v>
      </c>
      <c r="J70" s="237">
        <v>4284912.4000000004</v>
      </c>
      <c r="K70" s="177"/>
      <c r="L70" s="184"/>
      <c r="M70" s="177"/>
      <c r="N70" s="177"/>
      <c r="O70" s="177"/>
      <c r="P70" s="177">
        <v>1474</v>
      </c>
      <c r="Q70" s="198" t="s">
        <v>500</v>
      </c>
      <c r="R70" s="145"/>
      <c r="S70" s="145"/>
      <c r="T70" s="145"/>
      <c r="U70" s="145"/>
      <c r="V70" s="145"/>
      <c r="W70" s="145"/>
      <c r="X70" s="145"/>
    </row>
    <row r="71" ht="14.25">
      <c r="A71" s="157">
        <v>70</v>
      </c>
      <c r="B71" s="256">
        <v>12</v>
      </c>
      <c r="C71" s="223" t="s">
        <v>64</v>
      </c>
      <c r="D71" s="160" t="s">
        <v>614</v>
      </c>
      <c r="E71" s="161">
        <f>IFERROR(INDEX('показатель 504-п'!E:E,MATCH('ПРТС'!P71,'показатель 504-п'!T:T,0)),"")</f>
        <v>329</v>
      </c>
      <c r="F71" s="158" t="s">
        <v>465</v>
      </c>
      <c r="G71" s="162" t="s">
        <v>466</v>
      </c>
      <c r="H71" s="259">
        <v>2021</v>
      </c>
      <c r="I71" s="269" t="s">
        <v>615</v>
      </c>
      <c r="J71" s="272">
        <v>6853140</v>
      </c>
      <c r="K71" s="166"/>
      <c r="L71" s="167"/>
      <c r="M71" s="166"/>
      <c r="N71" s="166"/>
      <c r="O71" s="166"/>
      <c r="P71" s="166">
        <v>1713</v>
      </c>
      <c r="Q71" s="145"/>
      <c r="R71" s="145"/>
      <c r="S71" s="145"/>
      <c r="T71" s="145"/>
      <c r="U71" s="145"/>
      <c r="V71" s="145"/>
      <c r="W71" s="145"/>
      <c r="X71" s="145"/>
    </row>
    <row r="72" ht="24">
      <c r="A72" s="157">
        <v>71</v>
      </c>
      <c r="B72" s="238">
        <v>1</v>
      </c>
      <c r="C72" s="273" t="s">
        <v>616</v>
      </c>
      <c r="D72" s="274" t="s">
        <v>617</v>
      </c>
      <c r="E72" s="161">
        <f>IFERROR(INDEX('показатель 504-п'!E:E,MATCH('ПРТС'!P72,'показатель 504-п'!T:T,0)),"")</f>
        <v>59</v>
      </c>
      <c r="F72" s="238" t="s">
        <v>547</v>
      </c>
      <c r="G72" s="242" t="s">
        <v>466</v>
      </c>
      <c r="H72" s="243">
        <v>2022</v>
      </c>
      <c r="I72" s="275" t="s">
        <v>618</v>
      </c>
      <c r="J72" s="276">
        <v>9990000</v>
      </c>
      <c r="K72" s="175" t="s">
        <v>619</v>
      </c>
      <c r="L72" s="176">
        <v>2</v>
      </c>
      <c r="M72" s="176" t="s">
        <v>620</v>
      </c>
      <c r="N72" s="175">
        <v>180</v>
      </c>
      <c r="O72" s="175"/>
      <c r="P72" s="177">
        <v>30</v>
      </c>
      <c r="Q72" s="145"/>
      <c r="R72" s="145"/>
      <c r="S72" s="145"/>
      <c r="T72" s="145"/>
      <c r="U72" s="145"/>
      <c r="V72" s="145"/>
      <c r="W72" s="145"/>
      <c r="X72" s="145"/>
    </row>
    <row r="73" ht="24">
      <c r="A73" s="157">
        <v>72</v>
      </c>
      <c r="B73" s="238">
        <v>2</v>
      </c>
      <c r="C73" s="277" t="s">
        <v>616</v>
      </c>
      <c r="D73" s="278" t="s">
        <v>203</v>
      </c>
      <c r="E73" s="161">
        <f>IFERROR(INDEX('показатель 504-п'!E:E,MATCH('ПРТС'!P73,'показатель 504-п'!T:T,0)),"")</f>
        <v>290</v>
      </c>
      <c r="F73" s="279" t="s">
        <v>547</v>
      </c>
      <c r="G73" s="280" t="s">
        <v>466</v>
      </c>
      <c r="H73" s="238">
        <v>2022</v>
      </c>
      <c r="I73" s="275" t="s">
        <v>621</v>
      </c>
      <c r="J73" s="276">
        <v>2497500</v>
      </c>
      <c r="K73" s="177"/>
      <c r="L73" s="184"/>
      <c r="M73" s="177"/>
      <c r="N73" s="177"/>
      <c r="O73" s="177"/>
      <c r="P73" s="177">
        <v>33</v>
      </c>
      <c r="Q73" s="145"/>
      <c r="R73" s="145"/>
      <c r="S73" s="145"/>
      <c r="T73" s="145"/>
      <c r="U73" s="145"/>
      <c r="V73" s="145"/>
      <c r="W73" s="145"/>
      <c r="X73" s="145"/>
    </row>
    <row r="74" ht="14.25">
      <c r="A74" s="157">
        <v>73</v>
      </c>
      <c r="B74" s="238">
        <v>3</v>
      </c>
      <c r="C74" s="277" t="s">
        <v>549</v>
      </c>
      <c r="D74" s="278" t="s">
        <v>622</v>
      </c>
      <c r="E74" s="161">
        <f>IFERROR(INDEX('показатель 504-п'!E:E,MATCH('ПРТС'!P74,'показатель 504-п'!T:T,0)),"")</f>
        <v>689</v>
      </c>
      <c r="F74" s="279" t="s">
        <v>547</v>
      </c>
      <c r="G74" s="280" t="s">
        <v>623</v>
      </c>
      <c r="H74" s="238">
        <v>2022</v>
      </c>
      <c r="I74" s="275" t="s">
        <v>624</v>
      </c>
      <c r="J74" s="276">
        <v>2497500</v>
      </c>
      <c r="K74" s="177"/>
      <c r="L74" s="184"/>
      <c r="M74" s="177"/>
      <c r="N74" s="177"/>
      <c r="O74" s="177"/>
      <c r="P74" s="177">
        <v>140</v>
      </c>
      <c r="Q74" s="145"/>
      <c r="R74" s="145"/>
      <c r="S74" s="145"/>
      <c r="T74" s="145"/>
      <c r="U74" s="145"/>
      <c r="V74" s="145"/>
      <c r="W74" s="145"/>
      <c r="X74" s="145"/>
    </row>
    <row r="75" ht="14.25">
      <c r="A75" s="157">
        <v>74</v>
      </c>
      <c r="B75" s="227">
        <v>4</v>
      </c>
      <c r="C75" s="281" t="s">
        <v>549</v>
      </c>
      <c r="D75" s="229" t="s">
        <v>625</v>
      </c>
      <c r="E75" s="161">
        <f>IFERROR(INDEX('показатель 504-п'!E:E,MATCH('ПРТС'!P75,'показатель 504-п'!T:T,0)),"")</f>
        <v>193</v>
      </c>
      <c r="F75" s="282" t="s">
        <v>547</v>
      </c>
      <c r="G75" s="280" t="s">
        <v>466</v>
      </c>
      <c r="H75" s="227">
        <v>2022</v>
      </c>
      <c r="I75" s="233" t="s">
        <v>626</v>
      </c>
      <c r="J75" s="234">
        <v>4495500</v>
      </c>
      <c r="K75" s="177"/>
      <c r="L75" s="184"/>
      <c r="M75" s="177"/>
      <c r="N75" s="177"/>
      <c r="O75" s="177"/>
      <c r="P75" s="177">
        <v>157</v>
      </c>
      <c r="Q75" s="145"/>
      <c r="R75" s="145"/>
      <c r="S75" s="145"/>
      <c r="T75" s="145"/>
      <c r="U75" s="145"/>
      <c r="V75" s="145"/>
      <c r="W75" s="145"/>
      <c r="X75" s="145"/>
    </row>
    <row r="76" ht="14.25">
      <c r="A76" s="157">
        <v>75</v>
      </c>
      <c r="B76" s="238">
        <v>5</v>
      </c>
      <c r="C76" s="273" t="s">
        <v>557</v>
      </c>
      <c r="D76" s="274" t="s">
        <v>173</v>
      </c>
      <c r="E76" s="161">
        <f>IFERROR(INDEX('показатель 504-п'!E:E,MATCH('ПРТС'!P76,'показатель 504-п'!T:T,0)),"")</f>
        <v>362</v>
      </c>
      <c r="F76" s="279" t="s">
        <v>547</v>
      </c>
      <c r="G76" s="280" t="s">
        <v>466</v>
      </c>
      <c r="H76" s="238">
        <v>2022</v>
      </c>
      <c r="I76" s="275" t="s">
        <v>627</v>
      </c>
      <c r="J76" s="276">
        <v>2497500</v>
      </c>
      <c r="K76" s="177"/>
      <c r="L76" s="184"/>
      <c r="M76" s="177"/>
      <c r="N76" s="177"/>
      <c r="O76" s="177"/>
      <c r="P76" s="177">
        <v>546</v>
      </c>
      <c r="Q76" s="145"/>
      <c r="R76" s="145"/>
      <c r="S76" s="145"/>
      <c r="T76" s="145"/>
      <c r="U76" s="145"/>
      <c r="V76" s="145"/>
      <c r="W76" s="145"/>
      <c r="X76" s="145"/>
    </row>
    <row r="77" ht="14.25">
      <c r="A77" s="157">
        <v>76</v>
      </c>
      <c r="B77" s="178">
        <v>6</v>
      </c>
      <c r="C77" s="179" t="s">
        <v>482</v>
      </c>
      <c r="D77" s="283" t="s">
        <v>168</v>
      </c>
      <c r="E77" s="161">
        <f>IFERROR(INDEX('показатель 504-п'!E:E,MATCH('ПРТС'!P77,'показатель 504-п'!T:T,0)),"")</f>
        <v>338</v>
      </c>
      <c r="F77" s="284" t="s">
        <v>465</v>
      </c>
      <c r="G77" s="209" t="s">
        <v>466</v>
      </c>
      <c r="H77" s="178">
        <v>2022</v>
      </c>
      <c r="I77" s="164" t="s">
        <v>628</v>
      </c>
      <c r="J77" s="183">
        <v>5994000</v>
      </c>
      <c r="K77" s="177"/>
      <c r="L77" s="184"/>
      <c r="M77" s="177"/>
      <c r="N77" s="177"/>
      <c r="O77" s="177"/>
      <c r="P77" s="177">
        <v>576</v>
      </c>
      <c r="Q77" s="145"/>
      <c r="R77" s="145"/>
      <c r="S77" s="145"/>
      <c r="T77" s="145"/>
      <c r="U77" s="145"/>
      <c r="V77" s="145"/>
      <c r="W77" s="145"/>
      <c r="X77" s="145"/>
    </row>
    <row r="78" ht="14.25">
      <c r="A78" s="157">
        <v>77</v>
      </c>
      <c r="B78" s="285">
        <v>7</v>
      </c>
      <c r="C78" s="286" t="s">
        <v>603</v>
      </c>
      <c r="D78" s="287" t="s">
        <v>629</v>
      </c>
      <c r="E78" s="161">
        <f>IFERROR(INDEX('показатель 504-п'!E:E,MATCH('ПРТС'!P78,'показатель 504-п'!T:T,0)),"")</f>
        <v>430</v>
      </c>
      <c r="F78" s="279" t="s">
        <v>547</v>
      </c>
      <c r="G78" s="280" t="s">
        <v>466</v>
      </c>
      <c r="H78" s="238">
        <v>2022</v>
      </c>
      <c r="I78" s="233" t="s">
        <v>630</v>
      </c>
      <c r="J78" s="244">
        <v>4495500</v>
      </c>
      <c r="K78" s="177"/>
      <c r="L78" s="184"/>
      <c r="M78" s="177"/>
      <c r="N78" s="177"/>
      <c r="O78" s="177"/>
      <c r="P78" s="177">
        <v>634</v>
      </c>
      <c r="Q78" s="145"/>
      <c r="R78" s="145"/>
      <c r="S78" s="145"/>
      <c r="T78" s="145"/>
      <c r="U78" s="145"/>
      <c r="V78" s="145"/>
      <c r="W78" s="145"/>
      <c r="X78" s="145"/>
    </row>
    <row r="79" ht="14.25">
      <c r="A79" s="157">
        <v>78</v>
      </c>
      <c r="B79" s="238">
        <v>8</v>
      </c>
      <c r="C79" s="288" t="s">
        <v>631</v>
      </c>
      <c r="D79" s="289" t="s">
        <v>632</v>
      </c>
      <c r="E79" s="161">
        <f>IFERROR(INDEX('показатель 504-п'!E:E,MATCH('ПРТС'!P79,'показатель 504-п'!T:T,0)),"")</f>
        <v>409</v>
      </c>
      <c r="F79" s="279" t="s">
        <v>547</v>
      </c>
      <c r="G79" s="280" t="s">
        <v>466</v>
      </c>
      <c r="H79" s="238">
        <v>2022</v>
      </c>
      <c r="I79" s="233" t="s">
        <v>633</v>
      </c>
      <c r="J79" s="244">
        <v>4495500</v>
      </c>
      <c r="K79" s="177"/>
      <c r="L79" s="184"/>
      <c r="M79" s="177"/>
      <c r="N79" s="177"/>
      <c r="O79" s="177"/>
      <c r="P79" s="177">
        <v>724</v>
      </c>
      <c r="Q79" s="145"/>
      <c r="R79" s="145"/>
      <c r="S79" s="145"/>
      <c r="T79" s="145"/>
      <c r="U79" s="145"/>
      <c r="V79" s="145"/>
      <c r="W79" s="145"/>
      <c r="X79" s="145"/>
    </row>
    <row r="80" ht="14.25">
      <c r="A80" s="157">
        <v>79</v>
      </c>
      <c r="B80" s="178">
        <v>9</v>
      </c>
      <c r="C80" s="290" t="s">
        <v>565</v>
      </c>
      <c r="D80" s="291" t="s">
        <v>178</v>
      </c>
      <c r="E80" s="161">
        <f>IFERROR(INDEX('показатель 504-п'!E:E,MATCH('ПРТС'!P80,'показатель 504-п'!T:T,0)),"")</f>
        <v>433</v>
      </c>
      <c r="F80" s="284" t="s">
        <v>465</v>
      </c>
      <c r="G80" s="209" t="s">
        <v>466</v>
      </c>
      <c r="H80" s="178">
        <v>2022</v>
      </c>
      <c r="I80" s="292" t="s">
        <v>634</v>
      </c>
      <c r="J80" s="293">
        <v>1698300</v>
      </c>
      <c r="K80" s="177"/>
      <c r="L80" s="184"/>
      <c r="M80" s="177"/>
      <c r="N80" s="177"/>
      <c r="O80" s="177"/>
      <c r="P80" s="177">
        <v>809</v>
      </c>
      <c r="Q80" s="145"/>
      <c r="R80" s="145"/>
      <c r="S80" s="145"/>
      <c r="T80" s="145"/>
      <c r="U80" s="145"/>
      <c r="V80" s="145"/>
      <c r="W80" s="145"/>
      <c r="X80" s="145"/>
    </row>
    <row r="81" ht="14.25">
      <c r="A81" s="157">
        <v>80</v>
      </c>
      <c r="B81" s="238">
        <v>10</v>
      </c>
      <c r="C81" s="273" t="s">
        <v>574</v>
      </c>
      <c r="D81" s="274" t="s">
        <v>333</v>
      </c>
      <c r="E81" s="161">
        <f>IFERROR(INDEX('показатель 504-п'!E:E,MATCH('ПРТС'!P81,'показатель 504-п'!T:T,0)),"")</f>
        <v>362</v>
      </c>
      <c r="F81" s="279" t="s">
        <v>547</v>
      </c>
      <c r="G81" s="280" t="s">
        <v>623</v>
      </c>
      <c r="H81" s="238">
        <v>2022</v>
      </c>
      <c r="I81" s="275" t="s">
        <v>635</v>
      </c>
      <c r="J81" s="276">
        <v>2497500</v>
      </c>
      <c r="K81" s="177"/>
      <c r="L81" s="184"/>
      <c r="M81" s="177"/>
      <c r="N81" s="177"/>
      <c r="O81" s="177"/>
      <c r="P81" s="177">
        <v>904</v>
      </c>
      <c r="Q81" s="145"/>
      <c r="R81" s="145"/>
      <c r="S81" s="145"/>
      <c r="T81" s="145"/>
      <c r="U81" s="145"/>
      <c r="V81" s="145"/>
      <c r="W81" s="145"/>
      <c r="X81" s="145"/>
    </row>
    <row r="82" ht="14.25">
      <c r="A82" s="157">
        <v>81</v>
      </c>
      <c r="B82" s="193">
        <v>11</v>
      </c>
      <c r="C82" s="245" t="s">
        <v>492</v>
      </c>
      <c r="D82" s="246" t="s">
        <v>636</v>
      </c>
      <c r="E82" s="161">
        <f>IFERROR(INDEX('показатель 504-п'!E:E,MATCH('ПРТС'!P82,'показатель 504-п'!T:T,0)),"")</f>
        <v>380</v>
      </c>
      <c r="F82" s="294" t="s">
        <v>475</v>
      </c>
      <c r="G82" s="196" t="s">
        <v>466</v>
      </c>
      <c r="H82" s="193">
        <v>2022</v>
      </c>
      <c r="I82" s="191" t="s">
        <v>637</v>
      </c>
      <c r="J82" s="192">
        <v>5654340</v>
      </c>
      <c r="K82" s="177"/>
      <c r="L82" s="184"/>
      <c r="M82" s="177"/>
      <c r="N82" s="177"/>
      <c r="O82" s="177"/>
      <c r="P82" s="177">
        <v>982</v>
      </c>
      <c r="Q82" s="145"/>
      <c r="R82" s="145"/>
      <c r="S82" s="145"/>
      <c r="T82" s="145"/>
      <c r="U82" s="145"/>
      <c r="V82" s="145"/>
      <c r="W82" s="145"/>
      <c r="X82" s="145"/>
    </row>
    <row r="83" ht="22.5">
      <c r="A83" s="157">
        <v>82</v>
      </c>
      <c r="B83" s="238">
        <v>12</v>
      </c>
      <c r="C83" s="286" t="s">
        <v>638</v>
      </c>
      <c r="D83" s="287" t="s">
        <v>639</v>
      </c>
      <c r="E83" s="161">
        <f>IFERROR(INDEX('показатель 504-п'!E:E,MATCH('ПРТС'!P83,'показатель 504-п'!T:T,0)),"")</f>
        <v>558</v>
      </c>
      <c r="F83" s="279" t="s">
        <v>547</v>
      </c>
      <c r="G83" s="280" t="s">
        <v>466</v>
      </c>
      <c r="H83" s="238">
        <v>2022</v>
      </c>
      <c r="I83" s="233" t="s">
        <v>640</v>
      </c>
      <c r="J83" s="244">
        <v>2997000</v>
      </c>
      <c r="K83" s="177"/>
      <c r="L83" s="184"/>
      <c r="M83" s="177"/>
      <c r="N83" s="177"/>
      <c r="O83" s="177"/>
      <c r="P83" s="177">
        <v>1081</v>
      </c>
      <c r="Q83" s="145"/>
      <c r="R83" s="145"/>
      <c r="S83" s="145"/>
      <c r="T83" s="145"/>
      <c r="U83" s="145"/>
      <c r="V83" s="145"/>
      <c r="W83" s="145"/>
      <c r="X83" s="145"/>
    </row>
    <row r="84" ht="14.25">
      <c r="A84" s="157">
        <v>83</v>
      </c>
      <c r="B84" s="178">
        <v>13</v>
      </c>
      <c r="C84" s="295" t="s">
        <v>464</v>
      </c>
      <c r="D84" s="296" t="s">
        <v>379</v>
      </c>
      <c r="E84" s="161">
        <f>IFERROR(INDEX('показатель 504-п'!E:E,MATCH('ПРТС'!P84,'показатель 504-п'!T:T,0)),"")</f>
        <v>219</v>
      </c>
      <c r="F84" s="284" t="s">
        <v>465</v>
      </c>
      <c r="G84" s="209" t="s">
        <v>466</v>
      </c>
      <c r="H84" s="178">
        <v>2022</v>
      </c>
      <c r="I84" s="292" t="s">
        <v>641</v>
      </c>
      <c r="J84" s="293">
        <v>5200000</v>
      </c>
      <c r="K84" s="177"/>
      <c r="L84" s="184"/>
      <c r="M84" s="177"/>
      <c r="N84" s="177"/>
      <c r="O84" s="177"/>
      <c r="P84" s="177">
        <v>1159</v>
      </c>
      <c r="Q84" s="145"/>
      <c r="R84" s="145"/>
      <c r="S84" s="145"/>
      <c r="T84" s="145"/>
      <c r="U84" s="145"/>
      <c r="V84" s="145"/>
      <c r="W84" s="145"/>
      <c r="X84" s="145"/>
    </row>
    <row r="85" ht="14.25">
      <c r="A85" s="157">
        <v>84</v>
      </c>
      <c r="B85" s="238">
        <v>14</v>
      </c>
      <c r="C85" s="239" t="s">
        <v>642</v>
      </c>
      <c r="D85" s="240" t="s">
        <v>383</v>
      </c>
      <c r="E85" s="161">
        <f>IFERROR(INDEX('показатель 504-п'!E:E,MATCH('ПРТС'!P85,'показатель 504-п'!T:T,0)),"")</f>
        <v>303</v>
      </c>
      <c r="F85" s="279" t="s">
        <v>547</v>
      </c>
      <c r="G85" s="280" t="s">
        <v>466</v>
      </c>
      <c r="H85" s="238">
        <v>2022</v>
      </c>
      <c r="I85" s="233" t="s">
        <v>643</v>
      </c>
      <c r="J85" s="244">
        <v>5047487.46</v>
      </c>
      <c r="K85" s="177"/>
      <c r="L85" s="184"/>
      <c r="M85" s="177"/>
      <c r="N85" s="177"/>
      <c r="O85" s="177"/>
      <c r="P85" s="177">
        <v>1203</v>
      </c>
      <c r="Q85" s="145"/>
      <c r="R85" s="145"/>
      <c r="S85" s="145"/>
      <c r="T85" s="145"/>
      <c r="U85" s="145"/>
      <c r="V85" s="145"/>
      <c r="W85" s="145"/>
      <c r="X85" s="145"/>
    </row>
    <row r="86" ht="14.25">
      <c r="A86" s="157">
        <v>85</v>
      </c>
      <c r="B86" s="238">
        <v>15</v>
      </c>
      <c r="C86" s="288" t="s">
        <v>642</v>
      </c>
      <c r="D86" s="289" t="s">
        <v>644</v>
      </c>
      <c r="E86" s="161">
        <f>IFERROR(INDEX('показатель 504-п'!E:E,MATCH('ПРТС'!P86,'показатель 504-п'!T:T,0)),"")</f>
        <v>577</v>
      </c>
      <c r="F86" s="279" t="s">
        <v>547</v>
      </c>
      <c r="G86" s="280" t="s">
        <v>466</v>
      </c>
      <c r="H86" s="238">
        <v>2022</v>
      </c>
      <c r="I86" s="233" t="s">
        <v>645</v>
      </c>
      <c r="J86" s="244">
        <v>1998000</v>
      </c>
      <c r="K86" s="177"/>
      <c r="L86" s="184"/>
      <c r="M86" s="177"/>
      <c r="N86" s="177"/>
      <c r="O86" s="177"/>
      <c r="P86" s="177">
        <v>1206</v>
      </c>
      <c r="Q86" s="145"/>
      <c r="R86" s="145"/>
      <c r="S86" s="145"/>
      <c r="T86" s="145"/>
      <c r="U86" s="145"/>
      <c r="V86" s="145"/>
      <c r="W86" s="145"/>
      <c r="X86" s="145"/>
    </row>
    <row r="87" ht="28.5">
      <c r="A87" s="157">
        <v>86</v>
      </c>
      <c r="B87" s="238">
        <v>17</v>
      </c>
      <c r="C87" s="297" t="s">
        <v>585</v>
      </c>
      <c r="D87" s="298" t="s">
        <v>646</v>
      </c>
      <c r="E87" s="161">
        <f>IFERROR(INDEX('показатель 504-п'!E:E,MATCH('ПРТС'!P87,'показатель 504-п'!T:T,0)),"")</f>
        <v>216</v>
      </c>
      <c r="F87" s="279" t="s">
        <v>547</v>
      </c>
      <c r="G87" s="280" t="s">
        <v>466</v>
      </c>
      <c r="H87" s="238">
        <v>2022</v>
      </c>
      <c r="I87" s="275" t="s">
        <v>647</v>
      </c>
      <c r="J87" s="276">
        <v>10689300</v>
      </c>
      <c r="K87" s="177"/>
      <c r="L87" s="184"/>
      <c r="M87" s="177"/>
      <c r="N87" s="177"/>
      <c r="O87" s="177"/>
      <c r="P87" s="177">
        <v>1447</v>
      </c>
      <c r="Q87" s="145"/>
      <c r="R87" s="145"/>
      <c r="S87" s="145"/>
      <c r="T87" s="145"/>
      <c r="U87" s="145"/>
      <c r="V87" s="145"/>
      <c r="W87" s="145"/>
      <c r="X87" s="145"/>
    </row>
    <row r="88" ht="28.5">
      <c r="A88" s="157">
        <v>87</v>
      </c>
      <c r="B88" s="178">
        <v>18</v>
      </c>
      <c r="C88" s="213" t="s">
        <v>585</v>
      </c>
      <c r="D88" s="271" t="s">
        <v>648</v>
      </c>
      <c r="E88" s="161">
        <f>IFERROR(INDEX('показатель 504-п'!E:E,MATCH('ПРТС'!P88,'показатель 504-п'!T:T,0)),"")</f>
        <v>327</v>
      </c>
      <c r="F88" s="284" t="s">
        <v>465</v>
      </c>
      <c r="G88" s="209" t="s">
        <v>466</v>
      </c>
      <c r="H88" s="178">
        <v>2022</v>
      </c>
      <c r="I88" s="164" t="s">
        <v>649</v>
      </c>
      <c r="J88" s="183">
        <v>11948040</v>
      </c>
      <c r="K88" s="177"/>
      <c r="L88" s="184"/>
      <c r="M88" s="177"/>
      <c r="N88" s="177"/>
      <c r="O88" s="177"/>
      <c r="P88" s="177">
        <v>1450</v>
      </c>
      <c r="Q88" s="145"/>
      <c r="R88" s="145"/>
      <c r="S88" s="145"/>
      <c r="T88" s="145"/>
      <c r="U88" s="145"/>
      <c r="V88" s="145"/>
      <c r="W88" s="145"/>
      <c r="X88" s="145"/>
    </row>
    <row r="89" ht="28.5">
      <c r="A89" s="157">
        <v>88</v>
      </c>
      <c r="B89" s="238">
        <v>16</v>
      </c>
      <c r="C89" s="288" t="s">
        <v>501</v>
      </c>
      <c r="D89" s="255" t="s">
        <v>417</v>
      </c>
      <c r="E89" s="161">
        <f>IFERROR(INDEX('показатель 504-п'!E:E,MATCH('ПРТС'!P89,'показатель 504-п'!T:T,0)),"")</f>
        <v>338</v>
      </c>
      <c r="F89" s="279" t="s">
        <v>547</v>
      </c>
      <c r="G89" s="280" t="s">
        <v>466</v>
      </c>
      <c r="H89" s="238">
        <v>2022</v>
      </c>
      <c r="I89" s="299" t="s">
        <v>650</v>
      </c>
      <c r="J89" s="300">
        <v>5067167.7599999998</v>
      </c>
      <c r="K89" s="177"/>
      <c r="L89" s="184"/>
      <c r="M89" s="177"/>
      <c r="N89" s="177"/>
      <c r="O89" s="177"/>
      <c r="P89" s="177">
        <v>1466</v>
      </c>
      <c r="Q89" s="145"/>
      <c r="R89" s="145"/>
      <c r="S89" s="145"/>
      <c r="T89" s="145"/>
      <c r="U89" s="145"/>
      <c r="V89" s="145"/>
      <c r="W89" s="145"/>
      <c r="X89" s="145"/>
    </row>
    <row r="90" ht="14.25">
      <c r="A90" s="157">
        <v>89</v>
      </c>
      <c r="B90" s="238">
        <v>19</v>
      </c>
      <c r="C90" s="277" t="s">
        <v>651</v>
      </c>
      <c r="D90" s="278" t="s">
        <v>652</v>
      </c>
      <c r="E90" s="161">
        <f>IFERROR(INDEX('показатель 504-п'!E:E,MATCH('ПРТС'!P90,'показатель 504-п'!T:T,0)),"")</f>
        <v>514</v>
      </c>
      <c r="F90" s="279" t="s">
        <v>547</v>
      </c>
      <c r="G90" s="280" t="s">
        <v>623</v>
      </c>
      <c r="H90" s="238">
        <v>2022</v>
      </c>
      <c r="I90" s="275" t="s">
        <v>653</v>
      </c>
      <c r="J90" s="276">
        <v>2497500</v>
      </c>
      <c r="K90" s="177"/>
      <c r="L90" s="184"/>
      <c r="M90" s="177"/>
      <c r="N90" s="177"/>
      <c r="O90" s="177"/>
      <c r="P90" s="177">
        <v>1564</v>
      </c>
      <c r="Q90" s="145"/>
      <c r="R90" s="145"/>
      <c r="S90" s="145"/>
      <c r="T90" s="145"/>
      <c r="U90" s="145"/>
      <c r="V90" s="145"/>
      <c r="W90" s="145"/>
      <c r="X90" s="145"/>
    </row>
    <row r="91" ht="14.25">
      <c r="A91" s="157">
        <v>90</v>
      </c>
      <c r="B91" s="238">
        <v>20</v>
      </c>
      <c r="C91" s="273" t="s">
        <v>651</v>
      </c>
      <c r="D91" s="274" t="s">
        <v>654</v>
      </c>
      <c r="E91" s="161">
        <f>IFERROR(INDEX('показатель 504-п'!E:E,MATCH('ПРТС'!P91,'показатель 504-п'!T:T,0)),"")</f>
        <v>610</v>
      </c>
      <c r="F91" s="279" t="s">
        <v>547</v>
      </c>
      <c r="G91" s="280" t="s">
        <v>466</v>
      </c>
      <c r="H91" s="238">
        <v>2022</v>
      </c>
      <c r="I91" s="275" t="s">
        <v>655</v>
      </c>
      <c r="J91" s="276">
        <v>2497500</v>
      </c>
      <c r="K91" s="177"/>
      <c r="L91" s="184"/>
      <c r="M91" s="177"/>
      <c r="N91" s="177"/>
      <c r="O91" s="177"/>
      <c r="P91" s="177">
        <v>1568</v>
      </c>
      <c r="Q91" s="145"/>
      <c r="R91" s="145"/>
      <c r="S91" s="145"/>
      <c r="T91" s="145"/>
      <c r="U91" s="145"/>
      <c r="V91" s="145"/>
      <c r="W91" s="145"/>
      <c r="X91" s="145"/>
    </row>
    <row r="92" ht="14.25">
      <c r="A92" s="157">
        <v>91</v>
      </c>
      <c r="B92" s="238">
        <v>21</v>
      </c>
      <c r="C92" s="239" t="s">
        <v>651</v>
      </c>
      <c r="D92" s="240" t="s">
        <v>656</v>
      </c>
      <c r="E92" s="161">
        <f>IFERROR(INDEX('показатель 504-п'!E:E,MATCH('ПРТС'!P92,'показатель 504-п'!T:T,0)),"")</f>
        <v>357</v>
      </c>
      <c r="F92" s="279" t="s">
        <v>547</v>
      </c>
      <c r="G92" s="280" t="s">
        <v>466</v>
      </c>
      <c r="H92" s="238">
        <v>2022</v>
      </c>
      <c r="I92" s="299" t="s">
        <v>657</v>
      </c>
      <c r="J92" s="300">
        <v>4901853.2400000002</v>
      </c>
      <c r="K92" s="177"/>
      <c r="L92" s="184"/>
      <c r="M92" s="177"/>
      <c r="N92" s="177"/>
      <c r="O92" s="177"/>
      <c r="P92" s="177">
        <v>1587</v>
      </c>
      <c r="Q92" s="145"/>
      <c r="R92" s="145"/>
      <c r="S92" s="145"/>
      <c r="T92" s="145"/>
      <c r="U92" s="145"/>
      <c r="V92" s="145"/>
      <c r="W92" s="145"/>
      <c r="X92" s="145"/>
    </row>
    <row r="93" ht="14.25">
      <c r="A93" s="157">
        <v>92</v>
      </c>
      <c r="B93" s="238">
        <v>22</v>
      </c>
      <c r="C93" s="273" t="s">
        <v>658</v>
      </c>
      <c r="D93" s="274" t="s">
        <v>429</v>
      </c>
      <c r="E93" s="161">
        <f>IFERROR(INDEX('показатель 504-п'!E:E,MATCH('ПРТС'!P93,'показатель 504-п'!T:T,0)),"")</f>
        <v>314</v>
      </c>
      <c r="F93" s="279" t="s">
        <v>547</v>
      </c>
      <c r="G93" s="280" t="s">
        <v>466</v>
      </c>
      <c r="H93" s="238">
        <v>2022</v>
      </c>
      <c r="I93" s="275" t="s">
        <v>659</v>
      </c>
      <c r="J93" s="276">
        <v>2497500</v>
      </c>
      <c r="K93" s="177"/>
      <c r="L93" s="184"/>
      <c r="M93" s="177"/>
      <c r="N93" s="177"/>
      <c r="O93" s="177"/>
      <c r="P93" s="177">
        <v>1594</v>
      </c>
      <c r="Q93" s="145"/>
      <c r="R93" s="145"/>
      <c r="S93" s="145"/>
      <c r="T93" s="145"/>
      <c r="U93" s="145"/>
      <c r="V93" s="145"/>
      <c r="W93" s="145"/>
      <c r="X93" s="145"/>
    </row>
    <row r="94" ht="14.25">
      <c r="A94" s="157">
        <v>95</v>
      </c>
      <c r="B94" s="238"/>
      <c r="C94" s="273" t="s">
        <v>504</v>
      </c>
      <c r="D94" s="278" t="s">
        <v>660</v>
      </c>
      <c r="E94" s="161">
        <f>IFERROR(INDEX('показатель 504-п'!E:E,MATCH('ПРТС'!P94,'показатель 504-п'!T:T,0)),"")</f>
        <v>188</v>
      </c>
      <c r="F94" s="279" t="s">
        <v>547</v>
      </c>
      <c r="G94" s="280" t="s">
        <v>466</v>
      </c>
      <c r="H94" s="238">
        <v>2022</v>
      </c>
      <c r="I94" s="301" t="s">
        <v>661</v>
      </c>
      <c r="J94" s="276" t="s">
        <v>662</v>
      </c>
      <c r="K94" s="177" t="s">
        <v>663</v>
      </c>
      <c r="L94" s="184"/>
      <c r="M94" s="177"/>
      <c r="N94" s="177"/>
      <c r="O94" s="177"/>
      <c r="P94" s="177">
        <v>1641</v>
      </c>
      <c r="Q94" s="145"/>
      <c r="R94" s="145"/>
      <c r="S94" s="145"/>
      <c r="T94" s="145"/>
      <c r="U94" s="145"/>
      <c r="V94" s="145"/>
      <c r="W94" s="145"/>
      <c r="X94" s="145"/>
    </row>
    <row r="95" ht="14.25">
      <c r="A95" s="157">
        <v>93</v>
      </c>
      <c r="B95" s="238">
        <v>23</v>
      </c>
      <c r="C95" s="277" t="s">
        <v>504</v>
      </c>
      <c r="D95" s="302" t="s">
        <v>441</v>
      </c>
      <c r="E95" s="161">
        <f>IFERROR(INDEX('показатель 504-п'!E:E,MATCH('ПРТС'!P95,'показатель 504-п'!T:T,0)),"")</f>
        <v>277</v>
      </c>
      <c r="F95" s="303" t="s">
        <v>547</v>
      </c>
      <c r="G95" s="280" t="s">
        <v>466</v>
      </c>
      <c r="H95" s="238">
        <v>2022</v>
      </c>
      <c r="I95" s="275" t="s">
        <v>664</v>
      </c>
      <c r="J95" s="276">
        <v>2497500</v>
      </c>
      <c r="K95" s="177"/>
      <c r="L95" s="184"/>
      <c r="M95" s="177"/>
      <c r="N95" s="177"/>
      <c r="O95" s="177"/>
      <c r="P95" s="177">
        <v>1649</v>
      </c>
      <c r="Q95" s="145"/>
      <c r="R95" s="145"/>
      <c r="S95" s="145"/>
      <c r="T95" s="145"/>
      <c r="U95" s="145"/>
      <c r="V95" s="145"/>
      <c r="W95" s="145"/>
      <c r="X95" s="145"/>
    </row>
    <row r="96" ht="14.25">
      <c r="A96" s="157">
        <v>94</v>
      </c>
      <c r="B96" s="241">
        <v>24</v>
      </c>
      <c r="C96" s="273" t="s">
        <v>504</v>
      </c>
      <c r="D96" s="302" t="s">
        <v>437</v>
      </c>
      <c r="E96" s="161">
        <f>IFERROR(INDEX('показатель 504-п'!E:E,MATCH('ПРТС'!P96,'показатель 504-п'!T:T,0)),"")</f>
        <v>246</v>
      </c>
      <c r="F96" s="304" t="s">
        <v>547</v>
      </c>
      <c r="G96" s="280" t="s">
        <v>466</v>
      </c>
      <c r="H96" s="305">
        <v>2022</v>
      </c>
      <c r="I96" s="275" t="s">
        <v>664</v>
      </c>
      <c r="J96" s="306">
        <v>2497500</v>
      </c>
      <c r="K96" s="307"/>
      <c r="L96" s="308"/>
      <c r="M96" s="307"/>
      <c r="N96" s="307"/>
      <c r="O96" s="307"/>
      <c r="P96" s="307">
        <v>1634</v>
      </c>
      <c r="Q96" s="145"/>
      <c r="R96" s="145"/>
      <c r="S96" s="145"/>
      <c r="T96" s="145"/>
      <c r="U96" s="145"/>
      <c r="V96" s="145"/>
      <c r="W96" s="145"/>
      <c r="X96" s="145"/>
    </row>
    <row r="97" ht="14.25">
      <c r="A97" s="157">
        <v>96</v>
      </c>
      <c r="B97" s="256">
        <v>25</v>
      </c>
      <c r="C97" s="224" t="s">
        <v>64</v>
      </c>
      <c r="D97" s="224" t="s">
        <v>665</v>
      </c>
      <c r="E97" s="161">
        <f>IFERROR(INDEX('показатель 504-п'!E:E,MATCH('ПРТС'!P97,'показатель 504-п'!T:T,0)),"")</f>
        <v>317</v>
      </c>
      <c r="F97" s="309" t="s">
        <v>465</v>
      </c>
      <c r="G97" s="310" t="s">
        <v>466</v>
      </c>
      <c r="H97" s="256">
        <v>2022</v>
      </c>
      <c r="I97" s="164" t="s">
        <v>666</v>
      </c>
      <c r="J97" s="165">
        <v>10789599.6</v>
      </c>
      <c r="K97" s="311"/>
      <c r="L97" s="312"/>
      <c r="M97" s="311"/>
      <c r="N97" s="311"/>
      <c r="O97" s="311"/>
      <c r="P97" s="166">
        <v>1719</v>
      </c>
      <c r="Q97" s="145"/>
      <c r="R97" s="145"/>
      <c r="S97" s="145"/>
      <c r="T97" s="145"/>
      <c r="U97" s="145"/>
      <c r="V97" s="145"/>
      <c r="W97" s="145"/>
      <c r="X97" s="145"/>
    </row>
    <row r="98" ht="14.25">
      <c r="A98" s="157">
        <v>97</v>
      </c>
      <c r="B98" s="313">
        <v>1</v>
      </c>
      <c r="C98" s="277" t="s">
        <v>616</v>
      </c>
      <c r="D98" s="314" t="s">
        <v>204</v>
      </c>
      <c r="E98" s="161">
        <f>IFERROR(INDEX('показатель 504-п'!E:E,MATCH('ПРТС'!P98,'показатель 504-п'!T:T,0)),"")</f>
        <v>143</v>
      </c>
      <c r="F98" s="315" t="s">
        <v>547</v>
      </c>
      <c r="G98" s="316" t="s">
        <v>466</v>
      </c>
      <c r="H98" s="317">
        <v>2023</v>
      </c>
      <c r="I98" s="233" t="s">
        <v>667</v>
      </c>
      <c r="J98" s="318">
        <v>3150000</v>
      </c>
      <c r="K98" s="177"/>
      <c r="L98" s="184"/>
      <c r="M98" s="177"/>
      <c r="N98" s="177"/>
      <c r="O98" s="177"/>
      <c r="P98" s="177">
        <v>37</v>
      </c>
      <c r="Q98" s="145"/>
      <c r="R98" s="145"/>
      <c r="S98" s="145"/>
      <c r="T98" s="145"/>
      <c r="U98" s="145"/>
      <c r="V98" s="145"/>
      <c r="W98" s="145"/>
      <c r="X98" s="145"/>
    </row>
    <row r="99" ht="14.25">
      <c r="A99" s="157">
        <v>98</v>
      </c>
      <c r="B99" s="319">
        <v>2</v>
      </c>
      <c r="C99" s="320" t="s">
        <v>668</v>
      </c>
      <c r="D99" s="321" t="s">
        <v>225</v>
      </c>
      <c r="E99" s="161">
        <f>IFERROR(INDEX('показатель 504-п'!E:E,MATCH('ПРТС'!P99,'показатель 504-п'!T:T,0)),"")</f>
        <v>360</v>
      </c>
      <c r="F99" s="322" t="s">
        <v>669</v>
      </c>
      <c r="G99" s="323" t="s">
        <v>466</v>
      </c>
      <c r="H99" s="324">
        <v>2023</v>
      </c>
      <c r="I99" s="325" t="s">
        <v>670</v>
      </c>
      <c r="J99" s="326">
        <v>5480000</v>
      </c>
      <c r="K99" s="175"/>
      <c r="L99" s="184"/>
      <c r="M99" s="177"/>
      <c r="N99" s="177"/>
      <c r="O99" s="177"/>
      <c r="P99" s="177">
        <v>228</v>
      </c>
      <c r="Q99" s="145"/>
      <c r="R99" s="145"/>
      <c r="S99" s="145"/>
      <c r="T99" s="145"/>
      <c r="U99" s="145"/>
      <c r="V99" s="145"/>
      <c r="W99" s="145"/>
      <c r="X99" s="145"/>
    </row>
    <row r="100" ht="14.25">
      <c r="A100" s="157">
        <v>99</v>
      </c>
      <c r="B100" s="317">
        <v>3</v>
      </c>
      <c r="C100" s="327" t="s">
        <v>471</v>
      </c>
      <c r="D100" s="328" t="s">
        <v>234</v>
      </c>
      <c r="E100" s="161">
        <f>IFERROR(INDEX('показатель 504-п'!E:E,MATCH('ПРТС'!P100,'показатель 504-п'!T:T,0)),"")</f>
        <v>203</v>
      </c>
      <c r="F100" s="315" t="s">
        <v>547</v>
      </c>
      <c r="G100" s="329" t="s">
        <v>466</v>
      </c>
      <c r="H100" s="238">
        <v>2023</v>
      </c>
      <c r="I100" s="233" t="s">
        <v>671</v>
      </c>
      <c r="J100" s="330">
        <v>2900000</v>
      </c>
      <c r="K100" s="175"/>
      <c r="L100" s="331"/>
      <c r="M100" s="177"/>
      <c r="N100" s="332"/>
      <c r="O100" s="177"/>
      <c r="P100" s="177">
        <v>308</v>
      </c>
      <c r="Q100" s="145"/>
      <c r="R100" s="145"/>
      <c r="S100" s="145"/>
      <c r="T100" s="145"/>
      <c r="U100" s="145"/>
      <c r="V100" s="145"/>
      <c r="W100" s="145"/>
      <c r="X100" s="145"/>
    </row>
    <row r="101" ht="14.25">
      <c r="A101" s="157">
        <v>100</v>
      </c>
      <c r="B101" s="333">
        <v>4</v>
      </c>
      <c r="C101" s="334" t="s">
        <v>471</v>
      </c>
      <c r="D101" s="328" t="s">
        <v>236</v>
      </c>
      <c r="E101" s="161">
        <f>IFERROR(INDEX('показатель 504-п'!E:E,MATCH('ПРТС'!P101,'показатель 504-п'!T:T,0)),"")</f>
        <v>169</v>
      </c>
      <c r="F101" s="315" t="s">
        <v>547</v>
      </c>
      <c r="G101" s="329" t="s">
        <v>466</v>
      </c>
      <c r="H101" s="238">
        <v>2023</v>
      </c>
      <c r="I101" s="233" t="s">
        <v>672</v>
      </c>
      <c r="J101" s="330">
        <v>6000000</v>
      </c>
      <c r="K101" s="175"/>
      <c r="L101" s="184"/>
      <c r="M101" s="332"/>
      <c r="N101" s="177"/>
      <c r="O101" s="332"/>
      <c r="P101" s="177">
        <v>320</v>
      </c>
      <c r="Q101" s="145"/>
      <c r="R101" s="145"/>
      <c r="S101" s="145"/>
      <c r="T101" s="145"/>
      <c r="U101" s="145"/>
      <c r="V101" s="145"/>
      <c r="W101" s="145"/>
      <c r="X101" s="145"/>
    </row>
    <row r="102" ht="14.25">
      <c r="A102" s="157">
        <v>101</v>
      </c>
      <c r="B102" s="317">
        <v>5</v>
      </c>
      <c r="C102" s="334" t="s">
        <v>471</v>
      </c>
      <c r="D102" s="328" t="s">
        <v>237</v>
      </c>
      <c r="E102" s="161">
        <f>IFERROR(INDEX('показатель 504-п'!E:E,MATCH('ПРТС'!P102,'показатель 504-п'!T:T,0)),"")</f>
        <v>257</v>
      </c>
      <c r="F102" s="315" t="s">
        <v>547</v>
      </c>
      <c r="G102" s="329" t="s">
        <v>466</v>
      </c>
      <c r="H102" s="238">
        <v>2023</v>
      </c>
      <c r="I102" s="233" t="s">
        <v>673</v>
      </c>
      <c r="J102" s="330">
        <v>3913000</v>
      </c>
      <c r="K102" s="175"/>
      <c r="L102" s="331"/>
      <c r="M102" s="177"/>
      <c r="N102" s="332"/>
      <c r="O102" s="177"/>
      <c r="P102" s="177">
        <v>327</v>
      </c>
      <c r="Q102" s="145"/>
      <c r="R102" s="145"/>
      <c r="S102" s="145"/>
      <c r="T102" s="145"/>
      <c r="U102" s="145"/>
      <c r="V102" s="145"/>
      <c r="W102" s="145"/>
      <c r="X102" s="145"/>
    </row>
    <row r="103" ht="14.25">
      <c r="A103" s="157">
        <v>102</v>
      </c>
      <c r="B103" s="333">
        <v>6</v>
      </c>
      <c r="C103" s="335" t="s">
        <v>552</v>
      </c>
      <c r="D103" s="328" t="s">
        <v>674</v>
      </c>
      <c r="E103" s="161">
        <f>IFERROR(INDEX('показатель 504-п'!E:E,MATCH('ПРТС'!P103,'показатель 504-п'!T:T,0)),"")</f>
        <v>150</v>
      </c>
      <c r="F103" s="315" t="s">
        <v>547</v>
      </c>
      <c r="G103" s="329" t="s">
        <v>466</v>
      </c>
      <c r="H103" s="238">
        <v>2023</v>
      </c>
      <c r="I103" s="233" t="s">
        <v>675</v>
      </c>
      <c r="J103" s="336">
        <v>6240000</v>
      </c>
      <c r="K103" s="175" t="s">
        <v>676</v>
      </c>
      <c r="L103" s="184"/>
      <c r="M103" s="177"/>
      <c r="N103" s="177"/>
      <c r="O103" s="177"/>
      <c r="P103" s="177">
        <v>395</v>
      </c>
      <c r="Q103" s="145"/>
      <c r="R103" s="145"/>
      <c r="S103" s="145"/>
      <c r="T103" s="145"/>
      <c r="U103" s="145"/>
      <c r="V103" s="145"/>
      <c r="W103" s="145"/>
      <c r="X103" s="145"/>
    </row>
    <row r="104" ht="14.25">
      <c r="A104" s="157">
        <v>103</v>
      </c>
      <c r="B104" s="317">
        <v>7</v>
      </c>
      <c r="C104" s="327" t="s">
        <v>677</v>
      </c>
      <c r="D104" s="337" t="s">
        <v>262</v>
      </c>
      <c r="E104" s="161">
        <f>IFERROR(INDEX('показатель 504-п'!E:E,MATCH('ПРТС'!P104,'показатель 504-п'!T:T,0)),"")</f>
        <v>334</v>
      </c>
      <c r="F104" s="315" t="s">
        <v>547</v>
      </c>
      <c r="G104" s="329" t="s">
        <v>466</v>
      </c>
      <c r="H104" s="238">
        <v>2023</v>
      </c>
      <c r="I104" s="233" t="s">
        <v>678</v>
      </c>
      <c r="J104" s="330">
        <v>3150000</v>
      </c>
      <c r="K104" s="177"/>
      <c r="L104" s="184"/>
      <c r="M104" s="177"/>
      <c r="N104" s="177"/>
      <c r="O104" s="177"/>
      <c r="P104" s="177">
        <v>512</v>
      </c>
      <c r="Q104" s="145"/>
      <c r="R104" s="145"/>
      <c r="S104" s="145"/>
      <c r="T104" s="145"/>
      <c r="U104" s="145"/>
      <c r="V104" s="145"/>
      <c r="W104" s="145"/>
      <c r="X104" s="145"/>
    </row>
    <row r="105" ht="14.25">
      <c r="A105" s="157">
        <v>104</v>
      </c>
      <c r="B105" s="333">
        <v>8</v>
      </c>
      <c r="C105" s="335" t="s">
        <v>603</v>
      </c>
      <c r="D105" s="328" t="s">
        <v>286</v>
      </c>
      <c r="E105" s="161">
        <f>IFERROR(INDEX('показатель 504-п'!E:E,MATCH('ПРТС'!P105,'показатель 504-п'!T:T,0)),"")</f>
        <v>207</v>
      </c>
      <c r="F105" s="315" t="s">
        <v>547</v>
      </c>
      <c r="G105" s="329" t="s">
        <v>623</v>
      </c>
      <c r="H105" s="238">
        <v>2023</v>
      </c>
      <c r="I105" s="233" t="s">
        <v>679</v>
      </c>
      <c r="J105" s="336">
        <v>2520000</v>
      </c>
      <c r="K105" s="175"/>
      <c r="L105" s="184"/>
      <c r="M105" s="177"/>
      <c r="N105" s="177"/>
      <c r="O105" s="177"/>
      <c r="P105" s="177">
        <v>624</v>
      </c>
      <c r="Q105" s="145"/>
      <c r="R105" s="145"/>
      <c r="S105" s="145"/>
      <c r="T105" s="145"/>
      <c r="U105" s="145"/>
      <c r="V105" s="145"/>
      <c r="W105" s="145"/>
      <c r="X105" s="145"/>
    </row>
    <row r="106" ht="14.25">
      <c r="A106" s="157">
        <v>105</v>
      </c>
      <c r="B106" s="317">
        <v>9</v>
      </c>
      <c r="C106" s="335" t="s">
        <v>603</v>
      </c>
      <c r="D106" s="338" t="s">
        <v>170</v>
      </c>
      <c r="E106" s="161">
        <f>IFERROR(INDEX('показатель 504-п'!E:E,MATCH('ПРТС'!P106,'показатель 504-п'!T:T,0)),"")</f>
        <v>142</v>
      </c>
      <c r="F106" s="315" t="s">
        <v>547</v>
      </c>
      <c r="G106" s="329" t="s">
        <v>466</v>
      </c>
      <c r="H106" s="238">
        <v>2023</v>
      </c>
      <c r="I106" s="233" t="s">
        <v>680</v>
      </c>
      <c r="J106" s="336">
        <v>3600000</v>
      </c>
      <c r="K106" s="175" t="s">
        <v>681</v>
      </c>
      <c r="L106" s="184">
        <v>1</v>
      </c>
      <c r="M106" s="177">
        <v>0</v>
      </c>
      <c r="N106" s="177">
        <v>0</v>
      </c>
      <c r="O106" s="177"/>
      <c r="P106" s="177">
        <v>637</v>
      </c>
      <c r="Q106" s="145"/>
      <c r="R106" s="145"/>
      <c r="S106" s="145"/>
      <c r="T106" s="145"/>
      <c r="U106" s="145"/>
      <c r="V106" s="145"/>
      <c r="W106" s="145"/>
      <c r="X106" s="145"/>
    </row>
    <row r="107" ht="14.25">
      <c r="A107" s="157">
        <v>107</v>
      </c>
      <c r="B107" s="333"/>
      <c r="C107" s="335" t="s">
        <v>485</v>
      </c>
      <c r="D107" s="328" t="s">
        <v>173</v>
      </c>
      <c r="E107" s="161">
        <f>IFERROR(INDEX('показатель 504-п'!E:E,MATCH('ПРТС'!P107,'показатель 504-п'!T:T,0)),"")</f>
        <v>385</v>
      </c>
      <c r="F107" s="315" t="s">
        <v>547</v>
      </c>
      <c r="G107" s="329" t="s">
        <v>623</v>
      </c>
      <c r="H107" s="238">
        <v>2023</v>
      </c>
      <c r="I107" s="339" t="s">
        <v>661</v>
      </c>
      <c r="J107" s="330" t="s">
        <v>662</v>
      </c>
      <c r="K107" s="175"/>
      <c r="L107" s="184"/>
      <c r="M107" s="177"/>
      <c r="N107" s="177"/>
      <c r="O107" s="177"/>
      <c r="P107" s="177">
        <v>662</v>
      </c>
      <c r="Q107" s="145"/>
      <c r="R107" s="145"/>
      <c r="S107" s="145"/>
      <c r="T107" s="145"/>
      <c r="U107" s="145"/>
      <c r="V107" s="145"/>
      <c r="W107" s="145"/>
      <c r="X107" s="145"/>
    </row>
    <row r="108" ht="14.25">
      <c r="A108" s="157">
        <v>106</v>
      </c>
      <c r="B108" s="317">
        <v>10</v>
      </c>
      <c r="C108" s="335" t="s">
        <v>485</v>
      </c>
      <c r="D108" s="328" t="s">
        <v>175</v>
      </c>
      <c r="E108" s="161">
        <f>IFERROR(INDEX('показатель 504-п'!E:E,MATCH('ПРТС'!P108,'показатель 504-п'!T:T,0)),"")</f>
        <v>197</v>
      </c>
      <c r="F108" s="315" t="s">
        <v>547</v>
      </c>
      <c r="G108" s="329" t="s">
        <v>623</v>
      </c>
      <c r="H108" s="305">
        <v>2023</v>
      </c>
      <c r="I108" s="233" t="s">
        <v>682</v>
      </c>
      <c r="J108" s="340">
        <v>5540000</v>
      </c>
      <c r="K108" s="175"/>
      <c r="L108" s="184"/>
      <c r="M108" s="177"/>
      <c r="N108" s="177"/>
      <c r="O108" s="177"/>
      <c r="P108" s="177">
        <v>676</v>
      </c>
      <c r="Q108" s="145"/>
      <c r="R108" s="145"/>
      <c r="S108" s="145"/>
      <c r="T108" s="145"/>
      <c r="U108" s="145"/>
      <c r="V108" s="145"/>
      <c r="W108" s="145"/>
      <c r="X108" s="145"/>
    </row>
    <row r="109" ht="14.25">
      <c r="A109" s="157">
        <v>108</v>
      </c>
      <c r="B109" s="317">
        <v>11</v>
      </c>
      <c r="C109" s="335" t="s">
        <v>631</v>
      </c>
      <c r="D109" s="338" t="s">
        <v>299</v>
      </c>
      <c r="E109" s="161">
        <f>IFERROR(INDEX('показатель 504-п'!E:E,MATCH('ПРТС'!P109,'показатель 504-п'!T:T,0)),"")</f>
        <v>292</v>
      </c>
      <c r="F109" s="315" t="s">
        <v>547</v>
      </c>
      <c r="G109" s="329" t="s">
        <v>466</v>
      </c>
      <c r="H109" s="238">
        <v>2023</v>
      </c>
      <c r="I109" s="233" t="s">
        <v>683</v>
      </c>
      <c r="J109" s="336">
        <v>3000000</v>
      </c>
      <c r="K109" s="175"/>
      <c r="L109" s="184"/>
      <c r="M109" s="177"/>
      <c r="N109" s="177"/>
      <c r="O109" s="177"/>
      <c r="P109" s="177">
        <v>706</v>
      </c>
      <c r="Q109" s="145"/>
      <c r="R109" s="145"/>
      <c r="S109" s="145"/>
      <c r="T109" s="145"/>
      <c r="U109" s="145"/>
      <c r="V109" s="145"/>
      <c r="W109" s="145"/>
      <c r="X109" s="145"/>
    </row>
    <row r="110" ht="14.25">
      <c r="A110" s="157">
        <v>109</v>
      </c>
      <c r="B110" s="333">
        <v>12</v>
      </c>
      <c r="C110" s="335" t="s">
        <v>574</v>
      </c>
      <c r="D110" s="338" t="s">
        <v>332</v>
      </c>
      <c r="E110" s="161">
        <f>IFERROR(INDEX('показатель 504-п'!E:E,MATCH('ПРТС'!P110,'показатель 504-п'!T:T,0)),"")</f>
        <v>372</v>
      </c>
      <c r="F110" s="315" t="s">
        <v>547</v>
      </c>
      <c r="G110" s="329" t="s">
        <v>623</v>
      </c>
      <c r="H110" s="238">
        <v>2023</v>
      </c>
      <c r="I110" s="233" t="s">
        <v>684</v>
      </c>
      <c r="J110" s="330">
        <v>6638804.75</v>
      </c>
      <c r="K110" s="175"/>
      <c r="L110" s="331"/>
      <c r="M110" s="177"/>
      <c r="N110" s="332"/>
      <c r="O110" s="177"/>
      <c r="P110" s="177">
        <v>903</v>
      </c>
      <c r="Q110" s="145"/>
      <c r="R110" s="145"/>
      <c r="S110" s="145"/>
      <c r="T110" s="145"/>
      <c r="U110" s="145"/>
      <c r="V110" s="145"/>
      <c r="W110" s="145"/>
      <c r="X110" s="145"/>
    </row>
    <row r="111" ht="14.25">
      <c r="A111" s="157">
        <v>110</v>
      </c>
      <c r="B111" s="317">
        <v>13</v>
      </c>
      <c r="C111" s="341" t="s">
        <v>494</v>
      </c>
      <c r="D111" s="342" t="s">
        <v>352</v>
      </c>
      <c r="E111" s="161">
        <f>IFERROR(INDEX('показатель 504-п'!E:E,MATCH('ПРТС'!P111,'показатель 504-п'!T:T,0)),"")</f>
        <v>227</v>
      </c>
      <c r="F111" s="315" t="s">
        <v>547</v>
      </c>
      <c r="G111" s="329" t="s">
        <v>466</v>
      </c>
      <c r="H111" s="238">
        <v>2023</v>
      </c>
      <c r="I111" s="233" t="s">
        <v>685</v>
      </c>
      <c r="J111" s="336">
        <v>3677232</v>
      </c>
      <c r="K111" s="177"/>
      <c r="L111" s="184"/>
      <c r="M111" s="177"/>
      <c r="N111" s="177"/>
      <c r="O111" s="177"/>
      <c r="P111" s="177">
        <v>1025</v>
      </c>
      <c r="Q111" s="145"/>
      <c r="R111" s="145"/>
      <c r="S111" s="145"/>
      <c r="T111" s="145"/>
      <c r="U111" s="145"/>
      <c r="V111" s="145"/>
      <c r="W111" s="145"/>
      <c r="X111" s="145"/>
    </row>
    <row r="112" ht="14.25">
      <c r="A112" s="157">
        <v>111</v>
      </c>
      <c r="B112" s="333">
        <v>14</v>
      </c>
      <c r="C112" s="335" t="s">
        <v>638</v>
      </c>
      <c r="D112" s="338" t="s">
        <v>373</v>
      </c>
      <c r="E112" s="161">
        <f>IFERROR(INDEX('показатель 504-п'!E:E,MATCH('ПРТС'!P112,'показатель 504-п'!T:T,0)),"")</f>
        <v>220</v>
      </c>
      <c r="F112" s="315" t="s">
        <v>547</v>
      </c>
      <c r="G112" s="329" t="s">
        <v>466</v>
      </c>
      <c r="H112" s="238">
        <v>2023</v>
      </c>
      <c r="I112" s="233" t="s">
        <v>686</v>
      </c>
      <c r="J112" s="330">
        <v>6944154.75</v>
      </c>
      <c r="K112" s="177"/>
      <c r="L112" s="184"/>
      <c r="M112" s="177"/>
      <c r="N112" s="177"/>
      <c r="O112" s="177"/>
      <c r="P112" s="177">
        <v>1111</v>
      </c>
      <c r="Q112" s="145"/>
      <c r="R112" s="145"/>
      <c r="S112" s="145"/>
      <c r="T112" s="145"/>
      <c r="U112" s="145"/>
      <c r="V112" s="145"/>
      <c r="W112" s="145"/>
      <c r="X112" s="145"/>
    </row>
    <row r="113" ht="14.25">
      <c r="A113" s="157">
        <v>112</v>
      </c>
      <c r="B113" s="317">
        <v>15</v>
      </c>
      <c r="C113" s="343" t="s">
        <v>638</v>
      </c>
      <c r="D113" s="338" t="s">
        <v>375</v>
      </c>
      <c r="E113" s="161">
        <f>IFERROR(INDEX('показатель 504-п'!E:E,MATCH('ПРТС'!P113,'показатель 504-п'!T:T,0)),"")</f>
        <v>443</v>
      </c>
      <c r="F113" s="315" t="s">
        <v>547</v>
      </c>
      <c r="G113" s="329" t="s">
        <v>466</v>
      </c>
      <c r="H113" s="241">
        <v>2023</v>
      </c>
      <c r="I113" s="233" t="s">
        <v>687</v>
      </c>
      <c r="J113" s="330">
        <v>6658504.75</v>
      </c>
      <c r="K113" s="332"/>
      <c r="L113" s="184"/>
      <c r="M113" s="332"/>
      <c r="N113" s="177"/>
      <c r="O113" s="332"/>
      <c r="P113" s="177">
        <v>1125</v>
      </c>
      <c r="Q113" s="145"/>
      <c r="R113" s="145"/>
      <c r="S113" s="145"/>
      <c r="T113" s="145"/>
      <c r="U113" s="145"/>
      <c r="V113" s="145"/>
      <c r="W113" s="145"/>
      <c r="X113" s="145"/>
    </row>
    <row r="114" ht="14.25">
      <c r="A114" s="157">
        <v>113</v>
      </c>
      <c r="B114" s="333">
        <v>16</v>
      </c>
      <c r="C114" s="335" t="s">
        <v>638</v>
      </c>
      <c r="D114" s="338" t="s">
        <v>376</v>
      </c>
      <c r="E114" s="161">
        <f>IFERROR(INDEX('показатель 504-п'!E:E,MATCH('ПРТС'!P114,'показатель 504-п'!T:T,0)),"")</f>
        <v>322</v>
      </c>
      <c r="F114" s="315" t="s">
        <v>547</v>
      </c>
      <c r="G114" s="329" t="s">
        <v>466</v>
      </c>
      <c r="H114" s="333">
        <v>2023</v>
      </c>
      <c r="I114" s="233" t="s">
        <v>688</v>
      </c>
      <c r="J114" s="344">
        <v>6983554.75</v>
      </c>
      <c r="K114" s="177"/>
      <c r="L114" s="331"/>
      <c r="M114" s="177"/>
      <c r="N114" s="332"/>
      <c r="O114" s="177"/>
      <c r="P114" s="177">
        <v>1126</v>
      </c>
      <c r="Q114" s="145"/>
      <c r="R114" s="145"/>
      <c r="S114" s="145"/>
      <c r="T114" s="145"/>
      <c r="U114" s="145"/>
      <c r="V114" s="145"/>
      <c r="W114" s="145"/>
      <c r="X114" s="145"/>
    </row>
    <row r="115" ht="14.25">
      <c r="A115" s="157">
        <v>114</v>
      </c>
      <c r="B115" s="317">
        <v>17</v>
      </c>
      <c r="C115" s="345" t="s">
        <v>464</v>
      </c>
      <c r="D115" s="346" t="s">
        <v>378</v>
      </c>
      <c r="E115" s="161">
        <f>IFERROR(INDEX('показатель 504-п'!E:E,MATCH('ПРТС'!P115,'показатель 504-п'!T:T,0)),"")</f>
        <v>169</v>
      </c>
      <c r="F115" s="347" t="s">
        <v>547</v>
      </c>
      <c r="G115" s="348" t="s">
        <v>466</v>
      </c>
      <c r="H115" s="333">
        <v>2023</v>
      </c>
      <c r="I115" s="233" t="s">
        <v>689</v>
      </c>
      <c r="J115" s="344">
        <v>5880000</v>
      </c>
      <c r="K115" s="332" t="s">
        <v>690</v>
      </c>
      <c r="L115" s="184"/>
      <c r="M115" s="332"/>
      <c r="N115" s="177"/>
      <c r="O115" s="332"/>
      <c r="P115" s="177">
        <v>1136</v>
      </c>
      <c r="Q115" s="145"/>
      <c r="R115" s="145"/>
      <c r="S115" s="145"/>
      <c r="T115" s="145"/>
      <c r="U115" s="145"/>
      <c r="V115" s="145"/>
      <c r="W115" s="145"/>
      <c r="X115" s="145"/>
    </row>
    <row r="116" ht="24">
      <c r="A116" s="157">
        <v>115</v>
      </c>
      <c r="B116" s="333">
        <v>18</v>
      </c>
      <c r="C116" s="327" t="s">
        <v>464</v>
      </c>
      <c r="D116" s="328" t="s">
        <v>380</v>
      </c>
      <c r="E116" s="161">
        <f>IFERROR(INDEX('показатель 504-п'!E:E,MATCH('ПРТС'!P116,'показатель 504-п'!T:T,0)),"")</f>
        <v>271</v>
      </c>
      <c r="F116" s="315" t="s">
        <v>547</v>
      </c>
      <c r="G116" s="329" t="s">
        <v>466</v>
      </c>
      <c r="H116" s="333">
        <v>2023</v>
      </c>
      <c r="I116" s="233" t="s">
        <v>691</v>
      </c>
      <c r="J116" s="344">
        <v>3150000</v>
      </c>
      <c r="K116" s="177" t="s">
        <v>692</v>
      </c>
      <c r="L116" s="331"/>
      <c r="M116" s="177"/>
      <c r="N116" s="332"/>
      <c r="O116" s="177"/>
      <c r="P116" s="177">
        <v>1170</v>
      </c>
      <c r="Q116" s="145"/>
      <c r="R116" s="145"/>
      <c r="S116" s="145"/>
      <c r="T116" s="145"/>
      <c r="U116" s="145"/>
      <c r="V116" s="145"/>
      <c r="W116" s="145"/>
      <c r="X116" s="145"/>
    </row>
    <row r="117" ht="24">
      <c r="A117" s="157">
        <v>116</v>
      </c>
      <c r="B117" s="317">
        <v>19</v>
      </c>
      <c r="C117" s="327" t="s">
        <v>582</v>
      </c>
      <c r="D117" s="337" t="s">
        <v>393</v>
      </c>
      <c r="E117" s="161">
        <f>IFERROR(INDEX('показатель 504-п'!E:E,MATCH('ПРТС'!P117,'показатель 504-п'!T:T,0)),"")</f>
        <v>221</v>
      </c>
      <c r="F117" s="315" t="s">
        <v>547</v>
      </c>
      <c r="G117" s="329" t="s">
        <v>623</v>
      </c>
      <c r="H117" s="333">
        <v>2023</v>
      </c>
      <c r="I117" s="233" t="s">
        <v>693</v>
      </c>
      <c r="J117" s="344">
        <v>5100000</v>
      </c>
      <c r="K117" s="332"/>
      <c r="L117" s="184"/>
      <c r="M117" s="332"/>
      <c r="N117" s="177"/>
      <c r="O117" s="332"/>
      <c r="P117" s="177">
        <v>1303</v>
      </c>
      <c r="Q117" s="145"/>
      <c r="R117" s="145"/>
      <c r="S117" s="145"/>
      <c r="T117" s="145"/>
      <c r="U117" s="145"/>
      <c r="V117" s="145"/>
      <c r="W117" s="145"/>
      <c r="X117" s="145"/>
    </row>
    <row r="118" ht="14.25">
      <c r="A118" s="157">
        <v>117</v>
      </c>
      <c r="B118" s="333">
        <v>20</v>
      </c>
      <c r="C118" s="327" t="s">
        <v>582</v>
      </c>
      <c r="D118" s="337" t="s">
        <v>173</v>
      </c>
      <c r="E118" s="161">
        <f>IFERROR(INDEX('показатель 504-п'!E:E,MATCH('ПРТС'!P118,'показатель 504-п'!T:T,0)),"")</f>
        <v>183</v>
      </c>
      <c r="F118" s="315" t="s">
        <v>547</v>
      </c>
      <c r="G118" s="329" t="s">
        <v>466</v>
      </c>
      <c r="H118" s="333">
        <v>2023</v>
      </c>
      <c r="I118" s="233" t="s">
        <v>694</v>
      </c>
      <c r="J118" s="344">
        <v>3360000</v>
      </c>
      <c r="K118" s="177" t="s">
        <v>695</v>
      </c>
      <c r="L118" s="331"/>
      <c r="M118" s="177">
        <v>25</v>
      </c>
      <c r="N118" s="332"/>
      <c r="O118" s="177"/>
      <c r="P118" s="177">
        <v>1308</v>
      </c>
      <c r="Q118" s="145"/>
      <c r="R118" s="145"/>
      <c r="S118" s="145"/>
      <c r="T118" s="145"/>
      <c r="U118" s="145"/>
      <c r="V118" s="145"/>
      <c r="W118" s="145"/>
      <c r="X118" s="145"/>
    </row>
    <row r="119" ht="14.25">
      <c r="A119" s="157">
        <v>118</v>
      </c>
      <c r="B119" s="349">
        <v>21</v>
      </c>
      <c r="C119" s="350" t="s">
        <v>537</v>
      </c>
      <c r="D119" s="351" t="s">
        <v>200</v>
      </c>
      <c r="E119" s="161">
        <f>IFERROR(INDEX('показатель 504-п'!E:E,MATCH('ПРТС'!P119,'показатель 504-п'!T:T,0)),"")</f>
        <v>263</v>
      </c>
      <c r="F119" s="352" t="s">
        <v>465</v>
      </c>
      <c r="G119" s="353" t="s">
        <v>466</v>
      </c>
      <c r="H119" s="354">
        <v>2023</v>
      </c>
      <c r="I119" s="164" t="s">
        <v>696</v>
      </c>
      <c r="J119" s="355">
        <v>6500000</v>
      </c>
      <c r="K119" s="177"/>
      <c r="L119" s="184"/>
      <c r="M119" s="177"/>
      <c r="N119" s="177"/>
      <c r="O119" s="177"/>
      <c r="P119" s="177">
        <v>1349</v>
      </c>
      <c r="Q119" s="145"/>
      <c r="R119" s="145"/>
      <c r="S119" s="145"/>
      <c r="T119" s="145"/>
      <c r="U119" s="145"/>
      <c r="V119" s="145"/>
      <c r="W119" s="145"/>
      <c r="X119" s="145"/>
    </row>
    <row r="120" ht="14.25">
      <c r="A120" s="157">
        <v>119</v>
      </c>
      <c r="B120" s="333">
        <v>22</v>
      </c>
      <c r="C120" s="335" t="s">
        <v>537</v>
      </c>
      <c r="D120" s="338" t="s">
        <v>697</v>
      </c>
      <c r="E120" s="161">
        <f>IFERROR(INDEX('показатель 504-п'!E:E,MATCH('ПРТС'!P120,'показатель 504-п'!T:T,0)),"")</f>
        <v>187</v>
      </c>
      <c r="F120" s="315" t="s">
        <v>547</v>
      </c>
      <c r="G120" s="329" t="s">
        <v>466</v>
      </c>
      <c r="H120" s="333">
        <v>2023</v>
      </c>
      <c r="I120" s="233" t="s">
        <v>698</v>
      </c>
      <c r="J120" s="356">
        <v>3560000</v>
      </c>
      <c r="K120" s="177"/>
      <c r="L120" s="184"/>
      <c r="M120" s="177"/>
      <c r="N120" s="177"/>
      <c r="O120" s="177"/>
      <c r="P120" s="177">
        <v>1371</v>
      </c>
      <c r="Q120" s="198" t="s">
        <v>699</v>
      </c>
      <c r="R120" s="145"/>
      <c r="S120" s="145"/>
      <c r="T120" s="145"/>
      <c r="U120" s="145"/>
      <c r="V120" s="145"/>
      <c r="W120" s="145"/>
      <c r="X120" s="145"/>
    </row>
    <row r="121" ht="14.25">
      <c r="A121" s="157">
        <v>120</v>
      </c>
      <c r="B121" s="317">
        <v>23</v>
      </c>
      <c r="C121" s="334" t="s">
        <v>700</v>
      </c>
      <c r="D121" s="328" t="s">
        <v>409</v>
      </c>
      <c r="E121" s="161">
        <f>IFERROR(INDEX('показатель 504-п'!E:E,MATCH('ПРТС'!P121,'показатель 504-п'!T:T,0)),"")</f>
        <v>295</v>
      </c>
      <c r="F121" s="315" t="s">
        <v>547</v>
      </c>
      <c r="G121" s="329" t="s">
        <v>466</v>
      </c>
      <c r="H121" s="333">
        <v>2023</v>
      </c>
      <c r="I121" s="233" t="s">
        <v>701</v>
      </c>
      <c r="J121" s="344">
        <v>4800000</v>
      </c>
      <c r="K121" s="177"/>
      <c r="L121" s="184"/>
      <c r="M121" s="177"/>
      <c r="N121" s="177"/>
      <c r="O121" s="177"/>
      <c r="P121" s="177">
        <v>1404</v>
      </c>
      <c r="Q121" s="145"/>
      <c r="R121" s="145"/>
      <c r="S121" s="145"/>
      <c r="T121" s="145"/>
      <c r="U121" s="145"/>
      <c r="V121" s="145"/>
      <c r="W121" s="145"/>
      <c r="X121" s="145"/>
    </row>
    <row r="122" ht="14.25">
      <c r="A122" s="157">
        <v>121</v>
      </c>
      <c r="B122" s="333">
        <v>24</v>
      </c>
      <c r="C122" s="327" t="s">
        <v>501</v>
      </c>
      <c r="D122" s="338" t="s">
        <v>702</v>
      </c>
      <c r="E122" s="161">
        <f>IFERROR(INDEX('показатель 504-п'!E:E,MATCH('ПРТС'!P122,'показатель 504-п'!T:T,0)),"")</f>
        <v>284</v>
      </c>
      <c r="F122" s="315" t="s">
        <v>547</v>
      </c>
      <c r="G122" s="329" t="s">
        <v>466</v>
      </c>
      <c r="H122" s="333">
        <v>2023</v>
      </c>
      <c r="I122" s="233" t="s">
        <v>703</v>
      </c>
      <c r="J122" s="356">
        <v>3560000</v>
      </c>
      <c r="K122" s="332"/>
      <c r="L122" s="184"/>
      <c r="M122" s="332"/>
      <c r="N122" s="177"/>
      <c r="O122" s="332"/>
      <c r="P122" s="177">
        <v>1457</v>
      </c>
      <c r="Q122" s="145"/>
      <c r="R122" s="145"/>
      <c r="S122" s="145"/>
      <c r="T122" s="145"/>
      <c r="U122" s="145"/>
      <c r="V122" s="145"/>
      <c r="W122" s="145"/>
      <c r="X122" s="145"/>
    </row>
    <row r="123" ht="14.25">
      <c r="A123" s="157">
        <v>122</v>
      </c>
      <c r="B123" s="317">
        <v>25</v>
      </c>
      <c r="C123" s="327" t="s">
        <v>501</v>
      </c>
      <c r="D123" s="338" t="s">
        <v>419</v>
      </c>
      <c r="E123" s="161">
        <f>IFERROR(INDEX('показатель 504-п'!E:E,MATCH('ПРТС'!P123,'показатель 504-п'!T:T,0)),"")</f>
        <v>328</v>
      </c>
      <c r="F123" s="315" t="s">
        <v>547</v>
      </c>
      <c r="G123" s="329" t="s">
        <v>466</v>
      </c>
      <c r="H123" s="333">
        <v>2023</v>
      </c>
      <c r="I123" s="233" t="s">
        <v>704</v>
      </c>
      <c r="J123" s="356">
        <v>4440000</v>
      </c>
      <c r="K123" s="177"/>
      <c r="L123" s="184"/>
      <c r="M123" s="177"/>
      <c r="N123" s="177"/>
      <c r="O123" s="177"/>
      <c r="P123" s="177">
        <v>1475</v>
      </c>
      <c r="Q123" s="145"/>
      <c r="R123" s="145"/>
      <c r="S123" s="145"/>
      <c r="T123" s="145"/>
      <c r="U123" s="145"/>
      <c r="V123" s="145"/>
      <c r="W123" s="145"/>
      <c r="X123" s="145"/>
    </row>
    <row r="124" ht="14.25">
      <c r="A124" s="157">
        <v>123</v>
      </c>
      <c r="B124" s="357">
        <v>26</v>
      </c>
      <c r="C124" s="358" t="s">
        <v>588</v>
      </c>
      <c r="D124" s="359" t="s">
        <v>217</v>
      </c>
      <c r="E124" s="161">
        <f>IFERROR(INDEX('показатель 504-п'!E:E,MATCH('ПРТС'!P124,'показатель 504-п'!T:T,0)),"")</f>
        <v>108</v>
      </c>
      <c r="F124" s="360" t="s">
        <v>547</v>
      </c>
      <c r="G124" s="361" t="s">
        <v>466</v>
      </c>
      <c r="H124" s="357">
        <v>2023</v>
      </c>
      <c r="I124" s="233" t="s">
        <v>705</v>
      </c>
      <c r="J124" s="362">
        <v>3624000</v>
      </c>
      <c r="K124" s="332"/>
      <c r="L124" s="184"/>
      <c r="M124" s="177"/>
      <c r="N124" s="177"/>
      <c r="O124" s="177"/>
      <c r="P124" s="166">
        <v>1673</v>
      </c>
      <c r="Q124" s="145"/>
      <c r="R124" s="145"/>
      <c r="S124" s="145"/>
      <c r="T124" s="145"/>
      <c r="U124" s="145"/>
      <c r="V124" s="145"/>
      <c r="W124" s="145"/>
      <c r="X124" s="145"/>
    </row>
    <row r="125" ht="14.25">
      <c r="A125" s="157">
        <v>124</v>
      </c>
      <c r="B125" s="363">
        <v>1</v>
      </c>
      <c r="C125" s="350" t="s">
        <v>706</v>
      </c>
      <c r="D125" s="351" t="s">
        <v>231</v>
      </c>
      <c r="E125" s="161">
        <f>IFERROR(INDEX('показатель 504-п'!E:E,MATCH('ПРТС'!P125,'показатель 504-п'!T:T,0)),"")</f>
        <v>217</v>
      </c>
      <c r="F125" s="352" t="s">
        <v>465</v>
      </c>
      <c r="G125" s="352" t="s">
        <v>466</v>
      </c>
      <c r="H125" s="352">
        <v>2024</v>
      </c>
      <c r="I125" s="352"/>
      <c r="J125" s="364" t="s">
        <v>707</v>
      </c>
      <c r="K125" s="365"/>
      <c r="L125" s="366"/>
      <c r="M125" s="365"/>
      <c r="N125" s="365"/>
      <c r="O125" s="365"/>
      <c r="P125" s="367">
        <v>278</v>
      </c>
      <c r="Q125" s="145"/>
      <c r="R125" s="145"/>
      <c r="S125" s="145"/>
      <c r="T125" s="145"/>
      <c r="U125" s="145"/>
      <c r="V125" s="145"/>
      <c r="W125" s="145"/>
      <c r="X125" s="145"/>
    </row>
    <row r="126" s="145" customFormat="1" ht="14.25">
      <c r="A126" s="157">
        <v>125</v>
      </c>
      <c r="B126" s="161">
        <v>2</v>
      </c>
      <c r="C126" s="327" t="s">
        <v>471</v>
      </c>
      <c r="D126" s="338" t="s">
        <v>708</v>
      </c>
      <c r="E126" s="161">
        <f>IFERROR(INDEX('показатель 504-п'!E:E,MATCH('ПРТС'!P126,'показатель 504-п'!T:T,0)),"")</f>
        <v>340</v>
      </c>
      <c r="F126" s="315" t="s">
        <v>547</v>
      </c>
      <c r="G126" s="315" t="s">
        <v>623</v>
      </c>
      <c r="H126" s="315">
        <v>2024</v>
      </c>
      <c r="I126" s="315"/>
      <c r="J126" s="330" t="s">
        <v>709</v>
      </c>
      <c r="K126" s="368" t="s">
        <v>710</v>
      </c>
      <c r="L126" s="366"/>
      <c r="M126" s="365"/>
      <c r="N126" s="365"/>
      <c r="O126" s="365"/>
      <c r="P126" s="367">
        <v>301</v>
      </c>
      <c r="Q126" s="145"/>
      <c r="R126" s="145"/>
      <c r="S126" s="145"/>
      <c r="T126" s="145"/>
      <c r="U126" s="145"/>
      <c r="V126" s="145"/>
      <c r="W126" s="145"/>
      <c r="X126" s="145"/>
    </row>
    <row r="127" s="145" customFormat="1" ht="14.25">
      <c r="A127" s="157">
        <v>126</v>
      </c>
      <c r="B127" s="161">
        <v>3</v>
      </c>
      <c r="C127" s="327" t="s">
        <v>598</v>
      </c>
      <c r="D127" s="338" t="s">
        <v>164</v>
      </c>
      <c r="E127" s="161">
        <f>IFERROR(INDEX('показатель 504-п'!E:E,MATCH('ПРТС'!P127,'показатель 504-п'!T:T,0)),"")</f>
        <v>178</v>
      </c>
      <c r="F127" s="315" t="s">
        <v>547</v>
      </c>
      <c r="G127" s="315" t="s">
        <v>466</v>
      </c>
      <c r="H127" s="315">
        <v>2024</v>
      </c>
      <c r="I127" s="315"/>
      <c r="J127" s="330">
        <v>4050000</v>
      </c>
      <c r="K127" s="365"/>
      <c r="L127" s="366"/>
      <c r="M127" s="365"/>
      <c r="N127" s="365"/>
      <c r="O127" s="365"/>
      <c r="P127" s="367">
        <v>337</v>
      </c>
      <c r="Q127" s="145"/>
      <c r="R127" s="145"/>
      <c r="S127" s="145"/>
      <c r="T127" s="145"/>
      <c r="U127" s="145"/>
      <c r="V127" s="145"/>
      <c r="W127" s="145"/>
      <c r="X127" s="145"/>
    </row>
    <row r="128" s="145" customFormat="1" ht="14.25">
      <c r="A128" s="157">
        <v>127</v>
      </c>
      <c r="B128" s="161">
        <v>4</v>
      </c>
      <c r="C128" s="327" t="s">
        <v>598</v>
      </c>
      <c r="D128" s="338" t="s">
        <v>711</v>
      </c>
      <c r="E128" s="161">
        <f>IFERROR(INDEX('показатель 504-п'!E:E,MATCH('ПРТС'!P128,'показатель 504-п'!T:T,0)),"")</f>
        <v>496</v>
      </c>
      <c r="F128" s="315" t="s">
        <v>547</v>
      </c>
      <c r="G128" s="315" t="s">
        <v>466</v>
      </c>
      <c r="H128" s="315">
        <v>2024</v>
      </c>
      <c r="I128" s="315"/>
      <c r="J128" s="330" t="s">
        <v>712</v>
      </c>
      <c r="K128" s="365"/>
      <c r="L128" s="366"/>
      <c r="M128" s="365"/>
      <c r="N128" s="365"/>
      <c r="O128" s="365"/>
      <c r="P128" s="367">
        <v>352</v>
      </c>
      <c r="Q128" s="145"/>
      <c r="R128" s="145"/>
      <c r="S128" s="145"/>
      <c r="T128" s="145"/>
      <c r="U128" s="145"/>
      <c r="V128" s="145"/>
      <c r="W128" s="145"/>
      <c r="X128" s="145"/>
    </row>
    <row r="129" s="145" customFormat="1" ht="14.25">
      <c r="A129" s="157">
        <v>128</v>
      </c>
      <c r="B129" s="161">
        <v>5</v>
      </c>
      <c r="C129" s="327" t="s">
        <v>598</v>
      </c>
      <c r="D129" s="338" t="s">
        <v>240</v>
      </c>
      <c r="E129" s="161">
        <f>IFERROR(INDEX('показатель 504-п'!E:E,MATCH('ПРТС'!P129,'показатель 504-п'!T:T,0)),"")</f>
        <v>342</v>
      </c>
      <c r="F129" s="315" t="s">
        <v>547</v>
      </c>
      <c r="G129" s="315" t="s">
        <v>466</v>
      </c>
      <c r="H129" s="315">
        <v>2024</v>
      </c>
      <c r="I129" s="315"/>
      <c r="J129" s="330" t="s">
        <v>709</v>
      </c>
      <c r="K129" s="365"/>
      <c r="L129" s="366"/>
      <c r="M129" s="365"/>
      <c r="N129" s="365"/>
      <c r="O129" s="365"/>
      <c r="P129" s="367">
        <v>358</v>
      </c>
      <c r="Q129" s="145"/>
      <c r="R129" s="145"/>
      <c r="S129" s="145"/>
      <c r="T129" s="145"/>
      <c r="U129" s="145"/>
      <c r="V129" s="145"/>
      <c r="W129" s="145"/>
      <c r="X129" s="145"/>
    </row>
    <row r="130" s="145" customFormat="1" ht="14.25">
      <c r="A130" s="157">
        <v>129</v>
      </c>
      <c r="B130" s="161">
        <v>6</v>
      </c>
      <c r="C130" s="327" t="s">
        <v>552</v>
      </c>
      <c r="D130" s="338" t="s">
        <v>654</v>
      </c>
      <c r="E130" s="161">
        <f>IFERROR(INDEX('показатель 504-п'!E:E,MATCH('ПРТС'!P130,'показатель 504-п'!T:T,0)),"")</f>
        <v>139</v>
      </c>
      <c r="F130" s="315" t="s">
        <v>547</v>
      </c>
      <c r="G130" s="315" t="s">
        <v>466</v>
      </c>
      <c r="H130" s="315">
        <v>2024</v>
      </c>
      <c r="I130" s="315"/>
      <c r="J130" s="330">
        <v>4050000</v>
      </c>
      <c r="K130" s="365"/>
      <c r="L130" s="366"/>
      <c r="M130" s="365"/>
      <c r="N130" s="365"/>
      <c r="O130" s="365"/>
      <c r="P130" s="367">
        <v>385</v>
      </c>
      <c r="Q130" s="145"/>
      <c r="R130" s="145"/>
      <c r="S130" s="145"/>
      <c r="T130" s="145"/>
      <c r="U130" s="145"/>
      <c r="V130" s="145"/>
      <c r="W130" s="145"/>
      <c r="X130" s="145"/>
    </row>
    <row r="131" s="145" customFormat="1" ht="14.25">
      <c r="A131" s="157">
        <v>130</v>
      </c>
      <c r="B131" s="363">
        <v>7</v>
      </c>
      <c r="C131" s="350" t="s">
        <v>603</v>
      </c>
      <c r="D131" s="351" t="s">
        <v>285</v>
      </c>
      <c r="E131" s="161">
        <f>IFERROR(INDEX('показатель 504-п'!E:E,MATCH('ПРТС'!P131,'показатель 504-п'!T:T,0)),"")</f>
        <v>304</v>
      </c>
      <c r="F131" s="352" t="s">
        <v>465</v>
      </c>
      <c r="G131" s="352" t="s">
        <v>623</v>
      </c>
      <c r="H131" s="352">
        <v>2024</v>
      </c>
      <c r="I131" s="352"/>
      <c r="J131" s="364" t="s">
        <v>713</v>
      </c>
      <c r="K131" s="368" t="s">
        <v>714</v>
      </c>
      <c r="L131" s="366"/>
      <c r="M131" s="365"/>
      <c r="N131" s="365"/>
      <c r="O131" s="365"/>
      <c r="P131" s="367">
        <v>619</v>
      </c>
      <c r="Q131" s="145"/>
      <c r="R131" s="145"/>
      <c r="S131" s="145"/>
      <c r="T131" s="145"/>
      <c r="U131" s="145"/>
      <c r="V131" s="145"/>
      <c r="W131" s="145"/>
      <c r="X131" s="145"/>
    </row>
    <row r="132" s="145" customFormat="1" ht="14.25">
      <c r="A132" s="157">
        <v>131</v>
      </c>
      <c r="B132" s="363">
        <v>8</v>
      </c>
      <c r="C132" s="350" t="s">
        <v>485</v>
      </c>
      <c r="D132" s="351" t="s">
        <v>715</v>
      </c>
      <c r="E132" s="161">
        <f>IFERROR(INDEX('показатель 504-п'!E:E,MATCH('ПРТС'!P132,'показатель 504-п'!T:T,0)),"")</f>
        <v>104</v>
      </c>
      <c r="F132" s="352" t="s">
        <v>465</v>
      </c>
      <c r="G132" s="352" t="s">
        <v>466</v>
      </c>
      <c r="H132" s="352">
        <v>2024</v>
      </c>
      <c r="I132" s="352"/>
      <c r="J132" s="364" t="s">
        <v>716</v>
      </c>
      <c r="K132" s="368" t="s">
        <v>522</v>
      </c>
      <c r="L132" s="366"/>
      <c r="M132" s="365"/>
      <c r="N132" s="365"/>
      <c r="O132" s="365"/>
      <c r="P132" s="367">
        <v>694</v>
      </c>
      <c r="Q132" s="145"/>
      <c r="R132" s="145"/>
      <c r="S132" s="145"/>
      <c r="T132" s="145"/>
      <c r="U132" s="145"/>
      <c r="V132" s="145"/>
      <c r="W132" s="145"/>
      <c r="X132" s="145"/>
    </row>
    <row r="133" s="145" customFormat="1" ht="14.25">
      <c r="A133" s="157">
        <v>132</v>
      </c>
      <c r="B133" s="161">
        <v>9</v>
      </c>
      <c r="C133" s="327" t="s">
        <v>565</v>
      </c>
      <c r="D133" s="338" t="s">
        <v>717</v>
      </c>
      <c r="E133" s="161">
        <f>IFERROR(INDEX('показатель 504-п'!E:E,MATCH('ПРТС'!P133,'показатель 504-п'!T:T,0)),"")</f>
        <v>537</v>
      </c>
      <c r="F133" s="315" t="s">
        <v>547</v>
      </c>
      <c r="G133" s="315" t="s">
        <v>623</v>
      </c>
      <c r="H133" s="315">
        <v>2024</v>
      </c>
      <c r="I133" s="315"/>
      <c r="J133" s="330" t="s">
        <v>718</v>
      </c>
      <c r="K133" s="365"/>
      <c r="L133" s="366"/>
      <c r="M133" s="365"/>
      <c r="N133" s="365"/>
      <c r="O133" s="365"/>
      <c r="P133" s="367">
        <v>802</v>
      </c>
      <c r="Q133" s="145"/>
      <c r="R133" s="145"/>
      <c r="S133" s="145"/>
      <c r="T133" s="145"/>
      <c r="U133" s="145"/>
      <c r="V133" s="145"/>
      <c r="W133" s="145"/>
      <c r="X133" s="145"/>
    </row>
    <row r="134" s="145" customFormat="1" ht="14.25">
      <c r="A134" s="157">
        <v>133</v>
      </c>
      <c r="B134" s="161">
        <v>10</v>
      </c>
      <c r="C134" s="327" t="s">
        <v>565</v>
      </c>
      <c r="D134" s="338" t="s">
        <v>323</v>
      </c>
      <c r="E134" s="161">
        <f>IFERROR(INDEX('показатель 504-п'!E:E,MATCH('ПРТС'!P134,'показатель 504-п'!T:T,0)),"")</f>
        <v>285</v>
      </c>
      <c r="F134" s="315" t="s">
        <v>547</v>
      </c>
      <c r="G134" s="315" t="s">
        <v>623</v>
      </c>
      <c r="H134" s="315">
        <v>2024</v>
      </c>
      <c r="I134" s="315" t="s">
        <v>661</v>
      </c>
      <c r="J134" s="330" t="s">
        <v>662</v>
      </c>
      <c r="K134" s="368" t="s">
        <v>719</v>
      </c>
      <c r="L134" s="366"/>
      <c r="M134" s="365"/>
      <c r="N134" s="365"/>
      <c r="O134" s="365"/>
      <c r="P134" s="367">
        <v>818</v>
      </c>
      <c r="Q134" s="145"/>
      <c r="R134" s="145"/>
      <c r="S134" s="145"/>
      <c r="T134" s="145"/>
      <c r="U134" s="145"/>
      <c r="V134" s="145"/>
      <c r="W134" s="145"/>
      <c r="X134" s="145"/>
    </row>
    <row r="135" s="145" customFormat="1" ht="14.25">
      <c r="A135" s="157">
        <v>134</v>
      </c>
      <c r="B135" s="161">
        <v>11</v>
      </c>
      <c r="C135" s="327" t="s">
        <v>492</v>
      </c>
      <c r="D135" s="338" t="s">
        <v>720</v>
      </c>
      <c r="E135" s="161">
        <f>IFERROR(INDEX('показатель 504-п'!E:E,MATCH('ПРТС'!P135,'показатель 504-п'!T:T,0)),"")</f>
        <v>478</v>
      </c>
      <c r="F135" s="315" t="s">
        <v>547</v>
      </c>
      <c r="G135" s="315" t="s">
        <v>623</v>
      </c>
      <c r="H135" s="315">
        <v>2024</v>
      </c>
      <c r="I135" s="315"/>
      <c r="J135" s="330" t="s">
        <v>721</v>
      </c>
      <c r="K135" s="368" t="s">
        <v>722</v>
      </c>
      <c r="L135" s="366"/>
      <c r="M135" s="365"/>
      <c r="N135" s="365"/>
      <c r="O135" s="365"/>
      <c r="P135" s="367">
        <v>972</v>
      </c>
      <c r="Q135" s="145"/>
      <c r="R135" s="145"/>
      <c r="S135" s="145"/>
      <c r="T135" s="145"/>
      <c r="U135" s="145"/>
      <c r="V135" s="145"/>
      <c r="W135" s="145"/>
      <c r="X135" s="145"/>
    </row>
    <row r="136" s="145" customFormat="1" ht="14.25">
      <c r="A136" s="157">
        <v>135</v>
      </c>
      <c r="B136" s="161">
        <v>12</v>
      </c>
      <c r="C136" s="327" t="s">
        <v>638</v>
      </c>
      <c r="D136" s="338" t="s">
        <v>361</v>
      </c>
      <c r="E136" s="161">
        <f>IFERROR(INDEX('показатель 504-п'!E:E,MATCH('ПРТС'!P136,'показатель 504-п'!T:T,0)),"")</f>
        <v>388</v>
      </c>
      <c r="F136" s="315" t="s">
        <v>547</v>
      </c>
      <c r="G136" s="369" t="s">
        <v>623</v>
      </c>
      <c r="H136" s="369">
        <v>2024</v>
      </c>
      <c r="I136" s="369"/>
      <c r="J136" s="370">
        <v>3750000</v>
      </c>
      <c r="K136" s="365"/>
      <c r="L136" s="366"/>
      <c r="M136" s="365"/>
      <c r="N136" s="365"/>
      <c r="O136" s="365"/>
      <c r="P136" s="367">
        <v>1077</v>
      </c>
      <c r="Q136" s="145"/>
      <c r="R136" s="145"/>
      <c r="S136" s="145"/>
      <c r="T136" s="145"/>
      <c r="U136" s="145"/>
      <c r="V136" s="145"/>
      <c r="W136" s="145"/>
      <c r="X136" s="145"/>
    </row>
    <row r="137" s="145" customFormat="1" ht="14.25">
      <c r="A137" s="157">
        <v>136</v>
      </c>
      <c r="B137" s="161">
        <v>13</v>
      </c>
      <c r="C137" s="327" t="s">
        <v>638</v>
      </c>
      <c r="D137" s="338" t="s">
        <v>366</v>
      </c>
      <c r="E137" s="161">
        <f>IFERROR(INDEX('показатель 504-п'!E:E,MATCH('ПРТС'!P137,'показатель 504-п'!T:T,0)),"")</f>
        <v>288</v>
      </c>
      <c r="F137" s="315" t="s">
        <v>547</v>
      </c>
      <c r="G137" s="315" t="s">
        <v>623</v>
      </c>
      <c r="H137" s="315">
        <v>2024</v>
      </c>
      <c r="I137" s="315"/>
      <c r="J137" s="330" t="s">
        <v>718</v>
      </c>
      <c r="K137" s="368" t="s">
        <v>723</v>
      </c>
      <c r="L137" s="366"/>
      <c r="M137" s="365"/>
      <c r="N137" s="365"/>
      <c r="O137" s="365"/>
      <c r="P137" s="367">
        <v>1090</v>
      </c>
      <c r="Q137" s="145"/>
      <c r="R137" s="145"/>
      <c r="S137" s="145"/>
      <c r="T137" s="145"/>
      <c r="U137" s="145"/>
      <c r="V137" s="145"/>
      <c r="W137" s="145"/>
      <c r="X137" s="145"/>
    </row>
    <row r="138" s="145" customFormat="1" ht="14.25">
      <c r="A138" s="157">
        <v>137</v>
      </c>
      <c r="B138" s="161">
        <v>14</v>
      </c>
      <c r="C138" s="327" t="s">
        <v>638</v>
      </c>
      <c r="D138" s="338" t="s">
        <v>724</v>
      </c>
      <c r="E138" s="161">
        <f>IFERROR(INDEX('показатель 504-п'!E:E,MATCH('ПРТС'!P138,'показатель 504-п'!T:T,0)),"")</f>
        <v>171</v>
      </c>
      <c r="F138" s="315" t="s">
        <v>547</v>
      </c>
      <c r="G138" s="315" t="s">
        <v>466</v>
      </c>
      <c r="H138" s="315">
        <v>2024</v>
      </c>
      <c r="I138" s="315"/>
      <c r="J138" s="330">
        <v>4050000</v>
      </c>
      <c r="K138" s="371"/>
      <c r="L138" s="366"/>
      <c r="M138" s="371"/>
      <c r="N138" s="365"/>
      <c r="O138" s="371"/>
      <c r="P138" s="367">
        <v>1100</v>
      </c>
      <c r="Q138" s="145"/>
      <c r="R138" s="145"/>
      <c r="S138" s="145"/>
      <c r="T138" s="145"/>
      <c r="U138" s="145"/>
      <c r="V138" s="145"/>
      <c r="W138" s="145"/>
      <c r="X138" s="145"/>
    </row>
    <row r="139" s="145" customFormat="1" ht="14.25">
      <c r="A139" s="157">
        <v>138</v>
      </c>
      <c r="B139" s="363">
        <v>15</v>
      </c>
      <c r="C139" s="350" t="s">
        <v>638</v>
      </c>
      <c r="D139" s="351" t="s">
        <v>725</v>
      </c>
      <c r="E139" s="161">
        <f>IFERROR(INDEX('показатель 504-п'!E:E,MATCH('ПРТС'!P139,'показатель 504-п'!T:T,0)),"")</f>
        <v>173</v>
      </c>
      <c r="F139" s="352" t="s">
        <v>465</v>
      </c>
      <c r="G139" s="352" t="s">
        <v>623</v>
      </c>
      <c r="H139" s="352">
        <v>2024</v>
      </c>
      <c r="I139" s="352"/>
      <c r="J139" s="364" t="s">
        <v>726</v>
      </c>
      <c r="K139" s="365"/>
      <c r="L139" s="366"/>
      <c r="M139" s="365"/>
      <c r="N139" s="365"/>
      <c r="O139" s="365"/>
      <c r="P139" s="367">
        <v>1127</v>
      </c>
      <c r="Q139" s="145"/>
      <c r="R139" s="145"/>
      <c r="S139" s="145"/>
      <c r="T139" s="145"/>
      <c r="U139" s="145"/>
      <c r="V139" s="145"/>
      <c r="W139" s="145"/>
      <c r="X139" s="145"/>
    </row>
    <row r="140" s="145" customFormat="1" ht="14.25">
      <c r="A140" s="157">
        <v>139</v>
      </c>
      <c r="B140" s="363">
        <v>16</v>
      </c>
      <c r="C140" s="350" t="s">
        <v>638</v>
      </c>
      <c r="D140" s="351" t="s">
        <v>727</v>
      </c>
      <c r="E140" s="161">
        <f>IFERROR(INDEX('показатель 504-п'!E:E,MATCH('ПРТС'!P140,'показатель 504-п'!T:T,0)),"")</f>
        <v>240</v>
      </c>
      <c r="F140" s="352" t="s">
        <v>465</v>
      </c>
      <c r="G140" s="352" t="s">
        <v>466</v>
      </c>
      <c r="H140" s="352">
        <v>2024</v>
      </c>
      <c r="I140" s="352"/>
      <c r="J140" s="364" t="s">
        <v>716</v>
      </c>
      <c r="K140" s="365"/>
      <c r="L140" s="366"/>
      <c r="M140" s="365"/>
      <c r="N140" s="365"/>
      <c r="O140" s="365"/>
      <c r="P140" s="367">
        <v>1135</v>
      </c>
      <c r="Q140" s="145"/>
      <c r="R140" s="145"/>
      <c r="S140" s="145"/>
      <c r="T140" s="145"/>
      <c r="U140" s="145"/>
      <c r="V140" s="145"/>
      <c r="W140" s="145"/>
      <c r="X140" s="145"/>
    </row>
    <row r="141" s="145" customFormat="1" ht="14.25">
      <c r="A141" s="157">
        <v>140</v>
      </c>
      <c r="B141" s="363">
        <v>17</v>
      </c>
      <c r="C141" s="350" t="s">
        <v>464</v>
      </c>
      <c r="D141" s="351" t="s">
        <v>381</v>
      </c>
      <c r="E141" s="161">
        <f>IFERROR(INDEX('показатель 504-п'!E:E,MATCH('ПРТС'!P141,'показатель 504-п'!T:T,0)),"")</f>
        <v>283</v>
      </c>
      <c r="F141" s="352" t="s">
        <v>465</v>
      </c>
      <c r="G141" s="352" t="s">
        <v>623</v>
      </c>
      <c r="H141" s="352">
        <v>2024</v>
      </c>
      <c r="I141" s="352"/>
      <c r="J141" s="364" t="s">
        <v>728</v>
      </c>
      <c r="K141" s="365"/>
      <c r="L141" s="366"/>
      <c r="M141" s="365"/>
      <c r="N141" s="365"/>
      <c r="O141" s="365"/>
      <c r="P141" s="367">
        <v>1186</v>
      </c>
      <c r="Q141" s="145"/>
      <c r="R141" s="145"/>
      <c r="S141" s="145"/>
      <c r="T141" s="145"/>
      <c r="U141" s="145"/>
      <c r="V141" s="145"/>
      <c r="W141" s="145"/>
      <c r="X141" s="145"/>
    </row>
    <row r="142" s="145" customFormat="1" ht="14.25">
      <c r="A142" s="157">
        <v>141</v>
      </c>
      <c r="B142" s="363">
        <v>18</v>
      </c>
      <c r="C142" s="350" t="s">
        <v>498</v>
      </c>
      <c r="D142" s="350" t="s">
        <v>386</v>
      </c>
      <c r="E142" s="161">
        <f>IFERROR(INDEX('показатель 504-п'!E:E,MATCH('ПРТС'!P142,'показатель 504-п'!T:T,0)),"")</f>
        <v>273</v>
      </c>
      <c r="F142" s="352" t="s">
        <v>465</v>
      </c>
      <c r="G142" s="209" t="s">
        <v>623</v>
      </c>
      <c r="H142" s="209">
        <v>2024</v>
      </c>
      <c r="I142" s="209"/>
      <c r="J142" s="355" t="s">
        <v>729</v>
      </c>
      <c r="K142" s="365"/>
      <c r="L142" s="366"/>
      <c r="M142" s="365"/>
      <c r="N142" s="365"/>
      <c r="O142" s="365"/>
      <c r="P142" s="372">
        <v>1230</v>
      </c>
      <c r="Q142" s="145"/>
      <c r="R142" s="145"/>
      <c r="S142" s="145"/>
      <c r="T142" s="145"/>
      <c r="U142" s="145"/>
      <c r="V142" s="145"/>
      <c r="W142" s="145"/>
      <c r="X142" s="145"/>
    </row>
    <row r="143" s="145" customFormat="1" ht="14.25">
      <c r="A143" s="157">
        <v>142</v>
      </c>
      <c r="B143" s="161">
        <v>19</v>
      </c>
      <c r="C143" s="327" t="s">
        <v>730</v>
      </c>
      <c r="D143" s="335" t="s">
        <v>731</v>
      </c>
      <c r="E143" s="161">
        <f>IFERROR(INDEX('показатель 504-п'!E:E,MATCH('ПРТС'!P143,'показатель 504-п'!T:T,0)),"")</f>
        <v>136</v>
      </c>
      <c r="F143" s="315" t="s">
        <v>547</v>
      </c>
      <c r="G143" s="315" t="s">
        <v>466</v>
      </c>
      <c r="H143" s="315">
        <v>2024</v>
      </c>
      <c r="I143" s="315"/>
      <c r="J143" s="330">
        <v>4050000</v>
      </c>
      <c r="K143" s="365"/>
      <c r="L143" s="366"/>
      <c r="M143" s="371"/>
      <c r="N143" s="365"/>
      <c r="O143" s="371"/>
      <c r="P143" s="372">
        <v>1305</v>
      </c>
      <c r="Q143" s="145"/>
      <c r="R143" s="145"/>
      <c r="S143" s="145"/>
      <c r="T143" s="145"/>
      <c r="U143" s="145"/>
      <c r="V143" s="145"/>
      <c r="W143" s="145"/>
      <c r="X143" s="145"/>
    </row>
    <row r="144" s="145" customFormat="1" ht="14.25">
      <c r="A144" s="157">
        <v>143</v>
      </c>
      <c r="B144" s="161">
        <v>20</v>
      </c>
      <c r="C144" s="327" t="s">
        <v>732</v>
      </c>
      <c r="D144" s="335" t="s">
        <v>733</v>
      </c>
      <c r="E144" s="161">
        <f>IFERROR(INDEX('показатель 504-п'!E:E,MATCH('ПРТС'!P144,'показатель 504-п'!T:T,0)),"")</f>
        <v>223</v>
      </c>
      <c r="F144" s="315" t="s">
        <v>547</v>
      </c>
      <c r="G144" s="315" t="s">
        <v>466</v>
      </c>
      <c r="H144" s="315">
        <v>2024</v>
      </c>
      <c r="I144" s="315"/>
      <c r="J144" s="330">
        <v>4050000</v>
      </c>
      <c r="K144" s="365"/>
      <c r="L144" s="373"/>
      <c r="M144" s="365"/>
      <c r="N144" s="371"/>
      <c r="O144" s="365"/>
      <c r="P144" s="372">
        <v>1451</v>
      </c>
      <c r="Q144" s="145"/>
      <c r="R144" s="145"/>
      <c r="S144" s="145"/>
      <c r="T144" s="145"/>
      <c r="U144" s="145"/>
      <c r="V144" s="145"/>
      <c r="W144" s="145"/>
      <c r="X144" s="145"/>
    </row>
    <row r="145" s="145" customFormat="1" ht="14.25">
      <c r="A145" s="157">
        <v>144</v>
      </c>
      <c r="B145" s="374">
        <v>21</v>
      </c>
      <c r="C145" s="375" t="s">
        <v>651</v>
      </c>
      <c r="D145" s="375" t="s">
        <v>368</v>
      </c>
      <c r="E145" s="161">
        <f>IFERROR(INDEX('показатель 504-п'!E:E,MATCH('ПРТС'!P145,'показатель 504-п'!T:T,0)),"")</f>
        <v>547</v>
      </c>
      <c r="F145" s="376" t="s">
        <v>669</v>
      </c>
      <c r="G145" s="377" t="s">
        <v>623</v>
      </c>
      <c r="H145" s="374">
        <v>2024</v>
      </c>
      <c r="I145" s="377"/>
      <c r="J145" s="377" t="s">
        <v>734</v>
      </c>
      <c r="K145" s="371"/>
      <c r="L145" s="366"/>
      <c r="M145" s="365"/>
      <c r="N145" s="365"/>
      <c r="O145" s="365"/>
      <c r="P145" s="372">
        <v>1556</v>
      </c>
      <c r="Q145" s="145"/>
      <c r="R145" s="145"/>
      <c r="S145" s="145"/>
      <c r="T145" s="145"/>
      <c r="U145" s="145"/>
      <c r="V145" s="145"/>
      <c r="W145" s="145"/>
      <c r="X145" s="145"/>
    </row>
    <row r="146" s="145" customFormat="1" ht="14.25">
      <c r="A146" s="157">
        <v>145</v>
      </c>
      <c r="B146" s="161">
        <v>22</v>
      </c>
      <c r="C146" s="327" t="s">
        <v>504</v>
      </c>
      <c r="D146" s="335" t="s">
        <v>440</v>
      </c>
      <c r="E146" s="161">
        <f>IFERROR(INDEX('показатель 504-п'!E:E,MATCH('ПРТС'!P146,'показатель 504-п'!T:T,0)),"")</f>
        <v>383</v>
      </c>
      <c r="F146" s="315" t="s">
        <v>547</v>
      </c>
      <c r="G146" s="333" t="s">
        <v>623</v>
      </c>
      <c r="H146" s="333">
        <v>2024</v>
      </c>
      <c r="I146" s="333"/>
      <c r="J146" s="344" t="s">
        <v>709</v>
      </c>
      <c r="K146" s="368" t="s">
        <v>735</v>
      </c>
      <c r="L146" s="366"/>
      <c r="M146" s="365"/>
      <c r="N146" s="365"/>
      <c r="O146" s="365"/>
      <c r="P146" s="372">
        <v>1643</v>
      </c>
      <c r="Q146" s="145"/>
      <c r="R146" s="145"/>
      <c r="S146" s="145"/>
      <c r="T146" s="145"/>
      <c r="U146" s="145"/>
      <c r="V146" s="145"/>
      <c r="W146" s="145"/>
      <c r="X146" s="145"/>
    </row>
    <row r="147" s="145" customFormat="1" ht="14.25">
      <c r="A147" s="157">
        <v>146</v>
      </c>
      <c r="B147" s="363">
        <v>23</v>
      </c>
      <c r="C147" s="350" t="s">
        <v>588</v>
      </c>
      <c r="D147" s="350" t="s">
        <v>448</v>
      </c>
      <c r="E147" s="161">
        <f>IFERROR(INDEX('показатель 504-п'!E:E,MATCH('ПРТС'!P147,'показатель 504-п'!T:T,0)),"")</f>
        <v>290</v>
      </c>
      <c r="F147" s="352" t="s">
        <v>465</v>
      </c>
      <c r="G147" s="209" t="s">
        <v>623</v>
      </c>
      <c r="H147" s="209">
        <v>2024</v>
      </c>
      <c r="I147" s="209"/>
      <c r="J147" s="355" t="s">
        <v>729</v>
      </c>
      <c r="K147" s="365"/>
      <c r="L147" s="366"/>
      <c r="M147" s="365"/>
      <c r="N147" s="365"/>
      <c r="O147" s="365"/>
      <c r="P147" s="372">
        <v>1668</v>
      </c>
      <c r="Q147" s="145"/>
      <c r="R147" s="145"/>
      <c r="S147" s="145"/>
      <c r="T147" s="145"/>
      <c r="U147" s="145"/>
      <c r="V147" s="145"/>
      <c r="W147" s="145"/>
      <c r="X147" s="145"/>
    </row>
    <row r="148" s="145" customFormat="1" ht="14.25">
      <c r="A148" s="157">
        <v>147</v>
      </c>
      <c r="B148" s="161">
        <v>24</v>
      </c>
      <c r="C148" s="327" t="s">
        <v>736</v>
      </c>
      <c r="D148" s="335" t="s">
        <v>737</v>
      </c>
      <c r="E148" s="161">
        <f>IFERROR(INDEX('показатель 504-п'!E:E,MATCH('ПРТС'!P148,'показатель 504-п'!T:T,0)),"")</f>
        <v>187</v>
      </c>
      <c r="F148" s="315" t="s">
        <v>547</v>
      </c>
      <c r="G148" s="333" t="s">
        <v>623</v>
      </c>
      <c r="H148" s="333">
        <v>2024</v>
      </c>
      <c r="I148" s="333"/>
      <c r="J148" s="344">
        <v>4050000</v>
      </c>
      <c r="K148" s="365"/>
      <c r="L148" s="366"/>
      <c r="M148" s="365"/>
      <c r="N148" s="365"/>
      <c r="O148" s="365"/>
      <c r="P148" s="372">
        <v>1681</v>
      </c>
      <c r="Q148" s="145"/>
      <c r="R148" s="145"/>
      <c r="S148" s="145"/>
      <c r="T148" s="145"/>
      <c r="U148" s="145"/>
      <c r="V148" s="145"/>
      <c r="W148" s="145"/>
      <c r="X148" s="145"/>
    </row>
    <row r="149" s="145" customFormat="1" ht="14.25">
      <c r="E149" s="145"/>
      <c r="Q149" s="145"/>
      <c r="R149" s="145"/>
      <c r="S149" s="145"/>
      <c r="T149" s="145"/>
      <c r="U149" s="145"/>
      <c r="V149" s="145"/>
      <c r="W149" s="145"/>
      <c r="X149" s="145"/>
    </row>
    <row r="150" ht="14.25">
      <c r="A150" s="146"/>
      <c r="B150" s="146"/>
      <c r="C150" s="145"/>
      <c r="D150" s="145"/>
      <c r="E150" s="147"/>
      <c r="F150" s="146"/>
      <c r="G150" s="145"/>
      <c r="H150" s="146"/>
      <c r="I150" s="148"/>
      <c r="J150" s="145"/>
      <c r="K150" s="149"/>
      <c r="L150" s="150"/>
      <c r="M150" s="149"/>
      <c r="N150" s="149"/>
      <c r="O150" s="149"/>
      <c r="P150" s="149"/>
      <c r="Q150" s="145"/>
      <c r="R150" s="145"/>
      <c r="S150" s="145"/>
      <c r="T150" s="145"/>
      <c r="U150" s="145"/>
      <c r="V150" s="145"/>
      <c r="W150" s="145"/>
      <c r="X150" s="145"/>
    </row>
    <row r="151" ht="14.25">
      <c r="C151" s="145"/>
      <c r="D151" s="145"/>
      <c r="E151" s="147"/>
      <c r="F151" s="146"/>
      <c r="G151" s="145"/>
      <c r="H151" s="146"/>
    </row>
    <row r="152" ht="14.25">
      <c r="C152" s="145"/>
      <c r="D152" s="145"/>
      <c r="E152" s="147"/>
      <c r="F152" s="146"/>
      <c r="G152" s="145"/>
      <c r="H152" s="146"/>
    </row>
    <row r="153" ht="14.25">
      <c r="C153" s="145"/>
      <c r="D153" s="145"/>
      <c r="E153" s="147"/>
      <c r="F153" s="146"/>
      <c r="G153" s="145"/>
      <c r="H153" s="146"/>
    </row>
    <row r="154" ht="14.25">
      <c r="C154" s="145"/>
      <c r="D154" s="145"/>
      <c r="E154" s="147"/>
      <c r="F154" s="146"/>
      <c r="G154" s="145"/>
      <c r="H154" s="146"/>
      <c r="J154" s="145"/>
      <c r="K154" s="149"/>
    </row>
    <row r="155" ht="14.25">
      <c r="C155" s="145"/>
      <c r="D155" s="145"/>
      <c r="E155" s="147"/>
      <c r="F155" s="146"/>
      <c r="G155" s="145"/>
      <c r="H155" s="146"/>
      <c r="J155" s="145"/>
      <c r="K155" s="149"/>
    </row>
    <row r="156" ht="14.25">
      <c r="C156" s="145"/>
      <c r="D156" s="145"/>
      <c r="E156" s="147"/>
      <c r="F156" s="146"/>
      <c r="G156" s="145"/>
      <c r="H156" s="146"/>
      <c r="J156" s="145"/>
      <c r="K156" s="149"/>
    </row>
    <row r="157" ht="14.25">
      <c r="C157" s="145"/>
      <c r="D157" s="145"/>
      <c r="E157" s="147"/>
      <c r="F157" s="146"/>
      <c r="G157" s="145"/>
      <c r="H157" s="146"/>
      <c r="J157" s="145"/>
      <c r="K157" s="149"/>
    </row>
    <row r="158" ht="14.25">
      <c r="C158" s="145"/>
      <c r="D158" s="145"/>
      <c r="E158" s="147"/>
      <c r="F158" s="146"/>
      <c r="G158" s="145"/>
      <c r="H158" s="146"/>
      <c r="J158" s="145"/>
      <c r="K158" s="149"/>
    </row>
    <row r="159" ht="14.25">
      <c r="C159" s="145"/>
      <c r="D159" s="145"/>
      <c r="E159" s="147"/>
      <c r="F159" s="146"/>
      <c r="G159" s="145"/>
      <c r="H159" s="146"/>
    </row>
    <row r="160" ht="14.25">
      <c r="C160" s="145"/>
      <c r="D160" s="145"/>
      <c r="E160" s="147"/>
      <c r="F160" s="146"/>
      <c r="G160" s="145"/>
      <c r="H160" s="146"/>
    </row>
    <row r="161" ht="14.25">
      <c r="C161" s="145"/>
      <c r="D161" s="145"/>
      <c r="E161" s="147"/>
      <c r="F161" s="146"/>
      <c r="G161" s="145"/>
      <c r="H161" s="146"/>
    </row>
    <row r="162" ht="14.25">
      <c r="C162" s="145"/>
    </row>
    <row r="163" ht="14.25">
      <c r="C163" s="145"/>
    </row>
    <row r="164" ht="14.25">
      <c r="C164" s="145"/>
    </row>
    <row r="165" ht="14.25">
      <c r="C165" s="145"/>
    </row>
    <row r="166" ht="14.25">
      <c r="C166" s="145"/>
    </row>
    <row r="167" ht="14.25">
      <c r="C167" s="145"/>
    </row>
    <row r="168" ht="14.25">
      <c r="C168" s="145"/>
    </row>
    <row r="169" ht="14.25">
      <c r="C169" s="145"/>
    </row>
    <row r="170" ht="14.25">
      <c r="C170" s="145"/>
    </row>
    <row r="171" ht="14.25">
      <c r="C171" s="145"/>
    </row>
    <row r="172" ht="14.25">
      <c r="C172" s="145"/>
    </row>
    <row r="173" ht="14.25">
      <c r="C173" s="145"/>
    </row>
  </sheetData>
  <sheetProtection autoFilter="1" deleteColumns="0" deleteRows="0" formatCells="1" formatColumns="1" formatRows="1" insertColumns="1" insertHyperlinks="1" insertRows="1" pivotTables="1" selectLockedCells="0" selectUnlockedCells="0" sheet="0" sort="1"/>
  <autoFilter ref="A1:Q1">
    <filterColumn colId="10" showButton="0"/>
    <filterColumn colId="11" showButton="0"/>
    <filterColumn colId="12" showButton="0"/>
    <filterColumn colId="13" showButton="0"/>
    <sortState ref="A2:Q149">
      <sortCondition descending="0" ref="H1"/>
    </sortState>
  </autoFilter>
  <mergeCells count="1">
    <mergeCell ref="K1:O1"/>
  </mergeCell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5" ref="I17"/>
    <hyperlink r:id="rId15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I35"/>
    <hyperlink r:id="rId32" ref="I36"/>
    <hyperlink r:id="rId33" ref="I37"/>
    <hyperlink r:id="rId34" ref="I38"/>
    <hyperlink r:id="rId35" ref="I39"/>
    <hyperlink r:id="rId36" ref="I40"/>
    <hyperlink r:id="rId37" ref="I41"/>
    <hyperlink r:id="rId38" ref="I42"/>
    <hyperlink r:id="rId39" ref="I43"/>
    <hyperlink r:id="rId40" ref="I44"/>
    <hyperlink r:id="rId41" ref="I45"/>
    <hyperlink r:id="rId42" ref="I46"/>
    <hyperlink r:id="rId43" ref="I47"/>
    <hyperlink r:id="rId44" ref="I48"/>
    <hyperlink r:id="rId45" ref="I49"/>
    <hyperlink r:id="rId46" ref="I50"/>
    <hyperlink r:id="rId47" ref="I51"/>
    <hyperlink r:id="rId48" ref="I52"/>
    <hyperlink r:id="rId48" ref="I53"/>
    <hyperlink r:id="rId49" ref="I54"/>
    <hyperlink r:id="rId50" ref="I55"/>
    <hyperlink r:id="rId51" ref="I56"/>
    <hyperlink r:id="rId52" ref="I57"/>
    <hyperlink r:id="rId53" ref="I58"/>
    <hyperlink r:id="rId54" ref="I59"/>
    <hyperlink r:id="rId55" ref="I60"/>
    <hyperlink r:id="rId56" ref="I61"/>
    <hyperlink r:id="rId57" ref="I62"/>
    <hyperlink r:id="rId58" ref="I63"/>
    <hyperlink r:id="rId59" ref="I64"/>
    <hyperlink r:id="rId60" ref="I65"/>
    <hyperlink r:id="rId61" ref="I66"/>
    <hyperlink r:id="rId62" ref="I67"/>
    <hyperlink r:id="rId63" ref="I68"/>
    <hyperlink r:id="rId63" ref="I69"/>
    <hyperlink r:id="rId64" ref="I70"/>
    <hyperlink r:id="rId65" ref="I71"/>
    <hyperlink r:id="rId66" ref="I72"/>
    <hyperlink r:id="rId67" ref="I73"/>
    <hyperlink r:id="rId68" ref="I74"/>
    <hyperlink r:id="rId69" ref="I75"/>
    <hyperlink r:id="rId70" ref="I76"/>
    <hyperlink r:id="rId71" ref="I77"/>
    <hyperlink r:id="rId72" ref="I78"/>
    <hyperlink r:id="rId73" ref="I79"/>
    <hyperlink r:id="rId74" ref="I80"/>
    <hyperlink r:id="rId75" ref="I81"/>
    <hyperlink r:id="rId76" ref="I82"/>
    <hyperlink r:id="rId77" ref="I83"/>
    <hyperlink r:id="rId78" ref="I84"/>
    <hyperlink r:id="rId79" ref="I85"/>
    <hyperlink r:id="rId80" ref="I86"/>
    <hyperlink r:id="rId81" ref="I87"/>
    <hyperlink r:id="rId82" ref="I88"/>
    <hyperlink r:id="rId83" ref="I89"/>
    <hyperlink r:id="rId84" ref="I90"/>
    <hyperlink r:id="rId85" ref="I91"/>
    <hyperlink r:id="rId86" ref="I92"/>
    <hyperlink r:id="rId87" ref="I93"/>
    <hyperlink r:id="rId88" ref="I95"/>
    <hyperlink r:id="rId88" ref="I96"/>
    <hyperlink r:id="rId89" ref="I97"/>
    <hyperlink r:id="rId90" ref="I98"/>
    <hyperlink r:id="rId91" ref="I99"/>
    <hyperlink r:id="rId92" ref="I100"/>
    <hyperlink r:id="rId93" ref="I101"/>
    <hyperlink r:id="rId94" ref="I102"/>
    <hyperlink r:id="rId95" ref="I103"/>
    <hyperlink r:id="rId96" ref="I104"/>
    <hyperlink r:id="rId97" ref="I105"/>
    <hyperlink r:id="rId98" ref="I106"/>
    <hyperlink r:id="rId99" ref="I108"/>
    <hyperlink r:id="rId100" ref="I109"/>
    <hyperlink r:id="rId101" ref="I110"/>
    <hyperlink r:id="rId102" ref="I111"/>
    <hyperlink r:id="rId103" ref="I112"/>
    <hyperlink r:id="rId104" ref="I113"/>
    <hyperlink r:id="rId105" ref="I114"/>
    <hyperlink r:id="rId106" ref="I115"/>
    <hyperlink r:id="rId107" ref="I116"/>
    <hyperlink r:id="rId108" ref="I117"/>
    <hyperlink r:id="rId109" ref="I118"/>
    <hyperlink r:id="rId110" ref="I119"/>
    <hyperlink r:id="rId111" ref="I120"/>
    <hyperlink r:id="rId112" ref="I121"/>
    <hyperlink r:id="rId113" ref="I122"/>
    <hyperlink r:id="rId114" ref="I123"/>
    <hyperlink r:id="rId115" ref="I124"/>
  </hyperlinks>
  <printOptions headings="0" gridLines="0"/>
  <pageMargins left="0.70078740157480324" right="0.70078740157480324" top="0.75196850393700776" bottom="0.75196850393700776" header="0.29999999999999999" footer="0.29999999999999999"/>
  <pageSetup paperSize="9" scale="100" fitToWidth="1" fitToHeight="0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A1" activeCellId="0" sqref="A1"/>
    </sheetView>
  </sheetViews>
  <sheetFormatPr defaultRowHeight="14.25"/>
  <cols>
    <col customWidth="1" min="1" max="1" style="379" width="4.28125"/>
    <col customWidth="1" min="2" max="2" style="379" width="6.140625"/>
    <col customWidth="1" min="3" max="3" style="378" width="22.140625"/>
    <col customWidth="1" min="4" max="4" style="378" width="20.8515625"/>
    <col customWidth="1" min="5" max="5" style="378" width="7.421875"/>
    <col customWidth="1" min="6" max="6" style="378" width="10.421875"/>
    <col customWidth="1" min="7" max="7" style="378" width="14.7109375"/>
    <col customWidth="1" min="8" max="8" style="378" width="17.28125"/>
    <col customWidth="1" min="9" max="9" style="378" width="13.140625"/>
    <col customWidth="1" min="10" max="10" style="378" width="8.00390625"/>
    <col customWidth="1" min="11" max="11" style="378" width="10.140625"/>
    <col customWidth="1" min="12" max="12" style="378" width="15.57421875"/>
    <col customWidth="1" min="13" max="13" style="378" width="16.140625"/>
    <col bestFit="1" customWidth="1" min="14" max="14" style="378" width="20.421875"/>
    <col bestFit="1" customWidth="1" min="15" max="15" style="378" width="13.140625"/>
    <col customWidth="1" min="16" max="16" style="378" width="12.00390625"/>
    <col customWidth="1" min="17" max="17" style="378" width="11.00390625"/>
    <col customWidth="1" min="18" max="18" style="379" width="15.8515625"/>
    <col min="19" max="16384" style="378" width="9.140625"/>
  </cols>
  <sheetData>
    <row r="1" ht="30.75" customHeight="1">
      <c r="A1" s="380" t="s">
        <v>0</v>
      </c>
      <c r="B1" s="380" t="s">
        <v>15</v>
      </c>
      <c r="C1" s="381" t="s">
        <v>738</v>
      </c>
      <c r="D1" s="381" t="s">
        <v>739</v>
      </c>
      <c r="E1" s="380" t="s">
        <v>740</v>
      </c>
      <c r="F1" s="380" t="s">
        <v>459</v>
      </c>
      <c r="G1" s="382" t="s">
        <v>741</v>
      </c>
      <c r="H1" s="382" t="s">
        <v>742</v>
      </c>
      <c r="I1" s="382" t="s">
        <v>743</v>
      </c>
      <c r="J1" s="383" t="s">
        <v>744</v>
      </c>
      <c r="K1" s="384" t="s">
        <v>745</v>
      </c>
      <c r="L1" s="384" t="s">
        <v>746</v>
      </c>
      <c r="M1" s="384" t="s">
        <v>747</v>
      </c>
      <c r="N1" s="384" t="s">
        <v>748</v>
      </c>
      <c r="O1" s="383" t="s">
        <v>749</v>
      </c>
      <c r="P1" s="383" t="s">
        <v>750</v>
      </c>
      <c r="Q1" s="383" t="s">
        <v>751</v>
      </c>
    </row>
    <row r="2" s="378" customFormat="1" ht="33.75">
      <c r="A2" s="385">
        <v>1</v>
      </c>
      <c r="B2" s="386">
        <v>278</v>
      </c>
      <c r="C2" s="387" t="s">
        <v>752</v>
      </c>
      <c r="D2" s="388" t="s">
        <v>231</v>
      </c>
      <c r="E2" s="389">
        <v>217</v>
      </c>
      <c r="F2" s="390" t="s">
        <v>466</v>
      </c>
      <c r="G2" s="391">
        <v>5750000</v>
      </c>
      <c r="H2" s="391">
        <f t="shared" ref="H2:H9" si="0">G2-I2</f>
        <v>5744250</v>
      </c>
      <c r="I2" s="391">
        <f t="shared" ref="I2:I9" si="1">G2*0.001</f>
        <v>5750</v>
      </c>
      <c r="J2" s="392" t="s">
        <v>753</v>
      </c>
      <c r="K2" s="392">
        <v>6</v>
      </c>
      <c r="L2" s="392" t="s">
        <v>754</v>
      </c>
      <c r="M2" s="392">
        <v>45376</v>
      </c>
      <c r="N2" s="392" t="s">
        <v>18</v>
      </c>
      <c r="O2" s="393" t="s">
        <v>755</v>
      </c>
      <c r="P2" s="393" t="s">
        <v>755</v>
      </c>
      <c r="Q2" s="393" t="s">
        <v>755</v>
      </c>
      <c r="R2" s="379" t="s">
        <v>756</v>
      </c>
    </row>
    <row r="3" ht="22.5">
      <c r="A3" s="386">
        <v>2</v>
      </c>
      <c r="B3" s="386">
        <v>301</v>
      </c>
      <c r="C3" s="394" t="s">
        <v>757</v>
      </c>
      <c r="D3" s="395" t="s">
        <v>708</v>
      </c>
      <c r="E3" s="396">
        <v>340</v>
      </c>
      <c r="F3" s="397" t="s">
        <v>623</v>
      </c>
      <c r="G3" s="398">
        <v>4200000</v>
      </c>
      <c r="H3" s="398">
        <f t="shared" si="0"/>
        <v>4195800</v>
      </c>
      <c r="I3" s="399">
        <f t="shared" si="1"/>
        <v>4200</v>
      </c>
      <c r="J3" s="392" t="s">
        <v>753</v>
      </c>
      <c r="K3" s="392" t="s">
        <v>18</v>
      </c>
      <c r="L3" s="392" t="s">
        <v>474</v>
      </c>
      <c r="M3" s="392">
        <v>45355</v>
      </c>
      <c r="N3" s="400" t="s">
        <v>758</v>
      </c>
      <c r="O3" s="401">
        <v>45503</v>
      </c>
      <c r="P3" s="401">
        <v>45534</v>
      </c>
      <c r="Q3" s="401">
        <v>45534</v>
      </c>
    </row>
    <row r="4" s="378" customFormat="1" ht="14.25">
      <c r="A4" s="385">
        <v>3</v>
      </c>
      <c r="B4" s="386">
        <v>352</v>
      </c>
      <c r="C4" s="402" t="s">
        <v>759</v>
      </c>
      <c r="D4" s="403" t="s">
        <v>711</v>
      </c>
      <c r="E4" s="404">
        <v>496</v>
      </c>
      <c r="F4" s="397" t="s">
        <v>466</v>
      </c>
      <c r="G4" s="398">
        <v>3960000</v>
      </c>
      <c r="H4" s="398">
        <f t="shared" si="0"/>
        <v>3956040</v>
      </c>
      <c r="I4" s="399">
        <f t="shared" si="1"/>
        <v>3960</v>
      </c>
      <c r="J4" s="392" t="s">
        <v>753</v>
      </c>
      <c r="K4" s="392" t="s">
        <v>18</v>
      </c>
      <c r="L4" s="392" t="s">
        <v>760</v>
      </c>
      <c r="M4" s="392">
        <v>45397</v>
      </c>
      <c r="N4" s="405" t="s">
        <v>758</v>
      </c>
      <c r="O4" s="401">
        <v>45503</v>
      </c>
      <c r="P4" s="401">
        <v>45534</v>
      </c>
      <c r="Q4" s="401">
        <v>45534</v>
      </c>
      <c r="R4" s="379"/>
    </row>
    <row r="5" s="378" customFormat="1" ht="14.25">
      <c r="A5" s="385">
        <v>4</v>
      </c>
      <c r="B5" s="386">
        <v>358</v>
      </c>
      <c r="C5" s="25" t="s">
        <v>759</v>
      </c>
      <c r="D5" s="25" t="s">
        <v>240</v>
      </c>
      <c r="E5" s="406">
        <v>342</v>
      </c>
      <c r="F5" s="397" t="s">
        <v>466</v>
      </c>
      <c r="G5" s="399">
        <v>4200000</v>
      </c>
      <c r="H5" s="399">
        <f t="shared" si="0"/>
        <v>4195800</v>
      </c>
      <c r="I5" s="399">
        <f t="shared" si="1"/>
        <v>4200</v>
      </c>
      <c r="J5" s="392" t="s">
        <v>753</v>
      </c>
      <c r="K5" s="392" t="s">
        <v>18</v>
      </c>
      <c r="L5" s="392" t="s">
        <v>761</v>
      </c>
      <c r="M5" s="392">
        <v>45383</v>
      </c>
      <c r="N5" s="400" t="s">
        <v>758</v>
      </c>
      <c r="O5" s="401">
        <v>45503</v>
      </c>
      <c r="P5" s="401">
        <v>45534</v>
      </c>
      <c r="Q5" s="401">
        <v>45534</v>
      </c>
      <c r="R5" s="379"/>
    </row>
    <row r="6" ht="22.5">
      <c r="A6" s="386">
        <v>5</v>
      </c>
      <c r="B6" s="386">
        <v>619</v>
      </c>
      <c r="C6" s="407" t="s">
        <v>762</v>
      </c>
      <c r="D6" s="407" t="s">
        <v>285</v>
      </c>
      <c r="E6" s="408">
        <v>304</v>
      </c>
      <c r="F6" s="390" t="s">
        <v>623</v>
      </c>
      <c r="G6" s="391">
        <v>2750000</v>
      </c>
      <c r="H6" s="391">
        <f t="shared" si="0"/>
        <v>2747250</v>
      </c>
      <c r="I6" s="391">
        <f t="shared" si="1"/>
        <v>2750</v>
      </c>
      <c r="J6" s="392" t="s">
        <v>753</v>
      </c>
      <c r="K6" s="409"/>
      <c r="L6" s="393"/>
      <c r="M6" s="410" t="s">
        <v>763</v>
      </c>
      <c r="N6" s="392" t="s">
        <v>18</v>
      </c>
      <c r="O6" s="393" t="s">
        <v>764</v>
      </c>
      <c r="P6" s="393" t="s">
        <v>765</v>
      </c>
      <c r="Q6" s="393" t="s">
        <v>766</v>
      </c>
    </row>
    <row r="7" ht="22.5">
      <c r="A7" s="385">
        <v>6</v>
      </c>
      <c r="B7" s="386">
        <v>694</v>
      </c>
      <c r="C7" s="411" t="s">
        <v>767</v>
      </c>
      <c r="D7" s="411" t="s">
        <v>715</v>
      </c>
      <c r="E7" s="412">
        <v>104</v>
      </c>
      <c r="F7" s="413" t="s">
        <v>466</v>
      </c>
      <c r="G7" s="414">
        <v>6000000</v>
      </c>
      <c r="H7" s="414">
        <f t="shared" si="0"/>
        <v>5994000</v>
      </c>
      <c r="I7" s="414">
        <f t="shared" si="1"/>
        <v>6000</v>
      </c>
      <c r="J7" s="392" t="s">
        <v>753</v>
      </c>
      <c r="K7" s="409"/>
      <c r="L7" s="393"/>
      <c r="M7" s="415" t="s">
        <v>763</v>
      </c>
      <c r="N7" s="393"/>
      <c r="O7" s="393"/>
      <c r="P7" s="393"/>
      <c r="Q7" s="393"/>
    </row>
    <row r="8" ht="22.5">
      <c r="A8" s="385">
        <v>7</v>
      </c>
      <c r="B8" s="386">
        <v>802</v>
      </c>
      <c r="C8" s="394" t="s">
        <v>768</v>
      </c>
      <c r="D8" s="395" t="s">
        <v>769</v>
      </c>
      <c r="E8" s="416">
        <v>537</v>
      </c>
      <c r="F8" s="397" t="s">
        <v>623</v>
      </c>
      <c r="G8" s="399">
        <v>4800000</v>
      </c>
      <c r="H8" s="399">
        <f t="shared" si="0"/>
        <v>4795200</v>
      </c>
      <c r="I8" s="399">
        <f t="shared" si="1"/>
        <v>4800</v>
      </c>
      <c r="J8" s="392" t="s">
        <v>753</v>
      </c>
      <c r="K8" s="417" t="s">
        <v>18</v>
      </c>
      <c r="L8" s="392" t="s">
        <v>770</v>
      </c>
      <c r="M8" s="392">
        <v>45390</v>
      </c>
      <c r="N8" s="400" t="s">
        <v>771</v>
      </c>
      <c r="O8" s="401">
        <v>45534</v>
      </c>
      <c r="P8" s="401">
        <v>45565</v>
      </c>
      <c r="Q8" s="401">
        <v>45565</v>
      </c>
    </row>
    <row r="9" ht="22.5">
      <c r="A9" s="386">
        <v>8</v>
      </c>
      <c r="B9" s="386">
        <v>972</v>
      </c>
      <c r="C9" s="418" t="s">
        <v>772</v>
      </c>
      <c r="D9" s="395" t="s">
        <v>720</v>
      </c>
      <c r="E9" s="419">
        <v>478</v>
      </c>
      <c r="F9" s="397" t="s">
        <v>623</v>
      </c>
      <c r="G9" s="420">
        <v>4020000</v>
      </c>
      <c r="H9" s="420">
        <f t="shared" si="0"/>
        <v>4015980</v>
      </c>
      <c r="I9" s="420">
        <f t="shared" si="1"/>
        <v>4020</v>
      </c>
      <c r="J9" s="392" t="s">
        <v>753</v>
      </c>
      <c r="K9" s="392" t="s">
        <v>18</v>
      </c>
      <c r="L9" s="392" t="s">
        <v>773</v>
      </c>
      <c r="M9" s="392">
        <v>45357</v>
      </c>
      <c r="N9" s="405" t="s">
        <v>758</v>
      </c>
      <c r="O9" s="401">
        <v>45534</v>
      </c>
      <c r="P9" s="401">
        <v>45565</v>
      </c>
      <c r="Q9" s="401">
        <v>45565</v>
      </c>
    </row>
    <row r="10" ht="22.5">
      <c r="A10" s="385">
        <v>9</v>
      </c>
      <c r="B10" s="386">
        <v>1090</v>
      </c>
      <c r="C10" s="395" t="s">
        <v>774</v>
      </c>
      <c r="D10" s="395" t="s">
        <v>366</v>
      </c>
      <c r="E10" s="421">
        <v>288</v>
      </c>
      <c r="F10" s="397" t="s">
        <v>623</v>
      </c>
      <c r="G10" s="399">
        <v>4800000</v>
      </c>
      <c r="H10" s="399">
        <f t="shared" ref="H10:H17" si="2">G10-I10</f>
        <v>4795200</v>
      </c>
      <c r="I10" s="399">
        <f t="shared" ref="I10:I17" si="3">G10*0.001</f>
        <v>4800</v>
      </c>
      <c r="J10" s="392" t="s">
        <v>753</v>
      </c>
      <c r="K10" s="392" t="s">
        <v>18</v>
      </c>
      <c r="L10" s="392" t="s">
        <v>775</v>
      </c>
      <c r="M10" s="392">
        <v>45427</v>
      </c>
      <c r="N10" s="400" t="s">
        <v>776</v>
      </c>
      <c r="O10" s="401">
        <v>45565</v>
      </c>
      <c r="P10" s="401">
        <v>45595</v>
      </c>
      <c r="Q10" s="401">
        <v>45595</v>
      </c>
    </row>
    <row r="11" ht="21">
      <c r="A11" s="385">
        <v>10</v>
      </c>
      <c r="B11" s="386">
        <v>1127</v>
      </c>
      <c r="C11" s="387" t="s">
        <v>774</v>
      </c>
      <c r="D11" s="407" t="s">
        <v>725</v>
      </c>
      <c r="E11" s="389">
        <v>173</v>
      </c>
      <c r="F11" s="390" t="s">
        <v>623</v>
      </c>
      <c r="G11" s="391">
        <v>6450000</v>
      </c>
      <c r="H11" s="391">
        <f t="shared" si="2"/>
        <v>6443550</v>
      </c>
      <c r="I11" s="391">
        <f t="shared" si="3"/>
        <v>6450</v>
      </c>
      <c r="J11" s="392" t="s">
        <v>753</v>
      </c>
      <c r="K11" s="392" t="s">
        <v>18</v>
      </c>
      <c r="L11" s="392" t="s">
        <v>777</v>
      </c>
      <c r="M11" s="392">
        <v>45453</v>
      </c>
      <c r="N11" s="417" t="s">
        <v>18</v>
      </c>
      <c r="O11" s="393" t="s">
        <v>764</v>
      </c>
      <c r="P11" s="422" t="s">
        <v>765</v>
      </c>
      <c r="Q11" s="393" t="s">
        <v>766</v>
      </c>
    </row>
    <row r="12" ht="21">
      <c r="A12" s="386">
        <v>11</v>
      </c>
      <c r="B12" s="386">
        <v>1135</v>
      </c>
      <c r="C12" s="423" t="s">
        <v>774</v>
      </c>
      <c r="D12" s="387" t="s">
        <v>727</v>
      </c>
      <c r="E12" s="408">
        <v>240</v>
      </c>
      <c r="F12" s="390" t="s">
        <v>466</v>
      </c>
      <c r="G12" s="391">
        <v>6000000</v>
      </c>
      <c r="H12" s="391">
        <f t="shared" si="2"/>
        <v>5994000</v>
      </c>
      <c r="I12" s="391">
        <f t="shared" si="3"/>
        <v>6000</v>
      </c>
      <c r="J12" s="392" t="s">
        <v>753</v>
      </c>
      <c r="K12" s="417" t="s">
        <v>18</v>
      </c>
      <c r="L12" s="392" t="s">
        <v>778</v>
      </c>
      <c r="M12" s="392">
        <v>45453</v>
      </c>
      <c r="N12" s="392" t="s">
        <v>18</v>
      </c>
      <c r="O12" s="422" t="s">
        <v>764</v>
      </c>
      <c r="P12" s="393" t="s">
        <v>765</v>
      </c>
      <c r="Q12" s="393" t="s">
        <v>766</v>
      </c>
    </row>
    <row r="13" ht="21">
      <c r="A13" s="385">
        <v>12</v>
      </c>
      <c r="B13" s="386">
        <v>1186</v>
      </c>
      <c r="C13" s="387" t="s">
        <v>779</v>
      </c>
      <c r="D13" s="387" t="s">
        <v>381</v>
      </c>
      <c r="E13" s="389">
        <v>283</v>
      </c>
      <c r="F13" s="390" t="s">
        <v>623</v>
      </c>
      <c r="G13" s="391">
        <v>1500000</v>
      </c>
      <c r="H13" s="391">
        <f t="shared" si="2"/>
        <v>1498500</v>
      </c>
      <c r="I13" s="391">
        <f t="shared" si="3"/>
        <v>1500</v>
      </c>
      <c r="J13" s="392" t="s">
        <v>753</v>
      </c>
      <c r="K13" s="392" t="s">
        <v>18</v>
      </c>
      <c r="L13" s="392" t="s">
        <v>780</v>
      </c>
      <c r="M13" s="392">
        <v>45439</v>
      </c>
      <c r="N13" s="417" t="s">
        <v>18</v>
      </c>
      <c r="O13" s="392" t="s">
        <v>18</v>
      </c>
      <c r="P13" s="393" t="s">
        <v>781</v>
      </c>
      <c r="Q13" s="393" t="s">
        <v>781</v>
      </c>
    </row>
    <row r="14" ht="21">
      <c r="A14" s="385">
        <v>13</v>
      </c>
      <c r="B14" s="386">
        <v>1230</v>
      </c>
      <c r="C14" s="423" t="s">
        <v>782</v>
      </c>
      <c r="D14" s="423" t="s">
        <v>386</v>
      </c>
      <c r="E14" s="408">
        <v>273</v>
      </c>
      <c r="F14" s="390" t="s">
        <v>623</v>
      </c>
      <c r="G14" s="424">
        <v>5000000</v>
      </c>
      <c r="H14" s="424">
        <f t="shared" si="2"/>
        <v>4995000</v>
      </c>
      <c r="I14" s="424">
        <f t="shared" si="3"/>
        <v>5000</v>
      </c>
      <c r="J14" s="392" t="s">
        <v>753</v>
      </c>
      <c r="K14" s="417" t="s">
        <v>18</v>
      </c>
      <c r="L14" s="392" t="s">
        <v>783</v>
      </c>
      <c r="M14" s="392">
        <v>45428</v>
      </c>
      <c r="N14" s="392" t="s">
        <v>18</v>
      </c>
      <c r="O14" s="425" t="s">
        <v>765</v>
      </c>
      <c r="P14" s="425" t="s">
        <v>784</v>
      </c>
      <c r="Q14" s="393" t="s">
        <v>766</v>
      </c>
    </row>
    <row r="15" s="378" customFormat="1" ht="22.5">
      <c r="A15" s="386">
        <v>14</v>
      </c>
      <c r="B15" s="386">
        <v>1556</v>
      </c>
      <c r="C15" s="426" t="s">
        <v>785</v>
      </c>
      <c r="D15" s="426" t="s">
        <v>368</v>
      </c>
      <c r="E15" s="427">
        <v>547</v>
      </c>
      <c r="F15" s="428" t="s">
        <v>623</v>
      </c>
      <c r="G15" s="429">
        <v>4150000</v>
      </c>
      <c r="H15" s="429">
        <f t="shared" si="2"/>
        <v>4145850</v>
      </c>
      <c r="I15" s="429">
        <f t="shared" si="3"/>
        <v>4150</v>
      </c>
      <c r="J15" s="392" t="s">
        <v>753</v>
      </c>
      <c r="K15" s="392" t="s">
        <v>18</v>
      </c>
      <c r="L15" s="392" t="s">
        <v>786</v>
      </c>
      <c r="M15" s="392">
        <v>45362</v>
      </c>
      <c r="N15" s="393" t="s">
        <v>755</v>
      </c>
      <c r="O15" s="393" t="s">
        <v>781</v>
      </c>
      <c r="P15" s="393" t="s">
        <v>787</v>
      </c>
      <c r="Q15" s="393" t="s">
        <v>765</v>
      </c>
      <c r="R15" s="379"/>
    </row>
    <row r="16" ht="22.5">
      <c r="A16" s="385">
        <v>15</v>
      </c>
      <c r="B16" s="386">
        <v>1643</v>
      </c>
      <c r="C16" s="25" t="s">
        <v>788</v>
      </c>
      <c r="D16" s="25" t="s">
        <v>440</v>
      </c>
      <c r="E16" s="397">
        <v>383</v>
      </c>
      <c r="F16" s="397" t="s">
        <v>623</v>
      </c>
      <c r="G16" s="399">
        <v>4200000</v>
      </c>
      <c r="H16" s="430">
        <f t="shared" si="2"/>
        <v>4195800</v>
      </c>
      <c r="I16" s="399">
        <f t="shared" si="3"/>
        <v>4200</v>
      </c>
      <c r="J16" s="392" t="s">
        <v>753</v>
      </c>
      <c r="K16" s="392" t="s">
        <v>18</v>
      </c>
      <c r="L16" s="392" t="s">
        <v>789</v>
      </c>
      <c r="M16" s="392">
        <v>45383</v>
      </c>
      <c r="N16" s="405" t="s">
        <v>758</v>
      </c>
      <c r="O16" s="401">
        <v>45534</v>
      </c>
      <c r="P16" s="401">
        <v>45565</v>
      </c>
      <c r="Q16" s="401">
        <v>45565</v>
      </c>
    </row>
    <row r="17" ht="21">
      <c r="A17" s="385">
        <v>16</v>
      </c>
      <c r="B17" s="386">
        <v>1668</v>
      </c>
      <c r="C17" s="431" t="s">
        <v>736</v>
      </c>
      <c r="D17" s="431" t="s">
        <v>448</v>
      </c>
      <c r="E17" s="432">
        <v>290</v>
      </c>
      <c r="F17" s="390" t="s">
        <v>623</v>
      </c>
      <c r="G17" s="433">
        <v>5000000</v>
      </c>
      <c r="H17" s="424">
        <f t="shared" si="2"/>
        <v>4995000</v>
      </c>
      <c r="I17" s="434">
        <f t="shared" si="3"/>
        <v>5000</v>
      </c>
      <c r="J17" s="392" t="s">
        <v>753</v>
      </c>
      <c r="K17" s="392" t="s">
        <v>18</v>
      </c>
      <c r="L17" s="392" t="s">
        <v>790</v>
      </c>
      <c r="M17" s="410" t="s">
        <v>791</v>
      </c>
      <c r="N17" s="392" t="s">
        <v>18</v>
      </c>
      <c r="O17" s="393" t="s">
        <v>764</v>
      </c>
      <c r="P17" s="425" t="s">
        <v>765</v>
      </c>
      <c r="Q17" s="393" t="s">
        <v>766</v>
      </c>
    </row>
    <row r="18" s="378" customFormat="1" ht="22.5">
      <c r="A18" s="385"/>
      <c r="B18" s="385"/>
      <c r="C18" s="435"/>
      <c r="D18" s="436"/>
      <c r="E18" s="437"/>
      <c r="F18" s="438"/>
      <c r="G18" s="439">
        <f>SUM(G2:G17)</f>
        <v>72780000</v>
      </c>
      <c r="H18" s="439">
        <f>SUM(H2:H17)</f>
        <v>72707220</v>
      </c>
      <c r="I18" s="439">
        <f>SUM(I2:I17)</f>
        <v>72780</v>
      </c>
      <c r="J18" s="440"/>
      <c r="K18" s="441"/>
      <c r="L18" s="442"/>
      <c r="M18" s="442"/>
      <c r="N18" s="443"/>
      <c r="O18" s="443"/>
      <c r="P18" s="442"/>
      <c r="Q18" s="444"/>
      <c r="R18" s="379"/>
    </row>
    <row r="19" s="378" customFormat="1" ht="22.5">
      <c r="A19" s="445"/>
      <c r="B19" s="445"/>
      <c r="C19" s="446"/>
      <c r="D19" s="446"/>
      <c r="E19" s="446"/>
      <c r="F19" s="446"/>
      <c r="G19" s="446"/>
      <c r="H19" s="447" t="s">
        <v>792</v>
      </c>
      <c r="I19" s="446"/>
      <c r="J19" s="446"/>
      <c r="K19" s="446"/>
      <c r="L19" s="446"/>
      <c r="M19" s="446"/>
      <c r="N19" s="446"/>
      <c r="O19" s="446"/>
      <c r="P19" s="446"/>
      <c r="Q19" s="448"/>
      <c r="R19" s="379"/>
    </row>
    <row r="20" ht="22.5">
      <c r="A20" s="386">
        <v>1</v>
      </c>
      <c r="B20" s="386">
        <v>337</v>
      </c>
      <c r="C20" s="25" t="s">
        <v>759</v>
      </c>
      <c r="D20" s="25" t="s">
        <v>164</v>
      </c>
      <c r="E20" s="397">
        <v>178</v>
      </c>
      <c r="F20" s="397" t="s">
        <v>466</v>
      </c>
      <c r="G20" s="449">
        <v>4050000</v>
      </c>
      <c r="H20" s="399">
        <f t="shared" ref="H20:H26" si="4">G20-I20</f>
        <v>4045950</v>
      </c>
      <c r="I20" s="399">
        <f t="shared" ref="I20:I26" si="5">G20*0.001</f>
        <v>4050</v>
      </c>
      <c r="J20" s="392" t="s">
        <v>793</v>
      </c>
      <c r="K20" s="392" t="s">
        <v>18</v>
      </c>
      <c r="L20" s="392" t="s">
        <v>794</v>
      </c>
      <c r="M20" s="415" t="s">
        <v>791</v>
      </c>
      <c r="N20" s="422"/>
      <c r="O20" s="393"/>
      <c r="P20" s="422"/>
      <c r="Q20" s="393"/>
    </row>
    <row r="21" ht="22.5">
      <c r="A21" s="386">
        <v>2</v>
      </c>
      <c r="B21" s="386">
        <v>385</v>
      </c>
      <c r="C21" s="25" t="s">
        <v>795</v>
      </c>
      <c r="D21" s="25" t="s">
        <v>654</v>
      </c>
      <c r="E21" s="397">
        <v>139</v>
      </c>
      <c r="F21" s="397" t="s">
        <v>466</v>
      </c>
      <c r="G21" s="450">
        <v>4050000</v>
      </c>
      <c r="H21" s="399">
        <f t="shared" si="4"/>
        <v>4045950</v>
      </c>
      <c r="I21" s="399">
        <f t="shared" si="5"/>
        <v>4050</v>
      </c>
      <c r="J21" s="392" t="s">
        <v>793</v>
      </c>
      <c r="K21" s="392" t="s">
        <v>18</v>
      </c>
      <c r="L21" s="393"/>
      <c r="M21" s="422"/>
      <c r="N21" s="393"/>
      <c r="O21" s="422"/>
      <c r="P21" s="393"/>
      <c r="Q21" s="393"/>
    </row>
    <row r="22" ht="22.5">
      <c r="A22" s="386">
        <v>3</v>
      </c>
      <c r="B22" s="386">
        <v>1077</v>
      </c>
      <c r="C22" s="25" t="s">
        <v>774</v>
      </c>
      <c r="D22" s="25" t="s">
        <v>361</v>
      </c>
      <c r="E22" s="397">
        <v>388</v>
      </c>
      <c r="F22" s="397" t="s">
        <v>623</v>
      </c>
      <c r="G22" s="450">
        <v>3750000</v>
      </c>
      <c r="H22" s="399">
        <f t="shared" si="4"/>
        <v>3746250</v>
      </c>
      <c r="I22" s="399">
        <f t="shared" si="5"/>
        <v>3750</v>
      </c>
      <c r="J22" s="417" t="s">
        <v>793</v>
      </c>
      <c r="K22" s="392" t="s">
        <v>18</v>
      </c>
      <c r="L22" s="422"/>
      <c r="M22" s="393"/>
      <c r="N22" s="422"/>
      <c r="O22" s="393"/>
      <c r="P22" s="422"/>
      <c r="Q22" s="393"/>
    </row>
    <row r="23" ht="22.5">
      <c r="A23" s="386">
        <v>4</v>
      </c>
      <c r="B23" s="386">
        <v>1100</v>
      </c>
      <c r="C23" s="25" t="s">
        <v>774</v>
      </c>
      <c r="D23" s="25" t="s">
        <v>724</v>
      </c>
      <c r="E23" s="397">
        <v>171</v>
      </c>
      <c r="F23" s="397" t="s">
        <v>466</v>
      </c>
      <c r="G23" s="450">
        <v>4050000</v>
      </c>
      <c r="H23" s="399">
        <f t="shared" si="4"/>
        <v>4045950</v>
      </c>
      <c r="I23" s="399">
        <f t="shared" si="5"/>
        <v>4050</v>
      </c>
      <c r="J23" s="392" t="s">
        <v>793</v>
      </c>
      <c r="K23" s="392" t="s">
        <v>18</v>
      </c>
      <c r="L23" s="393"/>
      <c r="M23" s="422"/>
      <c r="N23" s="393"/>
      <c r="O23" s="422"/>
      <c r="P23" s="393"/>
      <c r="Q23" s="393"/>
    </row>
    <row r="24" ht="22.5">
      <c r="A24" s="386">
        <v>5</v>
      </c>
      <c r="B24" s="386">
        <v>1305</v>
      </c>
      <c r="C24" s="25" t="s">
        <v>730</v>
      </c>
      <c r="D24" s="451" t="s">
        <v>731</v>
      </c>
      <c r="E24" s="397">
        <v>136</v>
      </c>
      <c r="F24" s="397" t="s">
        <v>466</v>
      </c>
      <c r="G24" s="450">
        <v>4050000</v>
      </c>
      <c r="H24" s="399">
        <f t="shared" si="4"/>
        <v>4045950</v>
      </c>
      <c r="I24" s="399">
        <f t="shared" si="5"/>
        <v>4050</v>
      </c>
      <c r="J24" s="417" t="s">
        <v>793</v>
      </c>
      <c r="K24" s="392" t="s">
        <v>18</v>
      </c>
      <c r="L24" s="422"/>
      <c r="M24" s="393"/>
      <c r="N24" s="422"/>
      <c r="O24" s="393"/>
      <c r="P24" s="422"/>
      <c r="Q24" s="393"/>
      <c r="R24" s="379" t="s">
        <v>756</v>
      </c>
    </row>
    <row r="25" ht="22.5">
      <c r="A25" s="386">
        <v>6</v>
      </c>
      <c r="B25" s="386">
        <v>1451</v>
      </c>
      <c r="C25" s="25" t="s">
        <v>732</v>
      </c>
      <c r="D25" s="25" t="s">
        <v>733</v>
      </c>
      <c r="E25" s="397">
        <v>223</v>
      </c>
      <c r="F25" s="397" t="s">
        <v>466</v>
      </c>
      <c r="G25" s="452">
        <v>4050000</v>
      </c>
      <c r="H25" s="399">
        <f t="shared" si="4"/>
        <v>4045950</v>
      </c>
      <c r="I25" s="399">
        <f t="shared" si="5"/>
        <v>4050</v>
      </c>
      <c r="J25" s="392" t="s">
        <v>793</v>
      </c>
      <c r="K25" s="392" t="s">
        <v>18</v>
      </c>
      <c r="L25" s="393"/>
      <c r="M25" s="422"/>
      <c r="N25" s="393"/>
      <c r="O25" s="422"/>
      <c r="P25" s="393"/>
      <c r="Q25" s="393"/>
    </row>
    <row r="26" s="378" customFormat="1" ht="22.5">
      <c r="A26" s="386">
        <v>7</v>
      </c>
      <c r="B26" s="386">
        <v>1681</v>
      </c>
      <c r="C26" s="25" t="s">
        <v>736</v>
      </c>
      <c r="D26" s="25" t="s">
        <v>737</v>
      </c>
      <c r="E26" s="397">
        <v>187</v>
      </c>
      <c r="F26" s="397" t="s">
        <v>623</v>
      </c>
      <c r="G26" s="453">
        <v>4050000</v>
      </c>
      <c r="H26" s="399">
        <f t="shared" si="4"/>
        <v>4045950</v>
      </c>
      <c r="I26" s="399">
        <f t="shared" si="5"/>
        <v>4050</v>
      </c>
      <c r="J26" s="392" t="s">
        <v>793</v>
      </c>
      <c r="K26" s="392" t="s">
        <v>18</v>
      </c>
      <c r="L26" s="392" t="s">
        <v>796</v>
      </c>
      <c r="M26" s="415" t="s">
        <v>797</v>
      </c>
      <c r="N26" s="393"/>
      <c r="O26" s="393"/>
      <c r="P26" s="393"/>
      <c r="Q26" s="393"/>
      <c r="R26" s="379"/>
    </row>
    <row r="27" s="378" customFormat="1" ht="22.5">
      <c r="A27" s="454"/>
      <c r="B27" s="454"/>
      <c r="C27" s="455"/>
      <c r="D27" s="455"/>
      <c r="E27" s="456"/>
      <c r="F27" s="457"/>
      <c r="G27" s="458"/>
      <c r="H27" s="458"/>
      <c r="I27" s="458"/>
      <c r="J27" s="459"/>
      <c r="K27" s="443"/>
      <c r="L27" s="443"/>
      <c r="M27" s="443"/>
      <c r="N27" s="443"/>
      <c r="O27" s="443"/>
      <c r="P27" s="443"/>
      <c r="Q27" s="443"/>
      <c r="R27" s="379"/>
    </row>
    <row r="28" ht="14.25">
      <c r="A28" s="379"/>
      <c r="B28" s="379"/>
      <c r="C28" s="378"/>
      <c r="D28" s="378"/>
      <c r="E28" s="378"/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379"/>
    </row>
    <row r="29" ht="14.25">
      <c r="A29" s="379"/>
      <c r="B29" s="379"/>
      <c r="C29" s="378"/>
      <c r="D29" s="378"/>
      <c r="E29" s="378"/>
      <c r="F29" s="378"/>
      <c r="G29" s="378"/>
      <c r="H29" s="378"/>
      <c r="I29" s="378"/>
      <c r="J29" s="378"/>
      <c r="K29" s="378"/>
      <c r="L29" s="378"/>
      <c r="M29" s="378"/>
      <c r="N29" s="378"/>
      <c r="O29" s="378"/>
      <c r="P29" s="378"/>
    </row>
    <row r="30" ht="14.25">
      <c r="C30" s="378"/>
      <c r="D30" s="378"/>
      <c r="E30" s="378"/>
      <c r="F30" s="378"/>
      <c r="G30" s="378"/>
      <c r="H30" s="378"/>
      <c r="I30" s="378"/>
      <c r="J30" s="378"/>
      <c r="K30" s="378"/>
      <c r="L30" s="378"/>
      <c r="M30" s="378"/>
      <c r="N30" s="378"/>
      <c r="O30" s="378"/>
      <c r="P30" s="378"/>
    </row>
    <row r="31" ht="14.25">
      <c r="C31" s="378"/>
      <c r="D31" s="378"/>
      <c r="E31" s="378"/>
      <c r="F31" s="378"/>
      <c r="G31" s="378"/>
      <c r="H31" s="378"/>
      <c r="I31" s="378"/>
      <c r="J31" s="378"/>
      <c r="K31" s="378"/>
      <c r="L31" s="378"/>
      <c r="M31" s="378"/>
      <c r="N31" s="378"/>
      <c r="O31" s="378"/>
      <c r="P31" s="378"/>
    </row>
    <row r="32" ht="14.25">
      <c r="C32" s="378"/>
      <c r="D32" s="378"/>
      <c r="E32" s="378"/>
      <c r="F32" s="378"/>
      <c r="G32" s="378"/>
      <c r="H32" s="378"/>
      <c r="I32" s="378"/>
      <c r="J32" s="378"/>
      <c r="K32" s="378"/>
      <c r="L32" s="378"/>
      <c r="M32" s="378"/>
      <c r="N32" s="378"/>
      <c r="O32" s="378"/>
      <c r="P32" s="378"/>
    </row>
    <row r="33" ht="14.25">
      <c r="C33" s="378"/>
      <c r="D33" s="378"/>
      <c r="E33" s="378"/>
      <c r="F33" s="378"/>
      <c r="G33" s="378"/>
      <c r="H33" s="378"/>
      <c r="I33" s="378"/>
      <c r="J33" s="378"/>
      <c r="K33" s="378"/>
      <c r="L33" s="378"/>
      <c r="M33" s="378"/>
      <c r="N33" s="378"/>
      <c r="O33" s="378"/>
      <c r="P33" s="378"/>
    </row>
    <row r="34" ht="14.25">
      <c r="C34" s="378"/>
      <c r="D34" s="378"/>
      <c r="E34" s="378"/>
      <c r="F34" s="378"/>
      <c r="G34" s="378"/>
      <c r="H34" s="378"/>
      <c r="I34" s="378"/>
      <c r="J34" s="378"/>
      <c r="K34" s="378"/>
      <c r="L34" s="378"/>
      <c r="M34" s="378"/>
      <c r="N34" s="378"/>
      <c r="O34" s="378"/>
      <c r="P34" s="378"/>
    </row>
    <row r="35" ht="14.25">
      <c r="C35" s="378"/>
      <c r="D35" s="378"/>
      <c r="E35" s="378"/>
      <c r="F35" s="378"/>
      <c r="G35" s="378"/>
      <c r="H35" s="378"/>
      <c r="I35" s="378"/>
      <c r="J35" s="378"/>
      <c r="K35" s="378"/>
      <c r="L35" s="378"/>
      <c r="M35" s="378"/>
      <c r="N35" s="378"/>
      <c r="O35" s="378"/>
      <c r="P35" s="378"/>
    </row>
    <row r="36" ht="14.25">
      <c r="C36" s="378"/>
      <c r="D36" s="378"/>
      <c r="E36" s="378"/>
      <c r="F36" s="378"/>
      <c r="G36" s="378"/>
      <c r="H36" s="378"/>
      <c r="I36" s="378"/>
      <c r="J36" s="378"/>
      <c r="K36" s="378"/>
      <c r="L36" s="378"/>
      <c r="M36" s="378"/>
      <c r="N36" s="378"/>
      <c r="O36" s="378"/>
      <c r="P36" s="378"/>
    </row>
    <row r="37" ht="14.25"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</row>
    <row r="38" ht="14.25">
      <c r="C38" s="378"/>
      <c r="D38" s="378"/>
      <c r="E38" s="378"/>
      <c r="F38" s="378"/>
      <c r="G38" s="378"/>
      <c r="H38" s="378"/>
      <c r="I38" s="378"/>
      <c r="J38" s="378"/>
      <c r="K38" s="378"/>
      <c r="L38" s="378"/>
      <c r="M38" s="378"/>
      <c r="N38" s="378"/>
      <c r="O38" s="378"/>
    </row>
    <row r="39" ht="14.25">
      <c r="C39" s="378"/>
      <c r="D39" s="378"/>
      <c r="E39" s="378"/>
      <c r="F39" s="378"/>
      <c r="G39" s="378"/>
      <c r="H39" s="378"/>
      <c r="I39" s="378"/>
      <c r="J39" s="378"/>
      <c r="K39" s="378"/>
      <c r="L39" s="378"/>
      <c r="M39" s="378"/>
      <c r="N39" s="378"/>
      <c r="O39" s="378"/>
    </row>
    <row r="40" ht="14.25">
      <c r="C40" s="378"/>
      <c r="D40" s="378"/>
      <c r="E40" s="378"/>
      <c r="F40" s="378"/>
      <c r="G40" s="378"/>
      <c r="H40" s="378"/>
      <c r="I40" s="378"/>
      <c r="J40" s="378"/>
      <c r="K40" s="378"/>
      <c r="L40" s="378"/>
      <c r="M40" s="378"/>
      <c r="N40" s="378"/>
      <c r="O40" s="378"/>
    </row>
    <row r="41" ht="14.25">
      <c r="C41" s="378"/>
      <c r="D41" s="378"/>
      <c r="E41" s="378"/>
      <c r="F41" s="378"/>
      <c r="G41" s="378"/>
      <c r="H41" s="378"/>
      <c r="I41" s="378"/>
      <c r="J41" s="378"/>
      <c r="K41" s="378"/>
      <c r="L41" s="378"/>
      <c r="M41" s="378"/>
      <c r="N41" s="378"/>
      <c r="O41" s="378"/>
    </row>
    <row r="42" ht="14.25"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</row>
    <row r="43" ht="14.25">
      <c r="C43" s="378"/>
      <c r="D43" s="378"/>
      <c r="E43" s="378"/>
      <c r="F43" s="378"/>
      <c r="G43" s="378"/>
      <c r="H43" s="378"/>
      <c r="I43" s="378"/>
      <c r="J43" s="378"/>
      <c r="K43" s="378"/>
      <c r="L43" s="378"/>
      <c r="M43" s="378"/>
      <c r="N43" s="378"/>
      <c r="O43" s="378"/>
    </row>
    <row r="44" ht="14.25">
      <c r="C44" s="378"/>
      <c r="D44" s="378"/>
      <c r="E44" s="378"/>
      <c r="F44" s="378"/>
      <c r="G44" s="378"/>
      <c r="H44" s="378"/>
      <c r="I44" s="378"/>
      <c r="J44" s="378"/>
      <c r="K44" s="378"/>
      <c r="L44" s="378"/>
      <c r="M44" s="378"/>
      <c r="N44" s="378"/>
      <c r="O44" s="378"/>
    </row>
    <row r="45" ht="14.25">
      <c r="C45" s="378"/>
      <c r="D45" s="378"/>
      <c r="E45" s="378"/>
      <c r="F45" s="378"/>
      <c r="G45" s="378"/>
      <c r="H45" s="378"/>
      <c r="I45" s="378"/>
      <c r="J45" s="378"/>
      <c r="K45" s="378"/>
      <c r="L45" s="378"/>
      <c r="M45" s="378"/>
      <c r="N45" s="378"/>
      <c r="O45" s="378"/>
    </row>
    <row r="46" ht="14.25">
      <c r="C46" s="378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8"/>
    </row>
    <row r="47" ht="14.25"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</row>
    <row r="48" ht="14.25">
      <c r="C48" s="378"/>
      <c r="D48" s="378"/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378"/>
    </row>
    <row r="49" ht="14.25">
      <c r="C49" s="378"/>
      <c r="D49" s="378"/>
      <c r="E49" s="378"/>
      <c r="F49" s="378"/>
      <c r="G49" s="378"/>
      <c r="H49" s="378"/>
      <c r="I49" s="378"/>
      <c r="J49" s="378"/>
      <c r="K49" s="378"/>
      <c r="L49" s="378"/>
      <c r="M49" s="378"/>
      <c r="N49" s="378"/>
      <c r="O49" s="378"/>
    </row>
    <row r="50" ht="14.25">
      <c r="C50" s="378"/>
      <c r="D50" s="378"/>
      <c r="E50" s="378"/>
      <c r="F50" s="378"/>
      <c r="G50" s="378"/>
      <c r="H50" s="378"/>
      <c r="I50" s="378"/>
      <c r="J50" s="378"/>
      <c r="K50" s="378"/>
      <c r="L50" s="378"/>
      <c r="M50" s="378"/>
      <c r="N50" s="378"/>
      <c r="O50" s="378"/>
    </row>
    <row r="51" ht="14.25">
      <c r="C51" s="378"/>
      <c r="D51" s="378"/>
      <c r="E51" s="378"/>
      <c r="F51" s="378"/>
      <c r="G51" s="378"/>
      <c r="H51" s="378"/>
      <c r="I51" s="378"/>
      <c r="J51" s="378"/>
      <c r="K51" s="378"/>
      <c r="L51" s="378"/>
      <c r="M51" s="378"/>
      <c r="N51" s="378"/>
      <c r="O51" s="378"/>
    </row>
    <row r="52" ht="14.25">
      <c r="C52" s="378"/>
      <c r="D52" s="378"/>
      <c r="E52" s="378"/>
      <c r="F52" s="378"/>
      <c r="G52" s="378"/>
      <c r="H52" s="378"/>
      <c r="I52" s="378"/>
      <c r="J52" s="378"/>
      <c r="K52" s="378"/>
      <c r="L52" s="378"/>
      <c r="M52" s="378"/>
      <c r="N52" s="378"/>
      <c r="O52" s="378"/>
    </row>
    <row r="53" ht="14.25">
      <c r="C53" s="378"/>
      <c r="D53" s="378"/>
      <c r="E53" s="378"/>
      <c r="F53" s="378"/>
      <c r="G53" s="378"/>
      <c r="H53" s="378"/>
      <c r="I53" s="378"/>
      <c r="J53" s="378"/>
      <c r="K53" s="378"/>
      <c r="L53" s="378"/>
      <c r="M53" s="378"/>
      <c r="N53" s="378"/>
      <c r="O53" s="378"/>
    </row>
  </sheetData>
  <sortState ref="A2:Q28" columnSort="0">
    <sortCondition sortBy="value" descending="0" ref="C1:C28"/>
  </sortState>
  <hyperlinks>
    <hyperlink r:id="rId1" ref="L2" tooltip=""/>
    <hyperlink r:id="rId2" ref="M2"/>
    <hyperlink r:id="rId3" ref="L3" tooltip=""/>
    <hyperlink r:id="rId4" ref="M3" tooltip=""/>
    <hyperlink r:id="rId5" ref="L4" tooltip=""/>
    <hyperlink r:id="rId6" ref="M4"/>
    <hyperlink r:id="rId7" ref="L5" tooltip=""/>
    <hyperlink r:id="rId8" ref="M5"/>
    <hyperlink r:id="rId9" ref="L8" tooltip=""/>
    <hyperlink r:id="rId10" ref="M8"/>
    <hyperlink r:id="rId11" ref="L9" tooltip=""/>
    <hyperlink r:id="rId12" ref="M9"/>
    <hyperlink r:id="rId13" ref="L10" tooltip=""/>
    <hyperlink r:id="rId14" ref="M10" tooltip=""/>
    <hyperlink r:id="rId15" ref="L11" tooltip=""/>
    <hyperlink r:id="rId16" ref="M11" tooltip=""/>
    <hyperlink r:id="rId17" ref="L12" tooltip=""/>
    <hyperlink r:id="rId18" ref="M12" tooltip=""/>
    <hyperlink r:id="rId19" ref="L13" tooltip=""/>
    <hyperlink r:id="rId20" ref="M13" tooltip=""/>
    <hyperlink r:id="rId21" ref="L14" tooltip=""/>
    <hyperlink r:id="rId22" ref="M14" tooltip=""/>
    <hyperlink r:id="rId23" ref="L15" tooltip=""/>
    <hyperlink r:id="rId24" ref="M15"/>
    <hyperlink r:id="rId25" ref="L16" tooltip=""/>
    <hyperlink r:id="rId26" ref="M16"/>
    <hyperlink r:id="rId27" ref="L17" tooltip=""/>
    <hyperlink r:id="rId28" ref="L20" tooltip=""/>
    <hyperlink r:id="rId29" ref="L26" tooltip=""/>
  </hyperlinks>
  <printOptions headings="0" gridLines="0"/>
  <pageMargins left="0.70078740157480324" right="0.70078740157480324" top="0.75196850393700776" bottom="0.75196850393700776" header="0.29999999999999999" footer="0.29999999999999999"/>
  <pageSetup paperSize="9" scale="61" firstPageNumber="1" fitToWidth="1" fitToHeight="1" pageOrder="downThenOver" orientation="landscape" usePrinterDefaults="1" blackAndWhite="0" draft="0" cellComments="none" useFirstPageNumber="1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A1" activeCellId="0" sqref="A1"/>
    </sheetView>
  </sheetViews>
  <sheetFormatPr defaultRowHeight="14.25"/>
  <cols>
    <col customWidth="1" min="1" max="1" style="379" width="4.28125"/>
    <col customWidth="1" min="2" max="2" style="378" width="22.140625"/>
    <col customWidth="1" min="3" max="3" style="378" width="20.8515625"/>
    <col customWidth="1" min="4" max="4" style="378" width="7.421875"/>
    <col customWidth="1" min="5" max="5" style="378" width="10.421875"/>
    <col customWidth="1" min="6" max="6" style="378" width="17.140625"/>
    <col customWidth="1" hidden="1" min="7" max="7" style="378" width="17.28125"/>
    <col customWidth="1" hidden="1" min="8" max="8" style="378" width="13.140625"/>
    <col customWidth="1" min="9" max="11" style="378" width="13.140625"/>
    <col customWidth="1" min="12" max="12" style="378" width="16.140625"/>
    <col customWidth="1" min="13" max="13" style="378" width="13.140625"/>
    <col customWidth="1" hidden="1" min="14" max="14" style="378" width="8.00390625"/>
    <col customWidth="1" hidden="1" min="15" max="15" style="378" width="10.140625"/>
    <col customWidth="1" hidden="1" min="16" max="16" style="378" width="15.57421875"/>
    <col customWidth="1" hidden="1" min="17" max="17" style="378" width="16.140625"/>
    <col customWidth="1" hidden="1" min="18" max="18" style="378" width="20.421875"/>
    <col customWidth="1" hidden="1" min="19" max="19" style="378" width="13.140625"/>
    <col customWidth="1" hidden="1" min="20" max="20" style="378" width="12.00390625"/>
    <col customWidth="1" hidden="1" min="21" max="21" style="378" width="11.00390625"/>
    <col customWidth="1" min="22" max="22" style="379" width="15.8515625"/>
    <col min="23" max="16384" style="378" width="9.140625"/>
  </cols>
  <sheetData>
    <row r="1" ht="28.5">
      <c r="A1" s="383" t="s">
        <v>0</v>
      </c>
      <c r="B1" s="460" t="s">
        <v>738</v>
      </c>
      <c r="C1" s="460" t="s">
        <v>739</v>
      </c>
      <c r="D1" s="383" t="s">
        <v>740</v>
      </c>
      <c r="E1" s="383" t="s">
        <v>459</v>
      </c>
      <c r="F1" s="461" t="s">
        <v>741</v>
      </c>
      <c r="G1" s="461" t="s">
        <v>742</v>
      </c>
      <c r="H1" s="461" t="s">
        <v>743</v>
      </c>
      <c r="I1" s="461" t="s">
        <v>798</v>
      </c>
      <c r="J1" s="461" t="s">
        <v>799</v>
      </c>
      <c r="K1" s="461" t="s">
        <v>800</v>
      </c>
      <c r="L1" s="461" t="s">
        <v>801</v>
      </c>
      <c r="M1" s="461" t="s">
        <v>802</v>
      </c>
      <c r="N1" s="383" t="s">
        <v>744</v>
      </c>
      <c r="O1" s="384" t="s">
        <v>745</v>
      </c>
      <c r="P1" s="384" t="s">
        <v>746</v>
      </c>
      <c r="Q1" s="384" t="s">
        <v>747</v>
      </c>
      <c r="R1" s="384" t="s">
        <v>748</v>
      </c>
      <c r="S1" s="383" t="s">
        <v>749</v>
      </c>
      <c r="T1" s="383" t="s">
        <v>750</v>
      </c>
      <c r="U1" s="383" t="s">
        <v>751</v>
      </c>
    </row>
    <row r="2" ht="22.5">
      <c r="A2" s="386">
        <v>6</v>
      </c>
      <c r="B2" s="462" t="s">
        <v>772</v>
      </c>
      <c r="C2" s="463" t="s">
        <v>803</v>
      </c>
      <c r="D2" s="464">
        <v>192</v>
      </c>
      <c r="E2" s="465"/>
      <c r="F2" s="466">
        <v>4500000</v>
      </c>
      <c r="G2" s="467"/>
      <c r="H2" s="467"/>
      <c r="I2" s="468"/>
      <c r="J2" s="468"/>
      <c r="K2" s="468"/>
      <c r="L2" s="468"/>
      <c r="M2" s="468"/>
      <c r="N2" s="469"/>
      <c r="O2" s="470"/>
      <c r="P2" s="471"/>
      <c r="Q2" s="470"/>
      <c r="R2" s="471"/>
      <c r="S2" s="471"/>
      <c r="T2" s="471"/>
      <c r="U2" s="471"/>
      <c r="V2" s="379"/>
    </row>
    <row r="3" ht="22.5">
      <c r="A3" s="386">
        <v>7</v>
      </c>
      <c r="B3" s="472" t="s">
        <v>774</v>
      </c>
      <c r="C3" s="472" t="s">
        <v>360</v>
      </c>
      <c r="D3" s="473">
        <v>172</v>
      </c>
      <c r="E3" s="474"/>
      <c r="F3" s="466">
        <v>4500000</v>
      </c>
      <c r="G3" s="475" t="s">
        <v>156</v>
      </c>
      <c r="H3" s="475" t="s">
        <v>156</v>
      </c>
      <c r="I3" s="476"/>
      <c r="J3" s="468"/>
      <c r="K3" s="468"/>
      <c r="L3" s="468"/>
      <c r="M3" s="468"/>
      <c r="N3" s="469"/>
      <c r="O3" s="459"/>
      <c r="P3" s="469"/>
      <c r="Q3" s="469"/>
      <c r="R3" s="477"/>
      <c r="S3" s="478"/>
      <c r="T3" s="478"/>
      <c r="U3" s="478"/>
    </row>
    <row r="4" ht="22.5">
      <c r="A4" s="386">
        <v>8</v>
      </c>
      <c r="B4" s="472" t="s">
        <v>774</v>
      </c>
      <c r="C4" s="472" t="s">
        <v>804</v>
      </c>
      <c r="D4" s="473">
        <v>183</v>
      </c>
      <c r="E4" s="474"/>
      <c r="F4" s="466">
        <v>4500000</v>
      </c>
      <c r="G4" s="475" t="s">
        <v>156</v>
      </c>
      <c r="H4" s="475" t="s">
        <v>156</v>
      </c>
      <c r="I4" s="476"/>
      <c r="J4" s="468"/>
      <c r="K4" s="468"/>
      <c r="L4" s="468"/>
      <c r="M4" s="468"/>
      <c r="N4" s="469"/>
      <c r="O4" s="469"/>
      <c r="P4" s="469"/>
      <c r="Q4" s="469"/>
      <c r="R4" s="479"/>
      <c r="S4" s="478"/>
      <c r="T4" s="478"/>
      <c r="U4" s="478"/>
      <c r="V4" s="379"/>
    </row>
    <row r="5" ht="21">
      <c r="A5" s="386">
        <v>11</v>
      </c>
      <c r="B5" s="480" t="s">
        <v>736</v>
      </c>
      <c r="C5" s="463" t="s">
        <v>451</v>
      </c>
      <c r="D5" s="464">
        <v>298</v>
      </c>
      <c r="E5" s="481"/>
      <c r="F5" s="466">
        <v>4500000</v>
      </c>
      <c r="G5" s="467"/>
      <c r="H5" s="467"/>
      <c r="I5" s="468"/>
      <c r="J5" s="468"/>
      <c r="K5" s="468"/>
      <c r="L5" s="468"/>
      <c r="M5" s="468"/>
      <c r="N5" s="469"/>
      <c r="O5" s="459"/>
      <c r="P5" s="469"/>
      <c r="Q5" s="469"/>
      <c r="R5" s="469"/>
      <c r="S5" s="443"/>
      <c r="T5" s="471"/>
      <c r="U5" s="471"/>
      <c r="V5" s="379"/>
    </row>
    <row r="6" ht="21">
      <c r="A6" s="386">
        <v>13</v>
      </c>
      <c r="B6" s="480" t="s">
        <v>785</v>
      </c>
      <c r="C6" s="463" t="s">
        <v>805</v>
      </c>
      <c r="D6" s="464">
        <v>134</v>
      </c>
      <c r="E6" s="481"/>
      <c r="F6" s="466">
        <v>4500000</v>
      </c>
      <c r="G6" s="475" t="s">
        <v>156</v>
      </c>
      <c r="H6" s="467"/>
      <c r="I6" s="468"/>
      <c r="J6" s="468"/>
      <c r="K6" s="468"/>
      <c r="L6" s="468"/>
      <c r="M6" s="468"/>
      <c r="N6" s="469"/>
      <c r="O6" s="459"/>
      <c r="P6" s="469"/>
      <c r="Q6" s="469"/>
      <c r="R6" s="469"/>
      <c r="S6" s="482"/>
      <c r="T6" s="482"/>
      <c r="U6" s="471"/>
    </row>
    <row r="7" s="378" customFormat="1" ht="22.5">
      <c r="A7" s="386">
        <v>14</v>
      </c>
      <c r="B7" s="483" t="s">
        <v>785</v>
      </c>
      <c r="C7" s="484" t="s">
        <v>806</v>
      </c>
      <c r="D7" s="485">
        <v>174</v>
      </c>
      <c r="E7" s="486"/>
      <c r="F7" s="487">
        <v>2820500</v>
      </c>
      <c r="G7" s="488" t="s">
        <v>807</v>
      </c>
      <c r="H7" s="489"/>
      <c r="I7" s="490"/>
      <c r="J7" s="490"/>
      <c r="K7" s="490"/>
      <c r="L7" s="490"/>
      <c r="M7" s="490"/>
      <c r="N7" s="469"/>
      <c r="O7" s="469"/>
      <c r="P7" s="469"/>
      <c r="Q7" s="469"/>
      <c r="R7" s="471"/>
      <c r="S7" s="471"/>
      <c r="T7" s="471"/>
      <c r="U7" s="471"/>
      <c r="V7" s="379"/>
    </row>
    <row r="8" ht="22.5">
      <c r="A8" s="386">
        <v>15</v>
      </c>
      <c r="B8" s="483" t="s">
        <v>785</v>
      </c>
      <c r="C8" s="484" t="s">
        <v>808</v>
      </c>
      <c r="D8" s="491">
        <v>298</v>
      </c>
      <c r="E8" s="492"/>
      <c r="F8" s="487">
        <v>3600000</v>
      </c>
      <c r="G8" s="488" t="s">
        <v>809</v>
      </c>
      <c r="H8" s="489"/>
      <c r="I8" s="493" t="s">
        <v>810</v>
      </c>
      <c r="J8" s="490"/>
      <c r="K8" s="490"/>
      <c r="L8" s="490"/>
      <c r="M8" s="490"/>
      <c r="N8" s="469"/>
      <c r="O8" s="469"/>
      <c r="P8" s="469"/>
      <c r="Q8" s="469"/>
      <c r="R8" s="479"/>
      <c r="S8" s="478"/>
      <c r="T8" s="478"/>
      <c r="U8" s="478"/>
    </row>
    <row r="9" s="378" customFormat="1" ht="22.5">
      <c r="A9" s="386"/>
      <c r="B9" s="24"/>
      <c r="C9" s="24"/>
      <c r="D9" s="494"/>
      <c r="E9" s="495"/>
      <c r="F9" s="496">
        <f>SUM(F2:F8)</f>
        <v>28920500</v>
      </c>
      <c r="G9" s="439"/>
      <c r="H9" s="439"/>
      <c r="I9" s="439"/>
      <c r="J9" s="439"/>
      <c r="K9" s="439"/>
      <c r="L9" s="439"/>
      <c r="M9" s="439"/>
      <c r="N9" s="459"/>
      <c r="O9" s="443"/>
      <c r="P9" s="443"/>
      <c r="Q9" s="443"/>
      <c r="R9" s="443"/>
      <c r="S9" s="443"/>
      <c r="T9" s="443"/>
      <c r="U9" s="443"/>
      <c r="V9" s="379"/>
    </row>
    <row r="10" ht="14.25">
      <c r="A10" s="379"/>
      <c r="B10" s="378"/>
      <c r="C10" s="378"/>
      <c r="D10" s="378"/>
      <c r="E10" s="378"/>
      <c r="F10" s="378"/>
      <c r="G10" s="378"/>
      <c r="H10" s="378"/>
      <c r="I10" s="378"/>
      <c r="J10" s="378"/>
      <c r="K10" s="378"/>
      <c r="L10" s="378"/>
      <c r="M10" s="378"/>
      <c r="N10" s="378"/>
      <c r="O10" s="378"/>
      <c r="P10" s="378"/>
      <c r="Q10" s="378"/>
      <c r="R10" s="378"/>
      <c r="S10" s="378"/>
      <c r="T10" s="378"/>
      <c r="U10" s="378"/>
      <c r="V10" s="379"/>
    </row>
    <row r="11" ht="14.25">
      <c r="A11" s="379"/>
      <c r="B11" s="378"/>
      <c r="C11" s="378"/>
      <c r="D11" s="378"/>
      <c r="E11" s="378"/>
      <c r="F11" s="378"/>
      <c r="G11" s="378"/>
      <c r="H11" s="378"/>
      <c r="I11" s="378"/>
      <c r="J11" s="378"/>
      <c r="K11" s="378"/>
      <c r="L11" s="378"/>
      <c r="M11" s="378"/>
      <c r="N11" s="378"/>
      <c r="O11" s="378"/>
      <c r="P11" s="378"/>
      <c r="Q11" s="378"/>
      <c r="R11" s="378"/>
      <c r="S11" s="378"/>
      <c r="T11" s="378"/>
      <c r="U11" s="378"/>
    </row>
    <row r="12" ht="14.25">
      <c r="A12" s="379"/>
      <c r="B12" s="378"/>
      <c r="C12" s="378"/>
      <c r="D12" s="378"/>
      <c r="E12" s="378"/>
      <c r="F12" s="378"/>
      <c r="G12" s="378"/>
      <c r="H12" s="378"/>
      <c r="I12" s="378"/>
      <c r="J12" s="378"/>
      <c r="K12" s="378"/>
      <c r="L12" s="378"/>
      <c r="M12" s="378"/>
      <c r="N12" s="378"/>
      <c r="O12" s="378"/>
      <c r="P12" s="378"/>
    </row>
    <row r="13" ht="14.25">
      <c r="A13" s="379"/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78"/>
      <c r="N13" s="378"/>
      <c r="O13" s="378"/>
      <c r="P13" s="378"/>
      <c r="Q13" s="378"/>
      <c r="R13" s="378"/>
      <c r="S13" s="378"/>
      <c r="T13" s="378"/>
      <c r="U13" s="378"/>
    </row>
    <row r="14" ht="14.25">
      <c r="A14" s="379"/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 s="378"/>
      <c r="N14" s="378"/>
      <c r="O14" s="378"/>
      <c r="P14" s="378"/>
    </row>
    <row r="15" ht="14.25">
      <c r="A15" s="379"/>
      <c r="B15" s="378"/>
      <c r="C15" s="378"/>
      <c r="D15" s="378"/>
      <c r="E15" s="378"/>
      <c r="F15" s="378"/>
      <c r="G15" s="378"/>
      <c r="H15" s="378"/>
      <c r="I15" s="378"/>
      <c r="J15" s="378"/>
      <c r="K15" s="378"/>
      <c r="L15" s="378"/>
      <c r="M15" s="378"/>
      <c r="N15" s="378"/>
      <c r="O15" s="378"/>
      <c r="P15" s="378"/>
      <c r="Q15" s="378"/>
    </row>
    <row r="16" ht="14.25">
      <c r="A16" s="379"/>
      <c r="B16" s="378"/>
      <c r="C16" s="378"/>
      <c r="D16" s="378"/>
      <c r="E16" s="378"/>
      <c r="F16" s="378"/>
      <c r="G16" s="378"/>
      <c r="H16" s="378"/>
      <c r="I16" s="378"/>
      <c r="J16" s="378"/>
      <c r="K16" s="378"/>
      <c r="L16" s="378"/>
      <c r="M16" s="378"/>
      <c r="N16" s="378"/>
      <c r="O16" s="378"/>
      <c r="P16" s="378"/>
    </row>
    <row r="17" ht="14.25">
      <c r="A17" s="379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</row>
    <row r="18" ht="14.25">
      <c r="B18" s="378"/>
      <c r="C18" s="378"/>
      <c r="D18" s="378"/>
      <c r="E18" s="378"/>
      <c r="F18" s="378"/>
      <c r="G18" s="378"/>
      <c r="H18" s="378"/>
      <c r="I18" s="378"/>
      <c r="J18" s="378"/>
      <c r="K18" s="378"/>
      <c r="L18" s="378"/>
      <c r="M18" s="378"/>
    </row>
    <row r="19" ht="14.25">
      <c r="B19" s="378"/>
      <c r="C19" s="378"/>
      <c r="D19" s="378"/>
      <c r="E19" s="378"/>
      <c r="F19" s="378"/>
      <c r="G19" s="378"/>
      <c r="H19" s="378"/>
      <c r="I19" s="378"/>
      <c r="J19" s="378"/>
      <c r="K19" s="378"/>
      <c r="L19" s="378"/>
      <c r="M19" s="378"/>
    </row>
    <row r="20" ht="14.25">
      <c r="B20" s="378"/>
      <c r="C20" s="378"/>
      <c r="D20" s="378"/>
      <c r="E20" s="378"/>
      <c r="F20" s="378"/>
      <c r="G20" s="378"/>
      <c r="H20" s="378"/>
      <c r="I20" s="378"/>
      <c r="J20" s="378"/>
      <c r="K20" s="378"/>
      <c r="L20" s="378"/>
      <c r="M20" s="378"/>
    </row>
    <row r="21" ht="14.25">
      <c r="B21" s="378"/>
      <c r="C21" s="378"/>
      <c r="D21" s="378"/>
      <c r="E21" s="378"/>
      <c r="F21" s="378"/>
      <c r="G21" s="378"/>
      <c r="H21" s="378"/>
      <c r="I21" s="378"/>
      <c r="J21" s="378"/>
      <c r="K21" s="378"/>
      <c r="L21" s="378"/>
      <c r="M21" s="378"/>
    </row>
    <row r="22" ht="14.25">
      <c r="B22" s="378"/>
      <c r="C22" s="378"/>
      <c r="D22" s="378"/>
      <c r="E22" s="378"/>
      <c r="F22" s="378"/>
      <c r="G22" s="378"/>
      <c r="H22" s="378"/>
      <c r="I22" s="378"/>
      <c r="J22" s="378"/>
      <c r="K22" s="378"/>
      <c r="L22" s="378"/>
      <c r="M22" s="378"/>
    </row>
    <row r="23" ht="14.25">
      <c r="B23" s="378"/>
      <c r="C23" s="378"/>
      <c r="D23" s="378"/>
      <c r="E23" s="378"/>
      <c r="F23" s="378"/>
      <c r="G23" s="378"/>
      <c r="H23" s="378"/>
      <c r="I23" s="378"/>
      <c r="J23" s="378"/>
      <c r="K23" s="378"/>
      <c r="L23" s="378"/>
      <c r="M23" s="378"/>
    </row>
    <row r="24" ht="14.25"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8"/>
      <c r="M24" s="378"/>
    </row>
    <row r="25" ht="14.25">
      <c r="B25" s="378"/>
      <c r="C25" s="378"/>
      <c r="D25" s="378"/>
      <c r="E25" s="378"/>
      <c r="F25" s="378"/>
      <c r="G25" s="378"/>
      <c r="H25" s="378"/>
      <c r="I25" s="378"/>
      <c r="J25" s="378"/>
      <c r="K25" s="378"/>
      <c r="L25" s="378"/>
      <c r="M25" s="378"/>
    </row>
    <row r="26" ht="14.25">
      <c r="B26" s="378"/>
      <c r="C26" s="378"/>
      <c r="D26" s="378"/>
      <c r="E26" s="378"/>
      <c r="F26" s="378"/>
      <c r="G26" s="378"/>
      <c r="H26" s="378"/>
      <c r="I26" s="378"/>
      <c r="J26" s="378"/>
      <c r="K26" s="378"/>
      <c r="L26" s="378"/>
      <c r="M26" s="378"/>
    </row>
  </sheetData>
  <printOptions headings="0" gridLines="0"/>
  <pageMargins left="0.70078740157480324" right="0.70078740157480324" top="0.75196850393700776" bottom="0.75196850393700776" header="0.29999999999999999" footer="0.29999999999999999"/>
  <pageSetup paperSize="9" scale="61" firstPageNumber="1" fitToWidth="1" fitToHeight="1" pageOrder="downThenOver" orientation="landscape" usePrinterDefaults="1" blackAndWhite="0" draft="0" cellComments="none" useFirstPageNumber="1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style="378" width="5.28125"/>
    <col customWidth="1" min="2" max="2" style="378" width="37.7109375"/>
    <col customWidth="1" min="3" max="3" style="378" width="21.8515625"/>
    <col customWidth="1" min="4" max="4" style="454" width="10.140625"/>
    <col customWidth="1" min="5" max="5" width="11.8515625"/>
    <col customWidth="1" min="6" max="6" style="454" width="13.7109375"/>
    <col customWidth="1" min="7" max="7" style="497" width="28.421875"/>
    <col customWidth="1" min="8" max="8" style="454" width="10.140625"/>
    <col customWidth="1" min="9" max="15" style="378" width="9.140625"/>
    <col customWidth="1" min="16" max="16" style="378" width="16.57421875"/>
    <col customWidth="1" min="17" max="17" style="379" width="20.8515625"/>
    <col min="18" max="16384" style="378" width="9.140625"/>
  </cols>
  <sheetData>
    <row r="1" ht="28.5">
      <c r="A1" s="498" t="s">
        <v>453</v>
      </c>
      <c r="B1" s="499" t="s">
        <v>811</v>
      </c>
      <c r="C1" s="499" t="s">
        <v>812</v>
      </c>
      <c r="D1" s="500" t="s">
        <v>460</v>
      </c>
      <c r="E1" s="500" t="s">
        <v>813</v>
      </c>
      <c r="F1" s="500" t="s">
        <v>814</v>
      </c>
      <c r="G1" s="499" t="s">
        <v>815</v>
      </c>
      <c r="H1" s="499" t="s">
        <v>816</v>
      </c>
      <c r="I1" s="499">
        <v>2015</v>
      </c>
      <c r="J1" s="499">
        <v>2016</v>
      </c>
      <c r="K1" s="499">
        <v>2017</v>
      </c>
      <c r="L1" s="499">
        <v>2018</v>
      </c>
      <c r="M1" s="499">
        <v>2019</v>
      </c>
      <c r="N1" s="499">
        <v>2020</v>
      </c>
      <c r="O1" s="501">
        <v>2021</v>
      </c>
      <c r="P1" s="6" t="s">
        <v>817</v>
      </c>
      <c r="Q1" s="6" t="s">
        <v>12</v>
      </c>
      <c r="R1" s="6" t="s">
        <v>15</v>
      </c>
      <c r="T1" s="378"/>
      <c r="U1" s="378"/>
      <c r="V1" s="378"/>
      <c r="W1" s="378"/>
      <c r="X1" s="378"/>
      <c r="Y1" s="378"/>
      <c r="Z1" s="378"/>
      <c r="AA1" s="378"/>
      <c r="AB1" s="378"/>
      <c r="AC1" s="378"/>
      <c r="AD1" s="378"/>
      <c r="AE1" s="378"/>
      <c r="AF1" s="378"/>
      <c r="AG1" s="378"/>
      <c r="AH1" s="378"/>
    </row>
    <row r="2" ht="33.75">
      <c r="A2" s="502">
        <v>1</v>
      </c>
      <c r="B2" s="503" t="s">
        <v>16</v>
      </c>
      <c r="C2" s="504" t="s">
        <v>199</v>
      </c>
      <c r="D2" s="505">
        <v>2021</v>
      </c>
      <c r="E2" s="506">
        <v>44469</v>
      </c>
      <c r="F2" s="506">
        <v>44469</v>
      </c>
      <c r="G2" s="507" t="s">
        <v>818</v>
      </c>
      <c r="H2" s="508" t="str">
        <f t="shared" ref="H2:H9" si="6">IF(COUNTIF(I2:O2,"*ВОЛС*")&gt;0,"ВОЛС",IF(COUNTIF(I2:O2,"*Спутник*")&gt;0,"Спутник",IF((COUNTIF(I2:O2,"* *")=0),"-",)))</f>
        <v>ВОЛС</v>
      </c>
      <c r="I2" s="508" t="s">
        <v>156</v>
      </c>
      <c r="J2" s="508" t="s">
        <v>156</v>
      </c>
      <c r="K2" s="508" t="s">
        <v>156</v>
      </c>
      <c r="L2" s="508" t="s">
        <v>156</v>
      </c>
      <c r="M2" s="508" t="s">
        <v>156</v>
      </c>
      <c r="N2" s="508" t="s">
        <v>156</v>
      </c>
      <c r="O2" s="509" t="s">
        <v>819</v>
      </c>
      <c r="P2" s="510" t="str">
        <f>IFERROR(INDEX('УЦН 2.0'!H:H,MATCH('УЦН 1.0'!R2,'УЦН 2.0'!L:L,0)),"")</f>
        <v/>
      </c>
      <c r="Q2" s="510" t="str">
        <f>IFERROR(INDEX('ПРТС'!H:H,MATCH('УЦН 1.0'!R2,'ПРТС'!P:P,0)),"")</f>
        <v/>
      </c>
      <c r="R2" s="494">
        <v>3</v>
      </c>
      <c r="S2" s="378"/>
      <c r="T2" s="378"/>
      <c r="U2" s="378"/>
      <c r="V2" s="378"/>
      <c r="W2" s="378"/>
      <c r="X2" s="378"/>
      <c r="Y2" s="378"/>
      <c r="Z2" s="378"/>
      <c r="AA2" s="378"/>
      <c r="AB2" s="378"/>
      <c r="AC2" s="378"/>
      <c r="AD2" s="378"/>
      <c r="AE2" s="378"/>
      <c r="AF2" s="378"/>
      <c r="AG2" s="378"/>
      <c r="AH2" s="378"/>
    </row>
    <row r="3" ht="28.5">
      <c r="A3" s="502">
        <v>2</v>
      </c>
      <c r="B3" s="503" t="s">
        <v>16</v>
      </c>
      <c r="C3" s="504" t="s">
        <v>200</v>
      </c>
      <c r="D3" s="505">
        <v>2017</v>
      </c>
      <c r="E3" s="506">
        <v>42906</v>
      </c>
      <c r="F3" s="506">
        <v>43008</v>
      </c>
      <c r="G3" s="507" t="s">
        <v>820</v>
      </c>
      <c r="H3" s="508" t="str">
        <f t="shared" si="6"/>
        <v>ВОЛС</v>
      </c>
      <c r="I3" s="508" t="s">
        <v>156</v>
      </c>
      <c r="J3" s="508" t="s">
        <v>156</v>
      </c>
      <c r="K3" s="511" t="s">
        <v>819</v>
      </c>
      <c r="L3" s="508" t="s">
        <v>156</v>
      </c>
      <c r="M3" s="508" t="s">
        <v>156</v>
      </c>
      <c r="N3" s="508" t="s">
        <v>156</v>
      </c>
      <c r="O3" s="512" t="s">
        <v>156</v>
      </c>
      <c r="P3" s="510" t="str">
        <f>IFERROR(INDEX('УЦН 2.0'!H:H,MATCH('УЦН 1.0'!R3,'УЦН 2.0'!L:L,0)),"")</f>
        <v/>
      </c>
      <c r="Q3" s="510" t="str">
        <f>IFERROR(INDEX('ПРТС'!H:H,MATCH('УЦН 1.0'!R3,'ПРТС'!P:P,0)),"")</f>
        <v/>
      </c>
      <c r="R3" s="494">
        <v>11</v>
      </c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</row>
    <row r="4" ht="28.5">
      <c r="A4" s="502">
        <v>3</v>
      </c>
      <c r="B4" s="503" t="s">
        <v>16</v>
      </c>
      <c r="C4" s="504" t="s">
        <v>201</v>
      </c>
      <c r="D4" s="505">
        <v>2021</v>
      </c>
      <c r="E4" s="506">
        <v>44377</v>
      </c>
      <c r="F4" s="506">
        <v>44377</v>
      </c>
      <c r="G4" s="507" t="s">
        <v>821</v>
      </c>
      <c r="H4" s="508" t="str">
        <f t="shared" si="6"/>
        <v>ВОЛС</v>
      </c>
      <c r="I4" s="508" t="s">
        <v>156</v>
      </c>
      <c r="J4" s="508" t="s">
        <v>156</v>
      </c>
      <c r="K4" s="508" t="s">
        <v>156</v>
      </c>
      <c r="L4" s="508" t="s">
        <v>156</v>
      </c>
      <c r="M4" s="508" t="s">
        <v>156</v>
      </c>
      <c r="N4" s="508" t="s">
        <v>156</v>
      </c>
      <c r="O4" s="509" t="s">
        <v>819</v>
      </c>
      <c r="P4" s="510">
        <f>IFERROR(INDEX('УЦН 2.0'!H:H,MATCH('УЦН 1.0'!R4,'УЦН 2.0'!L:L,0)),"")</f>
        <v>2024</v>
      </c>
      <c r="Q4" s="510" t="str">
        <f>IFERROR(INDEX('ПРТС'!H:H,MATCH('УЦН 1.0'!R4,'ПРТС'!P:P,0)),"")</f>
        <v/>
      </c>
      <c r="R4" s="494">
        <v>17</v>
      </c>
      <c r="S4" s="378"/>
      <c r="T4" s="378"/>
      <c r="U4" s="378"/>
      <c r="V4" s="378"/>
      <c r="W4" s="378"/>
      <c r="X4" s="378"/>
      <c r="Y4" s="378"/>
      <c r="Z4" s="378"/>
      <c r="AA4" s="378"/>
      <c r="AB4" s="378"/>
      <c r="AC4" s="378"/>
      <c r="AD4" s="378"/>
      <c r="AE4" s="378"/>
      <c r="AF4" s="378"/>
      <c r="AG4" s="378"/>
      <c r="AH4" s="378"/>
    </row>
    <row r="5" ht="28.5">
      <c r="A5" s="502">
        <v>4</v>
      </c>
      <c r="B5" s="503" t="s">
        <v>16</v>
      </c>
      <c r="C5" s="504" t="s">
        <v>202</v>
      </c>
      <c r="D5" s="505">
        <v>2021</v>
      </c>
      <c r="E5" s="506">
        <v>44560</v>
      </c>
      <c r="F5" s="506">
        <v>44561</v>
      </c>
      <c r="G5" s="507" t="s">
        <v>822</v>
      </c>
      <c r="H5" s="508" t="str">
        <f t="shared" si="6"/>
        <v>ВОЛС</v>
      </c>
      <c r="I5" s="508" t="s">
        <v>156</v>
      </c>
      <c r="J5" s="508" t="s">
        <v>156</v>
      </c>
      <c r="K5" s="508" t="s">
        <v>156</v>
      </c>
      <c r="L5" s="508" t="s">
        <v>156</v>
      </c>
      <c r="M5" s="508" t="s">
        <v>156</v>
      </c>
      <c r="N5" s="508" t="s">
        <v>156</v>
      </c>
      <c r="O5" s="509" t="s">
        <v>819</v>
      </c>
      <c r="P5" s="510" t="str">
        <f>IFERROR(INDEX('УЦН 2.0'!H:H,MATCH('УЦН 1.0'!R5,'УЦН 2.0'!L:L,0)),"")</f>
        <v/>
      </c>
      <c r="Q5" s="510" t="str">
        <f>IFERROR(INDEX('ПРТС'!H:H,MATCH('УЦН 1.0'!R5,'ПРТС'!P:P,0)),"")</f>
        <v/>
      </c>
      <c r="R5" s="494">
        <v>21</v>
      </c>
      <c r="S5" s="378"/>
      <c r="T5" s="378"/>
      <c r="U5" s="378"/>
      <c r="V5" s="378"/>
      <c r="W5" s="378"/>
      <c r="X5" s="378"/>
      <c r="Y5" s="378"/>
      <c r="Z5" s="378"/>
      <c r="AA5" s="378"/>
      <c r="AB5" s="378"/>
      <c r="AC5" s="378"/>
      <c r="AD5" s="378"/>
      <c r="AE5" s="378"/>
      <c r="AF5" s="378"/>
      <c r="AG5" s="378"/>
      <c r="AH5" s="378"/>
    </row>
    <row r="6" ht="33.75">
      <c r="A6" s="502">
        <v>5</v>
      </c>
      <c r="B6" s="513" t="s">
        <v>16</v>
      </c>
      <c r="C6" s="514" t="s">
        <v>203</v>
      </c>
      <c r="D6" s="505">
        <v>2021</v>
      </c>
      <c r="E6" s="506">
        <v>44469</v>
      </c>
      <c r="F6" s="506">
        <v>44469</v>
      </c>
      <c r="G6" s="507" t="s">
        <v>823</v>
      </c>
      <c r="H6" s="508" t="str">
        <f t="shared" si="6"/>
        <v>ВОЛС</v>
      </c>
      <c r="I6" s="508" t="s">
        <v>156</v>
      </c>
      <c r="J6" s="508" t="s">
        <v>156</v>
      </c>
      <c r="K6" s="508" t="s">
        <v>156</v>
      </c>
      <c r="L6" s="508" t="s">
        <v>156</v>
      </c>
      <c r="M6" s="508" t="s">
        <v>156</v>
      </c>
      <c r="N6" s="508" t="s">
        <v>156</v>
      </c>
      <c r="O6" s="509" t="s">
        <v>819</v>
      </c>
      <c r="P6" s="510" t="str">
        <f>IFERROR(INDEX('УЦН 2.0'!H:H,MATCH('УЦН 1.0'!R6,'УЦН 2.0'!L:L,0)),"")</f>
        <v/>
      </c>
      <c r="Q6" s="510">
        <f>IFERROR(INDEX('ПРТС'!H:H,MATCH('УЦН 1.0'!R6,'ПРТС'!P:P,0)),"")</f>
        <v>2022</v>
      </c>
      <c r="R6" s="494">
        <v>33</v>
      </c>
      <c r="S6" s="378"/>
      <c r="T6" s="378"/>
      <c r="U6" s="378"/>
      <c r="V6" s="378"/>
      <c r="W6" s="378"/>
      <c r="X6" s="378"/>
      <c r="Y6" s="378"/>
      <c r="Z6" s="378"/>
      <c r="AA6" s="378"/>
      <c r="AB6" s="378"/>
      <c r="AC6" s="378"/>
      <c r="AD6" s="378"/>
      <c r="AE6" s="378"/>
      <c r="AF6" s="378"/>
      <c r="AG6" s="378"/>
      <c r="AH6" s="378"/>
    </row>
    <row r="7" ht="28.5">
      <c r="A7" s="502">
        <v>6</v>
      </c>
      <c r="B7" s="513" t="s">
        <v>16</v>
      </c>
      <c r="C7" s="514" t="s">
        <v>204</v>
      </c>
      <c r="D7" s="505">
        <v>2021</v>
      </c>
      <c r="E7" s="506">
        <v>44377</v>
      </c>
      <c r="F7" s="506">
        <v>44377</v>
      </c>
      <c r="G7" s="507" t="s">
        <v>824</v>
      </c>
      <c r="H7" s="508" t="str">
        <f t="shared" si="6"/>
        <v>ВОЛС</v>
      </c>
      <c r="I7" s="508" t="s">
        <v>156</v>
      </c>
      <c r="J7" s="508" t="s">
        <v>156</v>
      </c>
      <c r="K7" s="508" t="s">
        <v>156</v>
      </c>
      <c r="L7" s="508" t="s">
        <v>156</v>
      </c>
      <c r="M7" s="508" t="s">
        <v>156</v>
      </c>
      <c r="N7" s="508" t="s">
        <v>156</v>
      </c>
      <c r="O7" s="509" t="s">
        <v>819</v>
      </c>
      <c r="P7" s="510" t="str">
        <f>IFERROR(INDEX('УЦН 2.0'!H:H,MATCH('УЦН 1.0'!R7,'УЦН 2.0'!L:L,0)),"")</f>
        <v/>
      </c>
      <c r="Q7" s="510">
        <f>IFERROR(INDEX('ПРТС'!H:H,MATCH('УЦН 1.0'!R7,'ПРТС'!P:P,0)),"")</f>
        <v>2023</v>
      </c>
      <c r="R7" s="494">
        <v>37</v>
      </c>
      <c r="S7" s="378"/>
      <c r="T7" s="378"/>
      <c r="U7" s="378"/>
      <c r="V7" s="378"/>
      <c r="W7" s="378"/>
      <c r="X7" s="378"/>
      <c r="Y7" s="378"/>
      <c r="Z7" s="378"/>
      <c r="AA7" s="378"/>
      <c r="AB7" s="378"/>
      <c r="AC7" s="378"/>
      <c r="AD7" s="378"/>
      <c r="AE7" s="378"/>
      <c r="AF7" s="378"/>
      <c r="AG7" s="378"/>
      <c r="AH7" s="378"/>
    </row>
    <row r="8" ht="28.5">
      <c r="A8" s="502">
        <v>7</v>
      </c>
      <c r="B8" s="503" t="s">
        <v>16</v>
      </c>
      <c r="C8" s="504" t="s">
        <v>205</v>
      </c>
      <c r="D8" s="505">
        <v>2021</v>
      </c>
      <c r="E8" s="506">
        <v>44469</v>
      </c>
      <c r="F8" s="506">
        <v>44469</v>
      </c>
      <c r="G8" s="507" t="s">
        <v>825</v>
      </c>
      <c r="H8" s="508" t="str">
        <f t="shared" si="6"/>
        <v>ВОЛС</v>
      </c>
      <c r="I8" s="508" t="s">
        <v>156</v>
      </c>
      <c r="J8" s="508" t="s">
        <v>156</v>
      </c>
      <c r="K8" s="508" t="s">
        <v>156</v>
      </c>
      <c r="L8" s="508" t="s">
        <v>156</v>
      </c>
      <c r="M8" s="508" t="s">
        <v>156</v>
      </c>
      <c r="N8" s="508" t="s">
        <v>156</v>
      </c>
      <c r="O8" s="509" t="s">
        <v>819</v>
      </c>
      <c r="P8" s="510" t="str">
        <f>IFERROR(INDEX('УЦН 2.0'!H:H,MATCH('УЦН 1.0'!R8,'УЦН 2.0'!L:L,0)),"")</f>
        <v/>
      </c>
      <c r="Q8" s="510" t="str">
        <f>IFERROR(INDEX('ПРТС'!H:H,MATCH('УЦН 1.0'!R8,'ПРТС'!P:P,0)),"")</f>
        <v/>
      </c>
      <c r="R8" s="494">
        <v>56</v>
      </c>
      <c r="S8" s="378"/>
      <c r="T8" s="378"/>
      <c r="U8" s="378"/>
      <c r="V8" s="378"/>
      <c r="W8" s="378"/>
      <c r="X8" s="378"/>
      <c r="Y8" s="378"/>
      <c r="Z8" s="378"/>
      <c r="AA8" s="378"/>
      <c r="AB8" s="378"/>
      <c r="AC8" s="378"/>
      <c r="AD8" s="378"/>
      <c r="AE8" s="378"/>
      <c r="AF8" s="378"/>
      <c r="AG8" s="378"/>
      <c r="AH8" s="378"/>
    </row>
    <row r="9" ht="33.75">
      <c r="A9" s="502">
        <v>8</v>
      </c>
      <c r="B9" s="503" t="s">
        <v>206</v>
      </c>
      <c r="C9" s="504" t="s">
        <v>207</v>
      </c>
      <c r="D9" s="505">
        <v>2019</v>
      </c>
      <c r="E9" s="506">
        <v>43738</v>
      </c>
      <c r="F9" s="506">
        <v>43738</v>
      </c>
      <c r="G9" s="507" t="s">
        <v>826</v>
      </c>
      <c r="H9" s="508" t="str">
        <f t="shared" si="6"/>
        <v>ВОЛС</v>
      </c>
      <c r="I9" s="508" t="s">
        <v>156</v>
      </c>
      <c r="J9" s="508" t="s">
        <v>156</v>
      </c>
      <c r="K9" s="508" t="s">
        <v>156</v>
      </c>
      <c r="L9" s="515" t="s">
        <v>156</v>
      </c>
      <c r="M9" s="511" t="s">
        <v>819</v>
      </c>
      <c r="N9" s="508" t="s">
        <v>156</v>
      </c>
      <c r="O9" s="512" t="s">
        <v>156</v>
      </c>
      <c r="P9" s="510" t="str">
        <f>IFERROR(INDEX('УЦН 2.0'!H:H,MATCH('УЦН 1.0'!R9,'УЦН 2.0'!L:L,0)),"")</f>
        <v/>
      </c>
      <c r="Q9" s="510" t="str">
        <f>IFERROR(INDEX('ПРТС'!H:H,MATCH('УЦН 1.0'!R9,'ПРТС'!P:P,0)),"")</f>
        <v/>
      </c>
      <c r="R9" s="494">
        <v>67</v>
      </c>
      <c r="S9" s="378"/>
      <c r="T9" s="378"/>
      <c r="U9" s="378"/>
      <c r="V9" s="378"/>
      <c r="W9" s="378"/>
      <c r="X9" s="378"/>
      <c r="Y9" s="378"/>
      <c r="Z9" s="378"/>
      <c r="AA9" s="378"/>
      <c r="AB9" s="378"/>
      <c r="AC9" s="378"/>
      <c r="AD9" s="378"/>
      <c r="AE9" s="378"/>
      <c r="AF9" s="378"/>
      <c r="AG9" s="378"/>
      <c r="AH9" s="378"/>
    </row>
    <row r="10" ht="28.5">
      <c r="A10" s="502">
        <v>9</v>
      </c>
      <c r="B10" s="503" t="s">
        <v>206</v>
      </c>
      <c r="C10" s="504" t="s">
        <v>208</v>
      </c>
      <c r="D10" s="505">
        <v>2019</v>
      </c>
      <c r="E10" s="506">
        <v>43738</v>
      </c>
      <c r="F10" s="506">
        <v>43738</v>
      </c>
      <c r="G10" s="507" t="s">
        <v>827</v>
      </c>
      <c r="H10" s="508" t="str">
        <f t="shared" ref="H10:H73" si="7">IF(COUNTIF(I10:O10,"*ВОЛС*")&gt;0,"ВОЛС",IF(COUNTIF(I10:O10,"*Спутник*")&gt;0,"Спутник",IF((COUNTIF(I10:O10,"* *")=0),"-",)))</f>
        <v>ВОЛС</v>
      </c>
      <c r="I10" s="508" t="s">
        <v>156</v>
      </c>
      <c r="J10" s="508" t="s">
        <v>156</v>
      </c>
      <c r="K10" s="508" t="s">
        <v>156</v>
      </c>
      <c r="L10" s="515" t="s">
        <v>156</v>
      </c>
      <c r="M10" s="511" t="s">
        <v>819</v>
      </c>
      <c r="N10" s="508" t="s">
        <v>156</v>
      </c>
      <c r="O10" s="512" t="s">
        <v>156</v>
      </c>
      <c r="P10" s="510" t="str">
        <f>IFERROR(INDEX('УЦН 2.0'!H:H,MATCH('УЦН 1.0'!R10,'УЦН 2.0'!L:L,0)),"")</f>
        <v/>
      </c>
      <c r="Q10" s="510" t="str">
        <f>IFERROR(INDEX('ПРТС'!H:H,MATCH('УЦН 1.0'!R10,'ПРТС'!P:P,0)),"")</f>
        <v/>
      </c>
      <c r="R10" s="494">
        <v>69</v>
      </c>
      <c r="S10" s="378"/>
      <c r="T10" s="378"/>
      <c r="U10" s="378"/>
      <c r="V10" s="378"/>
      <c r="W10" s="378"/>
      <c r="X10" s="378"/>
      <c r="Y10" s="378"/>
      <c r="Z10" s="378"/>
      <c r="AA10" s="378"/>
      <c r="AB10" s="378"/>
      <c r="AC10" s="378"/>
      <c r="AD10" s="378"/>
      <c r="AE10" s="378"/>
      <c r="AF10" s="378"/>
      <c r="AG10" s="378"/>
      <c r="AH10" s="378"/>
    </row>
    <row r="11" ht="28.5">
      <c r="A11" s="502">
        <v>10</v>
      </c>
      <c r="B11" s="503" t="s">
        <v>206</v>
      </c>
      <c r="C11" s="504" t="s">
        <v>209</v>
      </c>
      <c r="D11" s="505">
        <v>2019</v>
      </c>
      <c r="E11" s="506">
        <v>43738</v>
      </c>
      <c r="F11" s="506">
        <v>43738</v>
      </c>
      <c r="G11" s="507" t="s">
        <v>828</v>
      </c>
      <c r="H11" s="508" t="str">
        <f t="shared" si="7"/>
        <v>ВОЛС</v>
      </c>
      <c r="I11" s="508" t="s">
        <v>156</v>
      </c>
      <c r="J11" s="508" t="s">
        <v>156</v>
      </c>
      <c r="K11" s="508" t="s">
        <v>156</v>
      </c>
      <c r="L11" s="515" t="s">
        <v>156</v>
      </c>
      <c r="M11" s="511" t="s">
        <v>819</v>
      </c>
      <c r="N11" s="508" t="s">
        <v>156</v>
      </c>
      <c r="O11" s="512" t="s">
        <v>156</v>
      </c>
      <c r="P11" s="510">
        <f>IFERROR(INDEX('УЦН 2.0'!H:H,MATCH('УЦН 1.0'!R11,'УЦН 2.0'!L:L,0)),"")</f>
        <v>2024</v>
      </c>
      <c r="Q11" s="510" t="str">
        <f>IFERROR(INDEX('ПРТС'!H:H,MATCH('УЦН 1.0'!R11,'ПРТС'!P:P,0)),"")</f>
        <v/>
      </c>
      <c r="R11" s="494">
        <v>88</v>
      </c>
      <c r="S11" s="378"/>
      <c r="T11" s="378"/>
      <c r="U11" s="378"/>
      <c r="V11" s="378"/>
      <c r="W11" s="378"/>
      <c r="X11" s="378"/>
      <c r="Y11" s="378"/>
      <c r="Z11" s="378"/>
      <c r="AA11" s="378"/>
      <c r="AB11" s="378"/>
      <c r="AC11" s="378"/>
      <c r="AD11" s="378"/>
      <c r="AE11" s="378"/>
      <c r="AF11" s="378"/>
      <c r="AG11" s="378"/>
      <c r="AH11" s="378"/>
    </row>
    <row r="12" ht="33.75">
      <c r="A12" s="502">
        <v>11</v>
      </c>
      <c r="B12" s="503" t="s">
        <v>206</v>
      </c>
      <c r="C12" s="504" t="s">
        <v>210</v>
      </c>
      <c r="D12" s="505">
        <v>2019</v>
      </c>
      <c r="E12" s="506">
        <v>43738</v>
      </c>
      <c r="F12" s="506">
        <v>43738</v>
      </c>
      <c r="G12" s="507" t="s">
        <v>829</v>
      </c>
      <c r="H12" s="508" t="str">
        <f t="shared" si="7"/>
        <v>ВОЛС</v>
      </c>
      <c r="I12" s="508" t="s">
        <v>156</v>
      </c>
      <c r="J12" s="508" t="s">
        <v>156</v>
      </c>
      <c r="K12" s="508" t="s">
        <v>156</v>
      </c>
      <c r="L12" s="515" t="s">
        <v>156</v>
      </c>
      <c r="M12" s="511" t="s">
        <v>819</v>
      </c>
      <c r="N12" s="508" t="s">
        <v>156</v>
      </c>
      <c r="O12" s="512" t="s">
        <v>156</v>
      </c>
      <c r="P12" s="510" t="str">
        <f>IFERROR(INDEX('УЦН 2.0'!H:H,MATCH('УЦН 1.0'!R12,'УЦН 2.0'!L:L,0)),"")</f>
        <v/>
      </c>
      <c r="Q12" s="510" t="str">
        <f>IFERROR(INDEX('ПРТС'!H:H,MATCH('УЦН 1.0'!R12,'ПРТС'!P:P,0)),"")</f>
        <v/>
      </c>
      <c r="R12" s="494">
        <v>91</v>
      </c>
      <c r="S12" s="378"/>
      <c r="T12" s="378"/>
      <c r="U12" s="378"/>
      <c r="V12" s="378"/>
      <c r="W12" s="378"/>
      <c r="X12" s="378"/>
      <c r="Y12" s="378"/>
      <c r="Z12" s="378"/>
      <c r="AA12" s="378"/>
      <c r="AB12" s="378"/>
      <c r="AC12" s="378"/>
      <c r="AD12" s="378"/>
      <c r="AE12" s="378"/>
      <c r="AF12" s="378"/>
      <c r="AG12" s="378"/>
      <c r="AH12" s="378"/>
    </row>
    <row r="13" ht="28.5">
      <c r="A13" s="502">
        <v>12</v>
      </c>
      <c r="B13" s="516" t="s">
        <v>206</v>
      </c>
      <c r="C13" s="517" t="s">
        <v>211</v>
      </c>
      <c r="D13" s="505">
        <v>2019</v>
      </c>
      <c r="E13" s="506">
        <v>43738</v>
      </c>
      <c r="F13" s="506">
        <v>43738</v>
      </c>
      <c r="G13" s="507" t="s">
        <v>830</v>
      </c>
      <c r="H13" s="508" t="str">
        <f t="shared" si="7"/>
        <v>ВОЛС</v>
      </c>
      <c r="I13" s="508" t="s">
        <v>156</v>
      </c>
      <c r="J13" s="508" t="s">
        <v>156</v>
      </c>
      <c r="K13" s="508" t="s">
        <v>156</v>
      </c>
      <c r="L13" s="515" t="s">
        <v>156</v>
      </c>
      <c r="M13" s="511" t="s">
        <v>819</v>
      </c>
      <c r="N13" s="508" t="s">
        <v>156</v>
      </c>
      <c r="O13" s="512" t="s">
        <v>156</v>
      </c>
      <c r="P13" s="510">
        <f>IFERROR(INDEX('УЦН 2.0'!H:H,MATCH('УЦН 1.0'!R13,'УЦН 2.0'!L:L,0)),"")</f>
        <v>2021</v>
      </c>
      <c r="Q13" s="510" t="str">
        <f>IFERROR(INDEX('ПРТС'!H:H,MATCH('УЦН 1.0'!R13,'ПРТС'!P:P,0)),"")</f>
        <v/>
      </c>
      <c r="R13" s="494">
        <v>92</v>
      </c>
      <c r="S13" s="378"/>
      <c r="T13" s="378"/>
      <c r="U13" s="378"/>
      <c r="V13" s="378"/>
      <c r="W13" s="378"/>
      <c r="X13" s="378"/>
      <c r="Y13" s="378"/>
      <c r="Z13" s="378"/>
      <c r="AA13" s="378"/>
      <c r="AB13" s="378"/>
      <c r="AC13" s="378"/>
      <c r="AD13" s="378"/>
      <c r="AE13" s="378"/>
      <c r="AF13" s="378"/>
      <c r="AG13" s="378"/>
      <c r="AH13" s="378"/>
    </row>
    <row r="14" ht="28.5">
      <c r="A14" s="502">
        <v>13</v>
      </c>
      <c r="B14" s="503" t="s">
        <v>206</v>
      </c>
      <c r="C14" s="504" t="s">
        <v>212</v>
      </c>
      <c r="D14" s="505">
        <v>2019</v>
      </c>
      <c r="E14" s="506">
        <v>43738</v>
      </c>
      <c r="F14" s="506">
        <v>43738</v>
      </c>
      <c r="G14" s="507" t="s">
        <v>831</v>
      </c>
      <c r="H14" s="508" t="str">
        <f t="shared" si="7"/>
        <v>ВОЛС</v>
      </c>
      <c r="I14" s="508" t="s">
        <v>156</v>
      </c>
      <c r="J14" s="508" t="s">
        <v>156</v>
      </c>
      <c r="K14" s="508" t="s">
        <v>156</v>
      </c>
      <c r="L14" s="515" t="s">
        <v>156</v>
      </c>
      <c r="M14" s="511" t="s">
        <v>819</v>
      </c>
      <c r="N14" s="508" t="s">
        <v>156</v>
      </c>
      <c r="O14" s="512" t="s">
        <v>156</v>
      </c>
      <c r="P14" s="510" t="str">
        <f>IFERROR(INDEX('УЦН 2.0'!H:H,MATCH('УЦН 1.0'!R14,'УЦН 2.0'!L:L,0)),"")</f>
        <v/>
      </c>
      <c r="Q14" s="510" t="str">
        <f>IFERROR(INDEX('ПРТС'!H:H,MATCH('УЦН 1.0'!R14,'ПРТС'!P:P,0)),"")</f>
        <v/>
      </c>
      <c r="R14" s="494">
        <v>99</v>
      </c>
      <c r="S14" s="378"/>
      <c r="T14" s="378"/>
      <c r="U14" s="378"/>
      <c r="V14" s="378"/>
      <c r="W14" s="378"/>
      <c r="X14" s="378"/>
      <c r="Y14" s="378"/>
      <c r="Z14" s="378"/>
      <c r="AA14" s="378"/>
      <c r="AB14" s="378"/>
      <c r="AC14" s="378"/>
      <c r="AD14" s="378"/>
      <c r="AE14" s="378"/>
      <c r="AF14" s="378"/>
      <c r="AG14" s="378"/>
      <c r="AH14" s="378"/>
    </row>
    <row r="15" ht="28.5">
      <c r="A15" s="502">
        <v>14</v>
      </c>
      <c r="B15" s="513" t="s">
        <v>158</v>
      </c>
      <c r="C15" s="514" t="s">
        <v>159</v>
      </c>
      <c r="D15" s="505">
        <v>2019</v>
      </c>
      <c r="E15" s="506">
        <v>43644</v>
      </c>
      <c r="F15" s="506">
        <v>43646</v>
      </c>
      <c r="G15" s="507" t="s">
        <v>832</v>
      </c>
      <c r="H15" s="508" t="str">
        <f t="shared" si="7"/>
        <v>ВОЛС</v>
      </c>
      <c r="I15" s="508" t="s">
        <v>156</v>
      </c>
      <c r="J15" s="508" t="s">
        <v>156</v>
      </c>
      <c r="K15" s="508" t="s">
        <v>156</v>
      </c>
      <c r="L15" s="515" t="s">
        <v>156</v>
      </c>
      <c r="M15" s="511" t="s">
        <v>819</v>
      </c>
      <c r="N15" s="508" t="s">
        <v>156</v>
      </c>
      <c r="O15" s="512" t="s">
        <v>156</v>
      </c>
      <c r="P15" s="510" t="str">
        <f>IFERROR(INDEX('УЦН 2.0'!H:H,MATCH('УЦН 1.0'!R15,'УЦН 2.0'!L:L,0)),"")</f>
        <v/>
      </c>
      <c r="Q15" s="510">
        <f>IFERROR(INDEX('ПРТС'!H:H,MATCH('УЦН 1.0'!R15,'ПРТС'!P:P,0)),"")</f>
        <v>2020</v>
      </c>
      <c r="R15" s="494">
        <v>120</v>
      </c>
      <c r="S15" s="378"/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</row>
    <row r="16" ht="33.75">
      <c r="A16" s="502">
        <v>15</v>
      </c>
      <c r="B16" s="503" t="s">
        <v>158</v>
      </c>
      <c r="C16" s="504" t="s">
        <v>213</v>
      </c>
      <c r="D16" s="505">
        <v>2019</v>
      </c>
      <c r="E16" s="506">
        <v>43738</v>
      </c>
      <c r="F16" s="506">
        <v>43738</v>
      </c>
      <c r="G16" s="507" t="s">
        <v>833</v>
      </c>
      <c r="H16" s="508" t="str">
        <f t="shared" si="7"/>
        <v>ВОЛС</v>
      </c>
      <c r="I16" s="508" t="s">
        <v>156</v>
      </c>
      <c r="J16" s="508" t="s">
        <v>156</v>
      </c>
      <c r="K16" s="508" t="s">
        <v>156</v>
      </c>
      <c r="L16" s="515" t="s">
        <v>156</v>
      </c>
      <c r="M16" s="511" t="s">
        <v>819</v>
      </c>
      <c r="N16" s="508" t="s">
        <v>156</v>
      </c>
      <c r="O16" s="512" t="s">
        <v>156</v>
      </c>
      <c r="P16" s="510" t="str">
        <f>IFERROR(INDEX('УЦН 2.0'!H:H,MATCH('УЦН 1.0'!R16,'УЦН 2.0'!L:L,0)),"")</f>
        <v/>
      </c>
      <c r="Q16" s="510" t="str">
        <f>IFERROR(INDEX('ПРТС'!H:H,MATCH('УЦН 1.0'!R16,'ПРТС'!P:P,0)),"")</f>
        <v/>
      </c>
      <c r="R16" s="494">
        <v>126</v>
      </c>
      <c r="S16" s="378"/>
      <c r="T16" s="378"/>
      <c r="U16" s="378"/>
      <c r="V16" s="378"/>
      <c r="W16" s="378"/>
      <c r="X16" s="378"/>
      <c r="Y16" s="378"/>
      <c r="Z16" s="378"/>
      <c r="AA16" s="378"/>
      <c r="AB16" s="378"/>
      <c r="AC16" s="378"/>
      <c r="AD16" s="378"/>
      <c r="AE16" s="378"/>
      <c r="AF16" s="378"/>
      <c r="AG16" s="378"/>
      <c r="AH16" s="378"/>
    </row>
    <row r="17" ht="33.75">
      <c r="A17" s="502">
        <v>16</v>
      </c>
      <c r="B17" s="503" t="s">
        <v>158</v>
      </c>
      <c r="C17" s="504" t="s">
        <v>214</v>
      </c>
      <c r="D17" s="505">
        <v>2015</v>
      </c>
      <c r="E17" s="506">
        <v>42262</v>
      </c>
      <c r="F17" s="506">
        <v>42277</v>
      </c>
      <c r="G17" s="507" t="s">
        <v>834</v>
      </c>
      <c r="H17" s="508" t="str">
        <f t="shared" si="7"/>
        <v>ВОЛС</v>
      </c>
      <c r="I17" s="511" t="s">
        <v>819</v>
      </c>
      <c r="J17" s="508" t="s">
        <v>156</v>
      </c>
      <c r="K17" s="508" t="s">
        <v>156</v>
      </c>
      <c r="L17" s="515" t="s">
        <v>156</v>
      </c>
      <c r="M17" s="508" t="s">
        <v>156</v>
      </c>
      <c r="N17" s="508" t="s">
        <v>156</v>
      </c>
      <c r="O17" s="512" t="s">
        <v>156</v>
      </c>
      <c r="P17" s="510" t="str">
        <f>IFERROR(INDEX('УЦН 2.0'!H:H,MATCH('УЦН 1.0'!R17,'УЦН 2.0'!L:L,0)),"")</f>
        <v/>
      </c>
      <c r="Q17" s="510" t="str">
        <f>IFERROR(INDEX('ПРТС'!H:H,MATCH('УЦН 1.0'!R17,'ПРТС'!P:P,0)),"")</f>
        <v/>
      </c>
      <c r="R17" s="494">
        <v>152</v>
      </c>
      <c r="S17" s="378"/>
      <c r="T17" s="378"/>
      <c r="U17" s="378"/>
      <c r="V17" s="378"/>
      <c r="W17" s="378"/>
      <c r="X17" s="378"/>
      <c r="Y17" s="378"/>
      <c r="Z17" s="378"/>
      <c r="AA17" s="378"/>
      <c r="AB17" s="378"/>
      <c r="AC17" s="378"/>
      <c r="AD17" s="378"/>
      <c r="AE17" s="378"/>
      <c r="AF17" s="378"/>
      <c r="AG17" s="378"/>
      <c r="AH17" s="378"/>
    </row>
    <row r="18" ht="28.5">
      <c r="A18" s="502">
        <v>17</v>
      </c>
      <c r="B18" s="518" t="s">
        <v>158</v>
      </c>
      <c r="C18" s="519" t="s">
        <v>215</v>
      </c>
      <c r="D18" s="505">
        <v>2019</v>
      </c>
      <c r="E18" s="506">
        <v>43644</v>
      </c>
      <c r="F18" s="506">
        <v>43646</v>
      </c>
      <c r="G18" s="507" t="s">
        <v>835</v>
      </c>
      <c r="H18" s="508" t="str">
        <f t="shared" si="7"/>
        <v>ВОЛС</v>
      </c>
      <c r="I18" s="508" t="s">
        <v>156</v>
      </c>
      <c r="J18" s="508" t="s">
        <v>156</v>
      </c>
      <c r="K18" s="508" t="s">
        <v>156</v>
      </c>
      <c r="L18" s="515" t="s">
        <v>156</v>
      </c>
      <c r="M18" s="511" t="s">
        <v>819</v>
      </c>
      <c r="N18" s="508" t="s">
        <v>156</v>
      </c>
      <c r="O18" s="512" t="s">
        <v>156</v>
      </c>
      <c r="P18" s="510" t="str">
        <f>IFERROR(INDEX('УЦН 2.0'!H:H,MATCH('УЦН 1.0'!R18,'УЦН 2.0'!L:L,0)),"")</f>
        <v/>
      </c>
      <c r="Q18" s="510" t="s">
        <v>836</v>
      </c>
      <c r="R18" s="494">
        <v>156</v>
      </c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</row>
    <row r="19" ht="33.75">
      <c r="A19" s="502">
        <v>18</v>
      </c>
      <c r="B19" s="503" t="s">
        <v>216</v>
      </c>
      <c r="C19" s="504" t="s">
        <v>217</v>
      </c>
      <c r="D19" s="505">
        <v>2017</v>
      </c>
      <c r="E19" s="506">
        <v>42825</v>
      </c>
      <c r="F19" s="506">
        <v>43008</v>
      </c>
      <c r="G19" s="507" t="s">
        <v>837</v>
      </c>
      <c r="H19" s="508" t="str">
        <f t="shared" si="7"/>
        <v>ВОЛС</v>
      </c>
      <c r="I19" s="508" t="s">
        <v>156</v>
      </c>
      <c r="J19" s="508" t="s">
        <v>156</v>
      </c>
      <c r="K19" s="511" t="s">
        <v>819</v>
      </c>
      <c r="L19" s="508" t="s">
        <v>156</v>
      </c>
      <c r="M19" s="508" t="s">
        <v>156</v>
      </c>
      <c r="N19" s="508" t="s">
        <v>156</v>
      </c>
      <c r="O19" s="512" t="s">
        <v>156</v>
      </c>
      <c r="P19" s="510" t="str">
        <f>IFERROR(INDEX('УЦН 2.0'!H:H,MATCH('УЦН 1.0'!R19,'УЦН 2.0'!L:L,0)),"")</f>
        <v/>
      </c>
      <c r="Q19" s="510" t="str">
        <f>IFERROR(INDEX('ПРТС'!H:H,MATCH('УЦН 1.0'!R19,'ПРТС'!P:P,0)),"")</f>
        <v/>
      </c>
      <c r="R19" s="494">
        <v>167</v>
      </c>
      <c r="S19" s="378"/>
      <c r="T19" s="378"/>
      <c r="U19" s="378"/>
      <c r="V19" s="378"/>
      <c r="W19" s="378"/>
      <c r="X19" s="378"/>
      <c r="Y19" s="378"/>
      <c r="Z19" s="378"/>
      <c r="AA19" s="378"/>
      <c r="AB19" s="378"/>
      <c r="AC19" s="378"/>
      <c r="AD19" s="378"/>
      <c r="AE19" s="378"/>
      <c r="AF19" s="378"/>
      <c r="AG19" s="378"/>
      <c r="AH19" s="378"/>
    </row>
    <row r="20" ht="33.75">
      <c r="A20" s="502">
        <v>19</v>
      </c>
      <c r="B20" s="503" t="s">
        <v>216</v>
      </c>
      <c r="C20" s="504" t="s">
        <v>218</v>
      </c>
      <c r="D20" s="505">
        <v>2017</v>
      </c>
      <c r="E20" s="506">
        <v>42825</v>
      </c>
      <c r="F20" s="506">
        <v>43008</v>
      </c>
      <c r="G20" s="507" t="s">
        <v>838</v>
      </c>
      <c r="H20" s="508" t="str">
        <f t="shared" si="7"/>
        <v>ВОЛС</v>
      </c>
      <c r="I20" s="508" t="s">
        <v>156</v>
      </c>
      <c r="J20" s="508" t="s">
        <v>156</v>
      </c>
      <c r="K20" s="511" t="s">
        <v>819</v>
      </c>
      <c r="L20" s="508" t="s">
        <v>156</v>
      </c>
      <c r="M20" s="508" t="s">
        <v>156</v>
      </c>
      <c r="N20" s="508" t="s">
        <v>156</v>
      </c>
      <c r="O20" s="512" t="s">
        <v>156</v>
      </c>
      <c r="P20" s="510" t="str">
        <f>IFERROR(INDEX('УЦН 2.0'!H:H,MATCH('УЦН 1.0'!R20,'УЦН 2.0'!L:L,0)),"")</f>
        <v/>
      </c>
      <c r="Q20" s="510" t="str">
        <f>IFERROR(INDEX('ПРТС'!H:H,MATCH('УЦН 1.0'!R20,'ПРТС'!P:P,0)),"")</f>
        <v/>
      </c>
      <c r="R20" s="494">
        <v>176</v>
      </c>
      <c r="S20" s="378"/>
      <c r="T20" s="378"/>
      <c r="U20" s="378"/>
      <c r="V20" s="378"/>
      <c r="W20" s="378"/>
      <c r="X20" s="378"/>
      <c r="Y20" s="378"/>
      <c r="Z20" s="378"/>
      <c r="AA20" s="378"/>
      <c r="AB20" s="378"/>
      <c r="AC20" s="378"/>
      <c r="AD20" s="378"/>
      <c r="AE20" s="378"/>
      <c r="AF20" s="378"/>
      <c r="AG20" s="378"/>
      <c r="AH20" s="378"/>
    </row>
    <row r="21" ht="28.5">
      <c r="A21" s="502">
        <v>20</v>
      </c>
      <c r="B21" s="503" t="s">
        <v>216</v>
      </c>
      <c r="C21" s="504" t="s">
        <v>219</v>
      </c>
      <c r="D21" s="505">
        <v>2017</v>
      </c>
      <c r="E21" s="506">
        <v>42825</v>
      </c>
      <c r="F21" s="506">
        <v>43008</v>
      </c>
      <c r="G21" s="507" t="s">
        <v>839</v>
      </c>
      <c r="H21" s="508" t="str">
        <f t="shared" si="7"/>
        <v>ВОЛС</v>
      </c>
      <c r="I21" s="508" t="s">
        <v>156</v>
      </c>
      <c r="J21" s="508" t="s">
        <v>156</v>
      </c>
      <c r="K21" s="511" t="s">
        <v>819</v>
      </c>
      <c r="L21" s="508" t="s">
        <v>156</v>
      </c>
      <c r="M21" s="508" t="s">
        <v>156</v>
      </c>
      <c r="N21" s="508" t="s">
        <v>156</v>
      </c>
      <c r="O21" s="512" t="s">
        <v>156</v>
      </c>
      <c r="P21" s="510" t="str">
        <f>IFERROR(INDEX('УЦН 2.0'!H:H,MATCH('УЦН 1.0'!R21,'УЦН 2.0'!L:L,0)),"")</f>
        <v/>
      </c>
      <c r="Q21" s="510" t="str">
        <f>IFERROR(INDEX('ПРТС'!H:H,MATCH('УЦН 1.0'!R21,'ПРТС'!P:P,0)),"")</f>
        <v/>
      </c>
      <c r="R21" s="494">
        <v>182</v>
      </c>
      <c r="S21" s="378"/>
      <c r="T21" s="378"/>
      <c r="U21" s="378"/>
      <c r="V21" s="378"/>
      <c r="W21" s="378"/>
      <c r="X21" s="378"/>
      <c r="Y21" s="378"/>
      <c r="Z21" s="378"/>
      <c r="AA21" s="378"/>
      <c r="AB21" s="378"/>
      <c r="AC21" s="378"/>
      <c r="AD21" s="378"/>
      <c r="AE21" s="378"/>
      <c r="AF21" s="378"/>
      <c r="AG21" s="378"/>
      <c r="AH21" s="378"/>
    </row>
    <row r="22" ht="33.75">
      <c r="A22" s="502">
        <v>21</v>
      </c>
      <c r="B22" s="503" t="s">
        <v>216</v>
      </c>
      <c r="C22" s="504" t="s">
        <v>220</v>
      </c>
      <c r="D22" s="505">
        <v>2017</v>
      </c>
      <c r="E22" s="506">
        <v>42825</v>
      </c>
      <c r="F22" s="506">
        <v>43008</v>
      </c>
      <c r="G22" s="507" t="s">
        <v>840</v>
      </c>
      <c r="H22" s="508" t="str">
        <f t="shared" si="7"/>
        <v>ВОЛС</v>
      </c>
      <c r="I22" s="508" t="s">
        <v>156</v>
      </c>
      <c r="J22" s="508" t="s">
        <v>156</v>
      </c>
      <c r="K22" s="511" t="s">
        <v>819</v>
      </c>
      <c r="L22" s="508" t="s">
        <v>156</v>
      </c>
      <c r="M22" s="508" t="s">
        <v>156</v>
      </c>
      <c r="N22" s="508" t="s">
        <v>156</v>
      </c>
      <c r="O22" s="512" t="s">
        <v>156</v>
      </c>
      <c r="P22" s="510" t="str">
        <f>IFERROR(INDEX('УЦН 2.0'!H:H,MATCH('УЦН 1.0'!R22,'УЦН 2.0'!L:L,0)),"")</f>
        <v/>
      </c>
      <c r="Q22" s="510" t="str">
        <f>IFERROR(INDEX('ПРТС'!H:H,MATCH('УЦН 1.0'!R22,'ПРТС'!P:P,0)),"")</f>
        <v/>
      </c>
      <c r="R22" s="494">
        <v>183</v>
      </c>
      <c r="S22" s="378"/>
      <c r="T22" s="378"/>
      <c r="U22" s="378"/>
      <c r="V22" s="378"/>
      <c r="W22" s="378"/>
      <c r="X22" s="378"/>
      <c r="Y22" s="378"/>
      <c r="Z22" s="378"/>
      <c r="AA22" s="378"/>
      <c r="AB22" s="378"/>
      <c r="AC22" s="378"/>
      <c r="AD22" s="378"/>
      <c r="AE22" s="378"/>
      <c r="AF22" s="378"/>
      <c r="AG22" s="378"/>
      <c r="AH22" s="378"/>
    </row>
    <row r="23" ht="33.75">
      <c r="A23" s="502">
        <v>22</v>
      </c>
      <c r="B23" s="503" t="s">
        <v>216</v>
      </c>
      <c r="C23" s="504" t="s">
        <v>221</v>
      </c>
      <c r="D23" s="505">
        <v>2017</v>
      </c>
      <c r="E23" s="506">
        <v>42825</v>
      </c>
      <c r="F23" s="506">
        <v>43008</v>
      </c>
      <c r="G23" s="507" t="s">
        <v>841</v>
      </c>
      <c r="H23" s="508" t="str">
        <f t="shared" si="7"/>
        <v>ВОЛС</v>
      </c>
      <c r="I23" s="508" t="s">
        <v>156</v>
      </c>
      <c r="J23" s="508" t="s">
        <v>156</v>
      </c>
      <c r="K23" s="511" t="s">
        <v>819</v>
      </c>
      <c r="L23" s="508" t="s">
        <v>156</v>
      </c>
      <c r="M23" s="508" t="s">
        <v>156</v>
      </c>
      <c r="N23" s="508" t="s">
        <v>156</v>
      </c>
      <c r="O23" s="512" t="s">
        <v>156</v>
      </c>
      <c r="P23" s="510" t="str">
        <f>IFERROR(INDEX('УЦН 2.0'!H:H,MATCH('УЦН 1.0'!R23,'УЦН 2.0'!L:L,0)),"")</f>
        <v/>
      </c>
      <c r="Q23" s="510" t="str">
        <f>IFERROR(INDEX('ПРТС'!H:H,MATCH('УЦН 1.0'!R23,'ПРТС'!P:P,0)),"")</f>
        <v/>
      </c>
      <c r="R23" s="494">
        <v>185</v>
      </c>
      <c r="S23" s="378"/>
      <c r="T23" s="378"/>
      <c r="U23" s="378"/>
      <c r="V23" s="378"/>
      <c r="W23" s="378"/>
      <c r="X23" s="378"/>
      <c r="Y23" s="378"/>
      <c r="Z23" s="378"/>
      <c r="AA23" s="378"/>
      <c r="AB23" s="378"/>
      <c r="AC23" s="378"/>
      <c r="AD23" s="378"/>
      <c r="AE23" s="378"/>
      <c r="AF23" s="378"/>
      <c r="AG23" s="378"/>
      <c r="AH23" s="378"/>
    </row>
    <row r="24" ht="28.5">
      <c r="A24" s="502">
        <v>23</v>
      </c>
      <c r="B24" s="516" t="s">
        <v>78</v>
      </c>
      <c r="C24" s="517" t="s">
        <v>222</v>
      </c>
      <c r="D24" s="505">
        <v>2021</v>
      </c>
      <c r="E24" s="506">
        <v>44377</v>
      </c>
      <c r="F24" s="506">
        <v>44377</v>
      </c>
      <c r="G24" s="507" t="s">
        <v>842</v>
      </c>
      <c r="H24" s="508" t="str">
        <f t="shared" si="7"/>
        <v>ВОЛС</v>
      </c>
      <c r="I24" s="508" t="s">
        <v>156</v>
      </c>
      <c r="J24" s="508" t="s">
        <v>156</v>
      </c>
      <c r="K24" s="508" t="s">
        <v>156</v>
      </c>
      <c r="L24" s="515" t="s">
        <v>156</v>
      </c>
      <c r="M24" s="520" t="s">
        <v>156</v>
      </c>
      <c r="N24" s="508" t="s">
        <v>156</v>
      </c>
      <c r="O24" s="509" t="s">
        <v>819</v>
      </c>
      <c r="P24" s="510">
        <f>IFERROR(INDEX('УЦН 2.0'!H:H,MATCH('УЦН 1.0'!R24,'УЦН 2.0'!L:L,0)),"")</f>
        <v>2023</v>
      </c>
      <c r="Q24" s="510" t="str">
        <f>IFERROR(INDEX('ПРТС'!H:H,MATCH('УЦН 1.0'!R24,'ПРТС'!P:P,0)),"")</f>
        <v/>
      </c>
      <c r="R24" s="494">
        <v>187</v>
      </c>
      <c r="S24" s="378"/>
      <c r="T24" s="378"/>
      <c r="U24" s="378"/>
      <c r="V24" s="378"/>
      <c r="W24" s="378"/>
      <c r="X24" s="378"/>
      <c r="Y24" s="378"/>
      <c r="Z24" s="378"/>
      <c r="AA24" s="378"/>
      <c r="AB24" s="378"/>
      <c r="AC24" s="378"/>
      <c r="AD24" s="378"/>
      <c r="AE24" s="378"/>
      <c r="AF24" s="378"/>
      <c r="AG24" s="378"/>
      <c r="AH24" s="378"/>
    </row>
    <row r="25" ht="28.5">
      <c r="A25" s="502">
        <v>24</v>
      </c>
      <c r="B25" s="516" t="s">
        <v>78</v>
      </c>
      <c r="C25" s="517" t="s">
        <v>223</v>
      </c>
      <c r="D25" s="505">
        <v>2021</v>
      </c>
      <c r="E25" s="506">
        <v>44560</v>
      </c>
      <c r="F25" s="506">
        <v>44561</v>
      </c>
      <c r="G25" s="507" t="s">
        <v>843</v>
      </c>
      <c r="H25" s="508" t="str">
        <f t="shared" si="7"/>
        <v>ВОЛС</v>
      </c>
      <c r="I25" s="508" t="s">
        <v>156</v>
      </c>
      <c r="J25" s="508" t="s">
        <v>156</v>
      </c>
      <c r="K25" s="508" t="s">
        <v>156</v>
      </c>
      <c r="L25" s="515" t="s">
        <v>156</v>
      </c>
      <c r="M25" s="520" t="s">
        <v>156</v>
      </c>
      <c r="N25" s="508" t="s">
        <v>156</v>
      </c>
      <c r="O25" s="509" t="s">
        <v>819</v>
      </c>
      <c r="P25" s="510" t="str">
        <f>IFERROR(INDEX('УЦН 2.0'!H:H,MATCH('УЦН 1.0'!R25,'УЦН 2.0'!L:L,0)),"")</f>
        <v xml:space="preserve">2023 (с 2022)</v>
      </c>
      <c r="Q25" s="510" t="str">
        <f>IFERROR(INDEX('ПРТС'!H:H,MATCH('УЦН 1.0'!R25,'ПРТС'!P:P,0)),"")</f>
        <v/>
      </c>
      <c r="R25" s="494">
        <v>200</v>
      </c>
      <c r="S25" s="378"/>
      <c r="T25" s="378"/>
      <c r="U25" s="378"/>
      <c r="V25" s="378"/>
      <c r="W25" s="378"/>
      <c r="X25" s="378"/>
      <c r="Y25" s="378"/>
      <c r="Z25" s="378"/>
      <c r="AA25" s="378"/>
      <c r="AB25" s="378"/>
      <c r="AC25" s="378"/>
      <c r="AD25" s="378"/>
      <c r="AE25" s="378"/>
      <c r="AF25" s="378"/>
      <c r="AG25" s="378"/>
      <c r="AH25" s="378"/>
    </row>
    <row r="26" ht="28.5">
      <c r="A26" s="502">
        <v>25</v>
      </c>
      <c r="B26" s="513" t="s">
        <v>224</v>
      </c>
      <c r="C26" s="514" t="s">
        <v>225</v>
      </c>
      <c r="D26" s="505">
        <v>2019</v>
      </c>
      <c r="E26" s="506">
        <v>43644</v>
      </c>
      <c r="F26" s="506">
        <v>43646</v>
      </c>
      <c r="G26" s="507" t="s">
        <v>844</v>
      </c>
      <c r="H26" s="508" t="str">
        <f t="shared" si="7"/>
        <v>ВОЛС</v>
      </c>
      <c r="I26" s="508" t="s">
        <v>156</v>
      </c>
      <c r="J26" s="508" t="s">
        <v>156</v>
      </c>
      <c r="K26" s="508" t="s">
        <v>156</v>
      </c>
      <c r="L26" s="515" t="s">
        <v>156</v>
      </c>
      <c r="M26" s="511" t="s">
        <v>819</v>
      </c>
      <c r="N26" s="508" t="s">
        <v>156</v>
      </c>
      <c r="O26" s="512" t="s">
        <v>156</v>
      </c>
      <c r="P26" s="510" t="str">
        <f>IFERROR(INDEX('УЦН 2.0'!H:H,MATCH('УЦН 1.0'!R26,'УЦН 2.0'!L:L,0)),"")</f>
        <v/>
      </c>
      <c r="Q26" s="510">
        <f>IFERROR(INDEX('ПРТС'!H:H,MATCH('УЦН 1.0'!R26,'ПРТС'!P:P,0)),"")</f>
        <v>2023</v>
      </c>
      <c r="R26" s="494">
        <v>228</v>
      </c>
      <c r="S26" s="378"/>
      <c r="T26" s="378"/>
      <c r="U26" s="378"/>
      <c r="V26" s="378"/>
      <c r="W26" s="378"/>
      <c r="X26" s="378"/>
      <c r="Y26" s="378"/>
      <c r="Z26" s="378"/>
      <c r="AA26" s="378"/>
      <c r="AB26" s="378"/>
      <c r="AC26" s="378"/>
      <c r="AD26" s="378"/>
      <c r="AE26" s="378"/>
      <c r="AF26" s="378"/>
      <c r="AG26" s="378"/>
      <c r="AH26" s="378"/>
    </row>
    <row r="27" ht="33.75">
      <c r="A27" s="502">
        <v>26</v>
      </c>
      <c r="B27" s="503" t="s">
        <v>224</v>
      </c>
      <c r="C27" s="504" t="s">
        <v>226</v>
      </c>
      <c r="D27" s="505">
        <v>2019</v>
      </c>
      <c r="E27" s="506">
        <v>43644</v>
      </c>
      <c r="F27" s="506">
        <v>43646</v>
      </c>
      <c r="G27" s="507" t="s">
        <v>845</v>
      </c>
      <c r="H27" s="508" t="str">
        <f t="shared" si="7"/>
        <v>ВОЛС</v>
      </c>
      <c r="I27" s="508" t="s">
        <v>156</v>
      </c>
      <c r="J27" s="508" t="s">
        <v>156</v>
      </c>
      <c r="K27" s="508" t="s">
        <v>156</v>
      </c>
      <c r="L27" s="515" t="s">
        <v>156</v>
      </c>
      <c r="M27" s="511" t="s">
        <v>819</v>
      </c>
      <c r="N27" s="508" t="s">
        <v>156</v>
      </c>
      <c r="O27" s="512" t="s">
        <v>156</v>
      </c>
      <c r="P27" s="510" t="str">
        <f>IFERROR(INDEX('УЦН 2.0'!H:H,MATCH('УЦН 1.0'!R27,'УЦН 2.0'!L:L,0)),"")</f>
        <v/>
      </c>
      <c r="Q27" s="510" t="str">
        <f>IFERROR(INDEX('ПРТС'!H:H,MATCH('УЦН 1.0'!R27,'ПРТС'!P:P,0)),"")</f>
        <v/>
      </c>
      <c r="R27" s="494">
        <v>237</v>
      </c>
      <c r="S27" s="378"/>
      <c r="T27" s="378"/>
      <c r="U27" s="378"/>
      <c r="V27" s="378"/>
      <c r="W27" s="378"/>
      <c r="X27" s="378"/>
      <c r="Y27" s="378"/>
      <c r="Z27" s="378"/>
      <c r="AA27" s="378"/>
      <c r="AB27" s="378"/>
      <c r="AC27" s="378"/>
      <c r="AD27" s="378"/>
      <c r="AE27" s="378"/>
      <c r="AF27" s="378"/>
      <c r="AG27" s="378"/>
      <c r="AH27" s="378"/>
    </row>
    <row r="28" ht="33.75">
      <c r="A28" s="502">
        <v>27</v>
      </c>
      <c r="B28" s="503" t="s">
        <v>224</v>
      </c>
      <c r="C28" s="504" t="s">
        <v>227</v>
      </c>
      <c r="D28" s="505">
        <v>2019</v>
      </c>
      <c r="E28" s="506">
        <v>43644</v>
      </c>
      <c r="F28" s="506">
        <v>43646</v>
      </c>
      <c r="G28" s="507" t="s">
        <v>846</v>
      </c>
      <c r="H28" s="508" t="str">
        <f t="shared" si="7"/>
        <v>ВОЛС</v>
      </c>
      <c r="I28" s="508" t="s">
        <v>156</v>
      </c>
      <c r="J28" s="508" t="s">
        <v>156</v>
      </c>
      <c r="K28" s="508" t="s">
        <v>156</v>
      </c>
      <c r="L28" s="515" t="s">
        <v>156</v>
      </c>
      <c r="M28" s="511" t="s">
        <v>819</v>
      </c>
      <c r="N28" s="508" t="s">
        <v>156</v>
      </c>
      <c r="O28" s="512" t="s">
        <v>156</v>
      </c>
      <c r="P28" s="510" t="str">
        <f>IFERROR(INDEX('УЦН 2.0'!H:H,MATCH('УЦН 1.0'!R28,'УЦН 2.0'!L:L,0)),"")</f>
        <v/>
      </c>
      <c r="Q28" s="510" t="str">
        <f>IFERROR(INDEX('ПРТС'!H:H,MATCH('УЦН 1.0'!R28,'ПРТС'!P:P,0)),"")</f>
        <v/>
      </c>
      <c r="R28" s="494">
        <v>245</v>
      </c>
      <c r="S28" s="378"/>
      <c r="T28" s="378"/>
      <c r="U28" s="378"/>
      <c r="V28" s="378"/>
      <c r="W28" s="378"/>
      <c r="X28" s="378"/>
      <c r="Y28" s="378"/>
      <c r="Z28" s="378"/>
      <c r="AA28" s="378"/>
      <c r="AB28" s="378"/>
      <c r="AC28" s="378"/>
      <c r="AD28" s="378"/>
      <c r="AE28" s="378"/>
      <c r="AF28" s="378"/>
      <c r="AG28" s="378"/>
      <c r="AH28" s="378"/>
    </row>
    <row r="29" ht="33.75">
      <c r="A29" s="502">
        <v>28</v>
      </c>
      <c r="B29" s="503" t="s">
        <v>224</v>
      </c>
      <c r="C29" s="504" t="s">
        <v>228</v>
      </c>
      <c r="D29" s="505">
        <v>2019</v>
      </c>
      <c r="E29" s="506">
        <v>43644</v>
      </c>
      <c r="F29" s="506">
        <v>43646</v>
      </c>
      <c r="G29" s="507" t="s">
        <v>847</v>
      </c>
      <c r="H29" s="508" t="str">
        <f t="shared" si="7"/>
        <v>ВОЛС</v>
      </c>
      <c r="I29" s="508" t="s">
        <v>156</v>
      </c>
      <c r="J29" s="508" t="s">
        <v>156</v>
      </c>
      <c r="K29" s="508" t="s">
        <v>156</v>
      </c>
      <c r="L29" s="515" t="s">
        <v>156</v>
      </c>
      <c r="M29" s="511" t="s">
        <v>819</v>
      </c>
      <c r="N29" s="508" t="s">
        <v>156</v>
      </c>
      <c r="O29" s="512" t="s">
        <v>156</v>
      </c>
      <c r="P29" s="510" t="str">
        <f>IFERROR(INDEX('УЦН 2.0'!H:H,MATCH('УЦН 1.0'!R29,'УЦН 2.0'!L:L,0)),"")</f>
        <v/>
      </c>
      <c r="Q29" s="510" t="str">
        <f>IFERROR(INDEX('ПРТС'!H:H,MATCH('УЦН 1.0'!R29,'ПРТС'!P:P,0)),"")</f>
        <v/>
      </c>
      <c r="R29" s="494">
        <v>247</v>
      </c>
      <c r="S29" s="378"/>
      <c r="T29" s="378"/>
      <c r="U29" s="378"/>
      <c r="V29" s="378"/>
      <c r="W29" s="378"/>
      <c r="X29" s="378"/>
      <c r="Y29" s="378"/>
      <c r="Z29" s="378"/>
      <c r="AA29" s="378"/>
      <c r="AB29" s="378"/>
      <c r="AC29" s="378"/>
      <c r="AD29" s="378"/>
      <c r="AE29" s="378"/>
      <c r="AF29" s="378"/>
      <c r="AG29" s="378"/>
      <c r="AH29" s="378"/>
    </row>
    <row r="30" ht="28.5">
      <c r="A30" s="502">
        <v>29</v>
      </c>
      <c r="B30" s="503" t="s">
        <v>224</v>
      </c>
      <c r="C30" s="504" t="s">
        <v>229</v>
      </c>
      <c r="D30" s="505">
        <v>2019</v>
      </c>
      <c r="E30" s="506">
        <v>43644</v>
      </c>
      <c r="F30" s="506">
        <v>43646</v>
      </c>
      <c r="G30" s="507" t="s">
        <v>848</v>
      </c>
      <c r="H30" s="508" t="str">
        <f t="shared" si="7"/>
        <v>ВОЛС</v>
      </c>
      <c r="I30" s="508" t="s">
        <v>156</v>
      </c>
      <c r="J30" s="508" t="s">
        <v>156</v>
      </c>
      <c r="K30" s="508" t="s">
        <v>156</v>
      </c>
      <c r="L30" s="515" t="s">
        <v>156</v>
      </c>
      <c r="M30" s="511" t="s">
        <v>819</v>
      </c>
      <c r="N30" s="508" t="s">
        <v>156</v>
      </c>
      <c r="O30" s="512" t="s">
        <v>156</v>
      </c>
      <c r="P30" s="510" t="str">
        <f>IFERROR(INDEX('УЦН 2.0'!H:H,MATCH('УЦН 1.0'!R30,'УЦН 2.0'!L:L,0)),"")</f>
        <v/>
      </c>
      <c r="Q30" s="510" t="str">
        <f>IFERROR(INDEX('ПРТС'!H:H,MATCH('УЦН 1.0'!R30,'ПРТС'!P:P,0)),"")</f>
        <v/>
      </c>
      <c r="R30" s="494">
        <v>254</v>
      </c>
      <c r="S30" s="378"/>
      <c r="T30" s="378"/>
      <c r="U30" s="378"/>
      <c r="V30" s="378"/>
      <c r="W30" s="378"/>
      <c r="X30" s="378"/>
      <c r="Y30" s="378"/>
      <c r="Z30" s="378"/>
      <c r="AA30" s="378"/>
      <c r="AB30" s="378"/>
      <c r="AC30" s="378"/>
      <c r="AD30" s="378"/>
      <c r="AE30" s="378"/>
      <c r="AF30" s="378"/>
      <c r="AG30" s="378"/>
      <c r="AH30" s="378"/>
    </row>
    <row r="31" ht="28.5">
      <c r="A31" s="502">
        <v>30</v>
      </c>
      <c r="B31" s="516" t="s">
        <v>224</v>
      </c>
      <c r="C31" s="517" t="s">
        <v>230</v>
      </c>
      <c r="D31" s="505">
        <v>2019</v>
      </c>
      <c r="E31" s="506">
        <v>43644</v>
      </c>
      <c r="F31" s="506">
        <v>43646</v>
      </c>
      <c r="G31" s="507" t="s">
        <v>849</v>
      </c>
      <c r="H31" s="508" t="str">
        <f t="shared" si="7"/>
        <v>ВОЛС</v>
      </c>
      <c r="I31" s="508" t="s">
        <v>156</v>
      </c>
      <c r="J31" s="508" t="s">
        <v>156</v>
      </c>
      <c r="K31" s="508" t="s">
        <v>156</v>
      </c>
      <c r="L31" s="515" t="s">
        <v>156</v>
      </c>
      <c r="M31" s="511" t="s">
        <v>819</v>
      </c>
      <c r="N31" s="508" t="s">
        <v>156</v>
      </c>
      <c r="O31" s="512" t="s">
        <v>156</v>
      </c>
      <c r="P31" s="510">
        <f>IFERROR(INDEX('УЦН 2.0'!H:H,MATCH('УЦН 1.0'!R31,'УЦН 2.0'!L:L,0)),"")</f>
        <v>2021</v>
      </c>
      <c r="Q31" s="510" t="str">
        <f>IFERROR(INDEX('ПРТС'!H:H,MATCH('УЦН 1.0'!R31,'ПРТС'!P:P,0)),"")</f>
        <v/>
      </c>
      <c r="R31" s="494">
        <v>262</v>
      </c>
      <c r="S31" s="378"/>
      <c r="T31" s="378"/>
      <c r="U31" s="378"/>
      <c r="V31" s="378"/>
      <c r="W31" s="378"/>
      <c r="X31" s="378"/>
      <c r="Y31" s="378"/>
      <c r="Z31" s="378"/>
      <c r="AA31" s="378"/>
      <c r="AB31" s="378"/>
      <c r="AC31" s="378"/>
      <c r="AD31" s="378"/>
      <c r="AE31" s="378"/>
      <c r="AF31" s="378"/>
      <c r="AG31" s="378"/>
      <c r="AH31" s="378"/>
    </row>
    <row r="32" ht="28.5">
      <c r="A32" s="502">
        <v>31</v>
      </c>
      <c r="B32" s="513" t="s">
        <v>102</v>
      </c>
      <c r="C32" s="514" t="s">
        <v>231</v>
      </c>
      <c r="D32" s="505">
        <v>2021</v>
      </c>
      <c r="E32" s="506">
        <v>44377</v>
      </c>
      <c r="F32" s="506">
        <v>44377</v>
      </c>
      <c r="G32" s="507" t="s">
        <v>822</v>
      </c>
      <c r="H32" s="508" t="str">
        <f t="shared" si="7"/>
        <v>ВОЛС</v>
      </c>
      <c r="I32" s="508" t="s">
        <v>156</v>
      </c>
      <c r="J32" s="508" t="s">
        <v>156</v>
      </c>
      <c r="K32" s="508" t="s">
        <v>156</v>
      </c>
      <c r="L32" s="508" t="s">
        <v>156</v>
      </c>
      <c r="M32" s="508" t="s">
        <v>156</v>
      </c>
      <c r="N32" s="508" t="s">
        <v>156</v>
      </c>
      <c r="O32" s="509" t="s">
        <v>819</v>
      </c>
      <c r="P32" s="510" t="str">
        <f>IFERROR(INDEX('УЦН 2.0'!H:H,MATCH('УЦН 1.0'!R32,'УЦН 2.0'!L:L,0)),"")</f>
        <v/>
      </c>
      <c r="Q32" s="510">
        <f>IFERROR(INDEX('ПРТС'!H:H,MATCH('УЦН 1.0'!R32,'ПРТС'!P:P,0)),"")</f>
        <v>2024</v>
      </c>
      <c r="R32" s="494">
        <v>278</v>
      </c>
      <c r="S32" s="378"/>
      <c r="T32" s="378"/>
      <c r="U32" s="378"/>
      <c r="V32" s="378"/>
      <c r="W32" s="378"/>
      <c r="X32" s="378"/>
      <c r="Y32" s="378"/>
      <c r="Z32" s="378"/>
      <c r="AA32" s="378"/>
      <c r="AB32" s="378"/>
      <c r="AC32" s="378"/>
      <c r="AD32" s="378"/>
      <c r="AE32" s="378"/>
      <c r="AF32" s="378"/>
      <c r="AG32" s="378"/>
      <c r="AH32" s="378"/>
    </row>
    <row r="33" ht="42.75">
      <c r="A33" s="502">
        <v>32</v>
      </c>
      <c r="B33" s="516" t="s">
        <v>80</v>
      </c>
      <c r="C33" s="517" t="s">
        <v>232</v>
      </c>
      <c r="D33" s="505">
        <v>2019</v>
      </c>
      <c r="E33" s="506">
        <v>43644</v>
      </c>
      <c r="F33" s="506">
        <v>43646</v>
      </c>
      <c r="G33" s="507" t="s">
        <v>850</v>
      </c>
      <c r="H33" s="508" t="str">
        <f t="shared" si="7"/>
        <v>ВОЛС</v>
      </c>
      <c r="I33" s="508" t="s">
        <v>156</v>
      </c>
      <c r="J33" s="508" t="s">
        <v>156</v>
      </c>
      <c r="K33" s="508" t="s">
        <v>156</v>
      </c>
      <c r="L33" s="508" t="s">
        <v>156</v>
      </c>
      <c r="M33" s="511" t="s">
        <v>819</v>
      </c>
      <c r="N33" s="508" t="s">
        <v>156</v>
      </c>
      <c r="O33" s="512" t="s">
        <v>156</v>
      </c>
      <c r="P33" s="510">
        <f>IFERROR(INDEX('УЦН 2.0'!H:H,MATCH('УЦН 1.0'!R33,'УЦН 2.0'!L:L,0)),"")</f>
        <v>2021</v>
      </c>
      <c r="Q33" s="510" t="str">
        <f>IFERROR(INDEX('ПРТС'!H:H,MATCH('УЦН 1.0'!R33,'ПРТС'!P:P,0)),"")</f>
        <v/>
      </c>
      <c r="R33" s="494">
        <v>299</v>
      </c>
      <c r="S33" s="378"/>
      <c r="T33" s="378"/>
      <c r="U33" s="378"/>
      <c r="V33" s="378"/>
      <c r="W33" s="378"/>
      <c r="X33" s="378"/>
      <c r="Y33" s="378"/>
      <c r="Z33" s="378"/>
      <c r="AA33" s="378"/>
      <c r="AB33" s="378"/>
      <c r="AC33" s="378"/>
      <c r="AD33" s="378"/>
      <c r="AE33" s="378"/>
      <c r="AF33" s="378"/>
      <c r="AG33" s="378"/>
      <c r="AH33" s="378"/>
    </row>
    <row r="34" ht="42.75">
      <c r="A34" s="502">
        <v>33</v>
      </c>
      <c r="B34" s="503" t="s">
        <v>80</v>
      </c>
      <c r="C34" s="504" t="s">
        <v>233</v>
      </c>
      <c r="D34" s="505">
        <v>2019</v>
      </c>
      <c r="E34" s="506">
        <v>43826</v>
      </c>
      <c r="F34" s="506">
        <v>43830</v>
      </c>
      <c r="G34" s="507" t="s">
        <v>851</v>
      </c>
      <c r="H34" s="508" t="str">
        <f t="shared" si="7"/>
        <v>ВОЛС</v>
      </c>
      <c r="I34" s="508" t="s">
        <v>156</v>
      </c>
      <c r="J34" s="508" t="s">
        <v>156</v>
      </c>
      <c r="K34" s="508" t="s">
        <v>156</v>
      </c>
      <c r="L34" s="515" t="s">
        <v>156</v>
      </c>
      <c r="M34" s="511" t="s">
        <v>819</v>
      </c>
      <c r="N34" s="508" t="s">
        <v>156</v>
      </c>
      <c r="O34" s="512" t="s">
        <v>156</v>
      </c>
      <c r="P34" s="510" t="str">
        <f>IFERROR(INDEX('УЦН 2.0'!H:H,MATCH('УЦН 1.0'!R34,'УЦН 2.0'!L:L,0)),"")</f>
        <v xml:space="preserve">2024 доп</v>
      </c>
      <c r="Q34" s="510" t="str">
        <f>IFERROR(INDEX('ПРТС'!H:H,MATCH('УЦН 1.0'!R34,'ПРТС'!P:P,0)),"")</f>
        <v/>
      </c>
      <c r="R34" s="494">
        <v>304</v>
      </c>
      <c r="S34" s="378"/>
      <c r="T34" s="378"/>
      <c r="U34" s="378"/>
      <c r="V34" s="378"/>
      <c r="W34" s="378"/>
      <c r="X34" s="378"/>
      <c r="Y34" s="378"/>
      <c r="Z34" s="378"/>
      <c r="AA34" s="378"/>
      <c r="AB34" s="378"/>
      <c r="AC34" s="378"/>
      <c r="AD34" s="378"/>
      <c r="AE34" s="378"/>
      <c r="AF34" s="378"/>
      <c r="AG34" s="378"/>
      <c r="AH34" s="378"/>
    </row>
    <row r="35" ht="42.75">
      <c r="A35" s="502">
        <v>34</v>
      </c>
      <c r="B35" s="513" t="s">
        <v>80</v>
      </c>
      <c r="C35" s="514" t="s">
        <v>234</v>
      </c>
      <c r="D35" s="505">
        <v>2019</v>
      </c>
      <c r="E35" s="506">
        <v>43826</v>
      </c>
      <c r="F35" s="506">
        <v>43830</v>
      </c>
      <c r="G35" s="507" t="s">
        <v>852</v>
      </c>
      <c r="H35" s="508" t="str">
        <f t="shared" si="7"/>
        <v>ВОЛС</v>
      </c>
      <c r="I35" s="508" t="s">
        <v>156</v>
      </c>
      <c r="J35" s="508" t="s">
        <v>156</v>
      </c>
      <c r="K35" s="508" t="s">
        <v>156</v>
      </c>
      <c r="L35" s="515" t="s">
        <v>156</v>
      </c>
      <c r="M35" s="511" t="s">
        <v>819</v>
      </c>
      <c r="N35" s="508" t="s">
        <v>156</v>
      </c>
      <c r="O35" s="512" t="s">
        <v>156</v>
      </c>
      <c r="P35" s="510" t="str">
        <f>IFERROR(INDEX('УЦН 2.0'!H:H,MATCH('УЦН 1.0'!R35,'УЦН 2.0'!L:L,0)),"")</f>
        <v/>
      </c>
      <c r="Q35" s="510">
        <f>IFERROR(INDEX('ПРТС'!H:H,MATCH('УЦН 1.0'!R35,'ПРТС'!P:P,0)),"")</f>
        <v>2023</v>
      </c>
      <c r="R35" s="494">
        <v>308</v>
      </c>
      <c r="S35" s="378"/>
      <c r="T35" s="378"/>
      <c r="U35" s="378"/>
      <c r="V35" s="378"/>
      <c r="W35" s="378"/>
      <c r="X35" s="378"/>
      <c r="Y35" s="378"/>
      <c r="Z35" s="378"/>
      <c r="AA35" s="378"/>
      <c r="AB35" s="378"/>
      <c r="AC35" s="378"/>
      <c r="AD35" s="378"/>
      <c r="AE35" s="378"/>
      <c r="AF35" s="378"/>
      <c r="AG35" s="378"/>
      <c r="AH35" s="378"/>
    </row>
    <row r="36" ht="42.75">
      <c r="A36" s="502">
        <v>35</v>
      </c>
      <c r="B36" s="513" t="s">
        <v>80</v>
      </c>
      <c r="C36" s="514" t="s">
        <v>595</v>
      </c>
      <c r="D36" s="505">
        <v>2019</v>
      </c>
      <c r="E36" s="506">
        <v>43826</v>
      </c>
      <c r="F36" s="506">
        <v>43830</v>
      </c>
      <c r="G36" s="507" t="s">
        <v>853</v>
      </c>
      <c r="H36" s="508" t="str">
        <f t="shared" si="7"/>
        <v>ВОЛС</v>
      </c>
      <c r="I36" s="508" t="s">
        <v>156</v>
      </c>
      <c r="J36" s="508" t="s">
        <v>156</v>
      </c>
      <c r="K36" s="508" t="s">
        <v>156</v>
      </c>
      <c r="L36" s="515" t="s">
        <v>156</v>
      </c>
      <c r="M36" s="511" t="s">
        <v>819</v>
      </c>
      <c r="N36" s="508" t="s">
        <v>156</v>
      </c>
      <c r="O36" s="512" t="s">
        <v>156</v>
      </c>
      <c r="P36" s="510" t="str">
        <f>IFERROR(INDEX('УЦН 2.0'!H:H,MATCH('УЦН 1.0'!R36,'УЦН 2.0'!L:L,0)),"")</f>
        <v/>
      </c>
      <c r="Q36" s="510">
        <f>IFERROR(INDEX('ПРТС'!H:H,MATCH('УЦН 1.0'!R36,'ПРТС'!P:P,0)),"")</f>
        <v>2021</v>
      </c>
      <c r="R36" s="494">
        <v>309</v>
      </c>
      <c r="S36" s="378"/>
      <c r="T36" s="378"/>
      <c r="U36" s="378"/>
      <c r="V36" s="378"/>
      <c r="W36" s="378"/>
      <c r="X36" s="378"/>
      <c r="Y36" s="378"/>
      <c r="Z36" s="378"/>
      <c r="AA36" s="378"/>
      <c r="AB36" s="378"/>
      <c r="AC36" s="378"/>
      <c r="AD36" s="378"/>
      <c r="AE36" s="378"/>
      <c r="AF36" s="378"/>
      <c r="AG36" s="378"/>
      <c r="AH36" s="378"/>
    </row>
    <row r="37" ht="42.75">
      <c r="A37" s="502">
        <v>36</v>
      </c>
      <c r="B37" s="503" t="s">
        <v>80</v>
      </c>
      <c r="C37" s="504" t="s">
        <v>235</v>
      </c>
      <c r="D37" s="505">
        <v>2015</v>
      </c>
      <c r="E37" s="506">
        <v>42262</v>
      </c>
      <c r="F37" s="506">
        <v>42277</v>
      </c>
      <c r="G37" s="507" t="s">
        <v>854</v>
      </c>
      <c r="H37" s="508" t="str">
        <f t="shared" si="7"/>
        <v>ВОЛС</v>
      </c>
      <c r="I37" s="511" t="s">
        <v>819</v>
      </c>
      <c r="J37" s="508" t="s">
        <v>156</v>
      </c>
      <c r="K37" s="508" t="s">
        <v>156</v>
      </c>
      <c r="L37" s="508" t="s">
        <v>156</v>
      </c>
      <c r="M37" s="508" t="s">
        <v>156</v>
      </c>
      <c r="N37" s="508" t="s">
        <v>156</v>
      </c>
      <c r="O37" s="512" t="s">
        <v>156</v>
      </c>
      <c r="P37" s="510" t="str">
        <f>IFERROR(INDEX('УЦН 2.0'!H:H,MATCH('УЦН 1.0'!R37,'УЦН 2.0'!L:L,0)),"")</f>
        <v/>
      </c>
      <c r="Q37" s="510" t="str">
        <f>IFERROR(INDEX('ПРТС'!H:H,MATCH('УЦН 1.0'!R37,'ПРТС'!P:P,0)),"")</f>
        <v/>
      </c>
      <c r="R37" s="494">
        <v>313</v>
      </c>
      <c r="S37" s="378"/>
      <c r="T37" s="378"/>
      <c r="U37" s="378"/>
      <c r="V37" s="378"/>
      <c r="W37" s="378"/>
      <c r="X37" s="378"/>
      <c r="Y37" s="378"/>
      <c r="Z37" s="378"/>
      <c r="AA37" s="378"/>
      <c r="AB37" s="378"/>
      <c r="AC37" s="378"/>
      <c r="AD37" s="378"/>
      <c r="AE37" s="378"/>
      <c r="AF37" s="378"/>
      <c r="AG37" s="378"/>
      <c r="AH37" s="378"/>
    </row>
    <row r="38" ht="42.75">
      <c r="A38" s="502">
        <v>37</v>
      </c>
      <c r="B38" s="513" t="s">
        <v>80</v>
      </c>
      <c r="C38" s="514" t="s">
        <v>162</v>
      </c>
      <c r="D38" s="505">
        <v>2019</v>
      </c>
      <c r="E38" s="506">
        <v>43826</v>
      </c>
      <c r="F38" s="506">
        <v>43830</v>
      </c>
      <c r="G38" s="507" t="s">
        <v>855</v>
      </c>
      <c r="H38" s="508" t="str">
        <f t="shared" si="7"/>
        <v>ВОЛС</v>
      </c>
      <c r="I38" s="508" t="s">
        <v>156</v>
      </c>
      <c r="J38" s="508" t="s">
        <v>156</v>
      </c>
      <c r="K38" s="508" t="s">
        <v>156</v>
      </c>
      <c r="L38" s="515" t="s">
        <v>156</v>
      </c>
      <c r="M38" s="511" t="s">
        <v>819</v>
      </c>
      <c r="N38" s="508" t="s">
        <v>156</v>
      </c>
      <c r="O38" s="512" t="s">
        <v>156</v>
      </c>
      <c r="P38" s="510" t="str">
        <f>IFERROR(INDEX('УЦН 2.0'!H:H,MATCH('УЦН 1.0'!R38,'УЦН 2.0'!L:L,0)),"")</f>
        <v/>
      </c>
      <c r="Q38" s="510">
        <f>IFERROR(INDEX('ПРТС'!H:H,MATCH('УЦН 1.0'!R38,'ПРТС'!P:P,0)),"")</f>
        <v>2021</v>
      </c>
      <c r="R38" s="494">
        <v>317</v>
      </c>
      <c r="S38" s="378"/>
      <c r="T38" s="378"/>
      <c r="U38" s="378"/>
      <c r="V38" s="378"/>
      <c r="W38" s="378"/>
      <c r="X38" s="378"/>
      <c r="Y38" s="378"/>
      <c r="Z38" s="378"/>
      <c r="AA38" s="378"/>
      <c r="AB38" s="378"/>
      <c r="AC38" s="378"/>
      <c r="AD38" s="378"/>
      <c r="AE38" s="378"/>
      <c r="AF38" s="378"/>
      <c r="AG38" s="378"/>
      <c r="AH38" s="378"/>
    </row>
    <row r="39" ht="42.75">
      <c r="A39" s="502">
        <v>38</v>
      </c>
      <c r="B39" s="513" t="s">
        <v>80</v>
      </c>
      <c r="C39" s="514" t="s">
        <v>236</v>
      </c>
      <c r="D39" s="505">
        <v>2019</v>
      </c>
      <c r="E39" s="506">
        <v>43826</v>
      </c>
      <c r="F39" s="506">
        <v>43830</v>
      </c>
      <c r="G39" s="507" t="s">
        <v>856</v>
      </c>
      <c r="H39" s="508" t="str">
        <f t="shared" si="7"/>
        <v>ВОЛС</v>
      </c>
      <c r="I39" s="508" t="s">
        <v>156</v>
      </c>
      <c r="J39" s="508" t="s">
        <v>156</v>
      </c>
      <c r="K39" s="508" t="s">
        <v>156</v>
      </c>
      <c r="L39" s="515" t="s">
        <v>156</v>
      </c>
      <c r="M39" s="511" t="s">
        <v>819</v>
      </c>
      <c r="N39" s="508" t="s">
        <v>156</v>
      </c>
      <c r="O39" s="512" t="s">
        <v>156</v>
      </c>
      <c r="P39" s="510" t="str">
        <f>IFERROR(INDEX('УЦН 2.0'!H:H,MATCH('УЦН 1.0'!R39,'УЦН 2.0'!L:L,0)),"")</f>
        <v/>
      </c>
      <c r="Q39" s="510">
        <f>IFERROR(INDEX('ПРТС'!H:H,MATCH('УЦН 1.0'!R39,'ПРТС'!P:P,0)),"")</f>
        <v>2023</v>
      </c>
      <c r="R39" s="494">
        <v>320</v>
      </c>
      <c r="S39" s="378"/>
      <c r="T39" s="378"/>
      <c r="U39" s="378"/>
      <c r="V39" s="378"/>
      <c r="W39" s="378"/>
      <c r="X39" s="378"/>
      <c r="Y39" s="378"/>
      <c r="Z39" s="378"/>
      <c r="AA39" s="378"/>
      <c r="AB39" s="378"/>
      <c r="AC39" s="378"/>
      <c r="AD39" s="378"/>
      <c r="AE39" s="378"/>
      <c r="AF39" s="378"/>
      <c r="AG39" s="378"/>
      <c r="AH39" s="378"/>
    </row>
    <row r="40" ht="42.75">
      <c r="A40" s="502">
        <v>39</v>
      </c>
      <c r="B40" s="513" t="s">
        <v>80</v>
      </c>
      <c r="C40" s="514" t="s">
        <v>237</v>
      </c>
      <c r="D40" s="505">
        <v>2019</v>
      </c>
      <c r="E40" s="506">
        <v>43644</v>
      </c>
      <c r="F40" s="506">
        <v>43646</v>
      </c>
      <c r="G40" s="507" t="s">
        <v>857</v>
      </c>
      <c r="H40" s="508" t="str">
        <f t="shared" si="7"/>
        <v>ВОЛС</v>
      </c>
      <c r="I40" s="508" t="s">
        <v>156</v>
      </c>
      <c r="J40" s="508" t="s">
        <v>156</v>
      </c>
      <c r="K40" s="508" t="s">
        <v>156</v>
      </c>
      <c r="L40" s="508" t="s">
        <v>156</v>
      </c>
      <c r="M40" s="511" t="s">
        <v>819</v>
      </c>
      <c r="N40" s="508" t="s">
        <v>156</v>
      </c>
      <c r="O40" s="512" t="s">
        <v>156</v>
      </c>
      <c r="P40" s="510" t="str">
        <f>IFERROR(INDEX('УЦН 2.0'!H:H,MATCH('УЦН 1.0'!R40,'УЦН 2.0'!L:L,0)),"")</f>
        <v/>
      </c>
      <c r="Q40" s="510">
        <f>IFERROR(INDEX('ПРТС'!H:H,MATCH('УЦН 1.0'!R40,'ПРТС'!P:P,0)),"")</f>
        <v>2023</v>
      </c>
      <c r="R40" s="494">
        <v>327</v>
      </c>
      <c r="S40" s="378"/>
      <c r="T40" s="378"/>
      <c r="U40" s="378"/>
      <c r="V40" s="378"/>
      <c r="W40" s="378"/>
      <c r="X40" s="378"/>
      <c r="Y40" s="378"/>
      <c r="Z40" s="378"/>
      <c r="AA40" s="378"/>
      <c r="AB40" s="378"/>
      <c r="AC40" s="378"/>
      <c r="AD40" s="378"/>
      <c r="AE40" s="378"/>
      <c r="AF40" s="378"/>
      <c r="AG40" s="378"/>
      <c r="AH40" s="378"/>
    </row>
    <row r="41" ht="42.75">
      <c r="A41" s="502">
        <v>40</v>
      </c>
      <c r="B41" s="503" t="s">
        <v>105</v>
      </c>
      <c r="C41" s="504" t="s">
        <v>238</v>
      </c>
      <c r="D41" s="505">
        <v>2015</v>
      </c>
      <c r="E41" s="506">
        <v>42262</v>
      </c>
      <c r="F41" s="506">
        <v>42277</v>
      </c>
      <c r="G41" s="507" t="s">
        <v>858</v>
      </c>
      <c r="H41" s="508" t="str">
        <f t="shared" si="7"/>
        <v>ВОЛС</v>
      </c>
      <c r="I41" s="511" t="s">
        <v>819</v>
      </c>
      <c r="J41" s="508" t="s">
        <v>156</v>
      </c>
      <c r="K41" s="508" t="s">
        <v>156</v>
      </c>
      <c r="L41" s="508" t="s">
        <v>156</v>
      </c>
      <c r="M41" s="508" t="s">
        <v>156</v>
      </c>
      <c r="N41" s="508" t="s">
        <v>156</v>
      </c>
      <c r="O41" s="512" t="s">
        <v>156</v>
      </c>
      <c r="P41" s="510" t="str">
        <f>IFERROR(INDEX('УЦН 2.0'!H:H,MATCH('УЦН 1.0'!R41,'УЦН 2.0'!L:L,0)),"")</f>
        <v/>
      </c>
      <c r="Q41" s="510" t="str">
        <f>IFERROR(INDEX('ПРТС'!H:H,MATCH('УЦН 1.0'!R41,'ПРТС'!P:P,0)),"")</f>
        <v/>
      </c>
      <c r="R41" s="494">
        <v>336</v>
      </c>
      <c r="S41" s="378"/>
      <c r="T41" s="378"/>
      <c r="U41" s="378"/>
      <c r="V41" s="378"/>
      <c r="W41" s="378"/>
      <c r="X41" s="378"/>
      <c r="Y41" s="378"/>
      <c r="Z41" s="378"/>
      <c r="AA41" s="378"/>
      <c r="AB41" s="378"/>
      <c r="AC41" s="378"/>
      <c r="AD41" s="378"/>
      <c r="AE41" s="378"/>
      <c r="AF41" s="378"/>
      <c r="AG41" s="378"/>
      <c r="AH41" s="378"/>
    </row>
    <row r="42" ht="42.75">
      <c r="A42" s="502">
        <v>41</v>
      </c>
      <c r="B42" s="513" t="s">
        <v>105</v>
      </c>
      <c r="C42" s="514" t="s">
        <v>165</v>
      </c>
      <c r="D42" s="505">
        <v>2021</v>
      </c>
      <c r="E42" s="506">
        <v>44560</v>
      </c>
      <c r="F42" s="506">
        <v>44561</v>
      </c>
      <c r="G42" s="507" t="s">
        <v>859</v>
      </c>
      <c r="H42" s="508" t="str">
        <f t="shared" si="7"/>
        <v>ВОЛС</v>
      </c>
      <c r="I42" s="508" t="s">
        <v>156</v>
      </c>
      <c r="J42" s="508" t="s">
        <v>156</v>
      </c>
      <c r="K42" s="508" t="s">
        <v>156</v>
      </c>
      <c r="L42" s="515" t="s">
        <v>156</v>
      </c>
      <c r="M42" s="520" t="s">
        <v>156</v>
      </c>
      <c r="N42" s="508" t="s">
        <v>156</v>
      </c>
      <c r="O42" s="509" t="s">
        <v>819</v>
      </c>
      <c r="P42" s="510" t="str">
        <f>IFERROR(INDEX('УЦН 2.0'!H:H,MATCH('УЦН 1.0'!R42,'УЦН 2.0'!L:L,0)),"")</f>
        <v/>
      </c>
      <c r="Q42" s="510">
        <f>IFERROR(INDEX('ПРТС'!H:H,MATCH('УЦН 1.0'!R42,'ПРТС'!P:P,0)),"")</f>
        <v>2021</v>
      </c>
      <c r="R42" s="494">
        <v>351</v>
      </c>
      <c r="S42" s="378"/>
      <c r="T42" s="378"/>
      <c r="U42" s="378"/>
      <c r="V42" s="378"/>
      <c r="W42" s="378"/>
      <c r="X42" s="378"/>
      <c r="Y42" s="378"/>
      <c r="Z42" s="378"/>
      <c r="AA42" s="378"/>
      <c r="AB42" s="378"/>
      <c r="AC42" s="378"/>
      <c r="AD42" s="378"/>
      <c r="AE42" s="378"/>
      <c r="AF42" s="378"/>
      <c r="AG42" s="378"/>
      <c r="AH42" s="378"/>
    </row>
    <row r="43" ht="42.75">
      <c r="A43" s="502">
        <v>42</v>
      </c>
      <c r="B43" s="503" t="s">
        <v>105</v>
      </c>
      <c r="C43" s="504" t="s">
        <v>239</v>
      </c>
      <c r="D43" s="505">
        <v>2019</v>
      </c>
      <c r="E43" s="506">
        <v>43644</v>
      </c>
      <c r="F43" s="506">
        <v>43646</v>
      </c>
      <c r="G43" s="507" t="s">
        <v>860</v>
      </c>
      <c r="H43" s="508" t="str">
        <f t="shared" si="7"/>
        <v>ВОЛС</v>
      </c>
      <c r="I43" s="508" t="s">
        <v>156</v>
      </c>
      <c r="J43" s="508" t="s">
        <v>156</v>
      </c>
      <c r="K43" s="508" t="s">
        <v>156</v>
      </c>
      <c r="L43" s="515" t="s">
        <v>156</v>
      </c>
      <c r="M43" s="511" t="s">
        <v>819</v>
      </c>
      <c r="N43" s="508" t="s">
        <v>156</v>
      </c>
      <c r="O43" s="512" t="s">
        <v>156</v>
      </c>
      <c r="P43" s="510" t="str">
        <f>IFERROR(INDEX('УЦН 2.0'!H:H,MATCH('УЦН 1.0'!R43,'УЦН 2.0'!L:L,0)),"")</f>
        <v/>
      </c>
      <c r="Q43" s="510" t="str">
        <f>IFERROR(INDEX('ПРТС'!H:H,MATCH('УЦН 1.0'!R43,'ПРТС'!P:P,0)),"")</f>
        <v/>
      </c>
      <c r="R43" s="494">
        <v>357</v>
      </c>
      <c r="S43" s="378"/>
      <c r="T43" s="378"/>
      <c r="U43" s="378"/>
      <c r="V43" s="378"/>
      <c r="W43" s="378"/>
      <c r="X43" s="378"/>
      <c r="Y43" s="378"/>
      <c r="Z43" s="378"/>
      <c r="AA43" s="378"/>
      <c r="AB43" s="378"/>
      <c r="AC43" s="378"/>
      <c r="AD43" s="378"/>
      <c r="AE43" s="378"/>
      <c r="AF43" s="378"/>
      <c r="AG43" s="378"/>
      <c r="AH43" s="378"/>
    </row>
    <row r="44" ht="42.75">
      <c r="A44" s="502">
        <v>43</v>
      </c>
      <c r="B44" s="513" t="s">
        <v>105</v>
      </c>
      <c r="C44" s="514" t="s">
        <v>240</v>
      </c>
      <c r="D44" s="505">
        <v>2015</v>
      </c>
      <c r="E44" s="506">
        <v>42262</v>
      </c>
      <c r="F44" s="506">
        <v>42277</v>
      </c>
      <c r="G44" s="507" t="s">
        <v>861</v>
      </c>
      <c r="H44" s="508" t="str">
        <f t="shared" si="7"/>
        <v>ВОЛС</v>
      </c>
      <c r="I44" s="511" t="s">
        <v>819</v>
      </c>
      <c r="J44" s="508" t="s">
        <v>156</v>
      </c>
      <c r="K44" s="508" t="s">
        <v>156</v>
      </c>
      <c r="L44" s="508" t="s">
        <v>156</v>
      </c>
      <c r="M44" s="508" t="s">
        <v>156</v>
      </c>
      <c r="N44" s="508" t="s">
        <v>156</v>
      </c>
      <c r="O44" s="512" t="s">
        <v>156</v>
      </c>
      <c r="P44" s="510" t="str">
        <f>IFERROR(INDEX('УЦН 2.0'!H:H,MATCH('УЦН 1.0'!R44,'УЦН 2.0'!L:L,0)),"")</f>
        <v/>
      </c>
      <c r="Q44" s="510">
        <f>IFERROR(INDEX('ПРТС'!H:H,MATCH('УЦН 1.0'!R44,'ПРТС'!P:P,0)),"")</f>
        <v>2024</v>
      </c>
      <c r="R44" s="494">
        <v>358</v>
      </c>
      <c r="S44" s="378"/>
      <c r="T44" s="378"/>
      <c r="U44" s="378"/>
      <c r="V44" s="378"/>
      <c r="W44" s="378"/>
      <c r="X44" s="378"/>
      <c r="Y44" s="378"/>
      <c r="Z44" s="378"/>
      <c r="AA44" s="378"/>
      <c r="AB44" s="378"/>
      <c r="AC44" s="378"/>
      <c r="AD44" s="378"/>
      <c r="AE44" s="378"/>
      <c r="AF44" s="378"/>
      <c r="AG44" s="378"/>
      <c r="AH44" s="378"/>
    </row>
    <row r="45" ht="42.75">
      <c r="A45" s="502">
        <v>44</v>
      </c>
      <c r="B45" s="513" t="s">
        <v>166</v>
      </c>
      <c r="C45" s="514" t="s">
        <v>167</v>
      </c>
      <c r="D45" s="505">
        <v>2019</v>
      </c>
      <c r="E45" s="506">
        <v>43826</v>
      </c>
      <c r="F45" s="506">
        <v>43830</v>
      </c>
      <c r="G45" s="507" t="s">
        <v>862</v>
      </c>
      <c r="H45" s="508" t="str">
        <f t="shared" si="7"/>
        <v>ВОЛС</v>
      </c>
      <c r="I45" s="508" t="s">
        <v>156</v>
      </c>
      <c r="J45" s="508" t="s">
        <v>156</v>
      </c>
      <c r="K45" s="508" t="s">
        <v>156</v>
      </c>
      <c r="L45" s="515" t="s">
        <v>156</v>
      </c>
      <c r="M45" s="511" t="s">
        <v>819</v>
      </c>
      <c r="N45" s="508" t="s">
        <v>156</v>
      </c>
      <c r="O45" s="512" t="s">
        <v>156</v>
      </c>
      <c r="P45" s="510" t="str">
        <f>IFERROR(INDEX('УЦН 2.0'!H:H,MATCH('УЦН 1.0'!R45,'УЦН 2.0'!L:L,0)),"")</f>
        <v/>
      </c>
      <c r="Q45" s="510">
        <f>IFERROR(INDEX('ПРТС'!H:H,MATCH('УЦН 1.0'!R45,'ПРТС'!P:P,0)),"")</f>
        <v>2020</v>
      </c>
      <c r="R45" s="494">
        <v>368</v>
      </c>
      <c r="S45" s="378"/>
      <c r="T45" s="378"/>
      <c r="U45" s="378"/>
      <c r="V45" s="378"/>
      <c r="W45" s="378"/>
      <c r="X45" s="378"/>
      <c r="Y45" s="378"/>
      <c r="Z45" s="378"/>
      <c r="AA45" s="378"/>
      <c r="AB45" s="378"/>
      <c r="AC45" s="378"/>
      <c r="AD45" s="378"/>
      <c r="AE45" s="378"/>
      <c r="AF45" s="378"/>
      <c r="AG45" s="378"/>
      <c r="AH45" s="378"/>
    </row>
    <row r="46" ht="24">
      <c r="A46" s="502">
        <v>45</v>
      </c>
      <c r="B46" s="521" t="s">
        <v>166</v>
      </c>
      <c r="C46" s="522" t="s">
        <v>241</v>
      </c>
      <c r="D46" s="523">
        <v>2019</v>
      </c>
      <c r="E46" s="524"/>
      <c r="F46" s="524"/>
      <c r="G46" s="525" t="s">
        <v>863</v>
      </c>
      <c r="H46" s="526" t="str">
        <f t="shared" si="7"/>
        <v>ВОЛС</v>
      </c>
      <c r="I46" s="526" t="s">
        <v>156</v>
      </c>
      <c r="J46" s="526" t="s">
        <v>156</v>
      </c>
      <c r="K46" s="526" t="s">
        <v>156</v>
      </c>
      <c r="L46" s="527" t="s">
        <v>156</v>
      </c>
      <c r="M46" s="526" t="s">
        <v>819</v>
      </c>
      <c r="N46" s="526" t="s">
        <v>156</v>
      </c>
      <c r="O46" s="528" t="s">
        <v>156</v>
      </c>
      <c r="P46" s="529" t="str">
        <f>IFERROR(INDEX('УЦН 2.0'!H:H,MATCH('УЦН 1.0'!R46,'УЦН 2.0'!L:L,0)),"")</f>
        <v/>
      </c>
      <c r="Q46" s="529" t="str">
        <f>IFERROR(INDEX('ПРТС'!H:H,MATCH('УЦН 1.0'!R46,'ПРТС'!P:P,0)),"")</f>
        <v/>
      </c>
      <c r="R46" s="530">
        <v>370</v>
      </c>
      <c r="S46" s="378"/>
      <c r="T46" s="378"/>
      <c r="U46" s="378"/>
      <c r="V46" s="378"/>
      <c r="W46" s="378"/>
      <c r="X46" s="378"/>
      <c r="Y46" s="378"/>
      <c r="Z46" s="378"/>
      <c r="AA46" s="378"/>
      <c r="AB46" s="378"/>
      <c r="AC46" s="378"/>
      <c r="AD46" s="378"/>
      <c r="AE46" s="378"/>
      <c r="AF46" s="378"/>
      <c r="AG46" s="378"/>
      <c r="AH46" s="378"/>
    </row>
    <row r="47" ht="28.5">
      <c r="A47" s="502">
        <v>46</v>
      </c>
      <c r="B47" s="516" t="s">
        <v>166</v>
      </c>
      <c r="C47" s="517" t="s">
        <v>242</v>
      </c>
      <c r="D47" s="505">
        <v>2019</v>
      </c>
      <c r="E47" s="506">
        <v>43826</v>
      </c>
      <c r="F47" s="506">
        <v>43830</v>
      </c>
      <c r="G47" s="507" t="s">
        <v>864</v>
      </c>
      <c r="H47" s="508" t="str">
        <f t="shared" si="7"/>
        <v>ВОЛС</v>
      </c>
      <c r="I47" s="508" t="s">
        <v>156</v>
      </c>
      <c r="J47" s="508" t="s">
        <v>156</v>
      </c>
      <c r="K47" s="508" t="s">
        <v>156</v>
      </c>
      <c r="L47" s="515" t="s">
        <v>156</v>
      </c>
      <c r="M47" s="511" t="s">
        <v>819</v>
      </c>
      <c r="N47" s="508" t="s">
        <v>156</v>
      </c>
      <c r="O47" s="512" t="s">
        <v>156</v>
      </c>
      <c r="P47" s="510">
        <f>IFERROR(INDEX('УЦН 2.0'!H:H,MATCH('УЦН 1.0'!R47,'УЦН 2.0'!L:L,0)),"")</f>
        <v>2021</v>
      </c>
      <c r="Q47" s="510" t="str">
        <f>IFERROR(INDEX('ПРТС'!H:H,MATCH('УЦН 1.0'!R47,'ПРТС'!P:P,0)),"")</f>
        <v/>
      </c>
      <c r="R47" s="494">
        <v>387</v>
      </c>
      <c r="S47" s="378"/>
      <c r="T47" s="378"/>
      <c r="U47" s="378"/>
      <c r="V47" s="378"/>
      <c r="W47" s="378"/>
      <c r="X47" s="378"/>
      <c r="Y47" s="378"/>
      <c r="Z47" s="378"/>
      <c r="AA47" s="378"/>
      <c r="AB47" s="378"/>
      <c r="AC47" s="378"/>
      <c r="AD47" s="378"/>
      <c r="AE47" s="378"/>
      <c r="AF47" s="378"/>
      <c r="AG47" s="378"/>
      <c r="AH47" s="378"/>
    </row>
    <row r="48" ht="33.75">
      <c r="A48" s="502">
        <v>47</v>
      </c>
      <c r="B48" s="503" t="s">
        <v>166</v>
      </c>
      <c r="C48" s="504" t="s">
        <v>243</v>
      </c>
      <c r="D48" s="505">
        <v>2019</v>
      </c>
      <c r="E48" s="506">
        <v>43826</v>
      </c>
      <c r="F48" s="506">
        <v>43830</v>
      </c>
      <c r="G48" s="507" t="s">
        <v>865</v>
      </c>
      <c r="H48" s="508" t="str">
        <f t="shared" si="7"/>
        <v>ВОЛС</v>
      </c>
      <c r="I48" s="508" t="s">
        <v>156</v>
      </c>
      <c r="J48" s="508" t="s">
        <v>156</v>
      </c>
      <c r="K48" s="508" t="s">
        <v>156</v>
      </c>
      <c r="L48" s="515" t="s">
        <v>156</v>
      </c>
      <c r="M48" s="511" t="s">
        <v>819</v>
      </c>
      <c r="N48" s="508" t="s">
        <v>156</v>
      </c>
      <c r="O48" s="512" t="s">
        <v>156</v>
      </c>
      <c r="P48" s="510" t="str">
        <f>IFERROR(INDEX('УЦН 2.0'!H:H,MATCH('УЦН 1.0'!R48,'УЦН 2.0'!L:L,0)),"")</f>
        <v/>
      </c>
      <c r="Q48" s="510" t="str">
        <f>IFERROR(INDEX('ПРТС'!H:H,MATCH('УЦН 1.0'!R48,'ПРТС'!P:P,0)),"")</f>
        <v/>
      </c>
      <c r="R48" s="494">
        <v>390</v>
      </c>
      <c r="S48" s="378"/>
      <c r="T48" s="378"/>
      <c r="U48" s="378"/>
      <c r="V48" s="378"/>
      <c r="W48" s="378"/>
      <c r="X48" s="378"/>
      <c r="Y48" s="378"/>
      <c r="Z48" s="378"/>
      <c r="AA48" s="378"/>
      <c r="AB48" s="378"/>
      <c r="AC48" s="378"/>
      <c r="AD48" s="378"/>
      <c r="AE48" s="378"/>
      <c r="AF48" s="378"/>
      <c r="AG48" s="378"/>
      <c r="AH48" s="378"/>
    </row>
    <row r="49" ht="33.75">
      <c r="A49" s="502">
        <v>48</v>
      </c>
      <c r="B49" s="503" t="s">
        <v>244</v>
      </c>
      <c r="C49" s="504" t="s">
        <v>245</v>
      </c>
      <c r="D49" s="505">
        <v>2021</v>
      </c>
      <c r="E49" s="506">
        <v>44560</v>
      </c>
      <c r="F49" s="506">
        <v>44561</v>
      </c>
      <c r="G49" s="507" t="s">
        <v>866</v>
      </c>
      <c r="H49" s="508" t="str">
        <f t="shared" si="7"/>
        <v>ВОЛС</v>
      </c>
      <c r="I49" s="508" t="s">
        <v>156</v>
      </c>
      <c r="J49" s="508" t="s">
        <v>156</v>
      </c>
      <c r="K49" s="508" t="s">
        <v>156</v>
      </c>
      <c r="L49" s="508" t="s">
        <v>156</v>
      </c>
      <c r="M49" s="508" t="s">
        <v>156</v>
      </c>
      <c r="N49" s="508" t="s">
        <v>156</v>
      </c>
      <c r="O49" s="509" t="s">
        <v>819</v>
      </c>
      <c r="P49" s="510" t="str">
        <f>IFERROR(INDEX('УЦН 2.0'!H:H,MATCH('УЦН 1.0'!R49,'УЦН 2.0'!L:L,0)),"")</f>
        <v/>
      </c>
      <c r="Q49" s="510" t="str">
        <f>IFERROR(INDEX('ПРТС'!H:H,MATCH('УЦН 1.0'!R49,'ПРТС'!P:P,0)),"")</f>
        <v/>
      </c>
      <c r="R49" s="494">
        <v>405</v>
      </c>
      <c r="S49" s="378"/>
      <c r="T49" s="378"/>
      <c r="U49" s="378"/>
      <c r="V49" s="378"/>
      <c r="W49" s="378"/>
      <c r="X49" s="378"/>
      <c r="Y49" s="378"/>
      <c r="Z49" s="378"/>
      <c r="AA49" s="378"/>
      <c r="AB49" s="378"/>
      <c r="AC49" s="378"/>
      <c r="AD49" s="378"/>
      <c r="AE49" s="378"/>
      <c r="AF49" s="378"/>
      <c r="AG49" s="378"/>
      <c r="AH49" s="378"/>
    </row>
    <row r="50" ht="33.75">
      <c r="A50" s="502">
        <v>49</v>
      </c>
      <c r="B50" s="503" t="s">
        <v>244</v>
      </c>
      <c r="C50" s="504" t="s">
        <v>246</v>
      </c>
      <c r="D50" s="505">
        <v>2021</v>
      </c>
      <c r="E50" s="506">
        <v>44560</v>
      </c>
      <c r="F50" s="506">
        <v>44561</v>
      </c>
      <c r="G50" s="507" t="s">
        <v>867</v>
      </c>
      <c r="H50" s="508" t="str">
        <f t="shared" si="7"/>
        <v>ВОЛС</v>
      </c>
      <c r="I50" s="508" t="s">
        <v>156</v>
      </c>
      <c r="J50" s="508" t="s">
        <v>156</v>
      </c>
      <c r="K50" s="508" t="s">
        <v>156</v>
      </c>
      <c r="L50" s="508" t="s">
        <v>156</v>
      </c>
      <c r="M50" s="508" t="s">
        <v>156</v>
      </c>
      <c r="N50" s="508" t="s">
        <v>156</v>
      </c>
      <c r="O50" s="509" t="s">
        <v>819</v>
      </c>
      <c r="P50" s="510" t="str">
        <f>IFERROR(INDEX('УЦН 2.0'!H:H,MATCH('УЦН 1.0'!R50,'УЦН 2.0'!L:L,0)),"")</f>
        <v/>
      </c>
      <c r="Q50" s="510" t="str">
        <f>IFERROR(INDEX('ПРТС'!H:H,MATCH('УЦН 1.0'!R50,'ПРТС'!P:P,0)),"")</f>
        <v/>
      </c>
      <c r="R50" s="494">
        <v>407</v>
      </c>
      <c r="S50" s="378"/>
      <c r="T50" s="378"/>
      <c r="U50" s="378"/>
      <c r="V50" s="378"/>
      <c r="W50" s="378"/>
      <c r="X50" s="378"/>
      <c r="Y50" s="378"/>
      <c r="Z50" s="378"/>
      <c r="AA50" s="378"/>
      <c r="AB50" s="378"/>
      <c r="AC50" s="378"/>
      <c r="AD50" s="378"/>
      <c r="AE50" s="378"/>
      <c r="AF50" s="378"/>
      <c r="AG50" s="378"/>
      <c r="AH50" s="378"/>
    </row>
    <row r="51" ht="42.75">
      <c r="A51" s="502">
        <v>50</v>
      </c>
      <c r="B51" s="516" t="s">
        <v>247</v>
      </c>
      <c r="C51" s="517" t="s">
        <v>248</v>
      </c>
      <c r="D51" s="523">
        <v>2018</v>
      </c>
      <c r="E51" s="531">
        <v>43035</v>
      </c>
      <c r="F51" s="531">
        <v>43190</v>
      </c>
      <c r="G51" s="507" t="s">
        <v>868</v>
      </c>
      <c r="H51" s="508" t="str">
        <f t="shared" si="7"/>
        <v>ВОЛС</v>
      </c>
      <c r="I51" s="508" t="s">
        <v>156</v>
      </c>
      <c r="J51" s="508" t="s">
        <v>156</v>
      </c>
      <c r="K51" s="508" t="s">
        <v>156</v>
      </c>
      <c r="L51" s="511" t="s">
        <v>819</v>
      </c>
      <c r="M51" s="508" t="s">
        <v>156</v>
      </c>
      <c r="N51" s="508" t="s">
        <v>156</v>
      </c>
      <c r="O51" s="512" t="s">
        <v>156</v>
      </c>
      <c r="P51" s="510">
        <f>IFERROR(INDEX('УЦН 2.0'!H:H,MATCH('УЦН 1.0'!R51,'УЦН 2.0'!L:L,0)),"")</f>
        <v>2021</v>
      </c>
      <c r="Q51" s="510" t="str">
        <f>IFERROR(INDEX('ПРТС'!H:H,MATCH('УЦН 1.0'!R51,'ПРТС'!P:P,0)),"")</f>
        <v/>
      </c>
      <c r="R51" s="494">
        <v>411</v>
      </c>
      <c r="S51" s="378"/>
      <c r="T51" s="378"/>
      <c r="U51" s="378"/>
      <c r="V51" s="378"/>
      <c r="W51" s="378"/>
      <c r="X51" s="378"/>
      <c r="Y51" s="378"/>
      <c r="Z51" s="378"/>
      <c r="AA51" s="378"/>
      <c r="AB51" s="378"/>
      <c r="AC51" s="378"/>
      <c r="AD51" s="378"/>
      <c r="AE51" s="378"/>
      <c r="AF51" s="378"/>
      <c r="AG51" s="378"/>
      <c r="AH51" s="378"/>
    </row>
    <row r="52" ht="42.75">
      <c r="A52" s="502">
        <v>51</v>
      </c>
      <c r="B52" s="503" t="s">
        <v>247</v>
      </c>
      <c r="C52" s="504" t="s">
        <v>249</v>
      </c>
      <c r="D52" s="505">
        <v>2017</v>
      </c>
      <c r="E52" s="506">
        <v>42947</v>
      </c>
      <c r="F52" s="506">
        <v>43100</v>
      </c>
      <c r="G52" s="507" t="s">
        <v>869</v>
      </c>
      <c r="H52" s="508" t="str">
        <f t="shared" si="7"/>
        <v>ВОЛС</v>
      </c>
      <c r="I52" s="508" t="s">
        <v>156</v>
      </c>
      <c r="J52" s="508" t="s">
        <v>156</v>
      </c>
      <c r="K52" s="511" t="s">
        <v>819</v>
      </c>
      <c r="L52" s="508" t="s">
        <v>156</v>
      </c>
      <c r="M52" s="508" t="s">
        <v>156</v>
      </c>
      <c r="N52" s="508" t="s">
        <v>156</v>
      </c>
      <c r="O52" s="512" t="s">
        <v>156</v>
      </c>
      <c r="P52" s="510" t="str">
        <f>IFERROR(INDEX('УЦН 2.0'!H:H,MATCH('УЦН 1.0'!R52,'УЦН 2.0'!L:L,0)),"")</f>
        <v/>
      </c>
      <c r="Q52" s="510" t="str">
        <f>IFERROR(INDEX('ПРТС'!H:H,MATCH('УЦН 1.0'!R52,'ПРТС'!P:P,0)),"")</f>
        <v/>
      </c>
      <c r="R52" s="494">
        <v>415</v>
      </c>
      <c r="S52" s="378"/>
      <c r="T52" s="378"/>
      <c r="U52" s="378"/>
      <c r="V52" s="378"/>
      <c r="W52" s="378"/>
      <c r="X52" s="378"/>
      <c r="Y52" s="378"/>
      <c r="Z52" s="378"/>
      <c r="AA52" s="378"/>
      <c r="AB52" s="378"/>
      <c r="AC52" s="378"/>
      <c r="AD52" s="378"/>
      <c r="AE52" s="378"/>
      <c r="AF52" s="378"/>
      <c r="AG52" s="378"/>
      <c r="AH52" s="378"/>
    </row>
    <row r="53" ht="28.5">
      <c r="A53" s="502">
        <v>52</v>
      </c>
      <c r="B53" s="516" t="s">
        <v>247</v>
      </c>
      <c r="C53" s="517" t="s">
        <v>250</v>
      </c>
      <c r="D53" s="523">
        <v>2018</v>
      </c>
      <c r="E53" s="531">
        <v>43035</v>
      </c>
      <c r="F53" s="531">
        <v>43190</v>
      </c>
      <c r="G53" s="507" t="s">
        <v>870</v>
      </c>
      <c r="H53" s="508" t="str">
        <f t="shared" si="7"/>
        <v>ВОЛС</v>
      </c>
      <c r="I53" s="508" t="s">
        <v>156</v>
      </c>
      <c r="J53" s="508" t="s">
        <v>156</v>
      </c>
      <c r="K53" s="508" t="s">
        <v>156</v>
      </c>
      <c r="L53" s="511" t="s">
        <v>819</v>
      </c>
      <c r="M53" s="508" t="s">
        <v>156</v>
      </c>
      <c r="N53" s="508" t="s">
        <v>156</v>
      </c>
      <c r="O53" s="512" t="s">
        <v>156</v>
      </c>
      <c r="P53" s="510" t="str">
        <f>IFERROR(INDEX('УЦН 2.0'!H:H,MATCH('УЦН 1.0'!R53,'УЦН 2.0'!L:L,0)),"")</f>
        <v xml:space="preserve">2023 (с 2022)</v>
      </c>
      <c r="Q53" s="510" t="str">
        <f>IFERROR(INDEX('ПРТС'!H:H,MATCH('УЦН 1.0'!R53,'ПРТС'!P:P,0)),"")</f>
        <v/>
      </c>
      <c r="R53" s="494">
        <v>420</v>
      </c>
      <c r="S53" s="378"/>
      <c r="T53" s="378"/>
      <c r="U53" s="378"/>
      <c r="V53" s="378"/>
      <c r="W53" s="378"/>
      <c r="X53" s="378"/>
      <c r="Y53" s="378"/>
      <c r="Z53" s="378"/>
      <c r="AA53" s="378"/>
      <c r="AB53" s="378"/>
      <c r="AC53" s="378"/>
      <c r="AD53" s="378"/>
      <c r="AE53" s="378"/>
      <c r="AF53" s="378"/>
      <c r="AG53" s="378"/>
      <c r="AH53" s="378"/>
    </row>
    <row r="54" ht="42.75">
      <c r="A54" s="502">
        <v>53</v>
      </c>
      <c r="B54" s="503" t="s">
        <v>247</v>
      </c>
      <c r="C54" s="504" t="s">
        <v>251</v>
      </c>
      <c r="D54" s="505">
        <v>2017</v>
      </c>
      <c r="E54" s="506">
        <v>42978</v>
      </c>
      <c r="F54" s="506">
        <v>43100</v>
      </c>
      <c r="G54" s="507" t="s">
        <v>871</v>
      </c>
      <c r="H54" s="508" t="str">
        <f t="shared" si="7"/>
        <v>ВОЛС</v>
      </c>
      <c r="I54" s="508" t="s">
        <v>156</v>
      </c>
      <c r="J54" s="508" t="s">
        <v>156</v>
      </c>
      <c r="K54" s="511" t="s">
        <v>819</v>
      </c>
      <c r="L54" s="508" t="s">
        <v>156</v>
      </c>
      <c r="M54" s="508" t="s">
        <v>156</v>
      </c>
      <c r="N54" s="508" t="s">
        <v>156</v>
      </c>
      <c r="O54" s="512" t="s">
        <v>156</v>
      </c>
      <c r="P54" s="510" t="str">
        <f>IFERROR(INDEX('УЦН 2.0'!H:H,MATCH('УЦН 1.0'!R54,'УЦН 2.0'!L:L,0)),"")</f>
        <v/>
      </c>
      <c r="Q54" s="510" t="str">
        <f>IFERROR(INDEX('ПРТС'!H:H,MATCH('УЦН 1.0'!R54,'ПРТС'!P:P,0)),"")</f>
        <v/>
      </c>
      <c r="R54" s="494">
        <v>426</v>
      </c>
      <c r="S54" s="378"/>
      <c r="T54" s="378"/>
      <c r="U54" s="378"/>
      <c r="V54" s="378"/>
      <c r="W54" s="378"/>
      <c r="X54" s="378"/>
      <c r="Y54" s="378"/>
      <c r="Z54" s="378"/>
      <c r="AA54" s="378"/>
      <c r="AB54" s="378"/>
      <c r="AC54" s="378"/>
      <c r="AD54" s="378"/>
      <c r="AE54" s="378"/>
      <c r="AF54" s="378"/>
      <c r="AG54" s="378"/>
      <c r="AH54" s="378"/>
    </row>
    <row r="55" ht="42.75">
      <c r="A55" s="502">
        <v>54</v>
      </c>
      <c r="B55" s="503" t="s">
        <v>247</v>
      </c>
      <c r="C55" s="504" t="s">
        <v>252</v>
      </c>
      <c r="D55" s="523">
        <v>2018</v>
      </c>
      <c r="E55" s="531">
        <v>43096</v>
      </c>
      <c r="F55" s="531">
        <v>43190</v>
      </c>
      <c r="G55" s="507" t="s">
        <v>872</v>
      </c>
      <c r="H55" s="508" t="str">
        <f t="shared" si="7"/>
        <v>ВОЛС</v>
      </c>
      <c r="I55" s="508" t="s">
        <v>156</v>
      </c>
      <c r="J55" s="508" t="s">
        <v>156</v>
      </c>
      <c r="K55" s="508" t="s">
        <v>156</v>
      </c>
      <c r="L55" s="511" t="s">
        <v>819</v>
      </c>
      <c r="M55" s="508" t="s">
        <v>156</v>
      </c>
      <c r="N55" s="508" t="s">
        <v>156</v>
      </c>
      <c r="O55" s="512" t="s">
        <v>156</v>
      </c>
      <c r="P55" s="510" t="str">
        <f>IFERROR(INDEX('УЦН 2.0'!H:H,MATCH('УЦН 1.0'!R55,'УЦН 2.0'!L:L,0)),"")</f>
        <v/>
      </c>
      <c r="Q55" s="510" t="str">
        <f>IFERROR(INDEX('ПРТС'!H:H,MATCH('УЦН 1.0'!R55,'ПРТС'!P:P,0)),"")</f>
        <v/>
      </c>
      <c r="R55" s="494">
        <v>427</v>
      </c>
      <c r="S55" s="378"/>
      <c r="T55" s="378"/>
      <c r="U55" s="378"/>
      <c r="V55" s="378"/>
      <c r="W55" s="378"/>
      <c r="X55" s="378"/>
      <c r="Y55" s="378"/>
      <c r="Z55" s="378"/>
      <c r="AA55" s="378"/>
      <c r="AB55" s="378"/>
      <c r="AC55" s="378"/>
      <c r="AD55" s="378"/>
      <c r="AE55" s="378"/>
      <c r="AF55" s="378"/>
      <c r="AG55" s="378"/>
      <c r="AH55" s="378"/>
    </row>
    <row r="56" ht="42.75">
      <c r="A56" s="502">
        <v>55</v>
      </c>
      <c r="B56" s="503" t="s">
        <v>247</v>
      </c>
      <c r="C56" s="504" t="s">
        <v>253</v>
      </c>
      <c r="D56" s="523">
        <v>2018</v>
      </c>
      <c r="E56" s="531">
        <v>43096</v>
      </c>
      <c r="F56" s="531">
        <v>43190</v>
      </c>
      <c r="G56" s="507" t="s">
        <v>873</v>
      </c>
      <c r="H56" s="508" t="str">
        <f t="shared" si="7"/>
        <v>ВОЛС</v>
      </c>
      <c r="I56" s="508" t="s">
        <v>156</v>
      </c>
      <c r="J56" s="508" t="s">
        <v>156</v>
      </c>
      <c r="K56" s="508" t="s">
        <v>156</v>
      </c>
      <c r="L56" s="511" t="s">
        <v>819</v>
      </c>
      <c r="M56" s="508" t="s">
        <v>156</v>
      </c>
      <c r="N56" s="508" t="s">
        <v>156</v>
      </c>
      <c r="O56" s="512" t="s">
        <v>156</v>
      </c>
      <c r="P56" s="510" t="str">
        <f>IFERROR(INDEX('УЦН 2.0'!H:H,MATCH('УЦН 1.0'!R56,'УЦН 2.0'!L:L,0)),"")</f>
        <v/>
      </c>
      <c r="Q56" s="510" t="str">
        <f>IFERROR(INDEX('ПРТС'!H:H,MATCH('УЦН 1.0'!R56,'ПРТС'!P:P,0)),"")</f>
        <v/>
      </c>
      <c r="R56" s="494">
        <v>429</v>
      </c>
      <c r="S56" s="378"/>
      <c r="T56" s="378"/>
      <c r="U56" s="378"/>
      <c r="V56" s="378"/>
      <c r="W56" s="378"/>
      <c r="X56" s="378"/>
      <c r="Y56" s="378"/>
      <c r="Z56" s="378"/>
      <c r="AA56" s="378"/>
      <c r="AB56" s="378"/>
      <c r="AC56" s="378"/>
      <c r="AD56" s="378"/>
      <c r="AE56" s="378"/>
      <c r="AF56" s="378"/>
      <c r="AG56" s="378"/>
      <c r="AH56" s="378"/>
    </row>
    <row r="57" ht="42.75">
      <c r="A57" s="502">
        <v>56</v>
      </c>
      <c r="B57" s="503" t="s">
        <v>247</v>
      </c>
      <c r="C57" s="504" t="s">
        <v>254</v>
      </c>
      <c r="D57" s="523">
        <v>2018</v>
      </c>
      <c r="E57" s="531">
        <v>43096</v>
      </c>
      <c r="F57" s="531">
        <v>43190</v>
      </c>
      <c r="G57" s="507" t="s">
        <v>874</v>
      </c>
      <c r="H57" s="508" t="str">
        <f t="shared" si="7"/>
        <v>ВОЛС</v>
      </c>
      <c r="I57" s="508" t="s">
        <v>156</v>
      </c>
      <c r="J57" s="508" t="s">
        <v>156</v>
      </c>
      <c r="K57" s="508" t="s">
        <v>156</v>
      </c>
      <c r="L57" s="511" t="s">
        <v>819</v>
      </c>
      <c r="M57" s="508" t="s">
        <v>156</v>
      </c>
      <c r="N57" s="508" t="s">
        <v>156</v>
      </c>
      <c r="O57" s="512" t="s">
        <v>156</v>
      </c>
      <c r="P57" s="510" t="str">
        <f>IFERROR(INDEX('УЦН 2.0'!H:H,MATCH('УЦН 1.0'!R57,'УЦН 2.0'!L:L,0)),"")</f>
        <v/>
      </c>
      <c r="Q57" s="510" t="str">
        <f>IFERROR(INDEX('ПРТС'!H:H,MATCH('УЦН 1.0'!R57,'ПРТС'!P:P,0)),"")</f>
        <v/>
      </c>
      <c r="R57" s="494">
        <v>430</v>
      </c>
      <c r="S57" s="378"/>
      <c r="T57" s="378"/>
      <c r="U57" s="378"/>
      <c r="V57" s="378"/>
      <c r="W57" s="378"/>
      <c r="X57" s="378"/>
      <c r="Y57" s="378"/>
      <c r="Z57" s="378"/>
      <c r="AA57" s="378"/>
      <c r="AB57" s="378"/>
      <c r="AC57" s="378"/>
      <c r="AD57" s="378"/>
      <c r="AE57" s="378"/>
      <c r="AF57" s="378"/>
      <c r="AG57" s="378"/>
      <c r="AH57" s="378"/>
    </row>
    <row r="58" ht="42.75">
      <c r="A58" s="502">
        <v>57</v>
      </c>
      <c r="B58" s="503" t="s">
        <v>247</v>
      </c>
      <c r="C58" s="504" t="s">
        <v>255</v>
      </c>
      <c r="D58" s="523">
        <v>2018</v>
      </c>
      <c r="E58" s="531">
        <v>43035</v>
      </c>
      <c r="F58" s="531">
        <v>43190</v>
      </c>
      <c r="G58" s="507" t="s">
        <v>875</v>
      </c>
      <c r="H58" s="508" t="str">
        <f t="shared" si="7"/>
        <v>ВОЛС</v>
      </c>
      <c r="I58" s="508" t="s">
        <v>156</v>
      </c>
      <c r="J58" s="508" t="s">
        <v>156</v>
      </c>
      <c r="K58" s="508" t="s">
        <v>156</v>
      </c>
      <c r="L58" s="511" t="s">
        <v>819</v>
      </c>
      <c r="M58" s="508" t="s">
        <v>156</v>
      </c>
      <c r="N58" s="508" t="s">
        <v>156</v>
      </c>
      <c r="O58" s="512" t="s">
        <v>156</v>
      </c>
      <c r="P58" s="510" t="str">
        <f>IFERROR(INDEX('УЦН 2.0'!H:H,MATCH('УЦН 1.0'!R58,'УЦН 2.0'!L:L,0)),"")</f>
        <v/>
      </c>
      <c r="Q58" s="510" t="str">
        <f>IFERROR(INDEX('ПРТС'!H:H,MATCH('УЦН 1.0'!R58,'ПРТС'!P:P,0)),"")</f>
        <v/>
      </c>
      <c r="R58" s="494">
        <v>432</v>
      </c>
      <c r="S58" s="378"/>
      <c r="T58" s="378"/>
      <c r="U58" s="378"/>
      <c r="V58" s="378"/>
      <c r="W58" s="378"/>
      <c r="X58" s="378"/>
      <c r="Y58" s="378"/>
      <c r="Z58" s="378"/>
      <c r="AA58" s="378"/>
      <c r="AB58" s="378"/>
      <c r="AC58" s="378"/>
      <c r="AD58" s="378"/>
      <c r="AE58" s="378"/>
      <c r="AF58" s="378"/>
      <c r="AG58" s="378"/>
      <c r="AH58" s="378"/>
    </row>
    <row r="59" ht="42.75">
      <c r="A59" s="502">
        <v>58</v>
      </c>
      <c r="B59" s="503" t="s">
        <v>247</v>
      </c>
      <c r="C59" s="504" t="s">
        <v>256</v>
      </c>
      <c r="D59" s="505">
        <v>2017</v>
      </c>
      <c r="E59" s="506">
        <v>42978</v>
      </c>
      <c r="F59" s="506">
        <v>43100</v>
      </c>
      <c r="G59" s="507" t="s">
        <v>876</v>
      </c>
      <c r="H59" s="508" t="str">
        <f t="shared" si="7"/>
        <v>ВОЛС</v>
      </c>
      <c r="I59" s="508" t="s">
        <v>156</v>
      </c>
      <c r="J59" s="508" t="s">
        <v>156</v>
      </c>
      <c r="K59" s="511" t="s">
        <v>819</v>
      </c>
      <c r="L59" s="508" t="s">
        <v>156</v>
      </c>
      <c r="M59" s="508" t="s">
        <v>156</v>
      </c>
      <c r="N59" s="508" t="s">
        <v>156</v>
      </c>
      <c r="O59" s="512" t="s">
        <v>156</v>
      </c>
      <c r="P59" s="510" t="str">
        <f>IFERROR(INDEX('УЦН 2.0'!H:H,MATCH('УЦН 1.0'!R59,'УЦН 2.0'!L:L,0)),"")</f>
        <v/>
      </c>
      <c r="Q59" s="510" t="str">
        <f>IFERROR(INDEX('ПРТС'!H:H,MATCH('УЦН 1.0'!R59,'ПРТС'!P:P,0)),"")</f>
        <v/>
      </c>
      <c r="R59" s="494">
        <v>433</v>
      </c>
      <c r="S59" s="378"/>
      <c r="T59" s="378"/>
      <c r="U59" s="378"/>
      <c r="V59" s="378"/>
      <c r="W59" s="378"/>
      <c r="X59" s="378"/>
      <c r="Y59" s="378"/>
      <c r="Z59" s="378"/>
      <c r="AA59" s="378"/>
      <c r="AB59" s="378"/>
      <c r="AC59" s="378"/>
      <c r="AD59" s="378"/>
      <c r="AE59" s="378"/>
      <c r="AF59" s="378"/>
      <c r="AG59" s="378"/>
      <c r="AH59" s="378"/>
    </row>
    <row r="60" ht="42.75">
      <c r="A60" s="502">
        <v>59</v>
      </c>
      <c r="B60" s="503" t="s">
        <v>247</v>
      </c>
      <c r="C60" s="504" t="s">
        <v>257</v>
      </c>
      <c r="D60" s="523">
        <v>2018</v>
      </c>
      <c r="E60" s="531">
        <v>43035</v>
      </c>
      <c r="F60" s="531">
        <v>43190</v>
      </c>
      <c r="G60" s="507" t="s">
        <v>877</v>
      </c>
      <c r="H60" s="508" t="str">
        <f t="shared" si="7"/>
        <v>ВОЛС</v>
      </c>
      <c r="I60" s="508" t="s">
        <v>156</v>
      </c>
      <c r="J60" s="508" t="s">
        <v>156</v>
      </c>
      <c r="K60" s="508" t="s">
        <v>156</v>
      </c>
      <c r="L60" s="511" t="s">
        <v>819</v>
      </c>
      <c r="M60" s="508" t="s">
        <v>156</v>
      </c>
      <c r="N60" s="508" t="s">
        <v>156</v>
      </c>
      <c r="O60" s="512" t="s">
        <v>156</v>
      </c>
      <c r="P60" s="510" t="str">
        <f>IFERROR(INDEX('УЦН 2.0'!H:H,MATCH('УЦН 1.0'!R60,'УЦН 2.0'!L:L,0)),"")</f>
        <v/>
      </c>
      <c r="Q60" s="510" t="str">
        <f>IFERROR(INDEX('ПРТС'!H:H,MATCH('УЦН 1.0'!R60,'ПРТС'!P:P,0)),"")</f>
        <v/>
      </c>
      <c r="R60" s="494">
        <v>434</v>
      </c>
      <c r="S60" s="378"/>
      <c r="T60" s="378"/>
      <c r="U60" s="378"/>
      <c r="V60" s="378"/>
      <c r="W60" s="378"/>
      <c r="X60" s="378"/>
      <c r="Y60" s="378"/>
      <c r="Z60" s="378"/>
      <c r="AA60" s="378"/>
      <c r="AB60" s="378"/>
      <c r="AC60" s="378"/>
      <c r="AD60" s="378"/>
      <c r="AE60" s="378"/>
      <c r="AF60" s="378"/>
      <c r="AG60" s="378"/>
      <c r="AH60" s="378"/>
    </row>
    <row r="61" ht="42.75">
      <c r="A61" s="502">
        <v>60</v>
      </c>
      <c r="B61" s="516" t="s">
        <v>247</v>
      </c>
      <c r="C61" s="517" t="s">
        <v>258</v>
      </c>
      <c r="D61" s="523">
        <v>2018</v>
      </c>
      <c r="E61" s="531">
        <v>43035</v>
      </c>
      <c r="F61" s="531">
        <v>43190</v>
      </c>
      <c r="G61" s="507" t="s">
        <v>838</v>
      </c>
      <c r="H61" s="508" t="str">
        <f t="shared" si="7"/>
        <v>ВОЛС</v>
      </c>
      <c r="I61" s="508" t="s">
        <v>156</v>
      </c>
      <c r="J61" s="508" t="s">
        <v>156</v>
      </c>
      <c r="K61" s="508" t="s">
        <v>156</v>
      </c>
      <c r="L61" s="511" t="s">
        <v>819</v>
      </c>
      <c r="M61" s="508" t="s">
        <v>156</v>
      </c>
      <c r="N61" s="508" t="s">
        <v>156</v>
      </c>
      <c r="O61" s="512" t="s">
        <v>156</v>
      </c>
      <c r="P61" s="510">
        <f>IFERROR(INDEX('УЦН 2.0'!H:H,MATCH('УЦН 1.0'!R61,'УЦН 2.0'!L:L,0)),"")</f>
        <v>2021</v>
      </c>
      <c r="Q61" s="510" t="str">
        <f>IFERROR(INDEX('ПРТС'!H:H,MATCH('УЦН 1.0'!R61,'ПРТС'!P:P,0)),"")</f>
        <v/>
      </c>
      <c r="R61" s="494">
        <v>448</v>
      </c>
      <c r="S61" s="378"/>
      <c r="T61" s="378"/>
      <c r="U61" s="378"/>
      <c r="V61" s="378"/>
      <c r="W61" s="378"/>
      <c r="X61" s="378"/>
      <c r="Y61" s="378"/>
      <c r="Z61" s="378"/>
      <c r="AA61" s="378"/>
      <c r="AB61" s="378"/>
      <c r="AC61" s="378"/>
      <c r="AD61" s="378"/>
      <c r="AE61" s="378"/>
      <c r="AF61" s="378"/>
      <c r="AG61" s="378"/>
      <c r="AH61" s="378"/>
    </row>
    <row r="62" ht="42.75">
      <c r="A62" s="502">
        <v>61</v>
      </c>
      <c r="B62" s="503" t="s">
        <v>247</v>
      </c>
      <c r="C62" s="504" t="s">
        <v>259</v>
      </c>
      <c r="D62" s="523">
        <v>2018</v>
      </c>
      <c r="E62" s="531">
        <v>43035</v>
      </c>
      <c r="F62" s="531">
        <v>43190</v>
      </c>
      <c r="G62" s="507" t="s">
        <v>878</v>
      </c>
      <c r="H62" s="508" t="str">
        <f t="shared" si="7"/>
        <v>ВОЛС</v>
      </c>
      <c r="I62" s="508" t="s">
        <v>156</v>
      </c>
      <c r="J62" s="508" t="s">
        <v>156</v>
      </c>
      <c r="K62" s="508" t="s">
        <v>156</v>
      </c>
      <c r="L62" s="511" t="s">
        <v>819</v>
      </c>
      <c r="M62" s="508" t="s">
        <v>156</v>
      </c>
      <c r="N62" s="508" t="s">
        <v>156</v>
      </c>
      <c r="O62" s="512" t="s">
        <v>156</v>
      </c>
      <c r="P62" s="510" t="str">
        <f>IFERROR(INDEX('УЦН 2.0'!H:H,MATCH('УЦН 1.0'!R62,'УЦН 2.0'!L:L,0)),"")</f>
        <v/>
      </c>
      <c r="Q62" s="510" t="str">
        <f>IFERROR(INDEX('ПРТС'!H:H,MATCH('УЦН 1.0'!R62,'ПРТС'!P:P,0)),"")</f>
        <v/>
      </c>
      <c r="R62" s="494">
        <v>458</v>
      </c>
      <c r="S62" s="378"/>
      <c r="T62" s="378"/>
      <c r="U62" s="378"/>
      <c r="V62" s="378"/>
      <c r="W62" s="378"/>
      <c r="X62" s="378"/>
      <c r="Y62" s="378"/>
      <c r="Z62" s="378"/>
      <c r="AA62" s="378"/>
      <c r="AB62" s="378"/>
      <c r="AC62" s="378"/>
      <c r="AD62" s="378"/>
      <c r="AE62" s="378"/>
      <c r="AF62" s="378"/>
      <c r="AG62" s="378"/>
      <c r="AH62" s="378"/>
    </row>
    <row r="63" ht="42.75">
      <c r="A63" s="502">
        <v>62</v>
      </c>
      <c r="B63" s="503" t="s">
        <v>247</v>
      </c>
      <c r="C63" s="504" t="s">
        <v>260</v>
      </c>
      <c r="D63" s="523">
        <v>2018</v>
      </c>
      <c r="E63" s="531">
        <v>43035</v>
      </c>
      <c r="F63" s="531">
        <v>43190</v>
      </c>
      <c r="G63" s="507" t="s">
        <v>879</v>
      </c>
      <c r="H63" s="508" t="str">
        <f t="shared" si="7"/>
        <v>ВОЛС</v>
      </c>
      <c r="I63" s="508" t="s">
        <v>156</v>
      </c>
      <c r="J63" s="508" t="s">
        <v>156</v>
      </c>
      <c r="K63" s="508" t="s">
        <v>156</v>
      </c>
      <c r="L63" s="511" t="s">
        <v>819</v>
      </c>
      <c r="M63" s="508" t="s">
        <v>156</v>
      </c>
      <c r="N63" s="508" t="s">
        <v>156</v>
      </c>
      <c r="O63" s="512" t="s">
        <v>156</v>
      </c>
      <c r="P63" s="510" t="str">
        <f>IFERROR(INDEX('УЦН 2.0'!H:H,MATCH('УЦН 1.0'!R63,'УЦН 2.0'!L:L,0)),"")</f>
        <v/>
      </c>
      <c r="Q63" s="510" t="str">
        <f>IFERROR(INDEX('ПРТС'!H:H,MATCH('УЦН 1.0'!R63,'ПРТС'!P:P,0)),"")</f>
        <v/>
      </c>
      <c r="R63" s="494">
        <v>463</v>
      </c>
      <c r="S63" s="378"/>
      <c r="T63" s="378"/>
      <c r="U63" s="378"/>
      <c r="V63" s="378"/>
      <c r="W63" s="378"/>
      <c r="X63" s="378"/>
      <c r="Y63" s="378"/>
      <c r="Z63" s="378"/>
      <c r="AA63" s="378"/>
      <c r="AB63" s="378"/>
      <c r="AC63" s="378"/>
      <c r="AD63" s="378"/>
      <c r="AE63" s="378"/>
      <c r="AF63" s="378"/>
      <c r="AG63" s="378"/>
      <c r="AH63" s="378"/>
    </row>
    <row r="64" ht="28.5">
      <c r="A64" s="502">
        <v>63</v>
      </c>
      <c r="B64" s="503" t="s">
        <v>28</v>
      </c>
      <c r="C64" s="504" t="s">
        <v>261</v>
      </c>
      <c r="D64" s="505">
        <v>2021</v>
      </c>
      <c r="E64" s="506">
        <v>44560</v>
      </c>
      <c r="F64" s="506">
        <v>44561</v>
      </c>
      <c r="G64" s="507" t="s">
        <v>880</v>
      </c>
      <c r="H64" s="508" t="str">
        <f t="shared" si="7"/>
        <v>ВОЛС</v>
      </c>
      <c r="I64" s="508" t="s">
        <v>156</v>
      </c>
      <c r="J64" s="508" t="s">
        <v>156</v>
      </c>
      <c r="K64" s="508" t="s">
        <v>156</v>
      </c>
      <c r="L64" s="508" t="s">
        <v>156</v>
      </c>
      <c r="M64" s="508" t="s">
        <v>156</v>
      </c>
      <c r="N64" s="508" t="s">
        <v>156</v>
      </c>
      <c r="O64" s="509" t="s">
        <v>819</v>
      </c>
      <c r="P64" s="510" t="str">
        <f>IFERROR(INDEX('УЦН 2.0'!H:H,MATCH('УЦН 1.0'!R64,'УЦН 2.0'!L:L,0)),"")</f>
        <v/>
      </c>
      <c r="Q64" s="510" t="str">
        <f>IFERROR(INDEX('ПРТС'!H:H,MATCH('УЦН 1.0'!R64,'ПРТС'!P:P,0)),"")</f>
        <v/>
      </c>
      <c r="R64" s="494">
        <v>486</v>
      </c>
      <c r="S64" s="378"/>
      <c r="T64" s="378"/>
      <c r="U64" s="378"/>
      <c r="V64" s="378"/>
      <c r="W64" s="378"/>
      <c r="X64" s="378"/>
      <c r="Y64" s="378"/>
      <c r="Z64" s="378"/>
      <c r="AA64" s="378"/>
      <c r="AB64" s="378"/>
      <c r="AC64" s="378"/>
      <c r="AD64" s="378"/>
      <c r="AE64" s="378"/>
      <c r="AF64" s="378"/>
      <c r="AG64" s="378"/>
      <c r="AH64" s="378"/>
    </row>
    <row r="65">
      <c r="A65" s="502">
        <v>64</v>
      </c>
      <c r="B65" s="516" t="s">
        <v>28</v>
      </c>
      <c r="C65" s="517" t="s">
        <v>108</v>
      </c>
      <c r="D65" s="505">
        <v>2020</v>
      </c>
      <c r="E65" s="506">
        <v>43917</v>
      </c>
      <c r="F65" s="506">
        <v>44012</v>
      </c>
      <c r="G65" s="507" t="s">
        <v>881</v>
      </c>
      <c r="H65" s="508" t="str">
        <f t="shared" si="7"/>
        <v>Спутник</v>
      </c>
      <c r="I65" s="508" t="s">
        <v>156</v>
      </c>
      <c r="J65" s="508" t="s">
        <v>156</v>
      </c>
      <c r="K65" s="508" t="s">
        <v>156</v>
      </c>
      <c r="L65" s="508" t="s">
        <v>156</v>
      </c>
      <c r="M65" s="508" t="s">
        <v>156</v>
      </c>
      <c r="N65" s="532" t="s">
        <v>882</v>
      </c>
      <c r="O65" s="512" t="s">
        <v>156</v>
      </c>
      <c r="P65" s="510" t="str">
        <f>IFERROR(INDEX('УЦН 2.0'!H:H,MATCH('УЦН 1.0'!R65,'УЦН 2.0'!L:L,0)),"")</f>
        <v xml:space="preserve">2023 (с 2022)</v>
      </c>
      <c r="Q65" s="510" t="str">
        <f>IFERROR(INDEX('ПРТС'!H:H,MATCH('УЦН 1.0'!R65,'ПРТС'!P:P,0)),"")</f>
        <v/>
      </c>
      <c r="R65" s="494">
        <v>509</v>
      </c>
      <c r="S65" s="378"/>
      <c r="T65" s="378"/>
      <c r="U65" s="378"/>
      <c r="V65" s="378"/>
      <c r="W65" s="378"/>
      <c r="X65" s="378"/>
      <c r="Y65" s="378"/>
      <c r="Z65" s="378"/>
      <c r="AA65" s="378"/>
      <c r="AB65" s="378"/>
      <c r="AC65" s="378"/>
      <c r="AD65" s="378"/>
      <c r="AE65" s="378"/>
      <c r="AF65" s="378"/>
      <c r="AG65" s="378"/>
      <c r="AH65" s="378"/>
    </row>
    <row r="66">
      <c r="A66" s="502">
        <v>65</v>
      </c>
      <c r="B66" s="513" t="s">
        <v>28</v>
      </c>
      <c r="C66" s="514" t="s">
        <v>262</v>
      </c>
      <c r="D66" s="523">
        <v>2020</v>
      </c>
      <c r="E66" s="531">
        <v>44196</v>
      </c>
      <c r="F66" s="531">
        <v>44377</v>
      </c>
      <c r="G66" s="507" t="s">
        <v>883</v>
      </c>
      <c r="H66" s="508" t="str">
        <f t="shared" si="7"/>
        <v>ВОЛС</v>
      </c>
      <c r="I66" s="508" t="s">
        <v>156</v>
      </c>
      <c r="J66" s="508" t="s">
        <v>156</v>
      </c>
      <c r="K66" s="508" t="s">
        <v>156</v>
      </c>
      <c r="L66" s="508" t="s">
        <v>156</v>
      </c>
      <c r="M66" s="508" t="s">
        <v>156</v>
      </c>
      <c r="N66" s="511" t="s">
        <v>819</v>
      </c>
      <c r="O66" s="512" t="s">
        <v>156</v>
      </c>
      <c r="P66" s="510" t="str">
        <f>IFERROR(INDEX('УЦН 2.0'!H:H,MATCH('УЦН 1.0'!R66,'УЦН 2.0'!L:L,0)),"")</f>
        <v/>
      </c>
      <c r="Q66" s="510">
        <f>IFERROR(INDEX('ПРТС'!H:H,MATCH('УЦН 1.0'!R66,'ПРТС'!P:P,0)),"")</f>
        <v>2023</v>
      </c>
      <c r="R66" s="494">
        <v>512</v>
      </c>
      <c r="S66" s="378"/>
      <c r="T66" s="378"/>
      <c r="U66" s="378"/>
      <c r="V66" s="378"/>
      <c r="W66" s="378"/>
      <c r="X66" s="378"/>
      <c r="Y66" s="378"/>
      <c r="Z66" s="378"/>
      <c r="AA66" s="378"/>
      <c r="AB66" s="378"/>
      <c r="AC66" s="378"/>
      <c r="AD66" s="378"/>
      <c r="AE66" s="378"/>
      <c r="AF66" s="378"/>
      <c r="AG66" s="378"/>
      <c r="AH66" s="378"/>
    </row>
    <row r="67">
      <c r="A67" s="502">
        <v>66</v>
      </c>
      <c r="B67" s="516" t="s">
        <v>28</v>
      </c>
      <c r="C67" s="517" t="s">
        <v>263</v>
      </c>
      <c r="D67" s="523">
        <v>2020</v>
      </c>
      <c r="E67" s="531">
        <v>44196</v>
      </c>
      <c r="F67" s="531">
        <v>44377</v>
      </c>
      <c r="G67" s="507" t="s">
        <v>884</v>
      </c>
      <c r="H67" s="508" t="str">
        <f t="shared" si="7"/>
        <v>ВОЛС</v>
      </c>
      <c r="I67" s="508" t="s">
        <v>156</v>
      </c>
      <c r="J67" s="508" t="s">
        <v>156</v>
      </c>
      <c r="K67" s="508" t="s">
        <v>156</v>
      </c>
      <c r="L67" s="508" t="s">
        <v>156</v>
      </c>
      <c r="M67" s="508" t="s">
        <v>156</v>
      </c>
      <c r="N67" s="511" t="s">
        <v>819</v>
      </c>
      <c r="O67" s="512" t="s">
        <v>156</v>
      </c>
      <c r="P67" s="510">
        <f>IFERROR(INDEX('УЦН 2.0'!H:H,MATCH('УЦН 1.0'!R67,'УЦН 2.0'!L:L,0)),"")</f>
        <v>2021</v>
      </c>
      <c r="Q67" s="510" t="str">
        <f>IFERROR(INDEX('ПРТС'!H:H,MATCH('УЦН 1.0'!R67,'ПРТС'!P:P,0)),"")</f>
        <v/>
      </c>
      <c r="R67" s="494">
        <v>513</v>
      </c>
      <c r="S67" s="378"/>
      <c r="T67" s="378"/>
      <c r="U67" s="378"/>
      <c r="V67" s="378"/>
      <c r="W67" s="378"/>
      <c r="X67" s="378"/>
      <c r="Y67" s="378"/>
      <c r="Z67" s="378"/>
      <c r="AA67" s="378"/>
      <c r="AB67" s="378"/>
      <c r="AC67" s="378"/>
      <c r="AD67" s="378"/>
      <c r="AE67" s="378"/>
      <c r="AF67" s="378"/>
      <c r="AG67" s="378"/>
      <c r="AH67" s="378"/>
    </row>
    <row r="68">
      <c r="A68" s="502">
        <v>67</v>
      </c>
      <c r="B68" s="503" t="s">
        <v>28</v>
      </c>
      <c r="C68" s="504" t="s">
        <v>264</v>
      </c>
      <c r="D68" s="505">
        <v>2018</v>
      </c>
      <c r="E68" s="506">
        <v>43463</v>
      </c>
      <c r="F68" s="506">
        <v>43465</v>
      </c>
      <c r="G68" s="507" t="s">
        <v>885</v>
      </c>
      <c r="H68" s="508" t="str">
        <f t="shared" si="7"/>
        <v>Спутник</v>
      </c>
      <c r="I68" s="508" t="s">
        <v>156</v>
      </c>
      <c r="J68" s="508" t="s">
        <v>156</v>
      </c>
      <c r="K68" s="508" t="s">
        <v>156</v>
      </c>
      <c r="L68" s="532" t="s">
        <v>882</v>
      </c>
      <c r="M68" s="508" t="s">
        <v>156</v>
      </c>
      <c r="N68" s="508" t="s">
        <v>156</v>
      </c>
      <c r="O68" s="512" t="s">
        <v>156</v>
      </c>
      <c r="P68" s="510" t="str">
        <f>IFERROR(INDEX('УЦН 2.0'!H:H,MATCH('УЦН 1.0'!R68,'УЦН 2.0'!L:L,0)),"")</f>
        <v/>
      </c>
      <c r="Q68" s="510" t="str">
        <f>IFERROR(INDEX('ПРТС'!H:H,MATCH('УЦН 1.0'!R68,'ПРТС'!P:P,0)),"")</f>
        <v/>
      </c>
      <c r="R68" s="494">
        <v>514</v>
      </c>
      <c r="S68" s="378"/>
      <c r="T68" s="378"/>
      <c r="U68" s="378"/>
      <c r="V68" s="378"/>
      <c r="W68" s="378"/>
      <c r="X68" s="378"/>
      <c r="Y68" s="378"/>
      <c r="Z68" s="378"/>
      <c r="AA68" s="378"/>
      <c r="AB68" s="378"/>
      <c r="AC68" s="378"/>
      <c r="AD68" s="378"/>
      <c r="AE68" s="378"/>
      <c r="AF68" s="378"/>
      <c r="AG68" s="378"/>
      <c r="AH68" s="378"/>
    </row>
    <row r="69">
      <c r="A69" s="502">
        <v>68</v>
      </c>
      <c r="B69" s="503" t="s">
        <v>28</v>
      </c>
      <c r="C69" s="504" t="s">
        <v>265</v>
      </c>
      <c r="D69" s="505">
        <v>2019</v>
      </c>
      <c r="E69" s="506">
        <v>43738</v>
      </c>
      <c r="F69" s="506">
        <v>43738</v>
      </c>
      <c r="G69" s="507" t="s">
        <v>886</v>
      </c>
      <c r="H69" s="508" t="str">
        <f t="shared" si="7"/>
        <v>Спутник</v>
      </c>
      <c r="I69" s="508" t="s">
        <v>156</v>
      </c>
      <c r="J69" s="508" t="s">
        <v>156</v>
      </c>
      <c r="K69" s="508" t="s">
        <v>156</v>
      </c>
      <c r="L69" s="508" t="s">
        <v>156</v>
      </c>
      <c r="M69" s="532" t="s">
        <v>882</v>
      </c>
      <c r="N69" s="508" t="s">
        <v>156</v>
      </c>
      <c r="O69" s="512" t="s">
        <v>156</v>
      </c>
      <c r="P69" s="510" t="str">
        <f>IFERROR(INDEX('УЦН 2.0'!H:H,MATCH('УЦН 1.0'!R69,'УЦН 2.0'!L:L,0)),"")</f>
        <v/>
      </c>
      <c r="Q69" s="510" t="str">
        <f>IFERROR(INDEX('ПРТС'!H:H,MATCH('УЦН 1.0'!R69,'ПРТС'!P:P,0)),"")</f>
        <v/>
      </c>
      <c r="R69" s="494">
        <v>527</v>
      </c>
      <c r="S69" s="378"/>
      <c r="T69" s="378"/>
      <c r="U69" s="378"/>
      <c r="V69" s="378"/>
      <c r="W69" s="378"/>
      <c r="X69" s="378"/>
      <c r="Y69" s="378"/>
      <c r="Z69" s="378"/>
      <c r="AA69" s="378"/>
      <c r="AB69" s="378"/>
      <c r="AC69" s="378"/>
      <c r="AD69" s="378"/>
      <c r="AE69" s="378"/>
      <c r="AF69" s="378"/>
      <c r="AG69" s="378"/>
      <c r="AH69" s="378"/>
    </row>
    <row r="70">
      <c r="A70" s="502">
        <v>69</v>
      </c>
      <c r="B70" s="503" t="s">
        <v>28</v>
      </c>
      <c r="C70" s="504" t="s">
        <v>266</v>
      </c>
      <c r="D70" s="523">
        <v>2020</v>
      </c>
      <c r="E70" s="531">
        <v>44196</v>
      </c>
      <c r="F70" s="531">
        <v>44377</v>
      </c>
      <c r="G70" s="507" t="s">
        <v>887</v>
      </c>
      <c r="H70" s="508" t="str">
        <f t="shared" si="7"/>
        <v>ВОЛС</v>
      </c>
      <c r="I70" s="508" t="s">
        <v>156</v>
      </c>
      <c r="J70" s="508" t="s">
        <v>156</v>
      </c>
      <c r="K70" s="508" t="s">
        <v>156</v>
      </c>
      <c r="L70" s="508" t="s">
        <v>156</v>
      </c>
      <c r="M70" s="508" t="s">
        <v>156</v>
      </c>
      <c r="N70" s="511" t="s">
        <v>819</v>
      </c>
      <c r="O70" s="512" t="s">
        <v>156</v>
      </c>
      <c r="P70" s="510" t="str">
        <f>IFERROR(INDEX('УЦН 2.0'!H:H,MATCH('УЦН 1.0'!R70,'УЦН 2.0'!L:L,0)),"")</f>
        <v/>
      </c>
      <c r="Q70" s="510" t="str">
        <f>IFERROR(INDEX('ПРТС'!H:H,MATCH('УЦН 1.0'!R70,'ПРТС'!P:P,0)),"")</f>
        <v/>
      </c>
      <c r="R70" s="494">
        <v>528</v>
      </c>
      <c r="S70" s="378"/>
      <c r="T70" s="378"/>
      <c r="U70" s="378"/>
      <c r="V70" s="378"/>
      <c r="W70" s="378"/>
      <c r="X70" s="378"/>
      <c r="Y70" s="378"/>
      <c r="Z70" s="378"/>
      <c r="AA70" s="378"/>
      <c r="AB70" s="378"/>
      <c r="AC70" s="378"/>
      <c r="AD70" s="378"/>
      <c r="AE70" s="378"/>
      <c r="AF70" s="378"/>
      <c r="AG70" s="378"/>
      <c r="AH70" s="378"/>
    </row>
    <row r="71">
      <c r="A71" s="502">
        <v>70</v>
      </c>
      <c r="B71" s="503" t="s">
        <v>28</v>
      </c>
      <c r="C71" s="504" t="s">
        <v>267</v>
      </c>
      <c r="D71" s="505">
        <v>2018</v>
      </c>
      <c r="E71" s="506">
        <v>43463</v>
      </c>
      <c r="F71" s="506">
        <v>43465</v>
      </c>
      <c r="G71" s="507" t="s">
        <v>888</v>
      </c>
      <c r="H71" s="508" t="str">
        <f t="shared" si="7"/>
        <v>Спутник</v>
      </c>
      <c r="I71" s="508" t="s">
        <v>156</v>
      </c>
      <c r="J71" s="508" t="s">
        <v>156</v>
      </c>
      <c r="K71" s="508" t="s">
        <v>156</v>
      </c>
      <c r="L71" s="532" t="s">
        <v>882</v>
      </c>
      <c r="M71" s="508" t="s">
        <v>156</v>
      </c>
      <c r="N71" s="508" t="s">
        <v>156</v>
      </c>
      <c r="O71" s="512" t="s">
        <v>156</v>
      </c>
      <c r="P71" s="510">
        <f>IFERROR(INDEX('УЦН 2.0'!H:H,MATCH('УЦН 1.0'!R71,'УЦН 2.0'!L:L,0)),"")</f>
        <v>2024</v>
      </c>
      <c r="Q71" s="510" t="str">
        <f>IFERROR(INDEX('ПРТС'!H:H,MATCH('УЦН 1.0'!R71,'ПРТС'!P:P,0)),"")</f>
        <v/>
      </c>
      <c r="R71" s="494">
        <v>530</v>
      </c>
      <c r="S71" s="378"/>
      <c r="T71" s="378"/>
      <c r="U71" s="378"/>
      <c r="V71" s="378"/>
      <c r="W71" s="378"/>
      <c r="X71" s="378"/>
      <c r="Y71" s="378"/>
      <c r="Z71" s="378"/>
      <c r="AA71" s="378"/>
      <c r="AB71" s="378"/>
      <c r="AC71" s="378"/>
      <c r="AD71" s="378"/>
      <c r="AE71" s="378"/>
      <c r="AF71" s="378"/>
      <c r="AG71" s="378"/>
      <c r="AH71" s="378"/>
    </row>
    <row r="72">
      <c r="A72" s="502">
        <v>71</v>
      </c>
      <c r="B72" s="518" t="s">
        <v>110</v>
      </c>
      <c r="C72" s="519" t="s">
        <v>198</v>
      </c>
      <c r="D72" s="505">
        <v>2021</v>
      </c>
      <c r="E72" s="506">
        <v>44560</v>
      </c>
      <c r="F72" s="506">
        <v>44561</v>
      </c>
      <c r="G72" s="507" t="s">
        <v>889</v>
      </c>
      <c r="H72" s="508" t="str">
        <f t="shared" si="7"/>
        <v>ВОЛС</v>
      </c>
      <c r="I72" s="508" t="s">
        <v>156</v>
      </c>
      <c r="J72" s="508" t="s">
        <v>156</v>
      </c>
      <c r="K72" s="508" t="s">
        <v>156</v>
      </c>
      <c r="L72" s="503" t="s">
        <v>156</v>
      </c>
      <c r="M72" s="508" t="s">
        <v>156</v>
      </c>
      <c r="N72" s="508" t="s">
        <v>156</v>
      </c>
      <c r="O72" s="509" t="s">
        <v>819</v>
      </c>
      <c r="P72" s="510" t="str">
        <f>IFERROR(INDEX('УЦН 2.0'!H:H,MATCH('УЦН 1.0'!R72,'УЦН 2.0'!L:L,0)),"")</f>
        <v/>
      </c>
      <c r="Q72" s="510" t="s">
        <v>890</v>
      </c>
      <c r="R72" s="494">
        <v>538</v>
      </c>
      <c r="S72" s="378"/>
      <c r="T72" s="378"/>
      <c r="U72" s="378"/>
      <c r="V72" s="378"/>
      <c r="W72" s="378"/>
      <c r="X72" s="378"/>
      <c r="Y72" s="378"/>
      <c r="Z72" s="378"/>
      <c r="AA72" s="378"/>
      <c r="AB72" s="378"/>
      <c r="AC72" s="378"/>
      <c r="AD72" s="378"/>
      <c r="AE72" s="378"/>
      <c r="AF72" s="378"/>
      <c r="AG72" s="378"/>
      <c r="AH72" s="378"/>
    </row>
    <row r="73">
      <c r="A73" s="502">
        <v>72</v>
      </c>
      <c r="B73" s="503" t="s">
        <v>110</v>
      </c>
      <c r="C73" s="504" t="s">
        <v>268</v>
      </c>
      <c r="D73" s="505">
        <v>2019</v>
      </c>
      <c r="E73" s="506">
        <v>43738</v>
      </c>
      <c r="F73" s="506">
        <v>43738</v>
      </c>
      <c r="G73" s="507" t="s">
        <v>891</v>
      </c>
      <c r="H73" s="508" t="str">
        <f t="shared" si="7"/>
        <v>ВОЛС</v>
      </c>
      <c r="I73" s="508" t="s">
        <v>156</v>
      </c>
      <c r="J73" s="508" t="s">
        <v>156</v>
      </c>
      <c r="K73" s="508" t="s">
        <v>156</v>
      </c>
      <c r="L73" s="503" t="s">
        <v>156</v>
      </c>
      <c r="M73" s="511" t="s">
        <v>819</v>
      </c>
      <c r="N73" s="508" t="s">
        <v>156</v>
      </c>
      <c r="O73" s="512" t="s">
        <v>156</v>
      </c>
      <c r="P73" s="510" t="str">
        <f>IFERROR(INDEX('УЦН 2.0'!H:H,MATCH('УЦН 1.0'!R73,'УЦН 2.0'!L:L,0)),"")</f>
        <v/>
      </c>
      <c r="Q73" s="510" t="str">
        <f>IFERROR(INDEX('ПРТС'!H:H,MATCH('УЦН 1.0'!R73,'ПРТС'!P:P,0)),"")</f>
        <v/>
      </c>
      <c r="R73" s="494">
        <v>541</v>
      </c>
      <c r="S73" s="378"/>
      <c r="T73" s="378"/>
      <c r="U73" s="378"/>
      <c r="V73" s="378"/>
      <c r="W73" s="378"/>
      <c r="X73" s="378"/>
      <c r="Y73" s="378"/>
      <c r="Z73" s="378"/>
      <c r="AA73" s="378"/>
      <c r="AB73" s="378"/>
      <c r="AC73" s="378"/>
      <c r="AD73" s="378"/>
      <c r="AE73" s="378"/>
      <c r="AF73" s="378"/>
      <c r="AG73" s="378"/>
      <c r="AH73" s="378"/>
    </row>
    <row r="74">
      <c r="A74" s="502">
        <v>73</v>
      </c>
      <c r="B74" s="503" t="s">
        <v>110</v>
      </c>
      <c r="C74" s="504" t="s">
        <v>269</v>
      </c>
      <c r="D74" s="505">
        <v>2017</v>
      </c>
      <c r="E74" s="506">
        <v>42906</v>
      </c>
      <c r="F74" s="506">
        <v>43008</v>
      </c>
      <c r="G74" s="507" t="s">
        <v>864</v>
      </c>
      <c r="H74" s="508" t="str">
        <f t="shared" ref="H74:H99" si="8">IF(COUNTIF(I74:O74,"*ВОЛС*")&gt;0,"ВОЛС",IF(COUNTIF(I74:O74,"*Спутник*")&gt;0,"Спутник",IF((COUNTIF(I74:O74,"* *")=0),"-",)))</f>
        <v>ВОЛС</v>
      </c>
      <c r="I74" s="508" t="s">
        <v>156</v>
      </c>
      <c r="J74" s="508" t="s">
        <v>156</v>
      </c>
      <c r="K74" s="511" t="s">
        <v>819</v>
      </c>
      <c r="L74" s="508" t="s">
        <v>156</v>
      </c>
      <c r="M74" s="508" t="s">
        <v>156</v>
      </c>
      <c r="N74" s="508" t="s">
        <v>156</v>
      </c>
      <c r="O74" s="512" t="s">
        <v>156</v>
      </c>
      <c r="P74" s="510" t="str">
        <f>IFERROR(INDEX('УЦН 2.0'!H:H,MATCH('УЦН 1.0'!R74,'УЦН 2.0'!L:L,0)),"")</f>
        <v/>
      </c>
      <c r="Q74" s="510" t="str">
        <f>IFERROR(INDEX('ПРТС'!H:H,MATCH('УЦН 1.0'!R74,'ПРТС'!P:P,0)),"")</f>
        <v/>
      </c>
      <c r="R74" s="494">
        <v>543</v>
      </c>
      <c r="S74" s="378"/>
      <c r="T74" s="378"/>
      <c r="U74" s="378"/>
      <c r="V74" s="378"/>
      <c r="W74" s="378"/>
      <c r="X74" s="378"/>
      <c r="Y74" s="378"/>
      <c r="Z74" s="378"/>
      <c r="AA74" s="378"/>
      <c r="AB74" s="378"/>
      <c r="AC74" s="378"/>
      <c r="AD74" s="378"/>
      <c r="AE74" s="378"/>
      <c r="AF74" s="378"/>
      <c r="AG74" s="378"/>
      <c r="AH74" s="378"/>
    </row>
    <row r="75">
      <c r="A75" s="502">
        <v>74</v>
      </c>
      <c r="B75" s="513" t="s">
        <v>110</v>
      </c>
      <c r="C75" s="514" t="s">
        <v>173</v>
      </c>
      <c r="D75" s="505">
        <v>2019</v>
      </c>
      <c r="E75" s="506">
        <v>43738</v>
      </c>
      <c r="F75" s="506">
        <v>43738</v>
      </c>
      <c r="G75" s="507" t="s">
        <v>892</v>
      </c>
      <c r="H75" s="508" t="str">
        <f t="shared" si="8"/>
        <v>ВОЛС</v>
      </c>
      <c r="I75" s="508" t="s">
        <v>156</v>
      </c>
      <c r="J75" s="508" t="s">
        <v>156</v>
      </c>
      <c r="K75" s="508" t="s">
        <v>156</v>
      </c>
      <c r="L75" s="503" t="s">
        <v>156</v>
      </c>
      <c r="M75" s="511" t="s">
        <v>819</v>
      </c>
      <c r="N75" s="508" t="s">
        <v>156</v>
      </c>
      <c r="O75" s="512" t="s">
        <v>156</v>
      </c>
      <c r="P75" s="510" t="str">
        <f>IFERROR(INDEX('УЦН 2.0'!H:H,MATCH('УЦН 1.0'!R75,'УЦН 2.0'!L:L,0)),"")</f>
        <v/>
      </c>
      <c r="Q75" s="510">
        <f>IFERROR(INDEX('ПРТС'!H:H,MATCH('УЦН 1.0'!R75,'ПРТС'!P:P,0)),"")</f>
        <v>2022</v>
      </c>
      <c r="R75" s="494">
        <v>546</v>
      </c>
      <c r="S75" s="378"/>
      <c r="T75" s="378"/>
      <c r="U75" s="378"/>
      <c r="V75" s="378"/>
      <c r="W75" s="378"/>
      <c r="X75" s="378"/>
      <c r="Y75" s="378"/>
      <c r="Z75" s="378"/>
      <c r="AA75" s="378"/>
      <c r="AB75" s="378"/>
      <c r="AC75" s="378"/>
      <c r="AD75" s="378"/>
      <c r="AE75" s="378"/>
      <c r="AF75" s="378"/>
      <c r="AG75" s="378"/>
      <c r="AH75" s="378"/>
    </row>
    <row r="76">
      <c r="A76" s="502">
        <v>75</v>
      </c>
      <c r="B76" s="516" t="s">
        <v>110</v>
      </c>
      <c r="C76" s="517" t="s">
        <v>270</v>
      </c>
      <c r="D76" s="505">
        <v>2018</v>
      </c>
      <c r="E76" s="506">
        <v>43463</v>
      </c>
      <c r="F76" s="506">
        <v>43465</v>
      </c>
      <c r="G76" s="507" t="s">
        <v>893</v>
      </c>
      <c r="H76" s="508" t="str">
        <f t="shared" si="8"/>
        <v>Спутник</v>
      </c>
      <c r="I76" s="508" t="s">
        <v>156</v>
      </c>
      <c r="J76" s="508" t="s">
        <v>156</v>
      </c>
      <c r="K76" s="508" t="s">
        <v>156</v>
      </c>
      <c r="L76" s="532" t="s">
        <v>882</v>
      </c>
      <c r="M76" s="508" t="s">
        <v>156</v>
      </c>
      <c r="N76" s="508" t="s">
        <v>156</v>
      </c>
      <c r="O76" s="512" t="s">
        <v>156</v>
      </c>
      <c r="P76" s="510" t="str">
        <f>IFERROR(INDEX('УЦН 2.0'!H:H,MATCH('УЦН 1.0'!R76,'УЦН 2.0'!L:L,0)),"")</f>
        <v xml:space="preserve">2023 (с 2022)</v>
      </c>
      <c r="Q76" s="510" t="str">
        <f>IFERROR(INDEX('ПРТС'!H:H,MATCH('УЦН 1.0'!R76,'ПРТС'!P:P,0)),"")</f>
        <v/>
      </c>
      <c r="R76" s="494">
        <v>550</v>
      </c>
      <c r="S76" s="378"/>
      <c r="T76" s="378"/>
      <c r="U76" s="378"/>
      <c r="V76" s="378"/>
      <c r="W76" s="378"/>
      <c r="X76" s="378"/>
      <c r="Y76" s="378"/>
      <c r="Z76" s="378"/>
      <c r="AA76" s="378"/>
      <c r="AB76" s="378"/>
      <c r="AC76" s="378"/>
      <c r="AD76" s="378"/>
      <c r="AE76" s="378"/>
      <c r="AF76" s="378"/>
      <c r="AG76" s="378"/>
      <c r="AH76" s="378"/>
    </row>
    <row r="77">
      <c r="A77" s="502">
        <v>76</v>
      </c>
      <c r="B77" s="513" t="s">
        <v>110</v>
      </c>
      <c r="C77" s="514" t="s">
        <v>175</v>
      </c>
      <c r="D77" s="505">
        <v>2019</v>
      </c>
      <c r="E77" s="506">
        <v>43738</v>
      </c>
      <c r="F77" s="506">
        <v>43738</v>
      </c>
      <c r="G77" s="507" t="s">
        <v>894</v>
      </c>
      <c r="H77" s="508" t="str">
        <f t="shared" si="8"/>
        <v>ВОЛС</v>
      </c>
      <c r="I77" s="508" t="s">
        <v>156</v>
      </c>
      <c r="J77" s="508" t="s">
        <v>156</v>
      </c>
      <c r="K77" s="508" t="s">
        <v>156</v>
      </c>
      <c r="L77" s="503" t="s">
        <v>156</v>
      </c>
      <c r="M77" s="511" t="s">
        <v>819</v>
      </c>
      <c r="N77" s="508" t="s">
        <v>156</v>
      </c>
      <c r="O77" s="512" t="s">
        <v>156</v>
      </c>
      <c r="P77" s="510" t="str">
        <f>IFERROR(INDEX('УЦН 2.0'!H:H,MATCH('УЦН 1.0'!R77,'УЦН 2.0'!L:L,0)),"")</f>
        <v/>
      </c>
      <c r="Q77" s="510">
        <f>IFERROR(INDEX('ПРТС'!H:H,MATCH('УЦН 1.0'!R77,'ПРТС'!P:P,0)),"")</f>
        <v>2020</v>
      </c>
      <c r="R77" s="494">
        <v>552</v>
      </c>
      <c r="S77" s="378"/>
      <c r="T77" s="378"/>
      <c r="U77" s="378"/>
      <c r="V77" s="378"/>
      <c r="W77" s="378"/>
      <c r="X77" s="378"/>
      <c r="Y77" s="378"/>
      <c r="Z77" s="378"/>
      <c r="AA77" s="378"/>
      <c r="AB77" s="378"/>
      <c r="AC77" s="378"/>
      <c r="AD77" s="378"/>
      <c r="AE77" s="378"/>
      <c r="AF77" s="378"/>
      <c r="AG77" s="378"/>
      <c r="AH77" s="378"/>
    </row>
    <row r="78">
      <c r="A78" s="502">
        <v>77</v>
      </c>
      <c r="B78" s="503" t="s">
        <v>110</v>
      </c>
      <c r="C78" s="504" t="s">
        <v>271</v>
      </c>
      <c r="D78" s="505">
        <v>2019</v>
      </c>
      <c r="E78" s="506">
        <v>43738</v>
      </c>
      <c r="F78" s="506">
        <v>43738</v>
      </c>
      <c r="G78" s="507" t="s">
        <v>895</v>
      </c>
      <c r="H78" s="508" t="str">
        <f t="shared" si="8"/>
        <v>ВОЛС</v>
      </c>
      <c r="I78" s="508" t="s">
        <v>156</v>
      </c>
      <c r="J78" s="508" t="s">
        <v>156</v>
      </c>
      <c r="K78" s="508" t="s">
        <v>156</v>
      </c>
      <c r="L78" s="503" t="s">
        <v>156</v>
      </c>
      <c r="M78" s="511" t="s">
        <v>819</v>
      </c>
      <c r="N78" s="508" t="s">
        <v>156</v>
      </c>
      <c r="O78" s="512" t="s">
        <v>156</v>
      </c>
      <c r="P78" s="510" t="str">
        <f>IFERROR(INDEX('УЦН 2.0'!H:H,MATCH('УЦН 1.0'!R78,'УЦН 2.0'!L:L,0)),"")</f>
        <v/>
      </c>
      <c r="Q78" s="510" t="str">
        <f>IFERROR(INDEX('ПРТС'!H:H,MATCH('УЦН 1.0'!R78,'ПРТС'!P:P,0)),"")</f>
        <v/>
      </c>
      <c r="R78" s="494">
        <v>553</v>
      </c>
      <c r="S78" s="378"/>
      <c r="T78" s="378"/>
      <c r="U78" s="378"/>
      <c r="V78" s="378"/>
      <c r="W78" s="378"/>
      <c r="X78" s="378"/>
      <c r="Y78" s="378"/>
      <c r="Z78" s="378"/>
      <c r="AA78" s="378"/>
      <c r="AB78" s="378"/>
      <c r="AC78" s="378"/>
      <c r="AD78" s="378"/>
      <c r="AE78" s="378"/>
      <c r="AF78" s="378"/>
      <c r="AG78" s="378"/>
      <c r="AH78" s="378"/>
    </row>
    <row r="79">
      <c r="A79" s="502">
        <v>78</v>
      </c>
      <c r="B79" s="516" t="s">
        <v>272</v>
      </c>
      <c r="C79" s="517" t="s">
        <v>273</v>
      </c>
      <c r="D79" s="505">
        <v>2018</v>
      </c>
      <c r="E79" s="506">
        <v>43371</v>
      </c>
      <c r="F79" s="506">
        <v>43373</v>
      </c>
      <c r="G79" s="507" t="s">
        <v>896</v>
      </c>
      <c r="H79" s="508" t="str">
        <f t="shared" si="8"/>
        <v>ВОЛС</v>
      </c>
      <c r="I79" s="508" t="s">
        <v>156</v>
      </c>
      <c r="J79" s="508" t="s">
        <v>156</v>
      </c>
      <c r="K79" s="533"/>
      <c r="L79" s="534" t="s">
        <v>819</v>
      </c>
      <c r="M79" s="508" t="s">
        <v>156</v>
      </c>
      <c r="N79" s="508" t="s">
        <v>156</v>
      </c>
      <c r="O79" s="512" t="s">
        <v>156</v>
      </c>
      <c r="P79" s="510">
        <f>IFERROR(INDEX('УЦН 2.0'!H:H,MATCH('УЦН 1.0'!R79,'УЦН 2.0'!L:L,0)),"")</f>
        <v>2023</v>
      </c>
      <c r="Q79" s="510" t="str">
        <f>IFERROR(INDEX('ПРТС'!H:H,MATCH('УЦН 1.0'!R79,'ПРТС'!P:P,0)),"")</f>
        <v/>
      </c>
      <c r="R79" s="494">
        <v>570</v>
      </c>
      <c r="S79" s="378"/>
      <c r="T79" s="378"/>
      <c r="U79" s="378"/>
      <c r="V79" s="378"/>
      <c r="W79" s="378"/>
      <c r="X79" s="378"/>
      <c r="Y79" s="378"/>
      <c r="Z79" s="378"/>
      <c r="AA79" s="378"/>
      <c r="AB79" s="378"/>
      <c r="AC79" s="378"/>
      <c r="AD79" s="378"/>
      <c r="AE79" s="378"/>
      <c r="AF79" s="378"/>
      <c r="AG79" s="378"/>
      <c r="AH79" s="378"/>
    </row>
    <row r="80">
      <c r="A80" s="502">
        <v>79</v>
      </c>
      <c r="B80" s="513" t="s">
        <v>82</v>
      </c>
      <c r="C80" s="514" t="s">
        <v>274</v>
      </c>
      <c r="D80" s="505">
        <v>2015</v>
      </c>
      <c r="E80" s="506">
        <v>42262</v>
      </c>
      <c r="F80" s="506">
        <v>42277</v>
      </c>
      <c r="G80" s="507" t="s">
        <v>897</v>
      </c>
      <c r="H80" s="508" t="str">
        <f t="shared" si="8"/>
        <v>ВОЛС</v>
      </c>
      <c r="I80" s="511" t="s">
        <v>819</v>
      </c>
      <c r="J80" s="508" t="s">
        <v>156</v>
      </c>
      <c r="K80" s="535" t="s">
        <v>156</v>
      </c>
      <c r="L80" s="508" t="s">
        <v>156</v>
      </c>
      <c r="M80" s="508" t="s">
        <v>156</v>
      </c>
      <c r="N80" s="508" t="s">
        <v>156</v>
      </c>
      <c r="O80" s="512" t="s">
        <v>156</v>
      </c>
      <c r="P80" s="510" t="str">
        <f>IFERROR(INDEX('УЦН 2.0'!H:H,MATCH('УЦН 1.0'!R80,'УЦН 2.0'!L:L,0)),"")</f>
        <v/>
      </c>
      <c r="Q80" s="510">
        <f>IFERROR(INDEX('ПРТС'!H:H,MATCH('УЦН 1.0'!R80,'ПРТС'!P:P,0)),"")</f>
        <v>2021</v>
      </c>
      <c r="R80" s="494">
        <v>577</v>
      </c>
      <c r="S80" s="378"/>
      <c r="T80" s="378"/>
      <c r="U80" s="378"/>
      <c r="V80" s="378"/>
      <c r="W80" s="378"/>
      <c r="X80" s="378"/>
      <c r="Y80" s="378"/>
      <c r="Z80" s="378"/>
      <c r="AA80" s="378"/>
      <c r="AB80" s="378"/>
      <c r="AC80" s="378"/>
      <c r="AD80" s="378"/>
      <c r="AE80" s="378"/>
      <c r="AF80" s="378"/>
      <c r="AG80" s="378"/>
      <c r="AH80" s="378"/>
    </row>
    <row r="81">
      <c r="A81" s="502">
        <v>80</v>
      </c>
      <c r="B81" s="513" t="s">
        <v>82</v>
      </c>
      <c r="C81" s="514" t="s">
        <v>275</v>
      </c>
      <c r="D81" s="505">
        <v>2017</v>
      </c>
      <c r="E81" s="506">
        <v>42825</v>
      </c>
      <c r="F81" s="506">
        <v>43008</v>
      </c>
      <c r="G81" s="507" t="s">
        <v>898</v>
      </c>
      <c r="H81" s="508" t="str">
        <f t="shared" si="8"/>
        <v>ВОЛС</v>
      </c>
      <c r="I81" s="508" t="s">
        <v>156</v>
      </c>
      <c r="J81" s="508" t="s">
        <v>156</v>
      </c>
      <c r="K81" s="511" t="s">
        <v>819</v>
      </c>
      <c r="L81" s="508" t="s">
        <v>156</v>
      </c>
      <c r="M81" s="508" t="s">
        <v>156</v>
      </c>
      <c r="N81" s="508" t="s">
        <v>156</v>
      </c>
      <c r="O81" s="512" t="s">
        <v>156</v>
      </c>
      <c r="P81" s="510" t="str">
        <f>IFERROR(INDEX('УЦН 2.0'!H:H,MATCH('УЦН 1.0'!R81,'УЦН 2.0'!L:L,0)),"")</f>
        <v/>
      </c>
      <c r="Q81" s="510">
        <f>IFERROR(INDEX('ПРТС'!H:H,MATCH('УЦН 1.0'!R81,'ПРТС'!P:P,0)),"")</f>
        <v>2019</v>
      </c>
      <c r="R81" s="494">
        <v>581</v>
      </c>
      <c r="S81" s="378"/>
      <c r="T81" s="378"/>
      <c r="U81" s="378"/>
      <c r="V81" s="378"/>
      <c r="W81" s="378"/>
      <c r="X81" s="378"/>
      <c r="Y81" s="378"/>
      <c r="Z81" s="378"/>
      <c r="AA81" s="378"/>
      <c r="AB81" s="378"/>
      <c r="AC81" s="378"/>
      <c r="AD81" s="378"/>
      <c r="AE81" s="378"/>
      <c r="AF81" s="378"/>
      <c r="AG81" s="378"/>
      <c r="AH81" s="378"/>
    </row>
    <row r="82">
      <c r="A82" s="502">
        <v>81</v>
      </c>
      <c r="B82" s="503" t="s">
        <v>82</v>
      </c>
      <c r="C82" s="504" t="s">
        <v>276</v>
      </c>
      <c r="D82" s="505">
        <v>2017</v>
      </c>
      <c r="E82" s="506">
        <v>42825</v>
      </c>
      <c r="F82" s="506">
        <v>43008</v>
      </c>
      <c r="G82" s="507" t="s">
        <v>899</v>
      </c>
      <c r="H82" s="508" t="str">
        <f t="shared" si="8"/>
        <v>ВОЛС</v>
      </c>
      <c r="I82" s="508" t="s">
        <v>156</v>
      </c>
      <c r="J82" s="508" t="s">
        <v>156</v>
      </c>
      <c r="K82" s="511" t="s">
        <v>819</v>
      </c>
      <c r="L82" s="508" t="s">
        <v>156</v>
      </c>
      <c r="M82" s="508" t="s">
        <v>156</v>
      </c>
      <c r="N82" s="508" t="s">
        <v>156</v>
      </c>
      <c r="O82" s="512" t="s">
        <v>156</v>
      </c>
      <c r="P82" s="510" t="str">
        <f>IFERROR(INDEX('УЦН 2.0'!H:H,MATCH('УЦН 1.0'!R82,'УЦН 2.0'!L:L,0)),"")</f>
        <v/>
      </c>
      <c r="Q82" s="510" t="str">
        <f>IFERROR(INDEX('ПРТС'!H:H,MATCH('УЦН 1.0'!R82,'ПРТС'!P:P,0)),"")</f>
        <v/>
      </c>
      <c r="R82" s="494">
        <v>582</v>
      </c>
      <c r="S82" s="378"/>
      <c r="T82" s="378"/>
      <c r="U82" s="378"/>
      <c r="V82" s="378"/>
      <c r="W82" s="378"/>
      <c r="X82" s="378"/>
      <c r="Y82" s="378"/>
      <c r="Z82" s="378"/>
      <c r="AA82" s="378"/>
      <c r="AB82" s="378"/>
      <c r="AC82" s="378"/>
      <c r="AD82" s="378"/>
      <c r="AE82" s="378"/>
      <c r="AF82" s="378"/>
      <c r="AG82" s="378"/>
      <c r="AH82" s="378"/>
    </row>
    <row r="83">
      <c r="A83" s="502">
        <v>82</v>
      </c>
      <c r="B83" s="513" t="s">
        <v>82</v>
      </c>
      <c r="C83" s="514" t="s">
        <v>277</v>
      </c>
      <c r="D83" s="505">
        <v>2017</v>
      </c>
      <c r="E83" s="506">
        <v>42825</v>
      </c>
      <c r="F83" s="506">
        <v>43008</v>
      </c>
      <c r="G83" s="507" t="s">
        <v>900</v>
      </c>
      <c r="H83" s="508" t="str">
        <f t="shared" si="8"/>
        <v>ВОЛС</v>
      </c>
      <c r="I83" s="508" t="s">
        <v>156</v>
      </c>
      <c r="J83" s="508" t="s">
        <v>156</v>
      </c>
      <c r="K83" s="511" t="s">
        <v>819</v>
      </c>
      <c r="L83" s="508" t="s">
        <v>156</v>
      </c>
      <c r="M83" s="508" t="s">
        <v>156</v>
      </c>
      <c r="N83" s="508" t="s">
        <v>156</v>
      </c>
      <c r="O83" s="512" t="s">
        <v>156</v>
      </c>
      <c r="P83" s="510" t="str">
        <f>IFERROR(INDEX('УЦН 2.0'!H:H,MATCH('УЦН 1.0'!R83,'УЦН 2.0'!L:L,0)),"")</f>
        <v/>
      </c>
      <c r="Q83" s="510">
        <f>IFERROR(INDEX('ПРТС'!H:H,MATCH('УЦН 1.0'!R83,'ПРТС'!P:P,0)),"")</f>
        <v>2019</v>
      </c>
      <c r="R83" s="494">
        <v>591</v>
      </c>
      <c r="S83" s="378"/>
      <c r="T83" s="378"/>
      <c r="U83" s="378"/>
      <c r="V83" s="378"/>
      <c r="W83" s="378"/>
      <c r="X83" s="378"/>
      <c r="Y83" s="378"/>
      <c r="Z83" s="378"/>
      <c r="AA83" s="378"/>
      <c r="AB83" s="378"/>
      <c r="AC83" s="378"/>
      <c r="AD83" s="378"/>
      <c r="AE83" s="378"/>
      <c r="AF83" s="378"/>
      <c r="AG83" s="378"/>
      <c r="AH83" s="378"/>
    </row>
    <row r="84">
      <c r="A84" s="502">
        <v>83</v>
      </c>
      <c r="B84" s="503" t="s">
        <v>82</v>
      </c>
      <c r="C84" s="504" t="s">
        <v>278</v>
      </c>
      <c r="D84" s="505">
        <v>2017</v>
      </c>
      <c r="E84" s="506">
        <v>42825</v>
      </c>
      <c r="F84" s="506">
        <v>43008</v>
      </c>
      <c r="G84" s="507" t="s">
        <v>901</v>
      </c>
      <c r="H84" s="508" t="str">
        <f t="shared" si="8"/>
        <v>ВОЛС</v>
      </c>
      <c r="I84" s="508" t="s">
        <v>156</v>
      </c>
      <c r="J84" s="508" t="s">
        <v>156</v>
      </c>
      <c r="K84" s="511" t="s">
        <v>819</v>
      </c>
      <c r="L84" s="508" t="s">
        <v>156</v>
      </c>
      <c r="M84" s="508" t="s">
        <v>156</v>
      </c>
      <c r="N84" s="508" t="s">
        <v>156</v>
      </c>
      <c r="O84" s="512" t="s">
        <v>156</v>
      </c>
      <c r="P84" s="510" t="str">
        <f>IFERROR(INDEX('УЦН 2.0'!H:H,MATCH('УЦН 1.0'!R84,'УЦН 2.0'!L:L,0)),"")</f>
        <v/>
      </c>
      <c r="Q84" s="510" t="str">
        <f>IFERROR(INDEX('ПРТС'!H:H,MATCH('УЦН 1.0'!R84,'ПРТС'!P:P,0)),"")</f>
        <v/>
      </c>
      <c r="R84" s="494">
        <v>593</v>
      </c>
      <c r="S84" s="378"/>
      <c r="T84" s="378"/>
      <c r="U84" s="378"/>
      <c r="V84" s="378"/>
      <c r="W84" s="378"/>
      <c r="X84" s="378"/>
      <c r="Y84" s="378"/>
      <c r="Z84" s="378"/>
      <c r="AA84" s="378"/>
      <c r="AB84" s="378"/>
      <c r="AC84" s="378"/>
      <c r="AD84" s="378"/>
      <c r="AE84" s="378"/>
      <c r="AF84" s="378"/>
      <c r="AG84" s="378"/>
      <c r="AH84" s="378"/>
    </row>
    <row r="85">
      <c r="A85" s="502">
        <v>84</v>
      </c>
      <c r="B85" s="516" t="s">
        <v>82</v>
      </c>
      <c r="C85" s="517" t="s">
        <v>279</v>
      </c>
      <c r="D85" s="505">
        <v>2017</v>
      </c>
      <c r="E85" s="506">
        <v>42825</v>
      </c>
      <c r="F85" s="506">
        <v>43008</v>
      </c>
      <c r="G85" s="507" t="s">
        <v>902</v>
      </c>
      <c r="H85" s="508" t="str">
        <f t="shared" si="8"/>
        <v>ВОЛС</v>
      </c>
      <c r="I85" s="508" t="s">
        <v>156</v>
      </c>
      <c r="J85" s="508" t="s">
        <v>156</v>
      </c>
      <c r="K85" s="511" t="s">
        <v>819</v>
      </c>
      <c r="L85" s="508" t="s">
        <v>156</v>
      </c>
      <c r="M85" s="508" t="s">
        <v>156</v>
      </c>
      <c r="N85" s="508" t="s">
        <v>156</v>
      </c>
      <c r="O85" s="512" t="s">
        <v>156</v>
      </c>
      <c r="P85" s="510">
        <f>IFERROR(INDEX('УЦН 2.0'!H:H,MATCH('УЦН 1.0'!R85,'УЦН 2.0'!L:L,0)),"")</f>
        <v>2021</v>
      </c>
      <c r="Q85" s="510" t="str">
        <f>IFERROR(INDEX('ПРТС'!H:H,MATCH('УЦН 1.0'!R85,'ПРТС'!P:P,0)),"")</f>
        <v/>
      </c>
      <c r="R85" s="494">
        <v>596</v>
      </c>
      <c r="S85" s="378"/>
      <c r="T85" s="378"/>
      <c r="U85" s="378"/>
      <c r="V85" s="378"/>
      <c r="W85" s="378"/>
      <c r="X85" s="378"/>
      <c r="Y85" s="378"/>
      <c r="Z85" s="378"/>
      <c r="AA85" s="378"/>
      <c r="AB85" s="378"/>
      <c r="AC85" s="378"/>
      <c r="AD85" s="378"/>
      <c r="AE85" s="378"/>
      <c r="AF85" s="378"/>
      <c r="AG85" s="378"/>
      <c r="AH85" s="378"/>
    </row>
    <row r="86">
      <c r="A86" s="502">
        <v>85</v>
      </c>
      <c r="B86" s="513" t="s">
        <v>82</v>
      </c>
      <c r="C86" s="514" t="s">
        <v>280</v>
      </c>
      <c r="D86" s="505">
        <v>2017</v>
      </c>
      <c r="E86" s="506">
        <v>42825</v>
      </c>
      <c r="F86" s="506">
        <v>43008</v>
      </c>
      <c r="G86" s="507" t="s">
        <v>903</v>
      </c>
      <c r="H86" s="508" t="str">
        <f t="shared" si="8"/>
        <v>ВОЛС</v>
      </c>
      <c r="I86" s="508" t="s">
        <v>156</v>
      </c>
      <c r="J86" s="508" t="s">
        <v>156</v>
      </c>
      <c r="K86" s="511" t="s">
        <v>819</v>
      </c>
      <c r="L86" s="508" t="s">
        <v>156</v>
      </c>
      <c r="M86" s="508" t="s">
        <v>156</v>
      </c>
      <c r="N86" s="508" t="s">
        <v>156</v>
      </c>
      <c r="O86" s="512" t="s">
        <v>156</v>
      </c>
      <c r="P86" s="510" t="str">
        <f>IFERROR(INDEX('УЦН 2.0'!H:H,MATCH('УЦН 1.0'!R86,'УЦН 2.0'!L:L,0)),"")</f>
        <v/>
      </c>
      <c r="Q86" s="510">
        <f>IFERROR(INDEX('ПРТС'!H:H,MATCH('УЦН 1.0'!R86,'ПРТС'!P:P,0)),"")</f>
        <v>2019</v>
      </c>
      <c r="R86" s="494">
        <v>600</v>
      </c>
      <c r="S86" s="378"/>
      <c r="T86" s="378"/>
      <c r="U86" s="378"/>
      <c r="V86" s="378"/>
      <c r="W86" s="378"/>
      <c r="X86" s="378"/>
      <c r="Y86" s="378"/>
      <c r="Z86" s="378"/>
      <c r="AA86" s="378"/>
      <c r="AB86" s="378"/>
      <c r="AC86" s="378"/>
      <c r="AD86" s="378"/>
      <c r="AE86" s="378"/>
      <c r="AF86" s="378"/>
      <c r="AG86" s="378"/>
      <c r="AH86" s="378"/>
    </row>
    <row r="87">
      <c r="A87" s="502">
        <v>86</v>
      </c>
      <c r="B87" s="513" t="s">
        <v>82</v>
      </c>
      <c r="C87" s="514" t="s">
        <v>281</v>
      </c>
      <c r="D87" s="505">
        <v>2017</v>
      </c>
      <c r="E87" s="506">
        <v>42825</v>
      </c>
      <c r="F87" s="506">
        <v>43008</v>
      </c>
      <c r="G87" s="507" t="s">
        <v>904</v>
      </c>
      <c r="H87" s="508" t="str">
        <f t="shared" si="8"/>
        <v>ВОЛС</v>
      </c>
      <c r="I87" s="508" t="s">
        <v>156</v>
      </c>
      <c r="J87" s="508" t="s">
        <v>156</v>
      </c>
      <c r="K87" s="511" t="s">
        <v>819</v>
      </c>
      <c r="L87" s="508" t="s">
        <v>156</v>
      </c>
      <c r="M87" s="508" t="s">
        <v>156</v>
      </c>
      <c r="N87" s="508" t="s">
        <v>156</v>
      </c>
      <c r="O87" s="512" t="s">
        <v>156</v>
      </c>
      <c r="P87" s="510" t="str">
        <f>IFERROR(INDEX('УЦН 2.0'!H:H,MATCH('УЦН 1.0'!R87,'УЦН 2.0'!L:L,0)),"")</f>
        <v/>
      </c>
      <c r="Q87" s="510">
        <f>IFERROR(INDEX('ПРТС'!H:H,MATCH('УЦН 1.0'!R87,'ПРТС'!P:P,0)),"")</f>
        <v>2018</v>
      </c>
      <c r="R87" s="494">
        <v>603</v>
      </c>
      <c r="S87" s="378"/>
      <c r="T87" s="378"/>
      <c r="U87" s="378"/>
      <c r="V87" s="378"/>
      <c r="W87" s="378"/>
      <c r="X87" s="378"/>
      <c r="Y87" s="378"/>
      <c r="Z87" s="378"/>
      <c r="AA87" s="378"/>
      <c r="AB87" s="378"/>
      <c r="AC87" s="378"/>
      <c r="AD87" s="378"/>
      <c r="AE87" s="378"/>
      <c r="AF87" s="378"/>
      <c r="AG87" s="378"/>
      <c r="AH87" s="378"/>
    </row>
    <row r="88">
      <c r="A88" s="502">
        <v>87</v>
      </c>
      <c r="B88" s="513" t="s">
        <v>82</v>
      </c>
      <c r="C88" s="514" t="s">
        <v>282</v>
      </c>
      <c r="D88" s="505">
        <v>2017</v>
      </c>
      <c r="E88" s="506">
        <v>42825</v>
      </c>
      <c r="F88" s="506">
        <v>43008</v>
      </c>
      <c r="G88" s="507" t="s">
        <v>901</v>
      </c>
      <c r="H88" s="508" t="str">
        <f t="shared" si="8"/>
        <v>ВОЛС</v>
      </c>
      <c r="I88" s="508" t="s">
        <v>156</v>
      </c>
      <c r="J88" s="508" t="s">
        <v>156</v>
      </c>
      <c r="K88" s="511" t="s">
        <v>819</v>
      </c>
      <c r="L88" s="508" t="s">
        <v>156</v>
      </c>
      <c r="M88" s="508" t="s">
        <v>156</v>
      </c>
      <c r="N88" s="508" t="s">
        <v>156</v>
      </c>
      <c r="O88" s="512" t="s">
        <v>156</v>
      </c>
      <c r="P88" s="510" t="str">
        <f>IFERROR(INDEX('УЦН 2.0'!H:H,MATCH('УЦН 1.0'!R88,'УЦН 2.0'!L:L,0)),"")</f>
        <v/>
      </c>
      <c r="Q88" s="510">
        <f>IFERROR(INDEX('ПРТС'!H:H,MATCH('УЦН 1.0'!R88,'ПРТС'!P:P,0)),"")</f>
        <v>2018</v>
      </c>
      <c r="R88" s="494">
        <v>604</v>
      </c>
      <c r="S88" s="378"/>
      <c r="T88" s="378"/>
      <c r="U88" s="378"/>
      <c r="V88" s="378"/>
      <c r="W88" s="378"/>
      <c r="X88" s="378"/>
      <c r="Y88" s="378"/>
      <c r="Z88" s="378"/>
      <c r="AA88" s="378"/>
      <c r="AB88" s="378"/>
      <c r="AC88" s="378"/>
      <c r="AD88" s="378"/>
      <c r="AE88" s="378"/>
      <c r="AF88" s="378"/>
      <c r="AG88" s="378"/>
      <c r="AH88" s="378"/>
    </row>
    <row r="89">
      <c r="A89" s="502">
        <v>88</v>
      </c>
      <c r="B89" s="516" t="s">
        <v>82</v>
      </c>
      <c r="C89" s="517" t="s">
        <v>283</v>
      </c>
      <c r="D89" s="505">
        <v>2017</v>
      </c>
      <c r="E89" s="506">
        <v>42825</v>
      </c>
      <c r="F89" s="506">
        <v>43008</v>
      </c>
      <c r="G89" s="507" t="s">
        <v>905</v>
      </c>
      <c r="H89" s="508" t="str">
        <f t="shared" si="8"/>
        <v>ВОЛС</v>
      </c>
      <c r="I89" s="508" t="s">
        <v>156</v>
      </c>
      <c r="J89" s="508" t="s">
        <v>156</v>
      </c>
      <c r="K89" s="511" t="s">
        <v>819</v>
      </c>
      <c r="L89" s="508" t="s">
        <v>156</v>
      </c>
      <c r="M89" s="508" t="s">
        <v>156</v>
      </c>
      <c r="N89" s="508" t="s">
        <v>156</v>
      </c>
      <c r="O89" s="512" t="s">
        <v>156</v>
      </c>
      <c r="P89" s="510">
        <f>IFERROR(INDEX('УЦН 2.0'!H:H,MATCH('УЦН 1.0'!R89,'УЦН 2.0'!L:L,0)),"")</f>
        <v>2021</v>
      </c>
      <c r="Q89" s="510" t="str">
        <f>IFERROR(INDEX('ПРТС'!H:H,MATCH('УЦН 1.0'!R89,'ПРТС'!P:P,0)),"")</f>
        <v/>
      </c>
      <c r="R89" s="494">
        <v>607</v>
      </c>
      <c r="S89" s="378"/>
      <c r="T89" s="378"/>
      <c r="U89" s="378"/>
      <c r="V89" s="378"/>
      <c r="W89" s="378"/>
      <c r="X89" s="378"/>
      <c r="Y89" s="378"/>
      <c r="Z89" s="378"/>
      <c r="AA89" s="378"/>
      <c r="AB89" s="378"/>
      <c r="AC89" s="378"/>
      <c r="AD89" s="378"/>
      <c r="AE89" s="378"/>
      <c r="AF89" s="378"/>
      <c r="AG89" s="378"/>
      <c r="AH89" s="378"/>
    </row>
    <row r="90">
      <c r="A90" s="502">
        <v>89</v>
      </c>
      <c r="B90" s="503" t="s">
        <v>169</v>
      </c>
      <c r="C90" s="504" t="s">
        <v>284</v>
      </c>
      <c r="D90" s="505">
        <v>2021</v>
      </c>
      <c r="E90" s="506">
        <v>44377</v>
      </c>
      <c r="F90" s="506">
        <v>44377</v>
      </c>
      <c r="G90" s="507" t="s">
        <v>906</v>
      </c>
      <c r="H90" s="508" t="str">
        <f t="shared" si="8"/>
        <v>ВОЛС</v>
      </c>
      <c r="I90" s="508" t="s">
        <v>156</v>
      </c>
      <c r="J90" s="508" t="s">
        <v>156</v>
      </c>
      <c r="K90" s="508" t="s">
        <v>156</v>
      </c>
      <c r="L90" s="508" t="s">
        <v>156</v>
      </c>
      <c r="M90" s="508" t="s">
        <v>156</v>
      </c>
      <c r="N90" s="508" t="s">
        <v>156</v>
      </c>
      <c r="O90" s="509" t="s">
        <v>819</v>
      </c>
      <c r="P90" s="510" t="str">
        <f>IFERROR(INDEX('УЦН 2.0'!H:H,MATCH('УЦН 1.0'!R90,'УЦН 2.0'!L:L,0)),"")</f>
        <v xml:space="preserve">2024 доп</v>
      </c>
      <c r="Q90" s="510" t="str">
        <f>IFERROR(INDEX('ПРТС'!H:H,MATCH('УЦН 1.0'!R90,'ПРТС'!P:P,0)),"")</f>
        <v/>
      </c>
      <c r="R90" s="494">
        <v>617</v>
      </c>
      <c r="S90" s="378"/>
      <c r="T90" s="378"/>
      <c r="U90" s="378"/>
      <c r="V90" s="378"/>
      <c r="W90" s="378"/>
      <c r="X90" s="378"/>
      <c r="Y90" s="378"/>
      <c r="Z90" s="378"/>
      <c r="AA90" s="378"/>
      <c r="AB90" s="378"/>
      <c r="AC90" s="378"/>
      <c r="AD90" s="378"/>
      <c r="AE90" s="378"/>
      <c r="AF90" s="378"/>
      <c r="AG90" s="378"/>
      <c r="AH90" s="378"/>
    </row>
    <row r="91">
      <c r="A91" s="502">
        <v>90</v>
      </c>
      <c r="B91" s="513" t="s">
        <v>169</v>
      </c>
      <c r="C91" s="514" t="s">
        <v>285</v>
      </c>
      <c r="D91" s="505">
        <v>2018</v>
      </c>
      <c r="E91" s="506">
        <v>43463</v>
      </c>
      <c r="F91" s="506">
        <v>43465</v>
      </c>
      <c r="G91" s="507" t="s">
        <v>907</v>
      </c>
      <c r="H91" s="508" t="str">
        <f t="shared" si="8"/>
        <v>Спутник</v>
      </c>
      <c r="I91" s="508" t="s">
        <v>156</v>
      </c>
      <c r="J91" s="508" t="s">
        <v>156</v>
      </c>
      <c r="K91" s="508" t="s">
        <v>156</v>
      </c>
      <c r="L91" s="532" t="s">
        <v>882</v>
      </c>
      <c r="M91" s="508" t="s">
        <v>156</v>
      </c>
      <c r="N91" s="508" t="s">
        <v>156</v>
      </c>
      <c r="O91" s="512" t="s">
        <v>156</v>
      </c>
      <c r="P91" s="510" t="str">
        <f>IFERROR(INDEX('УЦН 2.0'!H:H,MATCH('УЦН 1.0'!R91,'УЦН 2.0'!L:L,0)),"")</f>
        <v/>
      </c>
      <c r="Q91" s="510">
        <f>IFERROR(INDEX('ПРТС'!H:H,MATCH('УЦН 1.0'!R91,'ПРТС'!P:P,0)),"")</f>
        <v>2024</v>
      </c>
      <c r="R91" s="494">
        <v>619</v>
      </c>
      <c r="S91" s="378"/>
      <c r="T91" s="378"/>
      <c r="U91" s="378"/>
      <c r="V91" s="378"/>
      <c r="W91" s="378"/>
      <c r="X91" s="378"/>
      <c r="Y91" s="378"/>
      <c r="Z91" s="378"/>
      <c r="AA91" s="378"/>
      <c r="AB91" s="378"/>
      <c r="AC91" s="378"/>
      <c r="AD91" s="378"/>
      <c r="AE91" s="378"/>
      <c r="AF91" s="378"/>
      <c r="AG91" s="378"/>
      <c r="AH91" s="378"/>
    </row>
    <row r="92">
      <c r="A92" s="502">
        <v>91</v>
      </c>
      <c r="B92" s="513" t="s">
        <v>169</v>
      </c>
      <c r="C92" s="514" t="s">
        <v>286</v>
      </c>
      <c r="D92" s="505">
        <v>2021</v>
      </c>
      <c r="E92" s="506">
        <v>44377</v>
      </c>
      <c r="F92" s="506">
        <v>44377</v>
      </c>
      <c r="G92" s="507" t="s">
        <v>908</v>
      </c>
      <c r="H92" s="508" t="str">
        <f t="shared" si="8"/>
        <v>ВОЛС</v>
      </c>
      <c r="I92" s="508" t="s">
        <v>156</v>
      </c>
      <c r="J92" s="508" t="s">
        <v>156</v>
      </c>
      <c r="K92" s="508" t="s">
        <v>156</v>
      </c>
      <c r="L92" s="508" t="s">
        <v>156</v>
      </c>
      <c r="M92" s="508" t="s">
        <v>156</v>
      </c>
      <c r="N92" s="508" t="s">
        <v>156</v>
      </c>
      <c r="O92" s="509" t="s">
        <v>819</v>
      </c>
      <c r="P92" s="510" t="str">
        <f>IFERROR(INDEX('УЦН 2.0'!H:H,MATCH('УЦН 1.0'!R92,'УЦН 2.0'!L:L,0)),"")</f>
        <v/>
      </c>
      <c r="Q92" s="510">
        <f>IFERROR(INDEX('ПРТС'!H:H,MATCH('УЦН 1.0'!R92,'ПРТС'!P:P,0)),"")</f>
        <v>2023</v>
      </c>
      <c r="R92" s="494">
        <v>624</v>
      </c>
      <c r="S92" s="378"/>
      <c r="T92" s="378"/>
      <c r="U92" s="378"/>
      <c r="V92" s="378"/>
      <c r="W92" s="378"/>
      <c r="X92" s="378"/>
      <c r="Y92" s="378"/>
      <c r="Z92" s="378"/>
      <c r="AA92" s="378"/>
      <c r="AB92" s="378"/>
      <c r="AC92" s="378"/>
      <c r="AD92" s="378"/>
      <c r="AE92" s="378"/>
      <c r="AF92" s="378"/>
      <c r="AG92" s="378"/>
      <c r="AH92" s="378"/>
    </row>
    <row r="93">
      <c r="A93" s="502">
        <v>92</v>
      </c>
      <c r="B93" s="516" t="s">
        <v>169</v>
      </c>
      <c r="C93" s="517" t="s">
        <v>287</v>
      </c>
      <c r="D93" s="505">
        <v>2021</v>
      </c>
      <c r="E93" s="506">
        <v>44469</v>
      </c>
      <c r="F93" s="506">
        <v>44469</v>
      </c>
      <c r="G93" s="507" t="s">
        <v>909</v>
      </c>
      <c r="H93" s="508" t="str">
        <f t="shared" si="8"/>
        <v>ВОЛС</v>
      </c>
      <c r="I93" s="508" t="s">
        <v>156</v>
      </c>
      <c r="J93" s="508" t="s">
        <v>156</v>
      </c>
      <c r="K93" s="508" t="s">
        <v>156</v>
      </c>
      <c r="L93" s="508" t="s">
        <v>156</v>
      </c>
      <c r="M93" s="508" t="s">
        <v>156</v>
      </c>
      <c r="N93" s="508" t="s">
        <v>156</v>
      </c>
      <c r="O93" s="509" t="s">
        <v>819</v>
      </c>
      <c r="P93" s="510">
        <f>IFERROR(INDEX('УЦН 2.0'!H:H,MATCH('УЦН 1.0'!R93,'УЦН 2.0'!L:L,0)),"")</f>
        <v>2023</v>
      </c>
      <c r="Q93" s="510" t="str">
        <f>IFERROR(INDEX('ПРТС'!H:H,MATCH('УЦН 1.0'!R93,'ПРТС'!P:P,0)),"")</f>
        <v/>
      </c>
      <c r="R93" s="494">
        <v>626</v>
      </c>
      <c r="S93" s="378"/>
      <c r="T93" s="378"/>
      <c r="U93" s="378"/>
      <c r="V93" s="378"/>
      <c r="W93" s="378"/>
      <c r="X93" s="378"/>
      <c r="Y93" s="378"/>
      <c r="Z93" s="378"/>
      <c r="AA93" s="378"/>
      <c r="AB93" s="378"/>
      <c r="AC93" s="378"/>
      <c r="AD93" s="378"/>
      <c r="AE93" s="378"/>
      <c r="AF93" s="378"/>
      <c r="AG93" s="378"/>
      <c r="AH93" s="378"/>
    </row>
    <row r="94">
      <c r="A94" s="502">
        <v>93</v>
      </c>
      <c r="B94" s="503" t="s">
        <v>169</v>
      </c>
      <c r="C94" s="504" t="s">
        <v>180</v>
      </c>
      <c r="D94" s="505">
        <v>2021</v>
      </c>
      <c r="E94" s="506">
        <v>44469</v>
      </c>
      <c r="F94" s="506">
        <v>44469</v>
      </c>
      <c r="G94" s="507" t="s">
        <v>910</v>
      </c>
      <c r="H94" s="508" t="str">
        <f t="shared" si="8"/>
        <v>ВОЛС</v>
      </c>
      <c r="I94" s="508" t="s">
        <v>156</v>
      </c>
      <c r="J94" s="508" t="s">
        <v>156</v>
      </c>
      <c r="K94" s="508" t="s">
        <v>156</v>
      </c>
      <c r="L94" s="508" t="s">
        <v>156</v>
      </c>
      <c r="M94" s="508" t="s">
        <v>156</v>
      </c>
      <c r="N94" s="508" t="s">
        <v>156</v>
      </c>
      <c r="O94" s="509" t="s">
        <v>819</v>
      </c>
      <c r="P94" s="510" t="str">
        <f>IFERROR(INDEX('УЦН 2.0'!H:H,MATCH('УЦН 1.0'!R94,'УЦН 2.0'!L:L,0)),"")</f>
        <v/>
      </c>
      <c r="Q94" s="510" t="str">
        <f>IFERROR(INDEX('ПРТС'!H:H,MATCH('УЦН 1.0'!R94,'ПРТС'!P:P,0)),"")</f>
        <v/>
      </c>
      <c r="R94" s="494">
        <v>638</v>
      </c>
      <c r="S94" s="378"/>
      <c r="T94" s="378"/>
      <c r="U94" s="378"/>
      <c r="V94" s="378"/>
      <c r="W94" s="378"/>
      <c r="X94" s="378"/>
      <c r="Y94" s="378"/>
      <c r="Z94" s="378"/>
      <c r="AA94" s="378"/>
      <c r="AB94" s="378"/>
      <c r="AC94" s="378"/>
      <c r="AD94" s="378"/>
      <c r="AE94" s="378"/>
      <c r="AF94" s="378"/>
      <c r="AG94" s="378"/>
      <c r="AH94" s="378"/>
    </row>
    <row r="95">
      <c r="A95" s="502">
        <v>94</v>
      </c>
      <c r="B95" s="503" t="s">
        <v>169</v>
      </c>
      <c r="C95" s="504" t="s">
        <v>288</v>
      </c>
      <c r="D95" s="505">
        <v>2021</v>
      </c>
      <c r="E95" s="506">
        <v>44469</v>
      </c>
      <c r="F95" s="506">
        <v>44561</v>
      </c>
      <c r="G95" s="507" t="s">
        <v>911</v>
      </c>
      <c r="H95" s="508" t="str">
        <f t="shared" si="8"/>
        <v>ВОЛС</v>
      </c>
      <c r="I95" s="508" t="s">
        <v>156</v>
      </c>
      <c r="J95" s="508" t="s">
        <v>156</v>
      </c>
      <c r="K95" s="508" t="s">
        <v>156</v>
      </c>
      <c r="L95" s="508" t="s">
        <v>156</v>
      </c>
      <c r="M95" s="508" t="s">
        <v>156</v>
      </c>
      <c r="N95" s="508" t="s">
        <v>156</v>
      </c>
      <c r="O95" s="509" t="s">
        <v>819</v>
      </c>
      <c r="P95" s="510" t="str">
        <f>IFERROR(INDEX('УЦН 2.0'!H:H,MATCH('УЦН 1.0'!R95,'УЦН 2.0'!L:L,0)),"")</f>
        <v/>
      </c>
      <c r="Q95" s="510" t="str">
        <f>IFERROR(INDEX('ПРТС'!H:H,MATCH('УЦН 1.0'!R95,'ПРТС'!P:P,0)),"")</f>
        <v/>
      </c>
      <c r="R95" s="494">
        <v>639</v>
      </c>
      <c r="S95" s="378"/>
      <c r="T95" s="378"/>
      <c r="U95" s="378"/>
      <c r="V95" s="378"/>
      <c r="W95" s="378"/>
      <c r="X95" s="378"/>
      <c r="Y95" s="378"/>
      <c r="Z95" s="378"/>
      <c r="AA95" s="378"/>
      <c r="AB95" s="378"/>
      <c r="AC95" s="378"/>
      <c r="AD95" s="378"/>
      <c r="AE95" s="378"/>
      <c r="AF95" s="378"/>
      <c r="AG95" s="378"/>
      <c r="AH95" s="378"/>
    </row>
    <row r="96">
      <c r="A96" s="502">
        <v>95</v>
      </c>
      <c r="B96" s="513" t="s">
        <v>84</v>
      </c>
      <c r="C96" s="514" t="s">
        <v>912</v>
      </c>
      <c r="D96" s="523">
        <v>2018</v>
      </c>
      <c r="E96" s="531">
        <v>43096</v>
      </c>
      <c r="F96" s="531">
        <v>43190</v>
      </c>
      <c r="G96" s="507" t="s">
        <v>913</v>
      </c>
      <c r="H96" s="508" t="str">
        <f t="shared" si="8"/>
        <v>ВОЛС</v>
      </c>
      <c r="I96" s="508" t="s">
        <v>156</v>
      </c>
      <c r="J96" s="508" t="s">
        <v>156</v>
      </c>
      <c r="K96" s="508" t="s">
        <v>156</v>
      </c>
      <c r="L96" s="511" t="s">
        <v>819</v>
      </c>
      <c r="M96" s="508" t="s">
        <v>156</v>
      </c>
      <c r="N96" s="508" t="s">
        <v>156</v>
      </c>
      <c r="O96" s="512" t="s">
        <v>156</v>
      </c>
      <c r="P96" s="510" t="str">
        <f>IFERROR(INDEX('УЦН 2.0'!H:H,MATCH('УЦН 1.0'!R96,'УЦН 2.0'!L:L,0)),"")</f>
        <v/>
      </c>
      <c r="Q96" s="510">
        <f>IFERROR(INDEX('ПРТС'!H:H,MATCH('УЦН 1.0'!R96,'ПРТС'!P:P,0)),"")</f>
        <v>2018</v>
      </c>
      <c r="R96" s="494">
        <v>649</v>
      </c>
      <c r="S96" s="378"/>
      <c r="T96" s="378"/>
      <c r="U96" s="378"/>
      <c r="V96" s="378"/>
      <c r="W96" s="378"/>
      <c r="X96" s="378"/>
      <c r="Y96" s="378"/>
      <c r="Z96" s="378"/>
      <c r="AA96" s="378"/>
      <c r="AB96" s="378"/>
      <c r="AC96" s="378"/>
      <c r="AD96" s="378"/>
      <c r="AE96" s="378"/>
      <c r="AF96" s="378"/>
      <c r="AG96" s="378"/>
      <c r="AH96" s="378"/>
    </row>
    <row r="97" s="378" customFormat="1">
      <c r="A97" s="502">
        <v>96</v>
      </c>
      <c r="B97" s="513" t="s">
        <v>84</v>
      </c>
      <c r="C97" s="514" t="s">
        <v>225</v>
      </c>
      <c r="D97" s="523">
        <v>2018</v>
      </c>
      <c r="E97" s="531">
        <v>43096</v>
      </c>
      <c r="F97" s="531">
        <v>43190</v>
      </c>
      <c r="G97" s="507" t="s">
        <v>914</v>
      </c>
      <c r="H97" s="508" t="str">
        <f t="shared" si="8"/>
        <v>ВОЛС</v>
      </c>
      <c r="I97" s="508" t="s">
        <v>156</v>
      </c>
      <c r="J97" s="508" t="s">
        <v>156</v>
      </c>
      <c r="K97" s="508" t="s">
        <v>156</v>
      </c>
      <c r="L97" s="511" t="s">
        <v>819</v>
      </c>
      <c r="M97" s="508" t="s">
        <v>156</v>
      </c>
      <c r="N97" s="508" t="s">
        <v>156</v>
      </c>
      <c r="O97" s="512" t="s">
        <v>156</v>
      </c>
      <c r="P97" s="510" t="str">
        <f>IFERROR(INDEX('УЦН 2.0'!H:H,MATCH('УЦН 1.0'!R97,'УЦН 2.0'!L:L,0)),"")</f>
        <v/>
      </c>
      <c r="Q97" s="510">
        <f>IFERROR(INDEX('ПРТС'!H:H,MATCH('УЦН 1.0'!R97,'ПРТС'!P:P,0)),"")</f>
        <v>2019</v>
      </c>
      <c r="R97" s="494">
        <v>650</v>
      </c>
      <c r="S97" s="378"/>
      <c r="T97" s="378"/>
      <c r="U97" s="378"/>
      <c r="V97" s="378"/>
      <c r="W97" s="378"/>
      <c r="X97" s="378"/>
      <c r="Y97" s="378"/>
      <c r="Z97" s="378"/>
      <c r="AA97" s="378"/>
      <c r="AB97" s="378"/>
      <c r="AC97" s="378"/>
      <c r="AD97" s="378"/>
      <c r="AE97" s="378"/>
      <c r="AF97" s="378"/>
      <c r="AG97" s="378"/>
      <c r="AH97" s="378"/>
    </row>
    <row r="98">
      <c r="A98" s="502">
        <v>97</v>
      </c>
      <c r="B98" s="513" t="s">
        <v>84</v>
      </c>
      <c r="C98" s="514" t="s">
        <v>171</v>
      </c>
      <c r="D98" s="523">
        <v>2018</v>
      </c>
      <c r="E98" s="531">
        <v>43096</v>
      </c>
      <c r="F98" s="531">
        <v>43190</v>
      </c>
      <c r="G98" s="507" t="s">
        <v>915</v>
      </c>
      <c r="H98" s="508" t="str">
        <f t="shared" si="8"/>
        <v>ВОЛС</v>
      </c>
      <c r="I98" s="508" t="s">
        <v>156</v>
      </c>
      <c r="J98" s="508" t="s">
        <v>156</v>
      </c>
      <c r="K98" s="508" t="s">
        <v>156</v>
      </c>
      <c r="L98" s="511" t="s">
        <v>819</v>
      </c>
      <c r="M98" s="508" t="s">
        <v>156</v>
      </c>
      <c r="N98" s="508" t="s">
        <v>156</v>
      </c>
      <c r="O98" s="512" t="s">
        <v>156</v>
      </c>
      <c r="P98" s="510" t="str">
        <f>IFERROR(INDEX('УЦН 2.0'!H:H,MATCH('УЦН 1.0'!R98,'УЦН 2.0'!L:L,0)),"")</f>
        <v/>
      </c>
      <c r="Q98" s="510">
        <f>IFERROR(INDEX('ПРТС'!H:H,MATCH('УЦН 1.0'!R98,'ПРТС'!P:P,0)),"")</f>
        <v>2018</v>
      </c>
      <c r="R98" s="494">
        <v>653</v>
      </c>
      <c r="S98" s="378"/>
      <c r="T98" s="378"/>
      <c r="U98" s="378"/>
      <c r="V98" s="378"/>
      <c r="W98" s="378"/>
      <c r="X98" s="378"/>
      <c r="Y98" s="378"/>
      <c r="Z98" s="378"/>
      <c r="AA98" s="378"/>
      <c r="AB98" s="378"/>
      <c r="AC98" s="378"/>
      <c r="AD98" s="378"/>
      <c r="AE98" s="378"/>
      <c r="AF98" s="378"/>
      <c r="AG98" s="378"/>
      <c r="AH98" s="378"/>
    </row>
    <row r="99">
      <c r="A99" s="502">
        <v>98</v>
      </c>
      <c r="B99" s="513" t="s">
        <v>84</v>
      </c>
      <c r="C99" s="514" t="s">
        <v>172</v>
      </c>
      <c r="D99" s="523">
        <v>2018</v>
      </c>
      <c r="E99" s="531">
        <v>43096</v>
      </c>
      <c r="F99" s="531">
        <v>43190</v>
      </c>
      <c r="G99" s="507" t="s">
        <v>916</v>
      </c>
      <c r="H99" s="508" t="str">
        <f t="shared" si="8"/>
        <v>ВОЛС</v>
      </c>
      <c r="I99" s="508" t="s">
        <v>156</v>
      </c>
      <c r="J99" s="508" t="s">
        <v>156</v>
      </c>
      <c r="K99" s="508" t="s">
        <v>156</v>
      </c>
      <c r="L99" s="511" t="s">
        <v>819</v>
      </c>
      <c r="M99" s="508" t="s">
        <v>156</v>
      </c>
      <c r="N99" s="508" t="s">
        <v>156</v>
      </c>
      <c r="O99" s="512" t="s">
        <v>156</v>
      </c>
      <c r="P99" s="510" t="str">
        <f>IFERROR(INDEX('УЦН 2.0'!H:H,MATCH('УЦН 1.0'!R99,'УЦН 2.0'!L:L,0)),"")</f>
        <v/>
      </c>
      <c r="Q99" s="510">
        <f>IFERROR(INDEX('ПРТС'!H:H,MATCH('УЦН 1.0'!R99,'ПРТС'!P:P,0)),"")</f>
        <v>2019</v>
      </c>
      <c r="R99" s="494">
        <v>656</v>
      </c>
      <c r="S99" s="378"/>
      <c r="T99" s="378"/>
      <c r="U99" s="378"/>
      <c r="V99" s="378"/>
      <c r="W99" s="378"/>
      <c r="X99" s="378"/>
      <c r="Y99" s="378"/>
      <c r="Z99" s="378"/>
      <c r="AA99" s="378"/>
      <c r="AB99" s="378"/>
      <c r="AC99" s="378"/>
      <c r="AD99" s="378"/>
      <c r="AE99" s="378"/>
      <c r="AF99" s="378"/>
      <c r="AG99" s="378"/>
      <c r="AH99" s="378"/>
    </row>
    <row r="100">
      <c r="A100" s="502">
        <v>99</v>
      </c>
      <c r="B100" s="513" t="s">
        <v>84</v>
      </c>
      <c r="C100" s="514" t="s">
        <v>290</v>
      </c>
      <c r="D100" s="523">
        <v>2018</v>
      </c>
      <c r="E100" s="531">
        <v>43096</v>
      </c>
      <c r="F100" s="531">
        <v>43190</v>
      </c>
      <c r="G100" s="507" t="s">
        <v>917</v>
      </c>
      <c r="H100" s="508" t="str">
        <f t="shared" ref="H100:H163" si="9">IF(COUNTIF(I100:O100,"*ВОЛС*")&gt;0,"ВОЛС",IF(COUNTIF(I100:O100,"*Спутник*")&gt;0,"Спутник",IF((COUNTIF(I100:O100,"* *")=0),"-",)))</f>
        <v>ВОЛС</v>
      </c>
      <c r="I100" s="508" t="s">
        <v>156</v>
      </c>
      <c r="J100" s="508" t="s">
        <v>156</v>
      </c>
      <c r="K100" s="508" t="s">
        <v>156</v>
      </c>
      <c r="L100" s="511" t="s">
        <v>819</v>
      </c>
      <c r="M100" s="508" t="s">
        <v>156</v>
      </c>
      <c r="N100" s="508" t="s">
        <v>156</v>
      </c>
      <c r="O100" s="512" t="s">
        <v>156</v>
      </c>
      <c r="P100" s="510" t="str">
        <f>IFERROR(INDEX('УЦН 2.0'!H:H,MATCH('УЦН 1.0'!R100,'УЦН 2.0'!L:L,0)),"")</f>
        <v/>
      </c>
      <c r="Q100" s="510">
        <f>IFERROR(INDEX('ПРТС'!H:H,MATCH('УЦН 1.0'!R100,'ПРТС'!P:P,0)),"")</f>
        <v>2019</v>
      </c>
      <c r="R100" s="494">
        <v>660</v>
      </c>
      <c r="S100" s="378"/>
      <c r="T100" s="378"/>
      <c r="U100" s="378"/>
      <c r="V100" s="378"/>
      <c r="W100" s="378"/>
      <c r="X100" s="378"/>
      <c r="Y100" s="378"/>
      <c r="Z100" s="378"/>
      <c r="AA100" s="378"/>
      <c r="AB100" s="378"/>
      <c r="AC100" s="378"/>
      <c r="AD100" s="378"/>
      <c r="AE100" s="378"/>
      <c r="AF100" s="378"/>
      <c r="AG100" s="378"/>
      <c r="AH100" s="378"/>
    </row>
    <row r="101">
      <c r="A101" s="502">
        <v>100</v>
      </c>
      <c r="B101" s="516" t="s">
        <v>84</v>
      </c>
      <c r="C101" s="517" t="s">
        <v>291</v>
      </c>
      <c r="D101" s="523">
        <v>2018</v>
      </c>
      <c r="E101" s="531">
        <v>43096</v>
      </c>
      <c r="F101" s="531">
        <v>43190</v>
      </c>
      <c r="G101" s="507" t="s">
        <v>918</v>
      </c>
      <c r="H101" s="508" t="str">
        <f t="shared" si="9"/>
        <v>ВОЛС</v>
      </c>
      <c r="I101" s="508" t="s">
        <v>156</v>
      </c>
      <c r="J101" s="508" t="s">
        <v>156</v>
      </c>
      <c r="K101" s="508" t="s">
        <v>156</v>
      </c>
      <c r="L101" s="511" t="s">
        <v>819</v>
      </c>
      <c r="M101" s="508" t="s">
        <v>156</v>
      </c>
      <c r="N101" s="508" t="s">
        <v>156</v>
      </c>
      <c r="O101" s="512" t="s">
        <v>156</v>
      </c>
      <c r="P101" s="510">
        <f>IFERROR(INDEX('УЦН 2.0'!H:H,MATCH('УЦН 1.0'!R101,'УЦН 2.0'!L:L,0)),"")</f>
        <v>2021</v>
      </c>
      <c r="Q101" s="510" t="str">
        <f>IFERROR(INDEX('ПРТС'!H:H,MATCH('УЦН 1.0'!R101,'ПРТС'!P:P,0)),"")</f>
        <v/>
      </c>
      <c r="R101" s="494">
        <v>670</v>
      </c>
      <c r="S101" s="378"/>
      <c r="T101" s="378"/>
      <c r="U101" s="378"/>
      <c r="V101" s="378"/>
      <c r="W101" s="378"/>
      <c r="X101" s="378"/>
      <c r="Y101" s="378"/>
      <c r="Z101" s="378"/>
      <c r="AA101" s="378"/>
      <c r="AB101" s="378"/>
      <c r="AC101" s="378"/>
      <c r="AD101" s="378"/>
      <c r="AE101" s="378"/>
      <c r="AF101" s="378"/>
      <c r="AG101" s="378"/>
      <c r="AH101" s="378"/>
    </row>
    <row r="102">
      <c r="A102" s="502">
        <v>101</v>
      </c>
      <c r="B102" s="513" t="s">
        <v>84</v>
      </c>
      <c r="C102" s="514" t="s">
        <v>292</v>
      </c>
      <c r="D102" s="523">
        <v>2018</v>
      </c>
      <c r="E102" s="531">
        <v>43096</v>
      </c>
      <c r="F102" s="531">
        <v>43190</v>
      </c>
      <c r="G102" s="507" t="s">
        <v>919</v>
      </c>
      <c r="H102" s="508" t="str">
        <f t="shared" si="9"/>
        <v>ВОЛС</v>
      </c>
      <c r="I102" s="508" t="s">
        <v>156</v>
      </c>
      <c r="J102" s="508" t="s">
        <v>156</v>
      </c>
      <c r="K102" s="508" t="s">
        <v>156</v>
      </c>
      <c r="L102" s="511" t="s">
        <v>819</v>
      </c>
      <c r="M102" s="508" t="s">
        <v>156</v>
      </c>
      <c r="N102" s="508" t="s">
        <v>156</v>
      </c>
      <c r="O102" s="512" t="s">
        <v>156</v>
      </c>
      <c r="P102" s="510" t="str">
        <f>IFERROR(INDEX('УЦН 2.0'!H:H,MATCH('УЦН 1.0'!R102,'УЦН 2.0'!L:L,0)),"")</f>
        <v/>
      </c>
      <c r="Q102" s="510">
        <f>IFERROR(INDEX('ПРТС'!H:H,MATCH('УЦН 1.0'!R102,'ПРТС'!P:P,0)),"")</f>
        <v>2018</v>
      </c>
      <c r="R102" s="494">
        <v>672</v>
      </c>
      <c r="S102" s="378"/>
      <c r="T102" s="378"/>
      <c r="U102" s="378"/>
      <c r="V102" s="378"/>
      <c r="W102" s="378"/>
      <c r="X102" s="378"/>
      <c r="Y102" s="378"/>
      <c r="Z102" s="378"/>
      <c r="AA102" s="378"/>
      <c r="AB102" s="378"/>
      <c r="AC102" s="378"/>
      <c r="AD102" s="378"/>
      <c r="AE102" s="378"/>
      <c r="AF102" s="378"/>
      <c r="AG102" s="378"/>
      <c r="AH102" s="378"/>
    </row>
    <row r="103">
      <c r="A103" s="502">
        <v>102</v>
      </c>
      <c r="B103" s="503" t="s">
        <v>84</v>
      </c>
      <c r="C103" s="504" t="s">
        <v>293</v>
      </c>
      <c r="D103" s="505">
        <v>2018</v>
      </c>
      <c r="E103" s="506">
        <v>43159</v>
      </c>
      <c r="F103" s="506">
        <v>43190</v>
      </c>
      <c r="G103" s="507" t="s">
        <v>920</v>
      </c>
      <c r="H103" s="508" t="str">
        <f t="shared" si="9"/>
        <v>ВОЛС</v>
      </c>
      <c r="I103" s="508" t="s">
        <v>156</v>
      </c>
      <c r="J103" s="508" t="s">
        <v>156</v>
      </c>
      <c r="K103" s="508" t="s">
        <v>156</v>
      </c>
      <c r="L103" s="511" t="s">
        <v>819</v>
      </c>
      <c r="M103" s="508" t="s">
        <v>156</v>
      </c>
      <c r="N103" s="508" t="s">
        <v>156</v>
      </c>
      <c r="O103" s="512" t="s">
        <v>156</v>
      </c>
      <c r="P103" s="510" t="str">
        <f>IFERROR(INDEX('УЦН 2.0'!H:H,MATCH('УЦН 1.0'!R103,'УЦН 2.0'!L:L,0)),"")</f>
        <v/>
      </c>
      <c r="Q103" s="510" t="str">
        <f>IFERROR(INDEX('ПРТС'!H:H,MATCH('УЦН 1.0'!R103,'ПРТС'!P:P,0)),"")</f>
        <v/>
      </c>
      <c r="R103" s="494">
        <v>675</v>
      </c>
      <c r="S103" s="378"/>
      <c r="T103" s="378"/>
      <c r="U103" s="378"/>
      <c r="V103" s="378"/>
      <c r="W103" s="378"/>
      <c r="X103" s="378"/>
      <c r="Y103" s="378"/>
      <c r="Z103" s="378"/>
      <c r="AA103" s="378"/>
      <c r="AB103" s="378"/>
      <c r="AC103" s="378"/>
      <c r="AD103" s="378"/>
      <c r="AE103" s="378"/>
      <c r="AF103" s="378"/>
      <c r="AG103" s="378"/>
      <c r="AH103" s="378"/>
    </row>
    <row r="104">
      <c r="A104" s="502">
        <v>103</v>
      </c>
      <c r="B104" s="513" t="s">
        <v>84</v>
      </c>
      <c r="C104" s="514" t="s">
        <v>175</v>
      </c>
      <c r="D104" s="523">
        <v>2018</v>
      </c>
      <c r="E104" s="531">
        <v>43096</v>
      </c>
      <c r="F104" s="531">
        <v>43190</v>
      </c>
      <c r="G104" s="507" t="s">
        <v>921</v>
      </c>
      <c r="H104" s="508" t="str">
        <f t="shared" si="9"/>
        <v>ВОЛС</v>
      </c>
      <c r="I104" s="508" t="s">
        <v>156</v>
      </c>
      <c r="J104" s="508" t="s">
        <v>156</v>
      </c>
      <c r="K104" s="508" t="s">
        <v>156</v>
      </c>
      <c r="L104" s="511" t="s">
        <v>819</v>
      </c>
      <c r="M104" s="508" t="s">
        <v>156</v>
      </c>
      <c r="N104" s="508" t="s">
        <v>156</v>
      </c>
      <c r="O104" s="512" t="s">
        <v>156</v>
      </c>
      <c r="P104" s="510" t="str">
        <f>IFERROR(INDEX('УЦН 2.0'!H:H,MATCH('УЦН 1.0'!R104,'УЦН 2.0'!L:L,0)),"")</f>
        <v/>
      </c>
      <c r="Q104" s="510">
        <f>IFERROR(INDEX('ПРТС'!H:H,MATCH('УЦН 1.0'!R104,'ПРТС'!P:P,0)),"")</f>
        <v>2023</v>
      </c>
      <c r="R104" s="494">
        <v>676</v>
      </c>
      <c r="S104" s="378"/>
      <c r="T104" s="378"/>
      <c r="U104" s="378"/>
      <c r="V104" s="378"/>
      <c r="W104" s="378"/>
      <c r="X104" s="378"/>
      <c r="Y104" s="378"/>
      <c r="Z104" s="378"/>
      <c r="AA104" s="378"/>
      <c r="AB104" s="378"/>
      <c r="AC104" s="378"/>
      <c r="AD104" s="378"/>
      <c r="AE104" s="378"/>
      <c r="AF104" s="378"/>
      <c r="AG104" s="378"/>
      <c r="AH104" s="378"/>
    </row>
    <row r="105">
      <c r="A105" s="502">
        <v>104</v>
      </c>
      <c r="B105" s="503" t="s">
        <v>84</v>
      </c>
      <c r="C105" s="504" t="s">
        <v>294</v>
      </c>
      <c r="D105" s="523">
        <v>2018</v>
      </c>
      <c r="E105" s="531">
        <v>43096</v>
      </c>
      <c r="F105" s="531">
        <v>43190</v>
      </c>
      <c r="G105" s="507" t="s">
        <v>922</v>
      </c>
      <c r="H105" s="508" t="str">
        <f t="shared" si="9"/>
        <v>ВОЛС</v>
      </c>
      <c r="I105" s="508" t="s">
        <v>156</v>
      </c>
      <c r="J105" s="508" t="s">
        <v>156</v>
      </c>
      <c r="K105" s="508" t="s">
        <v>156</v>
      </c>
      <c r="L105" s="511" t="s">
        <v>819</v>
      </c>
      <c r="M105" s="508" t="s">
        <v>156</v>
      </c>
      <c r="N105" s="508" t="s">
        <v>156</v>
      </c>
      <c r="O105" s="512" t="s">
        <v>156</v>
      </c>
      <c r="P105" s="510" t="str">
        <f>IFERROR(INDEX('УЦН 2.0'!H:H,MATCH('УЦН 1.0'!R105,'УЦН 2.0'!L:L,0)),"")</f>
        <v/>
      </c>
      <c r="Q105" s="510" t="str">
        <f>IFERROR(INDEX('ПРТС'!H:H,MATCH('УЦН 1.0'!R105,'ПРТС'!P:P,0)),"")</f>
        <v/>
      </c>
      <c r="R105" s="494">
        <v>680</v>
      </c>
      <c r="S105" s="378"/>
      <c r="T105" s="378"/>
      <c r="U105" s="378"/>
      <c r="V105" s="378"/>
      <c r="W105" s="378"/>
      <c r="X105" s="378"/>
      <c r="Y105" s="378"/>
      <c r="Z105" s="378"/>
      <c r="AA105" s="378"/>
      <c r="AB105" s="378"/>
      <c r="AC105" s="378"/>
      <c r="AD105" s="378"/>
      <c r="AE105" s="378"/>
      <c r="AF105" s="378"/>
      <c r="AG105" s="378"/>
      <c r="AH105" s="378"/>
    </row>
    <row r="106">
      <c r="A106" s="502">
        <v>105</v>
      </c>
      <c r="B106" s="513" t="s">
        <v>84</v>
      </c>
      <c r="C106" s="514" t="s">
        <v>520</v>
      </c>
      <c r="D106" s="523">
        <v>2018</v>
      </c>
      <c r="E106" s="531">
        <v>43096</v>
      </c>
      <c r="F106" s="531">
        <v>43190</v>
      </c>
      <c r="G106" s="507" t="s">
        <v>923</v>
      </c>
      <c r="H106" s="508" t="str">
        <f t="shared" si="9"/>
        <v>ВОЛС</v>
      </c>
      <c r="I106" s="508" t="s">
        <v>156</v>
      </c>
      <c r="J106" s="508" t="s">
        <v>156</v>
      </c>
      <c r="K106" s="508" t="s">
        <v>156</v>
      </c>
      <c r="L106" s="511" t="s">
        <v>819</v>
      </c>
      <c r="M106" s="508" t="s">
        <v>156</v>
      </c>
      <c r="N106" s="508" t="s">
        <v>156</v>
      </c>
      <c r="O106" s="512" t="s">
        <v>156</v>
      </c>
      <c r="P106" s="510" t="str">
        <f>IFERROR(INDEX('УЦН 2.0'!H:H,MATCH('УЦН 1.0'!R106,'УЦН 2.0'!L:L,0)),"")</f>
        <v/>
      </c>
      <c r="Q106" s="510">
        <f>IFERROR(INDEX('ПРТС'!H:H,MATCH('УЦН 1.0'!R106,'ПРТС'!P:P,0)),"")</f>
        <v>2019</v>
      </c>
      <c r="R106" s="494">
        <v>681</v>
      </c>
      <c r="S106" s="378"/>
      <c r="T106" s="378"/>
      <c r="U106" s="378"/>
      <c r="V106" s="378"/>
      <c r="W106" s="378"/>
      <c r="X106" s="378"/>
      <c r="Y106" s="378"/>
      <c r="Z106" s="378"/>
      <c r="AA106" s="378"/>
      <c r="AB106" s="378"/>
      <c r="AC106" s="378"/>
      <c r="AD106" s="378"/>
      <c r="AE106" s="378"/>
      <c r="AF106" s="378"/>
      <c r="AG106" s="378"/>
      <c r="AH106" s="378"/>
    </row>
    <row r="107">
      <c r="A107" s="502">
        <v>106</v>
      </c>
      <c r="B107" s="503" t="s">
        <v>84</v>
      </c>
      <c r="C107" s="504" t="s">
        <v>295</v>
      </c>
      <c r="D107" s="505">
        <v>2018</v>
      </c>
      <c r="E107" s="506">
        <v>43159</v>
      </c>
      <c r="F107" s="506">
        <v>43190</v>
      </c>
      <c r="G107" s="507" t="s">
        <v>924</v>
      </c>
      <c r="H107" s="508" t="str">
        <f t="shared" si="9"/>
        <v>ВОЛС</v>
      </c>
      <c r="I107" s="508" t="s">
        <v>156</v>
      </c>
      <c r="J107" s="508" t="s">
        <v>156</v>
      </c>
      <c r="K107" s="508" t="s">
        <v>156</v>
      </c>
      <c r="L107" s="511" t="s">
        <v>819</v>
      </c>
      <c r="M107" s="508" t="s">
        <v>156</v>
      </c>
      <c r="N107" s="508" t="s">
        <v>156</v>
      </c>
      <c r="O107" s="512" t="s">
        <v>156</v>
      </c>
      <c r="P107" s="510" t="str">
        <f>IFERROR(INDEX('УЦН 2.0'!H:H,MATCH('УЦН 1.0'!R107,'УЦН 2.0'!L:L,0)),"")</f>
        <v/>
      </c>
      <c r="Q107" s="510" t="str">
        <f>IFERROR(INDEX('ПРТС'!H:H,MATCH('УЦН 1.0'!R107,'ПРТС'!P:P,0)),"")</f>
        <v/>
      </c>
      <c r="R107" s="494">
        <v>682</v>
      </c>
      <c r="S107" s="378"/>
      <c r="T107" s="378"/>
      <c r="U107" s="378"/>
      <c r="V107" s="378"/>
      <c r="W107" s="378"/>
      <c r="X107" s="378"/>
      <c r="Y107" s="378"/>
      <c r="Z107" s="378"/>
      <c r="AA107" s="378"/>
      <c r="AB107" s="378"/>
      <c r="AC107" s="378"/>
      <c r="AD107" s="378"/>
      <c r="AE107" s="378"/>
      <c r="AF107" s="378"/>
      <c r="AG107" s="378"/>
      <c r="AH107" s="378"/>
    </row>
    <row r="108">
      <c r="A108" s="502">
        <v>107</v>
      </c>
      <c r="B108" s="503" t="s">
        <v>84</v>
      </c>
      <c r="C108" s="504" t="s">
        <v>296</v>
      </c>
      <c r="D108" s="505">
        <v>2018</v>
      </c>
      <c r="E108" s="506">
        <v>43159</v>
      </c>
      <c r="F108" s="506">
        <v>43190</v>
      </c>
      <c r="G108" s="507" t="s">
        <v>925</v>
      </c>
      <c r="H108" s="508" t="str">
        <f t="shared" si="9"/>
        <v>ВОЛС</v>
      </c>
      <c r="I108" s="508" t="s">
        <v>156</v>
      </c>
      <c r="J108" s="508" t="s">
        <v>156</v>
      </c>
      <c r="K108" s="508" t="s">
        <v>156</v>
      </c>
      <c r="L108" s="511" t="s">
        <v>819</v>
      </c>
      <c r="M108" s="508" t="s">
        <v>156</v>
      </c>
      <c r="N108" s="508" t="s">
        <v>156</v>
      </c>
      <c r="O108" s="512" t="s">
        <v>156</v>
      </c>
      <c r="P108" s="510" t="str">
        <f>IFERROR(INDEX('УЦН 2.0'!H:H,MATCH('УЦН 1.0'!R108,'УЦН 2.0'!L:L,0)),"")</f>
        <v/>
      </c>
      <c r="Q108" s="510" t="str">
        <f>IFERROR(INDEX('ПРТС'!H:H,MATCH('УЦН 1.0'!R108,'ПРТС'!P:P,0)),"")</f>
        <v/>
      </c>
      <c r="R108" s="494">
        <v>695</v>
      </c>
      <c r="S108" s="378"/>
      <c r="T108" s="378"/>
      <c r="U108" s="378"/>
      <c r="V108" s="378"/>
      <c r="W108" s="378"/>
      <c r="X108" s="378"/>
      <c r="Y108" s="378"/>
      <c r="Z108" s="378"/>
      <c r="AA108" s="378"/>
      <c r="AB108" s="378"/>
      <c r="AC108" s="378"/>
      <c r="AD108" s="378"/>
      <c r="AE108" s="378"/>
      <c r="AF108" s="378"/>
      <c r="AG108" s="378"/>
      <c r="AH108" s="378"/>
    </row>
    <row r="109">
      <c r="A109" s="502">
        <v>108</v>
      </c>
      <c r="B109" s="503" t="s">
        <v>297</v>
      </c>
      <c r="C109" s="504" t="s">
        <v>298</v>
      </c>
      <c r="D109" s="505">
        <v>2019</v>
      </c>
      <c r="E109" s="506">
        <v>43644</v>
      </c>
      <c r="F109" s="506">
        <v>43646</v>
      </c>
      <c r="G109" s="507" t="s">
        <v>926</v>
      </c>
      <c r="H109" s="508" t="str">
        <f t="shared" si="9"/>
        <v>ВОЛС</v>
      </c>
      <c r="I109" s="508" t="s">
        <v>156</v>
      </c>
      <c r="J109" s="508" t="s">
        <v>156</v>
      </c>
      <c r="K109" s="508" t="s">
        <v>156</v>
      </c>
      <c r="L109" s="508" t="s">
        <v>156</v>
      </c>
      <c r="M109" s="511" t="s">
        <v>819</v>
      </c>
      <c r="N109" s="508" t="s">
        <v>156</v>
      </c>
      <c r="O109" s="512" t="s">
        <v>156</v>
      </c>
      <c r="P109" s="510" t="str">
        <f>IFERROR(INDEX('УЦН 2.0'!H:H,MATCH('УЦН 1.0'!R109,'УЦН 2.0'!L:L,0)),"")</f>
        <v/>
      </c>
      <c r="Q109" s="510" t="str">
        <f>IFERROR(INDEX('ПРТС'!H:H,MATCH('УЦН 1.0'!R109,'ПРТС'!P:P,0)),"")</f>
        <v/>
      </c>
      <c r="R109" s="494">
        <v>701</v>
      </c>
      <c r="S109" s="378"/>
      <c r="T109" s="378"/>
      <c r="U109" s="378"/>
      <c r="V109" s="378"/>
      <c r="W109" s="378"/>
      <c r="X109" s="378"/>
      <c r="Y109" s="378"/>
      <c r="Z109" s="378"/>
      <c r="AA109" s="378"/>
      <c r="AB109" s="378"/>
      <c r="AC109" s="378"/>
      <c r="AD109" s="378"/>
      <c r="AE109" s="378"/>
      <c r="AF109" s="378"/>
      <c r="AG109" s="378"/>
      <c r="AH109" s="378"/>
    </row>
    <row r="110">
      <c r="A110" s="502">
        <v>109</v>
      </c>
      <c r="B110" s="513" t="s">
        <v>297</v>
      </c>
      <c r="C110" s="514" t="s">
        <v>299</v>
      </c>
      <c r="D110" s="505">
        <v>2021</v>
      </c>
      <c r="E110" s="506">
        <v>44469</v>
      </c>
      <c r="F110" s="506">
        <v>44469</v>
      </c>
      <c r="G110" s="507" t="s">
        <v>927</v>
      </c>
      <c r="H110" s="508" t="str">
        <f t="shared" si="9"/>
        <v>ВОЛС</v>
      </c>
      <c r="I110" s="508" t="s">
        <v>156</v>
      </c>
      <c r="J110" s="508" t="s">
        <v>156</v>
      </c>
      <c r="K110" s="508" t="s">
        <v>156</v>
      </c>
      <c r="L110" s="508" t="s">
        <v>156</v>
      </c>
      <c r="M110" s="508" t="s">
        <v>156</v>
      </c>
      <c r="N110" s="508" t="s">
        <v>156</v>
      </c>
      <c r="O110" s="509" t="s">
        <v>819</v>
      </c>
      <c r="P110" s="510" t="str">
        <f>IFERROR(INDEX('УЦН 2.0'!H:H,MATCH('УЦН 1.0'!R110,'УЦН 2.0'!L:L,0)),"")</f>
        <v/>
      </c>
      <c r="Q110" s="510">
        <f>IFERROR(INDEX('ПРТС'!H:H,MATCH('УЦН 1.0'!R110,'ПРТС'!P:P,0)),"")</f>
        <v>2023</v>
      </c>
      <c r="R110" s="494">
        <v>706</v>
      </c>
      <c r="S110" s="378"/>
      <c r="T110" s="378"/>
      <c r="U110" s="378"/>
      <c r="V110" s="378"/>
      <c r="W110" s="378"/>
      <c r="X110" s="378"/>
      <c r="Y110" s="378"/>
      <c r="Z110" s="378"/>
      <c r="AA110" s="378"/>
      <c r="AB110" s="378"/>
      <c r="AC110" s="378"/>
      <c r="AD110" s="378"/>
      <c r="AE110" s="378"/>
      <c r="AF110" s="378"/>
      <c r="AG110" s="378"/>
      <c r="AH110" s="378"/>
    </row>
    <row r="111">
      <c r="A111" s="502">
        <v>110</v>
      </c>
      <c r="B111" s="503" t="s">
        <v>297</v>
      </c>
      <c r="C111" s="504" t="s">
        <v>300</v>
      </c>
      <c r="D111" s="505">
        <v>2021</v>
      </c>
      <c r="E111" s="506">
        <v>44377</v>
      </c>
      <c r="F111" s="506">
        <v>44377</v>
      </c>
      <c r="G111" s="507" t="s">
        <v>928</v>
      </c>
      <c r="H111" s="508" t="str">
        <f t="shared" si="9"/>
        <v>ВОЛС</v>
      </c>
      <c r="I111" s="508" t="s">
        <v>156</v>
      </c>
      <c r="J111" s="508" t="s">
        <v>156</v>
      </c>
      <c r="K111" s="508" t="s">
        <v>156</v>
      </c>
      <c r="L111" s="508" t="s">
        <v>156</v>
      </c>
      <c r="M111" s="508" t="s">
        <v>156</v>
      </c>
      <c r="N111" s="508" t="s">
        <v>156</v>
      </c>
      <c r="O111" s="509" t="s">
        <v>819</v>
      </c>
      <c r="P111" s="510" t="str">
        <f>IFERROR(INDEX('УЦН 2.0'!H:H,MATCH('УЦН 1.0'!R111,'УЦН 2.0'!L:L,0)),"")</f>
        <v/>
      </c>
      <c r="Q111" s="510" t="str">
        <f>IFERROR(INDEX('ПРТС'!H:H,MATCH('УЦН 1.0'!R111,'ПРТС'!P:P,0)),"")</f>
        <v/>
      </c>
      <c r="R111" s="494">
        <v>714</v>
      </c>
      <c r="S111" s="378"/>
      <c r="T111" s="378"/>
      <c r="U111" s="378"/>
      <c r="V111" s="378"/>
      <c r="W111" s="378"/>
      <c r="X111" s="378"/>
      <c r="Y111" s="378"/>
      <c r="Z111" s="378"/>
      <c r="AA111" s="378"/>
      <c r="AB111" s="378"/>
      <c r="AC111" s="378"/>
      <c r="AD111" s="378"/>
      <c r="AE111" s="378"/>
      <c r="AF111" s="378"/>
      <c r="AG111" s="378"/>
      <c r="AH111" s="378"/>
    </row>
    <row r="112">
      <c r="A112" s="502">
        <v>111</v>
      </c>
      <c r="B112" s="516" t="s">
        <v>297</v>
      </c>
      <c r="C112" s="517" t="s">
        <v>301</v>
      </c>
      <c r="D112" s="505">
        <v>2021</v>
      </c>
      <c r="E112" s="506">
        <v>44469</v>
      </c>
      <c r="F112" s="506">
        <v>44469</v>
      </c>
      <c r="G112" s="507" t="s">
        <v>929</v>
      </c>
      <c r="H112" s="508" t="str">
        <f t="shared" si="9"/>
        <v>ВОЛС</v>
      </c>
      <c r="I112" s="508" t="s">
        <v>156</v>
      </c>
      <c r="J112" s="508" t="s">
        <v>156</v>
      </c>
      <c r="K112" s="508" t="s">
        <v>156</v>
      </c>
      <c r="L112" s="508" t="s">
        <v>156</v>
      </c>
      <c r="M112" s="508" t="s">
        <v>156</v>
      </c>
      <c r="N112" s="508" t="s">
        <v>156</v>
      </c>
      <c r="O112" s="509" t="s">
        <v>819</v>
      </c>
      <c r="P112" s="510">
        <f>IFERROR(INDEX('УЦН 2.0'!H:H,MATCH('УЦН 1.0'!R112,'УЦН 2.0'!L:L,0)),"")</f>
        <v>2022</v>
      </c>
      <c r="Q112" s="510" t="str">
        <f>IFERROR(INDEX('ПРТС'!H:H,MATCH('УЦН 1.0'!R112,'ПРТС'!P:P,0)),"")</f>
        <v/>
      </c>
      <c r="R112" s="494">
        <v>719</v>
      </c>
      <c r="S112" s="378"/>
      <c r="T112" s="378"/>
      <c r="U112" s="378"/>
      <c r="V112" s="378"/>
      <c r="W112" s="378"/>
      <c r="X112" s="378"/>
      <c r="Y112" s="378"/>
      <c r="Z112" s="378"/>
      <c r="AA112" s="378"/>
      <c r="AB112" s="378"/>
      <c r="AC112" s="378"/>
      <c r="AD112" s="378"/>
      <c r="AE112" s="378"/>
      <c r="AF112" s="378"/>
      <c r="AG112" s="378"/>
      <c r="AH112" s="378"/>
    </row>
    <row r="113">
      <c r="A113" s="502">
        <v>112</v>
      </c>
      <c r="B113" s="503" t="s">
        <v>297</v>
      </c>
      <c r="C113" s="504" t="s">
        <v>302</v>
      </c>
      <c r="D113" s="505">
        <v>2018</v>
      </c>
      <c r="E113" s="506">
        <v>43463</v>
      </c>
      <c r="F113" s="506">
        <v>43465</v>
      </c>
      <c r="G113" s="507" t="s">
        <v>930</v>
      </c>
      <c r="H113" s="508" t="str">
        <f t="shared" si="9"/>
        <v>Спутник</v>
      </c>
      <c r="I113" s="508" t="s">
        <v>156</v>
      </c>
      <c r="J113" s="508" t="s">
        <v>156</v>
      </c>
      <c r="K113" s="508" t="s">
        <v>156</v>
      </c>
      <c r="L113" s="532" t="s">
        <v>882</v>
      </c>
      <c r="M113" s="508" t="s">
        <v>156</v>
      </c>
      <c r="N113" s="508" t="s">
        <v>156</v>
      </c>
      <c r="O113" s="512" t="s">
        <v>156</v>
      </c>
      <c r="P113" s="510" t="str">
        <f>IFERROR(INDEX('УЦН 2.0'!H:H,MATCH('УЦН 1.0'!R113,'УЦН 2.0'!L:L,0)),"")</f>
        <v/>
      </c>
      <c r="Q113" s="510" t="str">
        <f>IFERROR(INDEX('ПРТС'!H:H,MATCH('УЦН 1.0'!R113,'ПРТС'!P:P,0)),"")</f>
        <v/>
      </c>
      <c r="R113" s="494">
        <v>720</v>
      </c>
      <c r="S113" s="378"/>
      <c r="T113" s="378"/>
      <c r="U113" s="378"/>
      <c r="V113" s="378"/>
      <c r="W113" s="378"/>
      <c r="X113" s="378"/>
      <c r="Y113" s="378"/>
      <c r="Z113" s="378"/>
      <c r="AA113" s="378"/>
      <c r="AB113" s="378"/>
      <c r="AC113" s="378"/>
      <c r="AD113" s="378"/>
      <c r="AE113" s="378"/>
      <c r="AF113" s="378"/>
      <c r="AG113" s="378"/>
      <c r="AH113" s="378"/>
    </row>
    <row r="114">
      <c r="A114" s="502">
        <v>113</v>
      </c>
      <c r="B114" s="503" t="s">
        <v>297</v>
      </c>
      <c r="C114" s="504" t="s">
        <v>303</v>
      </c>
      <c r="D114" s="505">
        <v>2021</v>
      </c>
      <c r="E114" s="506">
        <v>44377</v>
      </c>
      <c r="F114" s="506">
        <v>44469</v>
      </c>
      <c r="G114" s="507" t="s">
        <v>931</v>
      </c>
      <c r="H114" s="508" t="str">
        <f t="shared" si="9"/>
        <v>ВОЛС</v>
      </c>
      <c r="I114" s="508" t="s">
        <v>156</v>
      </c>
      <c r="J114" s="508" t="s">
        <v>156</v>
      </c>
      <c r="K114" s="508" t="s">
        <v>156</v>
      </c>
      <c r="L114" s="508" t="s">
        <v>156</v>
      </c>
      <c r="M114" s="508" t="s">
        <v>156</v>
      </c>
      <c r="N114" s="508" t="s">
        <v>156</v>
      </c>
      <c r="O114" s="509" t="s">
        <v>819</v>
      </c>
      <c r="P114" s="510">
        <f>IFERROR(INDEX('УЦН 2.0'!H:H,MATCH('УЦН 1.0'!R114,'УЦН 2.0'!L:L,0)),"")</f>
        <v>2024</v>
      </c>
      <c r="Q114" s="510" t="str">
        <f>IFERROR(INDEX('ПРТС'!H:H,MATCH('УЦН 1.0'!R114,'ПРТС'!P:P,0)),"")</f>
        <v/>
      </c>
      <c r="R114" s="494">
        <v>727</v>
      </c>
      <c r="S114" s="378"/>
      <c r="T114" s="378"/>
      <c r="U114" s="378"/>
      <c r="V114" s="378"/>
      <c r="W114" s="378"/>
      <c r="X114" s="378"/>
      <c r="Y114" s="378"/>
      <c r="Z114" s="378"/>
      <c r="AA114" s="378"/>
      <c r="AB114" s="378"/>
      <c r="AC114" s="378"/>
      <c r="AD114" s="378"/>
      <c r="AE114" s="378"/>
      <c r="AF114" s="378"/>
      <c r="AG114" s="378"/>
      <c r="AH114" s="378"/>
    </row>
    <row r="115">
      <c r="A115" s="502">
        <v>114</v>
      </c>
      <c r="B115" s="503" t="s">
        <v>297</v>
      </c>
      <c r="C115" s="504" t="s">
        <v>304</v>
      </c>
      <c r="D115" s="505">
        <v>2019</v>
      </c>
      <c r="E115" s="506">
        <v>43644</v>
      </c>
      <c r="F115" s="506">
        <v>43646</v>
      </c>
      <c r="G115" s="507" t="s">
        <v>932</v>
      </c>
      <c r="H115" s="508" t="str">
        <f t="shared" si="9"/>
        <v>ВОЛС</v>
      </c>
      <c r="I115" s="508" t="s">
        <v>156</v>
      </c>
      <c r="J115" s="508" t="s">
        <v>156</v>
      </c>
      <c r="K115" s="508" t="s">
        <v>156</v>
      </c>
      <c r="L115" s="508" t="s">
        <v>156</v>
      </c>
      <c r="M115" s="511" t="s">
        <v>819</v>
      </c>
      <c r="N115" s="508" t="s">
        <v>156</v>
      </c>
      <c r="O115" s="512" t="s">
        <v>156</v>
      </c>
      <c r="P115" s="510">
        <f>IFERROR(INDEX('УЦН 2.0'!H:H,MATCH('УЦН 1.0'!R115,'УЦН 2.0'!L:L,0)),"")</f>
        <v>2024</v>
      </c>
      <c r="Q115" s="510" t="str">
        <f>IFERROR(INDEX('ПРТС'!H:H,MATCH('УЦН 1.0'!R115,'ПРТС'!P:P,0)),"")</f>
        <v/>
      </c>
      <c r="R115" s="494">
        <v>729</v>
      </c>
      <c r="S115" s="378"/>
      <c r="T115" s="378"/>
      <c r="U115" s="378"/>
      <c r="V115" s="378"/>
      <c r="W115" s="378"/>
      <c r="X115" s="378"/>
      <c r="Y115" s="378"/>
      <c r="Z115" s="378"/>
      <c r="AA115" s="378"/>
      <c r="AB115" s="378"/>
      <c r="AC115" s="378"/>
      <c r="AD115" s="378"/>
      <c r="AE115" s="378"/>
      <c r="AF115" s="378"/>
      <c r="AG115" s="378"/>
      <c r="AH115" s="378"/>
    </row>
    <row r="116">
      <c r="A116" s="502">
        <v>115</v>
      </c>
      <c r="B116" s="516" t="s">
        <v>305</v>
      </c>
      <c r="C116" s="517" t="s">
        <v>306</v>
      </c>
      <c r="D116" s="505">
        <v>2019</v>
      </c>
      <c r="E116" s="506">
        <v>43826</v>
      </c>
      <c r="F116" s="506">
        <v>43830</v>
      </c>
      <c r="G116" s="507" t="s">
        <v>933</v>
      </c>
      <c r="H116" s="508" t="str">
        <f t="shared" si="9"/>
        <v>ВОЛС</v>
      </c>
      <c r="I116" s="508" t="s">
        <v>156</v>
      </c>
      <c r="J116" s="508" t="s">
        <v>156</v>
      </c>
      <c r="K116" s="508" t="s">
        <v>156</v>
      </c>
      <c r="L116" s="508" t="s">
        <v>156</v>
      </c>
      <c r="M116" s="511" t="s">
        <v>819</v>
      </c>
      <c r="N116" s="508" t="s">
        <v>156</v>
      </c>
      <c r="O116" s="512" t="s">
        <v>156</v>
      </c>
      <c r="P116" s="510">
        <f>IFERROR(INDEX('УЦН 2.0'!H:H,MATCH('УЦН 1.0'!R116,'УЦН 2.0'!L:L,0)),"")</f>
        <v>2023</v>
      </c>
      <c r="Q116" s="510" t="str">
        <f>IFERROR(INDEX('ПРТС'!H:H,MATCH('УЦН 1.0'!R116,'ПРТС'!P:P,0)),"")</f>
        <v/>
      </c>
      <c r="R116" s="494">
        <v>737</v>
      </c>
      <c r="S116" s="378"/>
      <c r="T116" s="378"/>
      <c r="U116" s="378"/>
      <c r="V116" s="378"/>
      <c r="W116" s="378"/>
      <c r="X116" s="378"/>
      <c r="Y116" s="378"/>
      <c r="Z116" s="378"/>
      <c r="AA116" s="378"/>
      <c r="AB116" s="378"/>
      <c r="AC116" s="378"/>
      <c r="AD116" s="378"/>
      <c r="AE116" s="378"/>
      <c r="AF116" s="378"/>
      <c r="AG116" s="378"/>
      <c r="AH116" s="378"/>
    </row>
    <row r="117">
      <c r="A117" s="502">
        <v>116</v>
      </c>
      <c r="B117" s="503" t="s">
        <v>305</v>
      </c>
      <c r="C117" s="504" t="s">
        <v>307</v>
      </c>
      <c r="D117" s="505">
        <v>2020</v>
      </c>
      <c r="E117" s="506">
        <v>43917</v>
      </c>
      <c r="F117" s="506">
        <v>43921</v>
      </c>
      <c r="G117" s="507" t="s">
        <v>934</v>
      </c>
      <c r="H117" s="508" t="str">
        <f t="shared" si="9"/>
        <v>ВОЛС</v>
      </c>
      <c r="I117" s="508" t="s">
        <v>156</v>
      </c>
      <c r="J117" s="508" t="s">
        <v>156</v>
      </c>
      <c r="K117" s="508" t="s">
        <v>156</v>
      </c>
      <c r="L117" s="508" t="s">
        <v>156</v>
      </c>
      <c r="M117" s="508" t="s">
        <v>156</v>
      </c>
      <c r="N117" s="511" t="s">
        <v>819</v>
      </c>
      <c r="O117" s="512" t="s">
        <v>156</v>
      </c>
      <c r="P117" s="510" t="str">
        <f>IFERROR(INDEX('УЦН 2.0'!H:H,MATCH('УЦН 1.0'!R117,'УЦН 2.0'!L:L,0)),"")</f>
        <v/>
      </c>
      <c r="Q117" s="510" t="str">
        <f>IFERROR(INDEX('ПРТС'!H:H,MATCH('УЦН 1.0'!R117,'ПРТС'!P:P,0)),"")</f>
        <v/>
      </c>
      <c r="R117" s="494">
        <v>739</v>
      </c>
      <c r="S117" s="378"/>
      <c r="T117" s="378"/>
      <c r="U117" s="378"/>
      <c r="V117" s="378"/>
      <c r="W117" s="378"/>
      <c r="X117" s="378"/>
      <c r="Y117" s="378"/>
      <c r="Z117" s="378"/>
      <c r="AA117" s="378"/>
      <c r="AB117" s="378"/>
      <c r="AC117" s="378"/>
      <c r="AD117" s="378"/>
      <c r="AE117" s="378"/>
      <c r="AF117" s="378"/>
      <c r="AG117" s="378"/>
      <c r="AH117" s="378"/>
    </row>
    <row r="118">
      <c r="A118" s="502">
        <v>117</v>
      </c>
      <c r="B118" s="516" t="s">
        <v>305</v>
      </c>
      <c r="C118" s="517" t="s">
        <v>308</v>
      </c>
      <c r="D118" s="505">
        <v>2019</v>
      </c>
      <c r="E118" s="506">
        <v>43826</v>
      </c>
      <c r="F118" s="506">
        <v>43830</v>
      </c>
      <c r="G118" s="507" t="s">
        <v>935</v>
      </c>
      <c r="H118" s="508" t="str">
        <f t="shared" si="9"/>
        <v>ВОЛС</v>
      </c>
      <c r="I118" s="508" t="s">
        <v>156</v>
      </c>
      <c r="J118" s="508" t="s">
        <v>156</v>
      </c>
      <c r="K118" s="508" t="s">
        <v>156</v>
      </c>
      <c r="L118" s="508" t="s">
        <v>156</v>
      </c>
      <c r="M118" s="511" t="s">
        <v>819</v>
      </c>
      <c r="N118" s="508" t="s">
        <v>156</v>
      </c>
      <c r="O118" s="512" t="s">
        <v>156</v>
      </c>
      <c r="P118" s="510">
        <f>IFERROR(INDEX('УЦН 2.0'!H:H,MATCH('УЦН 1.0'!R118,'УЦН 2.0'!L:L,0)),"")</f>
        <v>2021</v>
      </c>
      <c r="Q118" s="510" t="str">
        <f>IFERROR(INDEX('ПРТС'!H:H,MATCH('УЦН 1.0'!R118,'ПРТС'!P:P,0)),"")</f>
        <v/>
      </c>
      <c r="R118" s="494">
        <v>740</v>
      </c>
      <c r="S118" s="378"/>
      <c r="T118" s="378"/>
      <c r="U118" s="378"/>
      <c r="V118" s="378"/>
      <c r="W118" s="378"/>
      <c r="X118" s="378"/>
      <c r="Y118" s="378"/>
      <c r="Z118" s="378"/>
      <c r="AA118" s="378"/>
      <c r="AB118" s="378"/>
      <c r="AC118" s="378"/>
      <c r="AD118" s="378"/>
      <c r="AE118" s="378"/>
      <c r="AF118" s="378"/>
      <c r="AG118" s="378"/>
      <c r="AH118" s="378"/>
    </row>
    <row r="119">
      <c r="A119" s="502">
        <v>118</v>
      </c>
      <c r="B119" s="503" t="s">
        <v>305</v>
      </c>
      <c r="C119" s="504" t="s">
        <v>309</v>
      </c>
      <c r="D119" s="505">
        <v>2020</v>
      </c>
      <c r="E119" s="506">
        <v>43917</v>
      </c>
      <c r="F119" s="506">
        <v>43921</v>
      </c>
      <c r="G119" s="507" t="s">
        <v>936</v>
      </c>
      <c r="H119" s="508" t="str">
        <f t="shared" si="9"/>
        <v>ВОЛС</v>
      </c>
      <c r="I119" s="508" t="s">
        <v>156</v>
      </c>
      <c r="J119" s="508" t="s">
        <v>156</v>
      </c>
      <c r="K119" s="508" t="s">
        <v>156</v>
      </c>
      <c r="L119" s="508" t="s">
        <v>156</v>
      </c>
      <c r="M119" s="508" t="s">
        <v>156</v>
      </c>
      <c r="N119" s="511" t="s">
        <v>819</v>
      </c>
      <c r="O119" s="512" t="s">
        <v>156</v>
      </c>
      <c r="P119" s="510" t="str">
        <f>IFERROR(INDEX('УЦН 2.0'!H:H,MATCH('УЦН 1.0'!R119,'УЦН 2.0'!L:L,0)),"")</f>
        <v/>
      </c>
      <c r="Q119" s="510" t="str">
        <f>IFERROR(INDEX('ПРТС'!H:H,MATCH('УЦН 1.0'!R119,'ПРТС'!P:P,0)),"")</f>
        <v/>
      </c>
      <c r="R119" s="494">
        <v>744</v>
      </c>
      <c r="S119" s="378"/>
      <c r="T119" s="378"/>
      <c r="U119" s="378"/>
      <c r="V119" s="378"/>
      <c r="W119" s="378"/>
      <c r="X119" s="378"/>
      <c r="Y119" s="378"/>
      <c r="Z119" s="378"/>
      <c r="AA119" s="378"/>
      <c r="AB119" s="378"/>
      <c r="AC119" s="378"/>
      <c r="AD119" s="378"/>
      <c r="AE119" s="378"/>
      <c r="AF119" s="378"/>
      <c r="AG119" s="378"/>
      <c r="AH119" s="378"/>
    </row>
    <row r="120">
      <c r="A120" s="502">
        <v>119</v>
      </c>
      <c r="B120" s="503" t="s">
        <v>305</v>
      </c>
      <c r="C120" s="504" t="s">
        <v>310</v>
      </c>
      <c r="D120" s="505">
        <v>2020</v>
      </c>
      <c r="E120" s="506">
        <v>43917</v>
      </c>
      <c r="F120" s="506">
        <v>43921</v>
      </c>
      <c r="G120" s="507" t="s">
        <v>937</v>
      </c>
      <c r="H120" s="508" t="str">
        <f t="shared" si="9"/>
        <v>ВОЛС</v>
      </c>
      <c r="I120" s="508" t="s">
        <v>156</v>
      </c>
      <c r="J120" s="508" t="s">
        <v>156</v>
      </c>
      <c r="K120" s="508" t="s">
        <v>156</v>
      </c>
      <c r="L120" s="508" t="s">
        <v>156</v>
      </c>
      <c r="M120" s="508" t="s">
        <v>156</v>
      </c>
      <c r="N120" s="511" t="s">
        <v>819</v>
      </c>
      <c r="O120" s="512" t="s">
        <v>156</v>
      </c>
      <c r="P120" s="510" t="str">
        <f>IFERROR(INDEX('УЦН 2.0'!H:H,MATCH('УЦН 1.0'!R120,'УЦН 2.0'!L:L,0)),"")</f>
        <v/>
      </c>
      <c r="Q120" s="510" t="str">
        <f>IFERROR(INDEX('ПРТС'!H:H,MATCH('УЦН 1.0'!R120,'ПРТС'!P:P,0)),"")</f>
        <v/>
      </c>
      <c r="R120" s="494">
        <v>746</v>
      </c>
      <c r="S120" s="378"/>
      <c r="T120" s="378"/>
      <c r="U120" s="378"/>
      <c r="V120" s="378"/>
      <c r="W120" s="378"/>
      <c r="X120" s="378"/>
      <c r="Y120" s="378"/>
      <c r="Z120" s="378"/>
      <c r="AA120" s="378"/>
      <c r="AB120" s="378"/>
      <c r="AC120" s="378"/>
      <c r="AD120" s="378"/>
      <c r="AE120" s="378"/>
      <c r="AF120" s="378"/>
      <c r="AG120" s="378"/>
      <c r="AH120" s="378"/>
    </row>
    <row r="121">
      <c r="A121" s="502">
        <v>120</v>
      </c>
      <c r="B121" s="503" t="s">
        <v>305</v>
      </c>
      <c r="C121" s="504" t="s">
        <v>311</v>
      </c>
      <c r="D121" s="505">
        <v>2019</v>
      </c>
      <c r="E121" s="506">
        <v>43826</v>
      </c>
      <c r="F121" s="506">
        <v>43830</v>
      </c>
      <c r="G121" s="507" t="s">
        <v>938</v>
      </c>
      <c r="H121" s="508" t="str">
        <f t="shared" si="9"/>
        <v>ВОЛС</v>
      </c>
      <c r="I121" s="508" t="s">
        <v>156</v>
      </c>
      <c r="J121" s="508" t="s">
        <v>156</v>
      </c>
      <c r="K121" s="508" t="s">
        <v>156</v>
      </c>
      <c r="L121" s="508" t="s">
        <v>156</v>
      </c>
      <c r="M121" s="511" t="s">
        <v>819</v>
      </c>
      <c r="N121" s="508" t="s">
        <v>156</v>
      </c>
      <c r="O121" s="512" t="s">
        <v>156</v>
      </c>
      <c r="P121" s="510" t="str">
        <f>IFERROR(INDEX('УЦН 2.0'!H:H,MATCH('УЦН 1.0'!R121,'УЦН 2.0'!L:L,0)),"")</f>
        <v/>
      </c>
      <c r="Q121" s="510" t="str">
        <f>IFERROR(INDEX('ПРТС'!H:H,MATCH('УЦН 1.0'!R121,'ПРТС'!P:P,0)),"")</f>
        <v/>
      </c>
      <c r="R121" s="494">
        <v>753</v>
      </c>
      <c r="S121" s="378"/>
      <c r="T121" s="378"/>
      <c r="U121" s="378"/>
      <c r="V121" s="378"/>
      <c r="W121" s="378"/>
      <c r="X121" s="378"/>
      <c r="Y121" s="378"/>
      <c r="Z121" s="378"/>
      <c r="AA121" s="378"/>
      <c r="AB121" s="378"/>
      <c r="AC121" s="378"/>
      <c r="AD121" s="378"/>
      <c r="AE121" s="378"/>
      <c r="AF121" s="378"/>
      <c r="AG121" s="378"/>
      <c r="AH121" s="378"/>
    </row>
    <row r="122">
      <c r="A122" s="502">
        <v>121</v>
      </c>
      <c r="B122" s="503" t="s">
        <v>305</v>
      </c>
      <c r="C122" s="504" t="s">
        <v>312</v>
      </c>
      <c r="D122" s="505">
        <v>2019</v>
      </c>
      <c r="E122" s="506">
        <v>43826</v>
      </c>
      <c r="F122" s="506">
        <v>43830</v>
      </c>
      <c r="G122" s="507" t="s">
        <v>838</v>
      </c>
      <c r="H122" s="508" t="str">
        <f t="shared" si="9"/>
        <v>ВОЛС</v>
      </c>
      <c r="I122" s="508" t="s">
        <v>156</v>
      </c>
      <c r="J122" s="508" t="s">
        <v>156</v>
      </c>
      <c r="K122" s="508" t="s">
        <v>156</v>
      </c>
      <c r="L122" s="508" t="s">
        <v>156</v>
      </c>
      <c r="M122" s="511" t="s">
        <v>819</v>
      </c>
      <c r="N122" s="508" t="s">
        <v>156</v>
      </c>
      <c r="O122" s="512" t="s">
        <v>156</v>
      </c>
      <c r="P122" s="510" t="str">
        <f>IFERROR(INDEX('УЦН 2.0'!H:H,MATCH('УЦН 1.0'!R122,'УЦН 2.0'!L:L,0)),"")</f>
        <v/>
      </c>
      <c r="Q122" s="510" t="str">
        <f>IFERROR(INDEX('ПРТС'!H:H,MATCH('УЦН 1.0'!R122,'ПРТС'!P:P,0)),"")</f>
        <v/>
      </c>
      <c r="R122" s="494">
        <v>765</v>
      </c>
      <c r="S122" s="378"/>
      <c r="T122" s="378"/>
      <c r="U122" s="378"/>
      <c r="V122" s="378"/>
      <c r="W122" s="378"/>
      <c r="X122" s="378"/>
      <c r="Y122" s="378"/>
      <c r="Z122" s="378"/>
      <c r="AA122" s="378"/>
      <c r="AB122" s="378"/>
      <c r="AC122" s="378"/>
      <c r="AD122" s="378"/>
      <c r="AE122" s="378"/>
      <c r="AF122" s="378"/>
      <c r="AG122" s="378"/>
      <c r="AH122" s="378"/>
    </row>
    <row r="123">
      <c r="A123" s="502">
        <v>122</v>
      </c>
      <c r="B123" s="516" t="s">
        <v>305</v>
      </c>
      <c r="C123" s="517" t="s">
        <v>175</v>
      </c>
      <c r="D123" s="505">
        <v>2019</v>
      </c>
      <c r="E123" s="506">
        <v>43826</v>
      </c>
      <c r="F123" s="506">
        <v>43830</v>
      </c>
      <c r="G123" s="507" t="s">
        <v>939</v>
      </c>
      <c r="H123" s="508" t="str">
        <f t="shared" si="9"/>
        <v>ВОЛС</v>
      </c>
      <c r="I123" s="508" t="s">
        <v>156</v>
      </c>
      <c r="J123" s="508" t="s">
        <v>156</v>
      </c>
      <c r="K123" s="508" t="s">
        <v>156</v>
      </c>
      <c r="L123" s="508" t="s">
        <v>156</v>
      </c>
      <c r="M123" s="511" t="s">
        <v>819</v>
      </c>
      <c r="N123" s="508" t="s">
        <v>156</v>
      </c>
      <c r="O123" s="512" t="s">
        <v>156</v>
      </c>
      <c r="P123" s="510">
        <f>IFERROR(INDEX('УЦН 2.0'!H:H,MATCH('УЦН 1.0'!R123,'УЦН 2.0'!L:L,0)),"")</f>
        <v>2021</v>
      </c>
      <c r="Q123" s="510" t="str">
        <f>IFERROR(INDEX('ПРТС'!H:H,MATCH('УЦН 1.0'!R123,'ПРТС'!P:P,0)),"")</f>
        <v/>
      </c>
      <c r="R123" s="494">
        <v>772</v>
      </c>
      <c r="S123" s="378"/>
      <c r="T123" s="378"/>
      <c r="U123" s="378"/>
      <c r="V123" s="378"/>
      <c r="W123" s="378"/>
      <c r="X123" s="378"/>
      <c r="Y123" s="378"/>
      <c r="Z123" s="378"/>
      <c r="AA123" s="378"/>
      <c r="AB123" s="378"/>
      <c r="AC123" s="378"/>
      <c r="AD123" s="378"/>
      <c r="AE123" s="378"/>
      <c r="AF123" s="378"/>
      <c r="AG123" s="378"/>
      <c r="AH123" s="378"/>
    </row>
    <row r="124">
      <c r="A124" s="502">
        <v>123</v>
      </c>
      <c r="B124" s="503" t="s">
        <v>305</v>
      </c>
      <c r="C124" s="504" t="s">
        <v>313</v>
      </c>
      <c r="D124" s="505">
        <v>2019</v>
      </c>
      <c r="E124" s="506">
        <v>43826</v>
      </c>
      <c r="F124" s="506">
        <v>43830</v>
      </c>
      <c r="G124" s="507" t="s">
        <v>940</v>
      </c>
      <c r="H124" s="508" t="str">
        <f t="shared" si="9"/>
        <v>ВОЛС</v>
      </c>
      <c r="I124" s="508" t="s">
        <v>156</v>
      </c>
      <c r="J124" s="508" t="s">
        <v>156</v>
      </c>
      <c r="K124" s="508" t="s">
        <v>156</v>
      </c>
      <c r="L124" s="508" t="s">
        <v>156</v>
      </c>
      <c r="M124" s="511" t="s">
        <v>819</v>
      </c>
      <c r="N124" s="508" t="s">
        <v>156</v>
      </c>
      <c r="O124" s="512" t="s">
        <v>156</v>
      </c>
      <c r="P124" s="510" t="str">
        <f>IFERROR(INDEX('УЦН 2.0'!H:H,MATCH('УЦН 1.0'!R124,'УЦН 2.0'!L:L,0)),"")</f>
        <v/>
      </c>
      <c r="Q124" s="510" t="str">
        <f>IFERROR(INDEX('ПРТС'!H:H,MATCH('УЦН 1.0'!R124,'ПРТС'!P:P,0)),"")</f>
        <v/>
      </c>
      <c r="R124" s="494">
        <v>773</v>
      </c>
      <c r="S124" s="378"/>
      <c r="T124" s="378"/>
      <c r="U124" s="378"/>
      <c r="V124" s="378"/>
      <c r="W124" s="378"/>
      <c r="X124" s="378"/>
      <c r="Y124" s="378"/>
      <c r="Z124" s="378"/>
      <c r="AA124" s="378"/>
      <c r="AB124" s="378"/>
      <c r="AC124" s="378"/>
      <c r="AD124" s="378"/>
      <c r="AE124" s="378"/>
      <c r="AF124" s="378"/>
      <c r="AG124" s="378"/>
      <c r="AH124" s="378"/>
    </row>
    <row r="125">
      <c r="A125" s="502">
        <v>124</v>
      </c>
      <c r="B125" s="516" t="s">
        <v>305</v>
      </c>
      <c r="C125" s="517" t="s">
        <v>314</v>
      </c>
      <c r="D125" s="505">
        <v>2019</v>
      </c>
      <c r="E125" s="506">
        <v>43826</v>
      </c>
      <c r="F125" s="506">
        <v>43830</v>
      </c>
      <c r="G125" s="507" t="s">
        <v>941</v>
      </c>
      <c r="H125" s="508" t="str">
        <f t="shared" si="9"/>
        <v>ВОЛС</v>
      </c>
      <c r="I125" s="508" t="s">
        <v>156</v>
      </c>
      <c r="J125" s="508" t="s">
        <v>156</v>
      </c>
      <c r="K125" s="508" t="s">
        <v>156</v>
      </c>
      <c r="L125" s="508" t="s">
        <v>156</v>
      </c>
      <c r="M125" s="511" t="s">
        <v>819</v>
      </c>
      <c r="N125" s="508" t="s">
        <v>156</v>
      </c>
      <c r="O125" s="512" t="s">
        <v>156</v>
      </c>
      <c r="P125" s="510">
        <f>IFERROR(INDEX('УЦН 2.0'!H:H,MATCH('УЦН 1.0'!R125,'УЦН 2.0'!L:L,0)),"")</f>
        <v>2021</v>
      </c>
      <c r="Q125" s="510" t="str">
        <f>IFERROR(INDEX('ПРТС'!H:H,MATCH('УЦН 1.0'!R125,'ПРТС'!P:P,0)),"")</f>
        <v/>
      </c>
      <c r="R125" s="494">
        <v>783</v>
      </c>
      <c r="S125" s="378"/>
      <c r="T125" s="378"/>
      <c r="U125" s="378"/>
      <c r="V125" s="378"/>
      <c r="W125" s="378"/>
      <c r="X125" s="378"/>
      <c r="Y125" s="378"/>
      <c r="Z125" s="378"/>
      <c r="AA125" s="378"/>
      <c r="AB125" s="378"/>
      <c r="AC125" s="378"/>
      <c r="AD125" s="378"/>
      <c r="AE125" s="378"/>
      <c r="AF125" s="378"/>
      <c r="AG125" s="378"/>
      <c r="AH125" s="378"/>
    </row>
    <row r="126">
      <c r="A126" s="502">
        <v>125</v>
      </c>
      <c r="B126" s="503" t="s">
        <v>305</v>
      </c>
      <c r="C126" s="504" t="s">
        <v>315</v>
      </c>
      <c r="D126" s="505">
        <v>2020</v>
      </c>
      <c r="E126" s="506">
        <v>43917</v>
      </c>
      <c r="F126" s="506">
        <v>43921</v>
      </c>
      <c r="G126" s="507" t="s">
        <v>942</v>
      </c>
      <c r="H126" s="508" t="str">
        <f t="shared" si="9"/>
        <v>ВОЛС</v>
      </c>
      <c r="I126" s="508" t="s">
        <v>156</v>
      </c>
      <c r="J126" s="508" t="s">
        <v>156</v>
      </c>
      <c r="K126" s="508" t="s">
        <v>156</v>
      </c>
      <c r="L126" s="508" t="s">
        <v>156</v>
      </c>
      <c r="M126" s="508" t="s">
        <v>156</v>
      </c>
      <c r="N126" s="511" t="s">
        <v>819</v>
      </c>
      <c r="O126" s="512" t="s">
        <v>156</v>
      </c>
      <c r="P126" s="510" t="str">
        <f>IFERROR(INDEX('УЦН 2.0'!H:H,MATCH('УЦН 1.0'!R126,'УЦН 2.0'!L:L,0)),"")</f>
        <v/>
      </c>
      <c r="Q126" s="510" t="str">
        <f>IFERROR(INDEX('ПРТС'!H:H,MATCH('УЦН 1.0'!R126,'ПРТС'!P:P,0)),"")</f>
        <v/>
      </c>
      <c r="R126" s="494">
        <v>784</v>
      </c>
      <c r="S126" s="378"/>
      <c r="T126" s="378"/>
      <c r="U126" s="378"/>
      <c r="V126" s="378"/>
      <c r="W126" s="378"/>
      <c r="X126" s="378"/>
      <c r="Y126" s="378"/>
      <c r="Z126" s="378"/>
      <c r="AA126" s="378"/>
      <c r="AB126" s="378"/>
      <c r="AC126" s="378"/>
      <c r="AD126" s="378"/>
      <c r="AE126" s="378"/>
      <c r="AF126" s="378"/>
      <c r="AG126" s="378"/>
      <c r="AH126" s="378"/>
    </row>
    <row r="127">
      <c r="A127" s="502">
        <v>126</v>
      </c>
      <c r="B127" s="503" t="s">
        <v>305</v>
      </c>
      <c r="C127" s="504" t="s">
        <v>316</v>
      </c>
      <c r="D127" s="505">
        <v>2019</v>
      </c>
      <c r="E127" s="506">
        <v>43826</v>
      </c>
      <c r="F127" s="506">
        <v>43830</v>
      </c>
      <c r="G127" s="507" t="s">
        <v>943</v>
      </c>
      <c r="H127" s="508" t="str">
        <f t="shared" si="9"/>
        <v>ВОЛС</v>
      </c>
      <c r="I127" s="508" t="s">
        <v>156</v>
      </c>
      <c r="J127" s="508" t="s">
        <v>156</v>
      </c>
      <c r="K127" s="508" t="s">
        <v>156</v>
      </c>
      <c r="L127" s="508" t="s">
        <v>156</v>
      </c>
      <c r="M127" s="511" t="s">
        <v>819</v>
      </c>
      <c r="N127" s="508" t="s">
        <v>156</v>
      </c>
      <c r="O127" s="512" t="s">
        <v>156</v>
      </c>
      <c r="P127" s="510" t="str">
        <f>IFERROR(INDEX('УЦН 2.0'!H:H,MATCH('УЦН 1.0'!R127,'УЦН 2.0'!L:L,0)),"")</f>
        <v/>
      </c>
      <c r="Q127" s="510" t="str">
        <f>IFERROR(INDEX('ПРТС'!H:H,MATCH('УЦН 1.0'!R127,'ПРТС'!P:P,0)),"")</f>
        <v/>
      </c>
      <c r="R127" s="494">
        <v>788</v>
      </c>
      <c r="S127" s="378"/>
      <c r="T127" s="378"/>
      <c r="U127" s="378"/>
      <c r="V127" s="378"/>
      <c r="W127" s="378"/>
      <c r="X127" s="378"/>
      <c r="Y127" s="378"/>
      <c r="Z127" s="378"/>
      <c r="AA127" s="378"/>
      <c r="AB127" s="378"/>
      <c r="AC127" s="378"/>
      <c r="AD127" s="378"/>
      <c r="AE127" s="378"/>
      <c r="AF127" s="378"/>
      <c r="AG127" s="378"/>
      <c r="AH127" s="378"/>
    </row>
    <row r="128">
      <c r="A128" s="502">
        <v>127</v>
      </c>
      <c r="B128" s="503" t="s">
        <v>305</v>
      </c>
      <c r="C128" s="504" t="s">
        <v>317</v>
      </c>
      <c r="D128" s="505">
        <v>2019</v>
      </c>
      <c r="E128" s="506">
        <v>43826</v>
      </c>
      <c r="F128" s="506">
        <v>43830</v>
      </c>
      <c r="G128" s="507" t="s">
        <v>944</v>
      </c>
      <c r="H128" s="508" t="str">
        <f t="shared" si="9"/>
        <v>ВОЛС</v>
      </c>
      <c r="I128" s="508" t="s">
        <v>156</v>
      </c>
      <c r="J128" s="508" t="s">
        <v>156</v>
      </c>
      <c r="K128" s="508" t="s">
        <v>156</v>
      </c>
      <c r="L128" s="508" t="s">
        <v>156</v>
      </c>
      <c r="M128" s="511" t="s">
        <v>819</v>
      </c>
      <c r="N128" s="508" t="s">
        <v>156</v>
      </c>
      <c r="O128" s="512" t="s">
        <v>156</v>
      </c>
      <c r="P128" s="510" t="str">
        <f>IFERROR(INDEX('УЦН 2.0'!H:H,MATCH('УЦН 1.0'!R128,'УЦН 2.0'!L:L,0)),"")</f>
        <v/>
      </c>
      <c r="Q128" s="510" t="str">
        <f>IFERROR(INDEX('ПРТС'!H:H,MATCH('УЦН 1.0'!R128,'ПРТС'!P:P,0)),"")</f>
        <v/>
      </c>
      <c r="R128" s="494">
        <v>789</v>
      </c>
      <c r="S128" s="378"/>
      <c r="T128" s="378"/>
      <c r="U128" s="378"/>
      <c r="V128" s="378"/>
      <c r="W128" s="378"/>
      <c r="X128" s="378"/>
      <c r="Y128" s="378"/>
      <c r="Z128" s="378"/>
      <c r="AA128" s="378"/>
      <c r="AB128" s="378"/>
      <c r="AC128" s="378"/>
      <c r="AD128" s="378"/>
      <c r="AE128" s="378"/>
      <c r="AF128" s="378"/>
      <c r="AG128" s="378"/>
      <c r="AH128" s="378"/>
    </row>
    <row r="129">
      <c r="A129" s="502">
        <v>128</v>
      </c>
      <c r="B129" s="516" t="s">
        <v>305</v>
      </c>
      <c r="C129" s="517" t="s">
        <v>318</v>
      </c>
      <c r="D129" s="505">
        <v>2020</v>
      </c>
      <c r="E129" s="506">
        <v>43917</v>
      </c>
      <c r="F129" s="506">
        <v>43921</v>
      </c>
      <c r="G129" s="507" t="s">
        <v>945</v>
      </c>
      <c r="H129" s="508" t="str">
        <f t="shared" si="9"/>
        <v>ВОЛС</v>
      </c>
      <c r="I129" s="508" t="s">
        <v>156</v>
      </c>
      <c r="J129" s="508" t="s">
        <v>156</v>
      </c>
      <c r="K129" s="508" t="s">
        <v>156</v>
      </c>
      <c r="L129" s="508" t="s">
        <v>156</v>
      </c>
      <c r="M129" s="508" t="s">
        <v>156</v>
      </c>
      <c r="N129" s="511" t="s">
        <v>819</v>
      </c>
      <c r="O129" s="512" t="s">
        <v>156</v>
      </c>
      <c r="P129" s="510">
        <f>IFERROR(INDEX('УЦН 2.0'!H:H,MATCH('УЦН 1.0'!R129,'УЦН 2.0'!L:L,0)),"")</f>
        <v>2021</v>
      </c>
      <c r="Q129" s="510" t="str">
        <f>IFERROR(INDEX('ПРТС'!H:H,MATCH('УЦН 1.0'!R129,'ПРТС'!P:P,0)),"")</f>
        <v/>
      </c>
      <c r="R129" s="494">
        <v>790</v>
      </c>
      <c r="S129" s="378"/>
      <c r="T129" s="378"/>
      <c r="U129" s="378"/>
      <c r="V129" s="378"/>
      <c r="W129" s="378"/>
      <c r="X129" s="378"/>
      <c r="Y129" s="378"/>
      <c r="Z129" s="378"/>
      <c r="AA129" s="378"/>
      <c r="AB129" s="378"/>
      <c r="AC129" s="378"/>
      <c r="AD129" s="378"/>
      <c r="AE129" s="378"/>
      <c r="AF129" s="378"/>
      <c r="AG129" s="378"/>
      <c r="AH129" s="378"/>
    </row>
    <row r="130">
      <c r="A130" s="502">
        <v>129</v>
      </c>
      <c r="B130" s="516" t="s">
        <v>305</v>
      </c>
      <c r="C130" s="517" t="s">
        <v>319</v>
      </c>
      <c r="D130" s="505">
        <v>2019</v>
      </c>
      <c r="E130" s="506">
        <v>43644</v>
      </c>
      <c r="F130" s="506">
        <v>43646</v>
      </c>
      <c r="G130" s="507" t="s">
        <v>946</v>
      </c>
      <c r="H130" s="508" t="str">
        <f t="shared" si="9"/>
        <v>ВОЛС</v>
      </c>
      <c r="I130" s="508" t="s">
        <v>156</v>
      </c>
      <c r="J130" s="508" t="s">
        <v>156</v>
      </c>
      <c r="K130" s="508" t="s">
        <v>156</v>
      </c>
      <c r="L130" s="508" t="s">
        <v>156</v>
      </c>
      <c r="M130" s="511" t="s">
        <v>819</v>
      </c>
      <c r="N130" s="508" t="s">
        <v>156</v>
      </c>
      <c r="O130" s="512" t="s">
        <v>156</v>
      </c>
      <c r="P130" s="510">
        <f>IFERROR(INDEX('УЦН 2.0'!H:H,MATCH('УЦН 1.0'!R130,'УЦН 2.0'!L:L,0)),"")</f>
        <v>2021</v>
      </c>
      <c r="Q130" s="510" t="str">
        <f>IFERROR(INDEX('ПРТС'!H:H,MATCH('УЦН 1.0'!R130,'ПРТС'!P:P,0)),"")</f>
        <v/>
      </c>
      <c r="R130" s="494">
        <v>793</v>
      </c>
      <c r="S130" s="378"/>
      <c r="T130" s="378"/>
      <c r="U130" s="378"/>
      <c r="V130" s="378"/>
      <c r="W130" s="378"/>
      <c r="X130" s="378"/>
      <c r="Y130" s="378"/>
      <c r="Z130" s="378"/>
      <c r="AA130" s="378"/>
      <c r="AB130" s="378"/>
      <c r="AC130" s="378"/>
      <c r="AD130" s="378"/>
      <c r="AE130" s="378"/>
      <c r="AF130" s="378"/>
      <c r="AG130" s="378"/>
      <c r="AH130" s="378"/>
    </row>
    <row r="131">
      <c r="A131" s="502">
        <v>130</v>
      </c>
      <c r="B131" s="516" t="s">
        <v>305</v>
      </c>
      <c r="C131" s="517" t="s">
        <v>320</v>
      </c>
      <c r="D131" s="505">
        <v>2020</v>
      </c>
      <c r="E131" s="506">
        <v>43917</v>
      </c>
      <c r="F131" s="506">
        <v>43921</v>
      </c>
      <c r="G131" s="507" t="s">
        <v>947</v>
      </c>
      <c r="H131" s="508" t="str">
        <f t="shared" si="9"/>
        <v>ВОЛС</v>
      </c>
      <c r="I131" s="508" t="s">
        <v>156</v>
      </c>
      <c r="J131" s="508" t="s">
        <v>156</v>
      </c>
      <c r="K131" s="508" t="s">
        <v>156</v>
      </c>
      <c r="L131" s="508" t="s">
        <v>156</v>
      </c>
      <c r="M131" s="508" t="s">
        <v>156</v>
      </c>
      <c r="N131" s="511" t="s">
        <v>819</v>
      </c>
      <c r="O131" s="512" t="s">
        <v>156</v>
      </c>
      <c r="P131" s="510" t="str">
        <f>IFERROR(INDEX('УЦН 2.0'!H:H,MATCH('УЦН 1.0'!R131,'УЦН 2.0'!L:L,0)),"")</f>
        <v xml:space="preserve">2023 (с 2022)</v>
      </c>
      <c r="Q131" s="510" t="str">
        <f>IFERROR(INDEX('ПРТС'!H:H,MATCH('УЦН 1.0'!R131,'ПРТС'!P:P,0)),"")</f>
        <v/>
      </c>
      <c r="R131" s="494">
        <v>795</v>
      </c>
      <c r="S131" s="378"/>
      <c r="T131" s="378"/>
      <c r="U131" s="378"/>
      <c r="V131" s="378"/>
      <c r="W131" s="378"/>
      <c r="X131" s="378"/>
      <c r="Y131" s="378"/>
      <c r="Z131" s="378"/>
      <c r="AA131" s="378"/>
      <c r="AB131" s="378"/>
      <c r="AC131" s="378"/>
      <c r="AD131" s="378"/>
      <c r="AE131" s="378"/>
      <c r="AF131" s="378"/>
      <c r="AG131" s="378"/>
      <c r="AH131" s="378"/>
    </row>
    <row r="132">
      <c r="A132" s="502">
        <v>131</v>
      </c>
      <c r="B132" s="516" t="s">
        <v>114</v>
      </c>
      <c r="C132" s="517" t="s">
        <v>321</v>
      </c>
      <c r="D132" s="505">
        <v>2018</v>
      </c>
      <c r="E132" s="506">
        <v>43371</v>
      </c>
      <c r="F132" s="506">
        <v>43373</v>
      </c>
      <c r="G132" s="507" t="s">
        <v>948</v>
      </c>
      <c r="H132" s="508" t="str">
        <f t="shared" si="9"/>
        <v>ВОЛС</v>
      </c>
      <c r="I132" s="508" t="s">
        <v>156</v>
      </c>
      <c r="J132" s="508" t="s">
        <v>156</v>
      </c>
      <c r="K132" s="508" t="s">
        <v>156</v>
      </c>
      <c r="L132" s="511" t="s">
        <v>819</v>
      </c>
      <c r="M132" s="515" t="s">
        <v>156</v>
      </c>
      <c r="N132" s="515" t="s">
        <v>156</v>
      </c>
      <c r="O132" s="536" t="s">
        <v>156</v>
      </c>
      <c r="P132" s="510">
        <f>IFERROR(INDEX('УЦН 2.0'!H:H,MATCH('УЦН 1.0'!R132,'УЦН 2.0'!L:L,0)),"")</f>
        <v>2021</v>
      </c>
      <c r="Q132" s="510" t="str">
        <f>IFERROR(INDEX('ПРТС'!H:H,MATCH('УЦН 1.0'!R132,'ПРТС'!P:P,0)),"")</f>
        <v/>
      </c>
      <c r="R132" s="494">
        <v>808</v>
      </c>
      <c r="S132" s="378"/>
      <c r="T132" s="378"/>
      <c r="U132" s="378"/>
      <c r="V132" s="378"/>
      <c r="W132" s="378"/>
      <c r="X132" s="378"/>
      <c r="Y132" s="378"/>
      <c r="Z132" s="378"/>
      <c r="AA132" s="378"/>
      <c r="AB132" s="378"/>
      <c r="AC132" s="378"/>
      <c r="AD132" s="378"/>
      <c r="AE132" s="378"/>
      <c r="AF132" s="378"/>
      <c r="AG132" s="378"/>
      <c r="AH132" s="378"/>
    </row>
    <row r="133">
      <c r="A133" s="502">
        <v>132</v>
      </c>
      <c r="B133" s="513" t="s">
        <v>114</v>
      </c>
      <c r="C133" s="514" t="s">
        <v>178</v>
      </c>
      <c r="D133" s="505">
        <v>2019</v>
      </c>
      <c r="E133" s="506">
        <v>43738</v>
      </c>
      <c r="F133" s="506">
        <v>43738</v>
      </c>
      <c r="G133" s="507" t="s">
        <v>949</v>
      </c>
      <c r="H133" s="508" t="str">
        <f t="shared" si="9"/>
        <v>ВОЛС</v>
      </c>
      <c r="I133" s="508" t="s">
        <v>156</v>
      </c>
      <c r="J133" s="508" t="s">
        <v>156</v>
      </c>
      <c r="K133" s="508" t="s">
        <v>156</v>
      </c>
      <c r="L133" s="508" t="s">
        <v>156</v>
      </c>
      <c r="M133" s="511" t="s">
        <v>819</v>
      </c>
      <c r="N133" s="508" t="s">
        <v>156</v>
      </c>
      <c r="O133" s="512" t="s">
        <v>156</v>
      </c>
      <c r="P133" s="510" t="str">
        <f>IFERROR(INDEX('УЦН 2.0'!H:H,MATCH('УЦН 1.0'!R133,'УЦН 2.0'!L:L,0)),"")</f>
        <v/>
      </c>
      <c r="Q133" s="510">
        <f>IFERROR(INDEX('ПРТС'!H:H,MATCH('УЦН 1.0'!R133,'ПРТС'!P:P,0)),"")</f>
        <v>2022</v>
      </c>
      <c r="R133" s="494">
        <v>809</v>
      </c>
      <c r="S133" s="378"/>
      <c r="T133" s="378"/>
      <c r="U133" s="378"/>
      <c r="V133" s="378"/>
      <c r="W133" s="378"/>
      <c r="X133" s="378"/>
      <c r="Y133" s="378"/>
      <c r="Z133" s="378"/>
      <c r="AA133" s="378"/>
      <c r="AB133" s="378"/>
      <c r="AC133" s="378"/>
      <c r="AD133" s="378"/>
      <c r="AE133" s="378"/>
      <c r="AF133" s="378"/>
      <c r="AG133" s="378"/>
      <c r="AH133" s="378"/>
    </row>
    <row r="134">
      <c r="A134" s="502">
        <v>133</v>
      </c>
      <c r="B134" s="503" t="s">
        <v>114</v>
      </c>
      <c r="C134" s="504" t="s">
        <v>322</v>
      </c>
      <c r="D134" s="505">
        <v>2021</v>
      </c>
      <c r="E134" s="506">
        <v>44377</v>
      </c>
      <c r="F134" s="506">
        <v>44469</v>
      </c>
      <c r="G134" s="507" t="s">
        <v>950</v>
      </c>
      <c r="H134" s="508" t="str">
        <f t="shared" si="9"/>
        <v>ВОЛС</v>
      </c>
      <c r="I134" s="508" t="s">
        <v>156</v>
      </c>
      <c r="J134" s="508" t="s">
        <v>156</v>
      </c>
      <c r="K134" s="508" t="s">
        <v>156</v>
      </c>
      <c r="L134" s="508" t="s">
        <v>156</v>
      </c>
      <c r="M134" s="508" t="s">
        <v>156</v>
      </c>
      <c r="N134" s="508" t="s">
        <v>156</v>
      </c>
      <c r="O134" s="509" t="s">
        <v>819</v>
      </c>
      <c r="P134" s="510" t="str">
        <f>IFERROR(INDEX('УЦН 2.0'!H:H,MATCH('УЦН 1.0'!R134,'УЦН 2.0'!L:L,0)),"")</f>
        <v/>
      </c>
      <c r="Q134" s="510" t="str">
        <f>IFERROR(INDEX('ПРТС'!H:H,MATCH('УЦН 1.0'!R134,'ПРТС'!P:P,0)),"")</f>
        <v/>
      </c>
      <c r="R134" s="494">
        <v>813</v>
      </c>
      <c r="S134" s="378"/>
      <c r="T134" s="378"/>
      <c r="U134" s="378"/>
      <c r="V134" s="378"/>
      <c r="W134" s="378"/>
      <c r="X134" s="378"/>
      <c r="Y134" s="378"/>
      <c r="Z134" s="378"/>
      <c r="AA134" s="378"/>
      <c r="AB134" s="378"/>
      <c r="AC134" s="378"/>
      <c r="AD134" s="378"/>
      <c r="AE134" s="378"/>
      <c r="AF134" s="378"/>
      <c r="AG134" s="378"/>
      <c r="AH134" s="378"/>
    </row>
    <row r="135">
      <c r="A135" s="502">
        <v>134</v>
      </c>
      <c r="B135" s="513" t="s">
        <v>114</v>
      </c>
      <c r="C135" s="514" t="s">
        <v>323</v>
      </c>
      <c r="D135" s="505">
        <v>2019</v>
      </c>
      <c r="E135" s="506">
        <v>43738</v>
      </c>
      <c r="F135" s="506">
        <v>43738</v>
      </c>
      <c r="G135" s="507" t="s">
        <v>951</v>
      </c>
      <c r="H135" s="508" t="str">
        <f t="shared" si="9"/>
        <v>ВОЛС</v>
      </c>
      <c r="I135" s="508" t="s">
        <v>156</v>
      </c>
      <c r="J135" s="508" t="s">
        <v>156</v>
      </c>
      <c r="K135" s="508" t="s">
        <v>156</v>
      </c>
      <c r="L135" s="508" t="s">
        <v>156</v>
      </c>
      <c r="M135" s="511" t="s">
        <v>819</v>
      </c>
      <c r="N135" s="508" t="s">
        <v>156</v>
      </c>
      <c r="O135" s="512" t="s">
        <v>156</v>
      </c>
      <c r="P135" s="510" t="str">
        <f>IFERROR(INDEX('УЦН 2.0'!H:H,MATCH('УЦН 1.0'!R135,'УЦН 2.0'!L:L,0)),"")</f>
        <v/>
      </c>
      <c r="Q135" s="510">
        <f>IFERROR(INDEX('ПРТС'!H:H,MATCH('УЦН 1.0'!R135,'ПРТС'!P:P,0)),"")</f>
        <v>2024</v>
      </c>
      <c r="R135" s="494">
        <v>818</v>
      </c>
      <c r="S135" s="378"/>
      <c r="T135" s="378"/>
      <c r="U135" s="378"/>
      <c r="V135" s="378"/>
      <c r="W135" s="378"/>
      <c r="X135" s="378"/>
      <c r="Y135" s="378"/>
      <c r="Z135" s="378"/>
      <c r="AA135" s="378"/>
      <c r="AB135" s="378"/>
      <c r="AC135" s="378"/>
      <c r="AD135" s="378"/>
      <c r="AE135" s="378"/>
      <c r="AF135" s="378"/>
      <c r="AG135" s="378"/>
      <c r="AH135" s="378"/>
    </row>
    <row r="136">
      <c r="A136" s="502">
        <v>135</v>
      </c>
      <c r="B136" s="516" t="s">
        <v>37</v>
      </c>
      <c r="C136" s="517" t="s">
        <v>116</v>
      </c>
      <c r="D136" s="505">
        <v>2021</v>
      </c>
      <c r="E136" s="506">
        <v>44377</v>
      </c>
      <c r="F136" s="506">
        <v>44469</v>
      </c>
      <c r="G136" s="507" t="s">
        <v>952</v>
      </c>
      <c r="H136" s="508" t="str">
        <f t="shared" si="9"/>
        <v>ВОЛС</v>
      </c>
      <c r="I136" s="508" t="s">
        <v>156</v>
      </c>
      <c r="J136" s="508" t="s">
        <v>156</v>
      </c>
      <c r="K136" s="508" t="s">
        <v>156</v>
      </c>
      <c r="L136" s="508" t="s">
        <v>156</v>
      </c>
      <c r="M136" s="508" t="s">
        <v>156</v>
      </c>
      <c r="N136" s="508" t="s">
        <v>156</v>
      </c>
      <c r="O136" s="509" t="s">
        <v>819</v>
      </c>
      <c r="P136" s="510" t="str">
        <f>IFERROR(INDEX('УЦН 2.0'!H:H,MATCH('УЦН 1.0'!R136,'УЦН 2.0'!L:L,0)),"")</f>
        <v xml:space="preserve">2023 (с 2022)</v>
      </c>
      <c r="Q136" s="510" t="str">
        <f>IFERROR(INDEX('ПРТС'!H:H,MATCH('УЦН 1.0'!R136,'ПРТС'!P:P,0)),"")</f>
        <v/>
      </c>
      <c r="R136" s="494">
        <v>830</v>
      </c>
      <c r="S136" s="378"/>
      <c r="T136" s="378"/>
      <c r="U136" s="378"/>
      <c r="V136" s="378"/>
      <c r="W136" s="378"/>
      <c r="X136" s="378"/>
      <c r="Y136" s="378"/>
      <c r="Z136" s="378"/>
      <c r="AA136" s="378"/>
      <c r="AB136" s="378"/>
      <c r="AC136" s="378"/>
      <c r="AD136" s="378"/>
      <c r="AE136" s="378"/>
      <c r="AF136" s="378"/>
      <c r="AG136" s="378"/>
      <c r="AH136" s="378"/>
    </row>
    <row r="137">
      <c r="A137" s="502">
        <v>136</v>
      </c>
      <c r="B137" s="503" t="s">
        <v>324</v>
      </c>
      <c r="C137" s="504" t="s">
        <v>325</v>
      </c>
      <c r="D137" s="505">
        <v>2020</v>
      </c>
      <c r="E137" s="506">
        <v>44012</v>
      </c>
      <c r="F137" s="506">
        <v>44104</v>
      </c>
      <c r="G137" s="507" t="s">
        <v>953</v>
      </c>
      <c r="H137" s="508" t="str">
        <f t="shared" si="9"/>
        <v>ВОЛС</v>
      </c>
      <c r="I137" s="508" t="s">
        <v>156</v>
      </c>
      <c r="J137" s="508" t="s">
        <v>156</v>
      </c>
      <c r="K137" s="508" t="s">
        <v>156</v>
      </c>
      <c r="L137" s="508" t="s">
        <v>156</v>
      </c>
      <c r="M137" s="508" t="s">
        <v>156</v>
      </c>
      <c r="N137" s="511" t="s">
        <v>819</v>
      </c>
      <c r="O137" s="512" t="s">
        <v>156</v>
      </c>
      <c r="P137" s="510" t="str">
        <f>IFERROR(INDEX('УЦН 2.0'!H:H,MATCH('УЦН 1.0'!R137,'УЦН 2.0'!L:L,0)),"")</f>
        <v/>
      </c>
      <c r="Q137" s="510" t="str">
        <f>IFERROR(INDEX('ПРТС'!H:H,MATCH('УЦН 1.0'!R137,'ПРТС'!P:P,0)),"")</f>
        <v/>
      </c>
      <c r="R137" s="494">
        <v>847</v>
      </c>
      <c r="S137" s="378"/>
      <c r="T137" s="378"/>
      <c r="U137" s="378"/>
      <c r="V137" s="378"/>
      <c r="W137" s="378"/>
      <c r="X137" s="378"/>
      <c r="Y137" s="378"/>
      <c r="Z137" s="378"/>
      <c r="AA137" s="378"/>
      <c r="AB137" s="378"/>
      <c r="AC137" s="378"/>
      <c r="AD137" s="378"/>
      <c r="AE137" s="378"/>
      <c r="AF137" s="378"/>
      <c r="AG137" s="378"/>
      <c r="AH137" s="378"/>
    </row>
    <row r="138">
      <c r="A138" s="502">
        <v>137</v>
      </c>
      <c r="B138" s="503" t="s">
        <v>324</v>
      </c>
      <c r="C138" s="504" t="s">
        <v>326</v>
      </c>
      <c r="D138" s="505">
        <v>2019</v>
      </c>
      <c r="E138" s="506">
        <v>43738</v>
      </c>
      <c r="F138" s="506">
        <v>43738</v>
      </c>
      <c r="G138" s="507" t="s">
        <v>954</v>
      </c>
      <c r="H138" s="508" t="str">
        <f t="shared" si="9"/>
        <v>ВОЛС</v>
      </c>
      <c r="I138" s="508" t="s">
        <v>156</v>
      </c>
      <c r="J138" s="508" t="s">
        <v>156</v>
      </c>
      <c r="K138" s="508" t="s">
        <v>156</v>
      </c>
      <c r="L138" s="515" t="s">
        <v>156</v>
      </c>
      <c r="M138" s="511" t="s">
        <v>819</v>
      </c>
      <c r="N138" s="508" t="s">
        <v>156</v>
      </c>
      <c r="O138" s="512" t="s">
        <v>156</v>
      </c>
      <c r="P138" s="510" t="str">
        <f>IFERROR(INDEX('УЦН 2.0'!H:H,MATCH('УЦН 1.0'!R138,'УЦН 2.0'!L:L,0)),"")</f>
        <v/>
      </c>
      <c r="Q138" s="510" t="str">
        <f>IFERROR(INDEX('ПРТС'!H:H,MATCH('УЦН 1.0'!R138,'ПРТС'!P:P,0)),"")</f>
        <v/>
      </c>
      <c r="R138" s="494">
        <v>849</v>
      </c>
      <c r="S138" s="378"/>
      <c r="T138" s="378"/>
      <c r="U138" s="378"/>
      <c r="V138" s="378"/>
      <c r="W138" s="378"/>
      <c r="X138" s="378"/>
      <c r="Y138" s="378"/>
      <c r="Z138" s="378"/>
      <c r="AA138" s="378"/>
      <c r="AB138" s="378"/>
      <c r="AC138" s="378"/>
      <c r="AD138" s="378"/>
      <c r="AE138" s="378"/>
      <c r="AF138" s="378"/>
      <c r="AG138" s="378"/>
      <c r="AH138" s="378"/>
    </row>
    <row r="139">
      <c r="A139" s="502">
        <v>138</v>
      </c>
      <c r="B139" s="503" t="s">
        <v>324</v>
      </c>
      <c r="C139" s="504" t="s">
        <v>327</v>
      </c>
      <c r="D139" s="505">
        <v>2020</v>
      </c>
      <c r="E139" s="506">
        <v>44012</v>
      </c>
      <c r="F139" s="506">
        <v>44012</v>
      </c>
      <c r="G139" s="507" t="s">
        <v>842</v>
      </c>
      <c r="H139" s="508" t="str">
        <f t="shared" si="9"/>
        <v>ВОЛС</v>
      </c>
      <c r="I139" s="508" t="s">
        <v>156</v>
      </c>
      <c r="J139" s="508" t="s">
        <v>156</v>
      </c>
      <c r="K139" s="508" t="s">
        <v>156</v>
      </c>
      <c r="L139" s="508" t="s">
        <v>156</v>
      </c>
      <c r="M139" s="508" t="s">
        <v>156</v>
      </c>
      <c r="N139" s="511" t="s">
        <v>819</v>
      </c>
      <c r="O139" s="512" t="s">
        <v>156</v>
      </c>
      <c r="P139" s="510" t="str">
        <f>IFERROR(INDEX('УЦН 2.0'!H:H,MATCH('УЦН 1.0'!R139,'УЦН 2.0'!L:L,0)),"")</f>
        <v/>
      </c>
      <c r="Q139" s="510" t="str">
        <f>IFERROR(INDEX('ПРТС'!H:H,MATCH('УЦН 1.0'!R139,'ПРТС'!P:P,0)),"")</f>
        <v/>
      </c>
      <c r="R139" s="494">
        <v>870</v>
      </c>
      <c r="S139" s="378"/>
      <c r="T139" s="378"/>
      <c r="U139" s="378"/>
      <c r="V139" s="378"/>
      <c r="W139" s="378"/>
      <c r="X139" s="378"/>
      <c r="Y139" s="378"/>
      <c r="Z139" s="378"/>
      <c r="AA139" s="378"/>
      <c r="AB139" s="378"/>
      <c r="AC139" s="378"/>
      <c r="AD139" s="378"/>
      <c r="AE139" s="378"/>
      <c r="AF139" s="378"/>
      <c r="AG139" s="378"/>
      <c r="AH139" s="378"/>
    </row>
    <row r="140">
      <c r="A140" s="502">
        <v>139</v>
      </c>
      <c r="B140" s="503" t="s">
        <v>118</v>
      </c>
      <c r="C140" s="504" t="s">
        <v>328</v>
      </c>
      <c r="D140" s="505">
        <v>2019</v>
      </c>
      <c r="E140" s="506">
        <v>43738</v>
      </c>
      <c r="F140" s="506">
        <v>43738</v>
      </c>
      <c r="G140" s="507" t="s">
        <v>955</v>
      </c>
      <c r="H140" s="508" t="str">
        <f t="shared" si="9"/>
        <v>ВОЛС</v>
      </c>
      <c r="I140" s="508" t="s">
        <v>156</v>
      </c>
      <c r="J140" s="508" t="s">
        <v>156</v>
      </c>
      <c r="K140" s="508" t="s">
        <v>156</v>
      </c>
      <c r="L140" s="503" t="s">
        <v>156</v>
      </c>
      <c r="M140" s="511" t="s">
        <v>819</v>
      </c>
      <c r="N140" s="508" t="s">
        <v>156</v>
      </c>
      <c r="O140" s="512" t="s">
        <v>156</v>
      </c>
      <c r="P140" s="510" t="str">
        <f>IFERROR(INDEX('УЦН 2.0'!H:H,MATCH('УЦН 1.0'!R140,'УЦН 2.0'!L:L,0)),"")</f>
        <v/>
      </c>
      <c r="Q140" s="510" t="str">
        <f>IFERROR(INDEX('ПРТС'!H:H,MATCH('УЦН 1.0'!R140,'ПРТС'!P:P,0)),"")</f>
        <v/>
      </c>
      <c r="R140" s="494">
        <v>876</v>
      </c>
      <c r="S140" s="378"/>
      <c r="T140" s="378"/>
      <c r="U140" s="378"/>
      <c r="V140" s="378"/>
      <c r="W140" s="378"/>
      <c r="X140" s="378"/>
      <c r="Y140" s="378"/>
      <c r="Z140" s="378"/>
      <c r="AA140" s="378"/>
      <c r="AB140" s="378"/>
      <c r="AC140" s="378"/>
      <c r="AD140" s="378"/>
      <c r="AE140" s="378"/>
      <c r="AF140" s="378"/>
      <c r="AG140" s="378"/>
      <c r="AH140" s="378"/>
    </row>
    <row r="141">
      <c r="A141" s="502">
        <v>140</v>
      </c>
      <c r="B141" s="513" t="s">
        <v>118</v>
      </c>
      <c r="C141" s="514" t="s">
        <v>329</v>
      </c>
      <c r="D141" s="505">
        <v>2019</v>
      </c>
      <c r="E141" s="506">
        <v>43738</v>
      </c>
      <c r="F141" s="506">
        <v>43738</v>
      </c>
      <c r="G141" s="507" t="s">
        <v>956</v>
      </c>
      <c r="H141" s="508" t="str">
        <f t="shared" si="9"/>
        <v>ВОЛС</v>
      </c>
      <c r="I141" s="508" t="s">
        <v>156</v>
      </c>
      <c r="J141" s="508" t="s">
        <v>156</v>
      </c>
      <c r="K141" s="508" t="s">
        <v>156</v>
      </c>
      <c r="L141" s="503" t="s">
        <v>156</v>
      </c>
      <c r="M141" s="511" t="s">
        <v>819</v>
      </c>
      <c r="N141" s="508" t="s">
        <v>156</v>
      </c>
      <c r="O141" s="512" t="s">
        <v>156</v>
      </c>
      <c r="P141" s="510" t="str">
        <f>IFERROR(INDEX('УЦН 2.0'!H:H,MATCH('УЦН 1.0'!R141,'УЦН 2.0'!L:L,0)),"")</f>
        <v/>
      </c>
      <c r="Q141" s="510">
        <f>IFERROR(INDEX('ПРТС'!H:H,MATCH('УЦН 1.0'!R141,'ПРТС'!P:P,0)),"")</f>
        <v>2019</v>
      </c>
      <c r="R141" s="494">
        <v>878</v>
      </c>
      <c r="S141" s="378"/>
      <c r="T141" s="378"/>
      <c r="U141" s="378"/>
      <c r="V141" s="378"/>
      <c r="W141" s="378"/>
      <c r="X141" s="378"/>
      <c r="Y141" s="378"/>
      <c r="Z141" s="378"/>
      <c r="AA141" s="378"/>
      <c r="AB141" s="378"/>
      <c r="AC141" s="378"/>
      <c r="AD141" s="378"/>
      <c r="AE141" s="378"/>
      <c r="AF141" s="378"/>
      <c r="AG141" s="378"/>
      <c r="AH141" s="378"/>
    </row>
    <row r="142">
      <c r="A142" s="502">
        <v>141</v>
      </c>
      <c r="B142" s="503" t="s">
        <v>118</v>
      </c>
      <c r="C142" s="504" t="s">
        <v>330</v>
      </c>
      <c r="D142" s="505">
        <v>2019</v>
      </c>
      <c r="E142" s="506">
        <v>43738</v>
      </c>
      <c r="F142" s="506">
        <v>43738</v>
      </c>
      <c r="G142" s="507" t="s">
        <v>821</v>
      </c>
      <c r="H142" s="508" t="str">
        <f t="shared" si="9"/>
        <v>ВОЛС</v>
      </c>
      <c r="I142" s="508" t="s">
        <v>156</v>
      </c>
      <c r="J142" s="508" t="s">
        <v>156</v>
      </c>
      <c r="K142" s="508" t="s">
        <v>156</v>
      </c>
      <c r="L142" s="503" t="s">
        <v>156</v>
      </c>
      <c r="M142" s="511" t="s">
        <v>819</v>
      </c>
      <c r="N142" s="508" t="s">
        <v>156</v>
      </c>
      <c r="O142" s="512" t="s">
        <v>156</v>
      </c>
      <c r="P142" s="510" t="str">
        <f>IFERROR(INDEX('УЦН 2.0'!H:H,MATCH('УЦН 1.0'!R142,'УЦН 2.0'!L:L,0)),"")</f>
        <v/>
      </c>
      <c r="Q142" s="510" t="str">
        <f>IFERROR(INDEX('ПРТС'!H:H,MATCH('УЦН 1.0'!R142,'ПРТС'!P:P,0)),"")</f>
        <v/>
      </c>
      <c r="R142" s="494">
        <v>879</v>
      </c>
      <c r="S142" s="378"/>
      <c r="T142" s="378"/>
      <c r="U142" s="378"/>
      <c r="V142" s="378"/>
      <c r="W142" s="378"/>
      <c r="X142" s="378"/>
      <c r="Y142" s="378"/>
      <c r="Z142" s="378"/>
      <c r="AA142" s="378"/>
      <c r="AB142" s="378"/>
      <c r="AC142" s="378"/>
      <c r="AD142" s="378"/>
      <c r="AE142" s="378"/>
      <c r="AF142" s="378"/>
      <c r="AG142" s="378"/>
      <c r="AH142" s="378"/>
    </row>
    <row r="143">
      <c r="A143" s="502">
        <v>142</v>
      </c>
      <c r="B143" s="513" t="s">
        <v>118</v>
      </c>
      <c r="C143" s="514" t="s">
        <v>331</v>
      </c>
      <c r="D143" s="505">
        <v>2019</v>
      </c>
      <c r="E143" s="506">
        <v>43738</v>
      </c>
      <c r="F143" s="506">
        <v>43738</v>
      </c>
      <c r="G143" s="507" t="s">
        <v>957</v>
      </c>
      <c r="H143" s="508" t="str">
        <f t="shared" si="9"/>
        <v>ВОЛС</v>
      </c>
      <c r="I143" s="508" t="s">
        <v>156</v>
      </c>
      <c r="J143" s="508" t="s">
        <v>156</v>
      </c>
      <c r="K143" s="508" t="s">
        <v>156</v>
      </c>
      <c r="L143" s="503" t="s">
        <v>156</v>
      </c>
      <c r="M143" s="511" t="s">
        <v>819</v>
      </c>
      <c r="N143" s="508" t="s">
        <v>156</v>
      </c>
      <c r="O143" s="512" t="s">
        <v>156</v>
      </c>
      <c r="P143" s="510" t="str">
        <f>IFERROR(INDEX('УЦН 2.0'!H:H,MATCH('УЦН 1.0'!R143,'УЦН 2.0'!L:L,0)),"")</f>
        <v/>
      </c>
      <c r="Q143" s="510">
        <f>IFERROR(INDEX('ПРТС'!H:H,MATCH('УЦН 1.0'!R143,'ПРТС'!P:P,0)),"")</f>
        <v>2020</v>
      </c>
      <c r="R143" s="494">
        <v>891</v>
      </c>
      <c r="S143" s="378"/>
      <c r="T143" s="378"/>
      <c r="U143" s="378"/>
      <c r="V143" s="378"/>
      <c r="W143" s="378"/>
      <c r="X143" s="378"/>
      <c r="Y143" s="378"/>
      <c r="Z143" s="378"/>
      <c r="AA143" s="378"/>
      <c r="AB143" s="378"/>
      <c r="AC143" s="378"/>
      <c r="AD143" s="378"/>
      <c r="AE143" s="378"/>
      <c r="AF143" s="378"/>
      <c r="AG143" s="378"/>
      <c r="AH143" s="378"/>
    </row>
    <row r="144">
      <c r="A144" s="502">
        <v>143</v>
      </c>
      <c r="B144" s="513" t="s">
        <v>39</v>
      </c>
      <c r="C144" s="514" t="s">
        <v>332</v>
      </c>
      <c r="D144" s="505">
        <v>2019</v>
      </c>
      <c r="E144" s="506">
        <v>43826</v>
      </c>
      <c r="F144" s="506">
        <v>43830</v>
      </c>
      <c r="G144" s="507" t="s">
        <v>958</v>
      </c>
      <c r="H144" s="508" t="str">
        <f t="shared" si="9"/>
        <v>ВОЛС</v>
      </c>
      <c r="I144" s="508" t="s">
        <v>156</v>
      </c>
      <c r="J144" s="508" t="s">
        <v>156</v>
      </c>
      <c r="K144" s="508" t="s">
        <v>156</v>
      </c>
      <c r="L144" s="503" t="s">
        <v>156</v>
      </c>
      <c r="M144" s="511" t="s">
        <v>819</v>
      </c>
      <c r="N144" s="508" t="s">
        <v>156</v>
      </c>
      <c r="O144" s="512" t="s">
        <v>156</v>
      </c>
      <c r="P144" s="510" t="str">
        <f>IFERROR(INDEX('УЦН 2.0'!H:H,MATCH('УЦН 1.0'!R144,'УЦН 2.0'!L:L,0)),"")</f>
        <v/>
      </c>
      <c r="Q144" s="510">
        <f>IFERROR(INDEX('ПРТС'!H:H,MATCH('УЦН 1.0'!R144,'ПРТС'!P:P,0)),"")</f>
        <v>2023</v>
      </c>
      <c r="R144" s="494">
        <v>903</v>
      </c>
      <c r="S144" s="378"/>
      <c r="T144" s="378"/>
      <c r="U144" s="378"/>
      <c r="V144" s="378"/>
      <c r="W144" s="378"/>
      <c r="X144" s="378"/>
      <c r="Y144" s="378"/>
      <c r="Z144" s="378"/>
      <c r="AA144" s="378"/>
      <c r="AB144" s="378"/>
      <c r="AC144" s="378"/>
      <c r="AD144" s="378"/>
      <c r="AE144" s="378"/>
      <c r="AF144" s="378"/>
      <c r="AG144" s="378"/>
      <c r="AH144" s="378"/>
    </row>
    <row r="145">
      <c r="A145" s="502">
        <v>144</v>
      </c>
      <c r="B145" s="513" t="s">
        <v>39</v>
      </c>
      <c r="C145" s="514" t="s">
        <v>333</v>
      </c>
      <c r="D145" s="505">
        <v>2017</v>
      </c>
      <c r="E145" s="506">
        <v>42906</v>
      </c>
      <c r="F145" s="506">
        <v>43008</v>
      </c>
      <c r="G145" s="507" t="s">
        <v>959</v>
      </c>
      <c r="H145" s="508" t="str">
        <f t="shared" si="9"/>
        <v>ВОЛС</v>
      </c>
      <c r="I145" s="508" t="s">
        <v>156</v>
      </c>
      <c r="J145" s="508" t="s">
        <v>156</v>
      </c>
      <c r="K145" s="511" t="s">
        <v>819</v>
      </c>
      <c r="L145" s="508" t="s">
        <v>156</v>
      </c>
      <c r="M145" s="508" t="s">
        <v>156</v>
      </c>
      <c r="N145" s="508" t="s">
        <v>156</v>
      </c>
      <c r="O145" s="512" t="s">
        <v>156</v>
      </c>
      <c r="P145" s="510" t="str">
        <f>IFERROR(INDEX('УЦН 2.0'!H:H,MATCH('УЦН 1.0'!R145,'УЦН 2.0'!L:L,0)),"")</f>
        <v/>
      </c>
      <c r="Q145" s="510">
        <f>IFERROR(INDEX('ПРТС'!H:H,MATCH('УЦН 1.0'!R145,'ПРТС'!P:P,0)),"")</f>
        <v>2022</v>
      </c>
      <c r="R145" s="494">
        <v>904</v>
      </c>
      <c r="S145" s="378"/>
      <c r="T145" s="378"/>
      <c r="U145" s="378"/>
      <c r="V145" s="378"/>
      <c r="W145" s="378"/>
      <c r="X145" s="378"/>
      <c r="Y145" s="378"/>
      <c r="Z145" s="378"/>
      <c r="AA145" s="378"/>
      <c r="AB145" s="378"/>
      <c r="AC145" s="378"/>
      <c r="AD145" s="378"/>
      <c r="AE145" s="378"/>
      <c r="AF145" s="378"/>
      <c r="AG145" s="378"/>
      <c r="AH145" s="378"/>
    </row>
    <row r="146">
      <c r="A146" s="502">
        <v>145</v>
      </c>
      <c r="B146" s="503" t="s">
        <v>39</v>
      </c>
      <c r="C146" s="504" t="s">
        <v>334</v>
      </c>
      <c r="D146" s="505">
        <v>2019</v>
      </c>
      <c r="E146" s="506">
        <v>43826</v>
      </c>
      <c r="F146" s="506">
        <v>43830</v>
      </c>
      <c r="G146" s="507" t="s">
        <v>960</v>
      </c>
      <c r="H146" s="508" t="str">
        <f t="shared" si="9"/>
        <v>ВОЛС</v>
      </c>
      <c r="I146" s="508" t="s">
        <v>156</v>
      </c>
      <c r="J146" s="508" t="s">
        <v>156</v>
      </c>
      <c r="K146" s="508" t="s">
        <v>156</v>
      </c>
      <c r="L146" s="508" t="s">
        <v>156</v>
      </c>
      <c r="M146" s="511" t="s">
        <v>819</v>
      </c>
      <c r="N146" s="508" t="s">
        <v>156</v>
      </c>
      <c r="O146" s="512" t="s">
        <v>156</v>
      </c>
      <c r="P146" s="510" t="str">
        <f>IFERROR(INDEX('УЦН 2.0'!H:H,MATCH('УЦН 1.0'!R146,'УЦН 2.0'!L:L,0)),"")</f>
        <v/>
      </c>
      <c r="Q146" s="510" t="str">
        <f>IFERROR(INDEX('ПРТС'!H:H,MATCH('УЦН 1.0'!R146,'ПРТС'!P:P,0)),"")</f>
        <v/>
      </c>
      <c r="R146" s="494">
        <v>908</v>
      </c>
      <c r="S146" s="378"/>
      <c r="T146" s="378"/>
      <c r="U146" s="378"/>
      <c r="V146" s="378"/>
      <c r="W146" s="378"/>
      <c r="X146" s="378"/>
      <c r="Y146" s="378"/>
      <c r="Z146" s="378"/>
      <c r="AA146" s="378"/>
      <c r="AB146" s="378"/>
      <c r="AC146" s="378"/>
      <c r="AD146" s="378"/>
      <c r="AE146" s="378"/>
      <c r="AF146" s="378"/>
      <c r="AG146" s="378"/>
      <c r="AH146" s="378"/>
    </row>
    <row r="147">
      <c r="A147" s="502">
        <v>146</v>
      </c>
      <c r="B147" s="513" t="s">
        <v>39</v>
      </c>
      <c r="C147" s="514" t="s">
        <v>179</v>
      </c>
      <c r="D147" s="505">
        <v>2019</v>
      </c>
      <c r="E147" s="506">
        <v>43826</v>
      </c>
      <c r="F147" s="506">
        <v>43830</v>
      </c>
      <c r="G147" s="507" t="s">
        <v>961</v>
      </c>
      <c r="H147" s="508" t="str">
        <f t="shared" si="9"/>
        <v>ВОЛС</v>
      </c>
      <c r="I147" s="508" t="s">
        <v>156</v>
      </c>
      <c r="J147" s="508" t="s">
        <v>156</v>
      </c>
      <c r="K147" s="508" t="s">
        <v>156</v>
      </c>
      <c r="L147" s="508" t="s">
        <v>156</v>
      </c>
      <c r="M147" s="511" t="s">
        <v>819</v>
      </c>
      <c r="N147" s="508" t="s">
        <v>156</v>
      </c>
      <c r="O147" s="512" t="s">
        <v>156</v>
      </c>
      <c r="P147" s="510" t="str">
        <f>IFERROR(INDEX('УЦН 2.0'!H:H,MATCH('УЦН 1.0'!R147,'УЦН 2.0'!L:L,0)),"")</f>
        <v/>
      </c>
      <c r="Q147" s="510">
        <f>IFERROR(INDEX('ПРТС'!H:H,MATCH('УЦН 1.0'!R147,'ПРТС'!P:P,0)),"")</f>
        <v>2020</v>
      </c>
      <c r="R147" s="494">
        <v>911</v>
      </c>
      <c r="S147" s="378"/>
      <c r="T147" s="378"/>
      <c r="U147" s="378"/>
      <c r="V147" s="378"/>
      <c r="W147" s="378"/>
      <c r="X147" s="378"/>
      <c r="Y147" s="378"/>
      <c r="Z147" s="378"/>
      <c r="AA147" s="378"/>
      <c r="AB147" s="378"/>
      <c r="AC147" s="378"/>
      <c r="AD147" s="378"/>
      <c r="AE147" s="378"/>
      <c r="AF147" s="378"/>
      <c r="AG147" s="378"/>
      <c r="AH147" s="378"/>
    </row>
    <row r="148">
      <c r="A148" s="502">
        <v>147</v>
      </c>
      <c r="B148" s="516" t="s">
        <v>39</v>
      </c>
      <c r="C148" s="517" t="s">
        <v>335</v>
      </c>
      <c r="D148" s="505">
        <v>2019</v>
      </c>
      <c r="E148" s="506">
        <v>43826</v>
      </c>
      <c r="F148" s="506">
        <v>43830</v>
      </c>
      <c r="G148" s="507" t="s">
        <v>962</v>
      </c>
      <c r="H148" s="508" t="str">
        <f t="shared" si="9"/>
        <v>ВОЛС</v>
      </c>
      <c r="I148" s="508" t="s">
        <v>156</v>
      </c>
      <c r="J148" s="508" t="s">
        <v>156</v>
      </c>
      <c r="K148" s="508" t="s">
        <v>156</v>
      </c>
      <c r="L148" s="503" t="s">
        <v>156</v>
      </c>
      <c r="M148" s="511" t="s">
        <v>819</v>
      </c>
      <c r="N148" s="508" t="s">
        <v>156</v>
      </c>
      <c r="O148" s="512" t="s">
        <v>156</v>
      </c>
      <c r="P148" s="510">
        <f>IFERROR(INDEX('УЦН 2.0'!H:H,MATCH('УЦН 1.0'!R148,'УЦН 2.0'!L:L,0)),"")</f>
        <v>2021</v>
      </c>
      <c r="Q148" s="510" t="str">
        <f>IFERROR(INDEX('ПРТС'!H:H,MATCH('УЦН 1.0'!R148,'ПРТС'!P:P,0)),"")</f>
        <v/>
      </c>
      <c r="R148" s="494">
        <v>912</v>
      </c>
      <c r="S148" s="378"/>
      <c r="T148" s="378"/>
      <c r="U148" s="378"/>
      <c r="V148" s="378"/>
      <c r="W148" s="378"/>
      <c r="X148" s="378"/>
      <c r="Y148" s="378"/>
      <c r="Z148" s="378"/>
      <c r="AA148" s="378"/>
      <c r="AB148" s="378"/>
      <c r="AC148" s="378"/>
      <c r="AD148" s="378"/>
      <c r="AE148" s="378"/>
      <c r="AF148" s="378"/>
      <c r="AG148" s="378"/>
      <c r="AH148" s="378"/>
    </row>
    <row r="149">
      <c r="A149" s="502">
        <v>148</v>
      </c>
      <c r="B149" s="503" t="s">
        <v>39</v>
      </c>
      <c r="C149" s="504" t="s">
        <v>336</v>
      </c>
      <c r="D149" s="505">
        <v>2019</v>
      </c>
      <c r="E149" s="506">
        <v>43826</v>
      </c>
      <c r="F149" s="506">
        <v>43830</v>
      </c>
      <c r="G149" s="507" t="s">
        <v>963</v>
      </c>
      <c r="H149" s="508" t="str">
        <f t="shared" si="9"/>
        <v>ВОЛС</v>
      </c>
      <c r="I149" s="508" t="s">
        <v>156</v>
      </c>
      <c r="J149" s="508" t="s">
        <v>156</v>
      </c>
      <c r="K149" s="508" t="s">
        <v>156</v>
      </c>
      <c r="L149" s="503" t="s">
        <v>156</v>
      </c>
      <c r="M149" s="511" t="s">
        <v>819</v>
      </c>
      <c r="N149" s="508" t="s">
        <v>156</v>
      </c>
      <c r="O149" s="512" t="s">
        <v>156</v>
      </c>
      <c r="P149" s="510" t="str">
        <f>IFERROR(INDEX('УЦН 2.0'!H:H,MATCH('УЦН 1.0'!R149,'УЦН 2.0'!L:L,0)),"")</f>
        <v/>
      </c>
      <c r="Q149" s="510" t="str">
        <f>IFERROR(INDEX('ПРТС'!H:H,MATCH('УЦН 1.0'!R149,'ПРТС'!P:P,0)),"")</f>
        <v/>
      </c>
      <c r="R149" s="494">
        <v>917</v>
      </c>
      <c r="S149" s="378"/>
      <c r="T149" s="378"/>
      <c r="U149" s="378"/>
      <c r="V149" s="378"/>
      <c r="W149" s="378"/>
      <c r="X149" s="378"/>
      <c r="Y149" s="378"/>
      <c r="Z149" s="378"/>
      <c r="AA149" s="378"/>
      <c r="AB149" s="378"/>
      <c r="AC149" s="378"/>
      <c r="AD149" s="378"/>
      <c r="AE149" s="378"/>
      <c r="AF149" s="378"/>
      <c r="AG149" s="378"/>
      <c r="AH149" s="378"/>
    </row>
    <row r="150">
      <c r="A150" s="502">
        <v>149</v>
      </c>
      <c r="B150" s="516" t="s">
        <v>39</v>
      </c>
      <c r="C150" s="517" t="s">
        <v>337</v>
      </c>
      <c r="D150" s="505">
        <v>2019</v>
      </c>
      <c r="E150" s="506">
        <v>43826</v>
      </c>
      <c r="F150" s="506">
        <v>43830</v>
      </c>
      <c r="G150" s="507" t="s">
        <v>964</v>
      </c>
      <c r="H150" s="508" t="str">
        <f t="shared" si="9"/>
        <v>ВОЛС</v>
      </c>
      <c r="I150" s="508" t="s">
        <v>156</v>
      </c>
      <c r="J150" s="508" t="s">
        <v>156</v>
      </c>
      <c r="K150" s="508" t="s">
        <v>156</v>
      </c>
      <c r="L150" s="508" t="s">
        <v>156</v>
      </c>
      <c r="M150" s="511" t="s">
        <v>819</v>
      </c>
      <c r="N150" s="508" t="s">
        <v>156</v>
      </c>
      <c r="O150" s="512" t="s">
        <v>156</v>
      </c>
      <c r="P150" s="510">
        <f>IFERROR(INDEX('УЦН 2.0'!H:H,MATCH('УЦН 1.0'!R150,'УЦН 2.0'!L:L,0)),"")</f>
        <v>2021</v>
      </c>
      <c r="Q150" s="510" t="str">
        <f>IFERROR(INDEX('ПРТС'!H:H,MATCH('УЦН 1.0'!R150,'ПРТС'!P:P,0)),"")</f>
        <v/>
      </c>
      <c r="R150" s="494">
        <v>932</v>
      </c>
      <c r="S150" s="378"/>
      <c r="T150" s="378"/>
      <c r="U150" s="378"/>
      <c r="V150" s="378"/>
      <c r="W150" s="378"/>
      <c r="X150" s="378"/>
      <c r="Y150" s="378"/>
      <c r="Z150" s="378"/>
      <c r="AA150" s="378"/>
      <c r="AB150" s="378"/>
      <c r="AC150" s="378"/>
      <c r="AD150" s="378"/>
      <c r="AE150" s="378"/>
      <c r="AF150" s="378"/>
      <c r="AG150" s="378"/>
      <c r="AH150" s="378"/>
    </row>
    <row r="151">
      <c r="A151" s="502">
        <v>150</v>
      </c>
      <c r="B151" s="503" t="s">
        <v>39</v>
      </c>
      <c r="C151" s="504" t="s">
        <v>338</v>
      </c>
      <c r="D151" s="505">
        <v>2019</v>
      </c>
      <c r="E151" s="506">
        <v>43738</v>
      </c>
      <c r="F151" s="506">
        <v>43738</v>
      </c>
      <c r="G151" s="507" t="s">
        <v>965</v>
      </c>
      <c r="H151" s="508" t="str">
        <f t="shared" si="9"/>
        <v>ВОЛС</v>
      </c>
      <c r="I151" s="508" t="s">
        <v>156</v>
      </c>
      <c r="J151" s="508" t="s">
        <v>156</v>
      </c>
      <c r="K151" s="508" t="s">
        <v>156</v>
      </c>
      <c r="L151" s="508" t="s">
        <v>156</v>
      </c>
      <c r="M151" s="511" t="s">
        <v>819</v>
      </c>
      <c r="N151" s="508" t="s">
        <v>156</v>
      </c>
      <c r="O151" s="512" t="s">
        <v>156</v>
      </c>
      <c r="P151" s="510" t="str">
        <f>IFERROR(INDEX('УЦН 2.0'!H:H,MATCH('УЦН 1.0'!R151,'УЦН 2.0'!L:L,0)),"")</f>
        <v/>
      </c>
      <c r="Q151" s="510" t="str">
        <f>IFERROR(INDEX('ПРТС'!H:H,MATCH('УЦН 1.0'!R151,'ПРТС'!P:P,0)),"")</f>
        <v/>
      </c>
      <c r="R151" s="494">
        <v>936</v>
      </c>
      <c r="S151" s="378"/>
      <c r="T151" s="378"/>
      <c r="U151" s="378"/>
      <c r="V151" s="378"/>
      <c r="W151" s="378"/>
      <c r="X151" s="378"/>
      <c r="Y151" s="378"/>
      <c r="Z151" s="378"/>
      <c r="AA151" s="378"/>
      <c r="AB151" s="378"/>
      <c r="AC151" s="378"/>
      <c r="AD151" s="378"/>
      <c r="AE151" s="378"/>
      <c r="AF151" s="378"/>
      <c r="AG151" s="378"/>
      <c r="AH151" s="378"/>
    </row>
    <row r="152">
      <c r="A152" s="502">
        <v>151</v>
      </c>
      <c r="B152" s="503" t="s">
        <v>39</v>
      </c>
      <c r="C152" s="504" t="s">
        <v>339</v>
      </c>
      <c r="D152" s="505">
        <v>2019</v>
      </c>
      <c r="E152" s="506">
        <v>43826</v>
      </c>
      <c r="F152" s="506">
        <v>43830</v>
      </c>
      <c r="G152" s="507" t="s">
        <v>966</v>
      </c>
      <c r="H152" s="508" t="str">
        <f t="shared" si="9"/>
        <v>ВОЛС</v>
      </c>
      <c r="I152" s="508" t="s">
        <v>156</v>
      </c>
      <c r="J152" s="508" t="s">
        <v>156</v>
      </c>
      <c r="K152" s="508" t="s">
        <v>156</v>
      </c>
      <c r="L152" s="508" t="s">
        <v>156</v>
      </c>
      <c r="M152" s="511" t="s">
        <v>819</v>
      </c>
      <c r="N152" s="508" t="s">
        <v>156</v>
      </c>
      <c r="O152" s="512" t="s">
        <v>156</v>
      </c>
      <c r="P152" s="510" t="str">
        <f>IFERROR(INDEX('УЦН 2.0'!H:H,MATCH('УЦН 1.0'!R152,'УЦН 2.0'!L:L,0)),"")</f>
        <v/>
      </c>
      <c r="Q152" s="510" t="str">
        <f>IFERROR(INDEX('ПРТС'!H:H,MATCH('УЦН 1.0'!R152,'ПРТС'!P:P,0)),"")</f>
        <v/>
      </c>
      <c r="R152" s="494">
        <v>945</v>
      </c>
      <c r="S152" s="378"/>
      <c r="T152" s="378"/>
      <c r="U152" s="378"/>
      <c r="V152" s="378"/>
      <c r="W152" s="378"/>
      <c r="X152" s="378"/>
      <c r="Y152" s="378"/>
      <c r="Z152" s="378"/>
      <c r="AA152" s="378"/>
      <c r="AB152" s="378"/>
      <c r="AC152" s="378"/>
      <c r="AD152" s="378"/>
      <c r="AE152" s="378"/>
      <c r="AF152" s="378"/>
      <c r="AG152" s="378"/>
      <c r="AH152" s="378"/>
    </row>
    <row r="153">
      <c r="A153" s="502">
        <v>152</v>
      </c>
      <c r="B153" s="513" t="s">
        <v>340</v>
      </c>
      <c r="C153" s="514" t="s">
        <v>341</v>
      </c>
      <c r="D153" s="505">
        <v>2020</v>
      </c>
      <c r="E153" s="506">
        <v>44012</v>
      </c>
      <c r="F153" s="506">
        <v>44012</v>
      </c>
      <c r="G153" s="507" t="s">
        <v>967</v>
      </c>
      <c r="H153" s="508" t="str">
        <f t="shared" si="9"/>
        <v>ВОЛС</v>
      </c>
      <c r="I153" s="508" t="s">
        <v>156</v>
      </c>
      <c r="J153" s="508" t="s">
        <v>156</v>
      </c>
      <c r="K153" s="508" t="s">
        <v>156</v>
      </c>
      <c r="L153" s="508" t="s">
        <v>156</v>
      </c>
      <c r="M153" s="520" t="s">
        <v>156</v>
      </c>
      <c r="N153" s="511" t="s">
        <v>819</v>
      </c>
      <c r="O153" s="512" t="s">
        <v>156</v>
      </c>
      <c r="P153" s="510" t="str">
        <f>IFERROR(INDEX('УЦН 2.0'!H:H,MATCH('УЦН 1.0'!R153,'УЦН 2.0'!L:L,0)),"")</f>
        <v/>
      </c>
      <c r="Q153" s="510">
        <f>IFERROR(INDEX('ПРТС'!H:H,MATCH('УЦН 1.0'!R153,'ПРТС'!P:P,0)),"")</f>
        <v>2020</v>
      </c>
      <c r="R153" s="494">
        <v>970</v>
      </c>
      <c r="S153" s="378"/>
      <c r="T153" s="378"/>
      <c r="U153" s="378"/>
      <c r="V153" s="378"/>
      <c r="W153" s="378"/>
      <c r="X153" s="378"/>
      <c r="Y153" s="378"/>
      <c r="Z153" s="378"/>
      <c r="AA153" s="378"/>
      <c r="AB153" s="378"/>
      <c r="AC153" s="378"/>
      <c r="AD153" s="378"/>
      <c r="AE153" s="378"/>
      <c r="AF153" s="378"/>
      <c r="AG153" s="378"/>
      <c r="AH153" s="378"/>
    </row>
    <row r="154">
      <c r="A154" s="502">
        <v>153</v>
      </c>
      <c r="B154" s="503" t="s">
        <v>340</v>
      </c>
      <c r="C154" s="504" t="s">
        <v>342</v>
      </c>
      <c r="D154" s="505">
        <v>2021</v>
      </c>
      <c r="E154" s="506">
        <v>44286</v>
      </c>
      <c r="F154" s="506">
        <v>44469</v>
      </c>
      <c r="G154" s="507" t="s">
        <v>968</v>
      </c>
      <c r="H154" s="508" t="str">
        <f t="shared" si="9"/>
        <v>ВОЛС</v>
      </c>
      <c r="I154" s="508" t="s">
        <v>156</v>
      </c>
      <c r="J154" s="508" t="s">
        <v>156</v>
      </c>
      <c r="K154" s="508" t="s">
        <v>156</v>
      </c>
      <c r="L154" s="508" t="s">
        <v>156</v>
      </c>
      <c r="M154" s="520" t="s">
        <v>156</v>
      </c>
      <c r="N154" s="508" t="s">
        <v>156</v>
      </c>
      <c r="O154" s="509" t="s">
        <v>819</v>
      </c>
      <c r="P154" s="510" t="str">
        <f>IFERROR(INDEX('УЦН 2.0'!H:H,MATCH('УЦН 1.0'!R154,'УЦН 2.0'!L:L,0)),"")</f>
        <v/>
      </c>
      <c r="Q154" s="510" t="str">
        <f>IFERROR(INDEX('ПРТС'!H:H,MATCH('УЦН 1.0'!R154,'ПРТС'!P:P,0)),"")</f>
        <v/>
      </c>
      <c r="R154" s="494">
        <v>973</v>
      </c>
      <c r="S154" s="378"/>
      <c r="T154" s="378"/>
      <c r="U154" s="378"/>
      <c r="V154" s="378"/>
      <c r="W154" s="378"/>
      <c r="X154" s="378"/>
      <c r="Y154" s="378"/>
      <c r="Z154" s="378"/>
      <c r="AA154" s="378"/>
      <c r="AB154" s="378"/>
      <c r="AC154" s="378"/>
      <c r="AD154" s="378"/>
      <c r="AE154" s="378"/>
      <c r="AF154" s="378"/>
      <c r="AG154" s="378"/>
      <c r="AH154" s="378"/>
    </row>
    <row r="155">
      <c r="A155" s="502">
        <v>154</v>
      </c>
      <c r="B155" s="503" t="s">
        <v>340</v>
      </c>
      <c r="C155" s="504" t="s">
        <v>343</v>
      </c>
      <c r="D155" s="505">
        <v>2015</v>
      </c>
      <c r="E155" s="506">
        <v>42262</v>
      </c>
      <c r="F155" s="506">
        <v>42277</v>
      </c>
      <c r="G155" s="507" t="s">
        <v>969</v>
      </c>
      <c r="H155" s="508" t="str">
        <f t="shared" si="9"/>
        <v>ВОЛС</v>
      </c>
      <c r="I155" s="511" t="s">
        <v>819</v>
      </c>
      <c r="J155" s="508" t="s">
        <v>156</v>
      </c>
      <c r="K155" s="508" t="s">
        <v>156</v>
      </c>
      <c r="L155" s="508" t="s">
        <v>156</v>
      </c>
      <c r="M155" s="508" t="s">
        <v>156</v>
      </c>
      <c r="N155" s="508" t="s">
        <v>156</v>
      </c>
      <c r="O155" s="512" t="s">
        <v>156</v>
      </c>
      <c r="P155" s="510" t="str">
        <f>IFERROR(INDEX('УЦН 2.0'!H:H,MATCH('УЦН 1.0'!R155,'УЦН 2.0'!L:L,0)),"")</f>
        <v/>
      </c>
      <c r="Q155" s="510" t="str">
        <f>IFERROR(INDEX('ПРТС'!H:H,MATCH('УЦН 1.0'!R155,'ПРТС'!P:P,0)),"")</f>
        <v/>
      </c>
      <c r="R155" s="494">
        <v>974</v>
      </c>
      <c r="S155" s="378"/>
      <c r="T155" s="378"/>
      <c r="U155" s="378"/>
      <c r="V155" s="378"/>
      <c r="W155" s="378"/>
      <c r="X155" s="378"/>
      <c r="Y155" s="378"/>
      <c r="Z155" s="378"/>
      <c r="AA155" s="378"/>
      <c r="AB155" s="378"/>
      <c r="AC155" s="378"/>
      <c r="AD155" s="378"/>
      <c r="AE155" s="378"/>
      <c r="AF155" s="378"/>
      <c r="AG155" s="378"/>
      <c r="AH155" s="378"/>
    </row>
    <row r="156">
      <c r="A156" s="502">
        <v>155</v>
      </c>
      <c r="B156" s="503" t="s">
        <v>340</v>
      </c>
      <c r="C156" s="504" t="s">
        <v>344</v>
      </c>
      <c r="D156" s="505">
        <v>2017</v>
      </c>
      <c r="E156" s="506">
        <v>42906</v>
      </c>
      <c r="F156" s="506">
        <v>43008</v>
      </c>
      <c r="G156" s="507" t="s">
        <v>970</v>
      </c>
      <c r="H156" s="508" t="str">
        <f t="shared" si="9"/>
        <v>ВОЛС</v>
      </c>
      <c r="I156" s="508" t="s">
        <v>156</v>
      </c>
      <c r="J156" s="508" t="s">
        <v>156</v>
      </c>
      <c r="K156" s="511" t="s">
        <v>819</v>
      </c>
      <c r="L156" s="508" t="s">
        <v>156</v>
      </c>
      <c r="M156" s="508" t="s">
        <v>156</v>
      </c>
      <c r="N156" s="508" t="s">
        <v>156</v>
      </c>
      <c r="O156" s="512" t="s">
        <v>156</v>
      </c>
      <c r="P156" s="510" t="str">
        <f>IFERROR(INDEX('УЦН 2.0'!H:H,MATCH('УЦН 1.0'!R156,'УЦН 2.0'!L:L,0)),"")</f>
        <v/>
      </c>
      <c r="Q156" s="510" t="str">
        <f>IFERROR(INDEX('ПРТС'!H:H,MATCH('УЦН 1.0'!R156,'ПРТС'!P:P,0)),"")</f>
        <v/>
      </c>
      <c r="R156" s="494">
        <v>981</v>
      </c>
      <c r="S156" s="378"/>
      <c r="T156" s="378"/>
      <c r="U156" s="378"/>
      <c r="V156" s="378"/>
      <c r="W156" s="378"/>
      <c r="X156" s="378"/>
      <c r="Y156" s="378"/>
      <c r="Z156" s="378"/>
      <c r="AA156" s="378"/>
      <c r="AB156" s="378"/>
      <c r="AC156" s="378"/>
      <c r="AD156" s="378"/>
      <c r="AE156" s="378"/>
      <c r="AF156" s="378"/>
      <c r="AG156" s="378"/>
      <c r="AH156" s="378"/>
    </row>
    <row r="157">
      <c r="A157" s="502">
        <v>156</v>
      </c>
      <c r="B157" s="513" t="s">
        <v>340</v>
      </c>
      <c r="C157" s="514" t="s">
        <v>345</v>
      </c>
      <c r="D157" s="505">
        <v>2021</v>
      </c>
      <c r="E157" s="506">
        <v>44560</v>
      </c>
      <c r="F157" s="506">
        <v>44561</v>
      </c>
      <c r="G157" s="507" t="s">
        <v>971</v>
      </c>
      <c r="H157" s="508" t="str">
        <f t="shared" si="9"/>
        <v>ВОЛС</v>
      </c>
      <c r="I157" s="508" t="s">
        <v>156</v>
      </c>
      <c r="J157" s="508" t="s">
        <v>156</v>
      </c>
      <c r="K157" s="508" t="s">
        <v>156</v>
      </c>
      <c r="L157" s="508" t="s">
        <v>156</v>
      </c>
      <c r="M157" s="508" t="s">
        <v>156</v>
      </c>
      <c r="N157" s="508" t="s">
        <v>156</v>
      </c>
      <c r="O157" s="509" t="s">
        <v>819</v>
      </c>
      <c r="P157" s="510" t="str">
        <f>IFERROR(INDEX('УЦН 2.0'!H:H,MATCH('УЦН 1.0'!R157,'УЦН 2.0'!L:L,0)),"")</f>
        <v/>
      </c>
      <c r="Q157" s="510">
        <f>IFERROR(INDEX('ПРТС'!H:H,MATCH('УЦН 1.0'!R157,'ПРТС'!P:P,0)),"")</f>
        <v>2022</v>
      </c>
      <c r="R157" s="494">
        <v>982</v>
      </c>
      <c r="S157" s="378"/>
      <c r="T157" s="378"/>
      <c r="U157" s="378"/>
      <c r="V157" s="378"/>
      <c r="W157" s="378"/>
      <c r="X157" s="378"/>
      <c r="Y157" s="378"/>
      <c r="Z157" s="378"/>
      <c r="AA157" s="378"/>
      <c r="AB157" s="378"/>
      <c r="AC157" s="378"/>
      <c r="AD157" s="378"/>
      <c r="AE157" s="378"/>
      <c r="AF157" s="378"/>
      <c r="AG157" s="378"/>
      <c r="AH157" s="378"/>
    </row>
    <row r="158">
      <c r="A158" s="502">
        <v>157</v>
      </c>
      <c r="B158" s="503" t="s">
        <v>340</v>
      </c>
      <c r="C158" s="504" t="s">
        <v>346</v>
      </c>
      <c r="D158" s="523">
        <v>2021</v>
      </c>
      <c r="E158" s="531">
        <v>44196</v>
      </c>
      <c r="F158" s="531">
        <v>44469</v>
      </c>
      <c r="G158" s="507" t="s">
        <v>972</v>
      </c>
      <c r="H158" s="508" t="str">
        <f t="shared" si="9"/>
        <v>ВОЛС</v>
      </c>
      <c r="I158" s="508" t="s">
        <v>156</v>
      </c>
      <c r="J158" s="508" t="s">
        <v>156</v>
      </c>
      <c r="K158" s="508" t="s">
        <v>156</v>
      </c>
      <c r="L158" s="508" t="s">
        <v>156</v>
      </c>
      <c r="M158" s="508" t="s">
        <v>156</v>
      </c>
      <c r="N158" s="508" t="s">
        <v>156</v>
      </c>
      <c r="O158" s="509" t="s">
        <v>819</v>
      </c>
      <c r="P158" s="510" t="str">
        <f>IFERROR(INDEX('УЦН 2.0'!H:H,MATCH('УЦН 1.0'!R158,'УЦН 2.0'!L:L,0)),"")</f>
        <v/>
      </c>
      <c r="Q158" s="510" t="str">
        <f>IFERROR(INDEX('ПРТС'!H:H,MATCH('УЦН 1.0'!R158,'ПРТС'!P:P,0)),"")</f>
        <v/>
      </c>
      <c r="R158" s="494">
        <v>993</v>
      </c>
      <c r="S158" s="378"/>
      <c r="T158" s="378"/>
      <c r="U158" s="378"/>
      <c r="V158" s="378"/>
      <c r="W158" s="378"/>
      <c r="X158" s="378"/>
      <c r="Y158" s="378"/>
      <c r="Z158" s="378"/>
      <c r="AA158" s="378"/>
      <c r="AB158" s="378"/>
      <c r="AC158" s="378"/>
      <c r="AD158" s="378"/>
      <c r="AE158" s="378"/>
      <c r="AF158" s="378"/>
      <c r="AG158" s="378"/>
      <c r="AH158" s="378"/>
    </row>
    <row r="159">
      <c r="A159" s="502">
        <v>158</v>
      </c>
      <c r="B159" s="503" t="s">
        <v>340</v>
      </c>
      <c r="C159" s="504" t="s">
        <v>347</v>
      </c>
      <c r="D159" s="523">
        <v>2021</v>
      </c>
      <c r="E159" s="531">
        <v>44196</v>
      </c>
      <c r="F159" s="531">
        <v>44469</v>
      </c>
      <c r="G159" s="507" t="s">
        <v>973</v>
      </c>
      <c r="H159" s="508" t="str">
        <f t="shared" si="9"/>
        <v>ВОЛС</v>
      </c>
      <c r="I159" s="508" t="s">
        <v>156</v>
      </c>
      <c r="J159" s="508" t="s">
        <v>156</v>
      </c>
      <c r="K159" s="508" t="s">
        <v>156</v>
      </c>
      <c r="L159" s="508" t="s">
        <v>156</v>
      </c>
      <c r="M159" s="508" t="s">
        <v>156</v>
      </c>
      <c r="N159" s="508" t="s">
        <v>156</v>
      </c>
      <c r="O159" s="509" t="s">
        <v>819</v>
      </c>
      <c r="P159" s="510" t="str">
        <f>IFERROR(INDEX('УЦН 2.0'!H:H,MATCH('УЦН 1.0'!R159,'УЦН 2.0'!L:L,0)),"")</f>
        <v/>
      </c>
      <c r="Q159" s="510" t="str">
        <f>IFERROR(INDEX('ПРТС'!H:H,MATCH('УЦН 1.0'!R159,'ПРТС'!P:P,0)),"")</f>
        <v/>
      </c>
      <c r="R159" s="494">
        <v>995</v>
      </c>
      <c r="S159" s="378"/>
      <c r="T159" s="378"/>
      <c r="U159" s="378"/>
      <c r="V159" s="378"/>
      <c r="W159" s="378"/>
      <c r="X159" s="378"/>
      <c r="Y159" s="378"/>
      <c r="Z159" s="378"/>
      <c r="AA159" s="378"/>
      <c r="AB159" s="378"/>
      <c r="AC159" s="378"/>
      <c r="AD159" s="378"/>
      <c r="AE159" s="378"/>
      <c r="AF159" s="378"/>
      <c r="AG159" s="378"/>
      <c r="AH159" s="378"/>
    </row>
    <row r="160">
      <c r="A160" s="502">
        <v>159</v>
      </c>
      <c r="B160" s="513" t="s">
        <v>340</v>
      </c>
      <c r="C160" s="514" t="s">
        <v>348</v>
      </c>
      <c r="D160" s="505">
        <v>2015</v>
      </c>
      <c r="E160" s="506">
        <v>42262</v>
      </c>
      <c r="F160" s="506">
        <v>42277</v>
      </c>
      <c r="G160" s="507" t="s">
        <v>974</v>
      </c>
      <c r="H160" s="508" t="str">
        <f t="shared" si="9"/>
        <v>ВОЛС</v>
      </c>
      <c r="I160" s="511" t="s">
        <v>819</v>
      </c>
      <c r="J160" s="508" t="s">
        <v>156</v>
      </c>
      <c r="K160" s="508" t="s">
        <v>156</v>
      </c>
      <c r="L160" s="508" t="s">
        <v>156</v>
      </c>
      <c r="M160" s="508" t="s">
        <v>156</v>
      </c>
      <c r="N160" s="508" t="s">
        <v>156</v>
      </c>
      <c r="O160" s="512" t="s">
        <v>156</v>
      </c>
      <c r="P160" s="510" t="str">
        <f>IFERROR(INDEX('УЦН 2.0'!H:H,MATCH('УЦН 1.0'!R160,'УЦН 2.0'!L:L,0)),"")</f>
        <v/>
      </c>
      <c r="Q160" s="510">
        <f>IFERROR(INDEX('ПРТС'!H:H,MATCH('УЦН 1.0'!R160,'ПРТС'!P:P,0)),"")</f>
        <v>2018</v>
      </c>
      <c r="R160" s="494">
        <v>1007</v>
      </c>
      <c r="S160" s="378"/>
      <c r="T160" s="378"/>
      <c r="U160" s="378"/>
      <c r="V160" s="378"/>
      <c r="W160" s="378"/>
      <c r="X160" s="378"/>
      <c r="Y160" s="378"/>
      <c r="Z160" s="378"/>
      <c r="AA160" s="378"/>
      <c r="AB160" s="378"/>
      <c r="AC160" s="378"/>
      <c r="AD160" s="378"/>
      <c r="AE160" s="378"/>
      <c r="AF160" s="378"/>
      <c r="AG160" s="378"/>
      <c r="AH160" s="378"/>
    </row>
    <row r="161">
      <c r="A161" s="502">
        <v>160</v>
      </c>
      <c r="B161" s="503" t="s">
        <v>340</v>
      </c>
      <c r="C161" s="504" t="s">
        <v>349</v>
      </c>
      <c r="D161" s="505">
        <v>2021</v>
      </c>
      <c r="E161" s="506">
        <v>44286</v>
      </c>
      <c r="F161" s="506">
        <v>44469</v>
      </c>
      <c r="G161" s="507" t="s">
        <v>975</v>
      </c>
      <c r="H161" s="508" t="str">
        <f t="shared" si="9"/>
        <v>ВОЛС</v>
      </c>
      <c r="I161" s="508" t="s">
        <v>156</v>
      </c>
      <c r="J161" s="508" t="s">
        <v>156</v>
      </c>
      <c r="K161" s="508" t="s">
        <v>156</v>
      </c>
      <c r="L161" s="508" t="s">
        <v>156</v>
      </c>
      <c r="M161" s="520" t="s">
        <v>156</v>
      </c>
      <c r="N161" s="508" t="s">
        <v>156</v>
      </c>
      <c r="O161" s="509" t="s">
        <v>819</v>
      </c>
      <c r="P161" s="510">
        <f>IFERROR(INDEX('УЦН 2.0'!H:H,MATCH('УЦН 1.0'!R161,'УЦН 2.0'!L:L,0)),"")</f>
        <v>2024</v>
      </c>
      <c r="Q161" s="510" t="str">
        <f>IFERROR(INDEX('ПРТС'!H:H,MATCH('УЦН 1.0'!R161,'ПРТС'!P:P,0)),"")</f>
        <v/>
      </c>
      <c r="R161" s="494">
        <v>1009</v>
      </c>
      <c r="S161" s="378"/>
      <c r="T161" s="378"/>
      <c r="U161" s="378"/>
      <c r="V161" s="378"/>
      <c r="W161" s="378"/>
      <c r="X161" s="378"/>
      <c r="Y161" s="378"/>
      <c r="Z161" s="378"/>
      <c r="AA161" s="378"/>
      <c r="AB161" s="378"/>
      <c r="AC161" s="378"/>
      <c r="AD161" s="378"/>
      <c r="AE161" s="378"/>
      <c r="AF161" s="378"/>
      <c r="AG161" s="378"/>
      <c r="AH161" s="378"/>
    </row>
    <row r="162" s="378" customFormat="1">
      <c r="A162" s="502">
        <v>161</v>
      </c>
      <c r="B162" s="503" t="s">
        <v>350</v>
      </c>
      <c r="C162" s="504" t="s">
        <v>351</v>
      </c>
      <c r="D162" s="523">
        <v>2015</v>
      </c>
      <c r="E162" s="531">
        <v>42338</v>
      </c>
      <c r="F162" s="531">
        <v>42460</v>
      </c>
      <c r="G162" s="507" t="s">
        <v>976</v>
      </c>
      <c r="H162" s="508" t="str">
        <f t="shared" si="9"/>
        <v>ВОЛС</v>
      </c>
      <c r="I162" s="511" t="s">
        <v>819</v>
      </c>
      <c r="J162" s="508" t="s">
        <v>156</v>
      </c>
      <c r="K162" s="508" t="s">
        <v>156</v>
      </c>
      <c r="L162" s="508" t="s">
        <v>156</v>
      </c>
      <c r="M162" s="508" t="s">
        <v>156</v>
      </c>
      <c r="N162" s="508" t="s">
        <v>156</v>
      </c>
      <c r="O162" s="512" t="s">
        <v>156</v>
      </c>
      <c r="P162" s="510" t="str">
        <f>IFERROR(INDEX('УЦН 2.0'!H:H,MATCH('УЦН 1.0'!R162,'УЦН 2.0'!L:L,0)),"")</f>
        <v/>
      </c>
      <c r="Q162" s="510" t="str">
        <f>IFERROR(INDEX('ПРТС'!H:H,MATCH('УЦН 1.0'!R162,'ПРТС'!P:P,0)),"")</f>
        <v/>
      </c>
      <c r="R162" s="494">
        <v>1018</v>
      </c>
      <c r="S162" s="378"/>
      <c r="T162" s="378"/>
      <c r="U162" s="378"/>
      <c r="V162" s="378"/>
      <c r="W162" s="378"/>
      <c r="X162" s="378"/>
      <c r="Y162" s="378"/>
      <c r="Z162" s="378"/>
      <c r="AA162" s="378"/>
      <c r="AB162" s="378"/>
      <c r="AC162" s="378"/>
      <c r="AD162" s="378"/>
      <c r="AE162" s="378"/>
      <c r="AF162" s="378"/>
      <c r="AG162" s="378"/>
      <c r="AH162" s="378"/>
    </row>
    <row r="163">
      <c r="A163" s="502">
        <v>162</v>
      </c>
      <c r="B163" s="513" t="s">
        <v>350</v>
      </c>
      <c r="C163" s="514" t="s">
        <v>352</v>
      </c>
      <c r="D163" s="523">
        <v>2015</v>
      </c>
      <c r="E163" s="531">
        <v>42338</v>
      </c>
      <c r="F163" s="531">
        <v>42460</v>
      </c>
      <c r="G163" s="507" t="s">
        <v>977</v>
      </c>
      <c r="H163" s="508" t="str">
        <f t="shared" si="9"/>
        <v>ВОЛС</v>
      </c>
      <c r="I163" s="511" t="s">
        <v>819</v>
      </c>
      <c r="J163" s="508" t="s">
        <v>156</v>
      </c>
      <c r="K163" s="508" t="s">
        <v>156</v>
      </c>
      <c r="L163" s="508" t="s">
        <v>156</v>
      </c>
      <c r="M163" s="508" t="s">
        <v>156</v>
      </c>
      <c r="N163" s="508" t="s">
        <v>156</v>
      </c>
      <c r="O163" s="512" t="s">
        <v>156</v>
      </c>
      <c r="P163" s="510" t="str">
        <f>IFERROR(INDEX('УЦН 2.0'!H:H,MATCH('УЦН 1.0'!R163,'УЦН 2.0'!L:L,0)),"")</f>
        <v/>
      </c>
      <c r="Q163" s="510">
        <f>IFERROR(INDEX('ПРТС'!H:H,MATCH('УЦН 1.0'!R163,'ПРТС'!P:P,0)),"")</f>
        <v>2023</v>
      </c>
      <c r="R163" s="494">
        <v>1025</v>
      </c>
      <c r="S163" s="378"/>
      <c r="T163" s="378"/>
      <c r="U163" s="378"/>
      <c r="V163" s="378"/>
      <c r="W163" s="378"/>
      <c r="X163" s="378"/>
      <c r="Y163" s="378"/>
      <c r="Z163" s="378"/>
      <c r="AA163" s="378"/>
      <c r="AB163" s="378"/>
      <c r="AC163" s="378"/>
      <c r="AD163" s="378"/>
      <c r="AE163" s="378"/>
      <c r="AF163" s="378"/>
      <c r="AG163" s="378"/>
      <c r="AH163" s="378"/>
    </row>
    <row r="164">
      <c r="A164" s="502">
        <v>163</v>
      </c>
      <c r="B164" s="503" t="s">
        <v>350</v>
      </c>
      <c r="C164" s="504" t="s">
        <v>353</v>
      </c>
      <c r="D164" s="523">
        <v>2015</v>
      </c>
      <c r="E164" s="531">
        <v>42338</v>
      </c>
      <c r="F164" s="531">
        <v>42460</v>
      </c>
      <c r="G164" s="507" t="s">
        <v>978</v>
      </c>
      <c r="H164" s="508" t="str">
        <f t="shared" ref="H164:H227" si="10">IF(COUNTIF(I164:O164,"*ВОЛС*")&gt;0,"ВОЛС",IF(COUNTIF(I164:O164,"*Спутник*")&gt;0,"Спутник",IF((COUNTIF(I164:O164,"* *")=0),"-",)))</f>
        <v>ВОЛС</v>
      </c>
      <c r="I164" s="511" t="s">
        <v>819</v>
      </c>
      <c r="J164" s="508" t="s">
        <v>156</v>
      </c>
      <c r="K164" s="508" t="s">
        <v>156</v>
      </c>
      <c r="L164" s="508" t="s">
        <v>156</v>
      </c>
      <c r="M164" s="508" t="s">
        <v>156</v>
      </c>
      <c r="N164" s="508" t="s">
        <v>156</v>
      </c>
      <c r="O164" s="512" t="s">
        <v>156</v>
      </c>
      <c r="P164" s="510" t="str">
        <f>IFERROR(INDEX('УЦН 2.0'!H:H,MATCH('УЦН 1.0'!R164,'УЦН 2.0'!L:L,0)),"")</f>
        <v/>
      </c>
      <c r="Q164" s="510" t="str">
        <f>IFERROR(INDEX('ПРТС'!H:H,MATCH('УЦН 1.0'!R164,'ПРТС'!P:P,0)),"")</f>
        <v/>
      </c>
      <c r="R164" s="494">
        <v>1035</v>
      </c>
      <c r="S164" s="378"/>
      <c r="T164" s="378"/>
      <c r="U164" s="378"/>
      <c r="V164" s="378"/>
      <c r="W164" s="378"/>
      <c r="X164" s="378"/>
      <c r="Y164" s="378"/>
      <c r="Z164" s="378"/>
      <c r="AA164" s="378"/>
      <c r="AB164" s="378"/>
      <c r="AC164" s="378"/>
      <c r="AD164" s="378"/>
      <c r="AE164" s="378"/>
      <c r="AF164" s="378"/>
      <c r="AG164" s="378"/>
      <c r="AH164" s="378"/>
    </row>
    <row r="165">
      <c r="A165" s="502">
        <v>164</v>
      </c>
      <c r="B165" s="503" t="s">
        <v>350</v>
      </c>
      <c r="C165" s="504" t="s">
        <v>354</v>
      </c>
      <c r="D165" s="523">
        <v>2015</v>
      </c>
      <c r="E165" s="531">
        <v>42338</v>
      </c>
      <c r="F165" s="531">
        <v>42460</v>
      </c>
      <c r="G165" s="507" t="s">
        <v>979</v>
      </c>
      <c r="H165" s="508" t="str">
        <f t="shared" si="10"/>
        <v>ВОЛС</v>
      </c>
      <c r="I165" s="511" t="s">
        <v>819</v>
      </c>
      <c r="J165" s="508" t="s">
        <v>156</v>
      </c>
      <c r="K165" s="508" t="s">
        <v>156</v>
      </c>
      <c r="L165" s="508" t="s">
        <v>156</v>
      </c>
      <c r="M165" s="508" t="s">
        <v>156</v>
      </c>
      <c r="N165" s="508" t="s">
        <v>156</v>
      </c>
      <c r="O165" s="512" t="s">
        <v>156</v>
      </c>
      <c r="P165" s="510" t="str">
        <f>IFERROR(INDEX('УЦН 2.0'!H:H,MATCH('УЦН 1.0'!R165,'УЦН 2.0'!L:L,0)),"")</f>
        <v/>
      </c>
      <c r="Q165" s="510" t="str">
        <f>IFERROR(INDEX('ПРТС'!H:H,MATCH('УЦН 1.0'!R165,'ПРТС'!P:P,0)),"")</f>
        <v/>
      </c>
      <c r="R165" s="494">
        <v>1039</v>
      </c>
      <c r="S165" s="378"/>
      <c r="T165" s="378"/>
      <c r="U165" s="378"/>
      <c r="V165" s="378"/>
      <c r="W165" s="378"/>
      <c r="X165" s="378"/>
      <c r="Y165" s="378"/>
      <c r="Z165" s="378"/>
      <c r="AA165" s="378"/>
      <c r="AB165" s="378"/>
      <c r="AC165" s="378"/>
      <c r="AD165" s="378"/>
      <c r="AE165" s="378"/>
      <c r="AF165" s="378"/>
      <c r="AG165" s="378"/>
      <c r="AH165" s="378"/>
    </row>
    <row r="166">
      <c r="A166" s="502">
        <v>165</v>
      </c>
      <c r="B166" s="503" t="s">
        <v>350</v>
      </c>
      <c r="C166" s="504" t="s">
        <v>355</v>
      </c>
      <c r="D166" s="523">
        <v>2015</v>
      </c>
      <c r="E166" s="531">
        <v>42338</v>
      </c>
      <c r="F166" s="531">
        <v>42460</v>
      </c>
      <c r="G166" s="507" t="s">
        <v>980</v>
      </c>
      <c r="H166" s="508" t="str">
        <f t="shared" si="10"/>
        <v>ВОЛС</v>
      </c>
      <c r="I166" s="511" t="s">
        <v>819</v>
      </c>
      <c r="J166" s="508" t="s">
        <v>156</v>
      </c>
      <c r="K166" s="508" t="s">
        <v>156</v>
      </c>
      <c r="L166" s="508" t="s">
        <v>156</v>
      </c>
      <c r="M166" s="508" t="s">
        <v>156</v>
      </c>
      <c r="N166" s="508" t="s">
        <v>156</v>
      </c>
      <c r="O166" s="512" t="s">
        <v>156</v>
      </c>
      <c r="P166" s="510" t="str">
        <f>IFERROR(INDEX('УЦН 2.0'!H:H,MATCH('УЦН 1.0'!R166,'УЦН 2.0'!L:L,0)),"")</f>
        <v/>
      </c>
      <c r="Q166" s="510" t="str">
        <f>IFERROR(INDEX('ПРТС'!H:H,MATCH('УЦН 1.0'!R166,'ПРТС'!P:P,0)),"")</f>
        <v/>
      </c>
      <c r="R166" s="494">
        <v>1040</v>
      </c>
      <c r="S166" s="378"/>
      <c r="T166" s="378"/>
      <c r="U166" s="378"/>
      <c r="V166" s="378"/>
      <c r="W166" s="378"/>
      <c r="X166" s="378"/>
      <c r="Y166" s="378"/>
      <c r="Z166" s="378"/>
      <c r="AA166" s="378"/>
      <c r="AB166" s="378"/>
      <c r="AC166" s="378"/>
      <c r="AD166" s="378"/>
      <c r="AE166" s="378"/>
      <c r="AF166" s="378"/>
      <c r="AG166" s="378"/>
      <c r="AH166" s="378"/>
    </row>
    <row r="167">
      <c r="A167" s="502">
        <v>166</v>
      </c>
      <c r="B167" s="513" t="s">
        <v>350</v>
      </c>
      <c r="C167" s="514" t="s">
        <v>356</v>
      </c>
      <c r="D167" s="523">
        <v>2015</v>
      </c>
      <c r="E167" s="531">
        <v>42338</v>
      </c>
      <c r="F167" s="531">
        <v>42460</v>
      </c>
      <c r="G167" s="507" t="s">
        <v>981</v>
      </c>
      <c r="H167" s="508" t="str">
        <f t="shared" si="10"/>
        <v>ВОЛС</v>
      </c>
      <c r="I167" s="511" t="s">
        <v>819</v>
      </c>
      <c r="J167" s="508" t="s">
        <v>156</v>
      </c>
      <c r="K167" s="508" t="s">
        <v>156</v>
      </c>
      <c r="L167" s="508" t="s">
        <v>156</v>
      </c>
      <c r="M167" s="508" t="s">
        <v>156</v>
      </c>
      <c r="N167" s="508" t="s">
        <v>156</v>
      </c>
      <c r="O167" s="512" t="s">
        <v>156</v>
      </c>
      <c r="P167" s="510" t="str">
        <f>IFERROR(INDEX('УЦН 2.0'!H:H,MATCH('УЦН 1.0'!R167,'УЦН 2.0'!L:L,0)),"")</f>
        <v/>
      </c>
      <c r="Q167" s="510">
        <f>IFERROR(INDEX('ПРТС'!H:H,MATCH('УЦН 1.0'!R167,'ПРТС'!P:P,0)),"")</f>
        <v>2019</v>
      </c>
      <c r="R167" s="494">
        <v>1042</v>
      </c>
      <c r="S167" s="378"/>
      <c r="T167" s="378"/>
      <c r="U167" s="378"/>
      <c r="V167" s="378"/>
      <c r="W167" s="378"/>
      <c r="X167" s="378"/>
      <c r="Y167" s="378"/>
      <c r="Z167" s="378"/>
      <c r="AA167" s="378"/>
      <c r="AB167" s="378"/>
      <c r="AC167" s="378"/>
      <c r="AD167" s="378"/>
      <c r="AE167" s="378"/>
      <c r="AF167" s="378"/>
      <c r="AG167" s="378"/>
      <c r="AH167" s="378"/>
    </row>
    <row r="168">
      <c r="A168" s="502">
        <v>167</v>
      </c>
      <c r="B168" s="516" t="s">
        <v>350</v>
      </c>
      <c r="C168" s="517" t="s">
        <v>357</v>
      </c>
      <c r="D168" s="523">
        <v>2015</v>
      </c>
      <c r="E168" s="531">
        <v>42338</v>
      </c>
      <c r="F168" s="531">
        <v>42460</v>
      </c>
      <c r="G168" s="507" t="s">
        <v>982</v>
      </c>
      <c r="H168" s="508" t="str">
        <f t="shared" si="10"/>
        <v>ВОЛС</v>
      </c>
      <c r="I168" s="511" t="s">
        <v>819</v>
      </c>
      <c r="J168" s="508" t="s">
        <v>156</v>
      </c>
      <c r="K168" s="508" t="s">
        <v>156</v>
      </c>
      <c r="L168" s="508" t="s">
        <v>156</v>
      </c>
      <c r="M168" s="508" t="s">
        <v>156</v>
      </c>
      <c r="N168" s="508" t="s">
        <v>156</v>
      </c>
      <c r="O168" s="512" t="s">
        <v>156</v>
      </c>
      <c r="P168" s="510">
        <f>IFERROR(INDEX('УЦН 2.0'!H:H,MATCH('УЦН 1.0'!R168,'УЦН 2.0'!L:L,0)),"")</f>
        <v>2023</v>
      </c>
      <c r="Q168" s="510" t="str">
        <f>IFERROR(INDEX('ПРТС'!H:H,MATCH('УЦН 1.0'!R168,'ПРТС'!P:P,0)),"")</f>
        <v/>
      </c>
      <c r="R168" s="494">
        <v>1046</v>
      </c>
      <c r="S168" s="378"/>
      <c r="T168" s="378"/>
      <c r="U168" s="378"/>
      <c r="V168" s="378"/>
      <c r="W168" s="378"/>
      <c r="X168" s="378"/>
      <c r="Y168" s="378"/>
      <c r="Z168" s="378"/>
      <c r="AA168" s="378"/>
      <c r="AB168" s="378"/>
      <c r="AC168" s="378"/>
      <c r="AD168" s="378"/>
      <c r="AE168" s="378"/>
      <c r="AF168" s="378"/>
      <c r="AG168" s="378"/>
      <c r="AH168" s="378"/>
    </row>
    <row r="169">
      <c r="A169" s="502">
        <v>168</v>
      </c>
      <c r="B169" s="503" t="s">
        <v>350</v>
      </c>
      <c r="C169" s="504" t="s">
        <v>358</v>
      </c>
      <c r="D169" s="523">
        <v>2015</v>
      </c>
      <c r="E169" s="531">
        <v>42338</v>
      </c>
      <c r="F169" s="531">
        <v>42460</v>
      </c>
      <c r="G169" s="507" t="s">
        <v>983</v>
      </c>
      <c r="H169" s="508" t="str">
        <f t="shared" si="10"/>
        <v>ВОЛС</v>
      </c>
      <c r="I169" s="511" t="s">
        <v>819</v>
      </c>
      <c r="J169" s="508" t="s">
        <v>156</v>
      </c>
      <c r="K169" s="508" t="s">
        <v>156</v>
      </c>
      <c r="L169" s="508" t="s">
        <v>156</v>
      </c>
      <c r="M169" s="508" t="s">
        <v>156</v>
      </c>
      <c r="N169" s="508" t="s">
        <v>156</v>
      </c>
      <c r="O169" s="512" t="s">
        <v>156</v>
      </c>
      <c r="P169" s="510" t="str">
        <f>IFERROR(INDEX('УЦН 2.0'!H:H,MATCH('УЦН 1.0'!R169,'УЦН 2.0'!L:L,0)),"")</f>
        <v/>
      </c>
      <c r="Q169" s="510" t="str">
        <f>IFERROR(INDEX('ПРТС'!H:H,MATCH('УЦН 1.0'!R169,'ПРТС'!P:P,0)),"")</f>
        <v/>
      </c>
      <c r="R169" s="494">
        <v>1051</v>
      </c>
      <c r="S169" s="378"/>
      <c r="T169" s="378"/>
      <c r="U169" s="378"/>
      <c r="V169" s="378"/>
      <c r="W169" s="378"/>
      <c r="X169" s="378"/>
      <c r="Y169" s="378"/>
      <c r="Z169" s="378"/>
      <c r="AA169" s="378"/>
      <c r="AB169" s="378"/>
      <c r="AC169" s="378"/>
      <c r="AD169" s="378"/>
      <c r="AE169" s="378"/>
      <c r="AF169" s="378"/>
      <c r="AG169" s="378"/>
      <c r="AH169" s="378"/>
    </row>
    <row r="170">
      <c r="A170" s="502">
        <v>169</v>
      </c>
      <c r="B170" s="516" t="s">
        <v>123</v>
      </c>
      <c r="C170" s="517" t="s">
        <v>124</v>
      </c>
      <c r="D170" s="505">
        <v>2021</v>
      </c>
      <c r="E170" s="506">
        <v>44377</v>
      </c>
      <c r="F170" s="506">
        <v>44469</v>
      </c>
      <c r="G170" s="507" t="s">
        <v>984</v>
      </c>
      <c r="H170" s="508" t="str">
        <f t="shared" si="10"/>
        <v>ВОЛС</v>
      </c>
      <c r="I170" s="508" t="s">
        <v>156</v>
      </c>
      <c r="J170" s="508" t="s">
        <v>156</v>
      </c>
      <c r="K170" s="508" t="s">
        <v>156</v>
      </c>
      <c r="L170" s="508" t="s">
        <v>156</v>
      </c>
      <c r="M170" s="508" t="s">
        <v>156</v>
      </c>
      <c r="N170" s="508" t="s">
        <v>156</v>
      </c>
      <c r="O170" s="509" t="s">
        <v>819</v>
      </c>
      <c r="P170" s="510" t="str">
        <f>IFERROR(INDEX('УЦН 2.0'!H:H,MATCH('УЦН 1.0'!R170,'УЦН 2.0'!L:L,0)),"")</f>
        <v xml:space="preserve">2023 (с 2022)</v>
      </c>
      <c r="Q170" s="510" t="str">
        <f>IFERROR(INDEX('ПРТС'!H:H,MATCH('УЦН 1.0'!R170,'ПРТС'!P:P,0)),"")</f>
        <v/>
      </c>
      <c r="R170" s="494">
        <v>1057</v>
      </c>
      <c r="S170" s="378"/>
      <c r="T170" s="378"/>
      <c r="U170" s="378"/>
      <c r="V170" s="378"/>
      <c r="W170" s="378"/>
      <c r="X170" s="378"/>
      <c r="Y170" s="378"/>
      <c r="Z170" s="378"/>
      <c r="AA170" s="378"/>
      <c r="AB170" s="378"/>
      <c r="AC170" s="378"/>
      <c r="AD170" s="378"/>
      <c r="AE170" s="378"/>
      <c r="AF170" s="378"/>
      <c r="AG170" s="378"/>
      <c r="AH170" s="378"/>
    </row>
    <row r="171">
      <c r="A171" s="502">
        <v>170</v>
      </c>
      <c r="B171" s="503" t="s">
        <v>359</v>
      </c>
      <c r="C171" s="504" t="s">
        <v>360</v>
      </c>
      <c r="D171" s="523">
        <v>2015</v>
      </c>
      <c r="E171" s="531">
        <v>42338</v>
      </c>
      <c r="F171" s="531">
        <v>42460</v>
      </c>
      <c r="G171" s="507" t="s">
        <v>985</v>
      </c>
      <c r="H171" s="508" t="str">
        <f t="shared" si="10"/>
        <v>ВОЛС</v>
      </c>
      <c r="I171" s="511" t="s">
        <v>819</v>
      </c>
      <c r="J171" s="508" t="s">
        <v>156</v>
      </c>
      <c r="K171" s="508" t="s">
        <v>156</v>
      </c>
      <c r="L171" s="508" t="s">
        <v>156</v>
      </c>
      <c r="M171" s="508" t="s">
        <v>156</v>
      </c>
      <c r="N171" s="508" t="s">
        <v>156</v>
      </c>
      <c r="O171" s="512" t="s">
        <v>156</v>
      </c>
      <c r="P171" s="510" t="str">
        <f>IFERROR(INDEX('УЦН 2.0'!H:H,MATCH('УЦН 1.0'!R171,'УЦН 2.0'!L:L,0)),"")</f>
        <v/>
      </c>
      <c r="Q171" s="510" t="str">
        <f>IFERROR(INDEX('ПРТС'!H:H,MATCH('УЦН 1.0'!R171,'ПРТС'!P:P,0)),"")</f>
        <v/>
      </c>
      <c r="R171" s="494">
        <v>1076</v>
      </c>
      <c r="S171" s="378"/>
      <c r="T171" s="378"/>
      <c r="U171" s="378"/>
      <c r="V171" s="378"/>
      <c r="W171" s="378"/>
      <c r="X171" s="378"/>
      <c r="Y171" s="378"/>
      <c r="Z171" s="378"/>
      <c r="AA171" s="378"/>
      <c r="AB171" s="378"/>
      <c r="AC171" s="378"/>
      <c r="AD171" s="378"/>
      <c r="AE171" s="378"/>
      <c r="AF171" s="378"/>
      <c r="AG171" s="378"/>
      <c r="AH171" s="378"/>
    </row>
    <row r="172">
      <c r="A172" s="502">
        <v>171</v>
      </c>
      <c r="B172" s="503" t="s">
        <v>359</v>
      </c>
      <c r="C172" s="504" t="s">
        <v>361</v>
      </c>
      <c r="D172" s="523">
        <v>2015</v>
      </c>
      <c r="E172" s="531">
        <v>42338</v>
      </c>
      <c r="F172" s="531">
        <v>42460</v>
      </c>
      <c r="G172" s="507" t="s">
        <v>986</v>
      </c>
      <c r="H172" s="508" t="str">
        <f t="shared" si="10"/>
        <v>ВОЛС</v>
      </c>
      <c r="I172" s="511" t="s">
        <v>819</v>
      </c>
      <c r="J172" s="508" t="s">
        <v>156</v>
      </c>
      <c r="K172" s="508" t="s">
        <v>156</v>
      </c>
      <c r="L172" s="508" t="s">
        <v>156</v>
      </c>
      <c r="M172" s="508" t="s">
        <v>156</v>
      </c>
      <c r="N172" s="508" t="s">
        <v>156</v>
      </c>
      <c r="O172" s="512" t="s">
        <v>156</v>
      </c>
      <c r="P172" s="510" t="str">
        <f>IFERROR(INDEX('УЦН 2.0'!H:H,MATCH('УЦН 1.0'!R172,'УЦН 2.0'!L:L,0)),"")</f>
        <v/>
      </c>
      <c r="Q172" s="510">
        <f>IFERROR(INDEX('ПРТС'!H:H,MATCH('УЦН 1.0'!R172,'ПРТС'!P:P,0)),"")</f>
        <v>2024</v>
      </c>
      <c r="R172" s="494">
        <v>1077</v>
      </c>
      <c r="S172" s="378"/>
      <c r="T172" s="378"/>
      <c r="U172" s="378"/>
      <c r="V172" s="378"/>
      <c r="W172" s="378"/>
      <c r="X172" s="378"/>
      <c r="Y172" s="378"/>
      <c r="Z172" s="378"/>
      <c r="AA172" s="378"/>
      <c r="AB172" s="378"/>
      <c r="AC172" s="378"/>
      <c r="AD172" s="378"/>
      <c r="AE172" s="378"/>
      <c r="AF172" s="378"/>
      <c r="AG172" s="378"/>
      <c r="AH172" s="378"/>
    </row>
    <row r="173">
      <c r="A173" s="502">
        <v>172</v>
      </c>
      <c r="B173" s="503" t="s">
        <v>359</v>
      </c>
      <c r="C173" s="504" t="s">
        <v>362</v>
      </c>
      <c r="D173" s="523">
        <v>2015</v>
      </c>
      <c r="E173" s="531">
        <v>42338</v>
      </c>
      <c r="F173" s="531">
        <v>42460</v>
      </c>
      <c r="G173" s="507" t="s">
        <v>987</v>
      </c>
      <c r="H173" s="508" t="str">
        <f t="shared" si="10"/>
        <v>ВОЛС</v>
      </c>
      <c r="I173" s="511" t="s">
        <v>819</v>
      </c>
      <c r="J173" s="508" t="s">
        <v>156</v>
      </c>
      <c r="K173" s="508" t="s">
        <v>156</v>
      </c>
      <c r="L173" s="508" t="s">
        <v>156</v>
      </c>
      <c r="M173" s="508" t="s">
        <v>156</v>
      </c>
      <c r="N173" s="508" t="s">
        <v>156</v>
      </c>
      <c r="O173" s="512" t="s">
        <v>156</v>
      </c>
      <c r="P173" s="510" t="str">
        <f>IFERROR(INDEX('УЦН 2.0'!H:H,MATCH('УЦН 1.0'!R173,'УЦН 2.0'!L:L,0)),"")</f>
        <v/>
      </c>
      <c r="Q173" s="510" t="str">
        <f>IFERROR(INDEX('ПРТС'!H:H,MATCH('УЦН 1.0'!R173,'ПРТС'!P:P,0)),"")</f>
        <v/>
      </c>
      <c r="R173" s="494">
        <v>1078</v>
      </c>
      <c r="S173" s="378"/>
      <c r="T173" s="378"/>
      <c r="U173" s="378"/>
      <c r="V173" s="378"/>
      <c r="W173" s="378"/>
      <c r="X173" s="378"/>
      <c r="Y173" s="378"/>
      <c r="Z173" s="378"/>
      <c r="AA173" s="378"/>
      <c r="AB173" s="378"/>
      <c r="AC173" s="378"/>
      <c r="AD173" s="378"/>
      <c r="AE173" s="378"/>
      <c r="AF173" s="378"/>
      <c r="AG173" s="378"/>
      <c r="AH173" s="378"/>
    </row>
    <row r="174">
      <c r="A174" s="502">
        <v>173</v>
      </c>
      <c r="B174" s="503" t="s">
        <v>359</v>
      </c>
      <c r="C174" s="504" t="s">
        <v>363</v>
      </c>
      <c r="D174" s="523">
        <v>2015</v>
      </c>
      <c r="E174" s="531">
        <v>42338</v>
      </c>
      <c r="F174" s="531">
        <v>42460</v>
      </c>
      <c r="G174" s="507" t="s">
        <v>988</v>
      </c>
      <c r="H174" s="508" t="str">
        <f t="shared" si="10"/>
        <v>ВОЛС</v>
      </c>
      <c r="I174" s="511" t="s">
        <v>819</v>
      </c>
      <c r="J174" s="508" t="s">
        <v>156</v>
      </c>
      <c r="K174" s="508" t="s">
        <v>156</v>
      </c>
      <c r="L174" s="508" t="s">
        <v>156</v>
      </c>
      <c r="M174" s="508" t="s">
        <v>156</v>
      </c>
      <c r="N174" s="508" t="s">
        <v>156</v>
      </c>
      <c r="O174" s="512" t="s">
        <v>156</v>
      </c>
      <c r="P174" s="510" t="str">
        <f>IFERROR(INDEX('УЦН 2.0'!H:H,MATCH('УЦН 1.0'!R174,'УЦН 2.0'!L:L,0)),"")</f>
        <v/>
      </c>
      <c r="Q174" s="510" t="str">
        <f>IFERROR(INDEX('ПРТС'!H:H,MATCH('УЦН 1.0'!R174,'ПРТС'!P:P,0)),"")</f>
        <v/>
      </c>
      <c r="R174" s="494">
        <v>1080</v>
      </c>
      <c r="S174" s="378"/>
      <c r="T174" s="378"/>
      <c r="U174" s="378"/>
      <c r="V174" s="378"/>
      <c r="W174" s="378"/>
      <c r="X174" s="378"/>
      <c r="Y174" s="378"/>
      <c r="Z174" s="378"/>
      <c r="AA174" s="378"/>
      <c r="AB174" s="378"/>
      <c r="AC174" s="378"/>
      <c r="AD174" s="378"/>
      <c r="AE174" s="378"/>
      <c r="AF174" s="378"/>
      <c r="AG174" s="378"/>
      <c r="AH174" s="378"/>
    </row>
    <row r="175">
      <c r="A175" s="502">
        <v>174</v>
      </c>
      <c r="B175" s="516" t="s">
        <v>359</v>
      </c>
      <c r="C175" s="517" t="s">
        <v>364</v>
      </c>
      <c r="D175" s="523">
        <v>2015</v>
      </c>
      <c r="E175" s="531">
        <v>42338</v>
      </c>
      <c r="F175" s="531">
        <v>42460</v>
      </c>
      <c r="G175" s="507" t="s">
        <v>989</v>
      </c>
      <c r="H175" s="508" t="str">
        <f t="shared" si="10"/>
        <v>ВОЛС</v>
      </c>
      <c r="I175" s="511" t="s">
        <v>819</v>
      </c>
      <c r="J175" s="508" t="s">
        <v>156</v>
      </c>
      <c r="K175" s="508" t="s">
        <v>156</v>
      </c>
      <c r="L175" s="508" t="s">
        <v>156</v>
      </c>
      <c r="M175" s="508" t="s">
        <v>156</v>
      </c>
      <c r="N175" s="508" t="s">
        <v>156</v>
      </c>
      <c r="O175" s="512" t="s">
        <v>156</v>
      </c>
      <c r="P175" s="510">
        <f>IFERROR(INDEX('УЦН 2.0'!H:H,MATCH('УЦН 1.0'!R175,'УЦН 2.0'!L:L,0)),"")</f>
        <v>2021</v>
      </c>
      <c r="Q175" s="510" t="str">
        <f>IFERROR(INDEX('ПРТС'!H:H,MATCH('УЦН 1.0'!R175,'ПРТС'!P:P,0)),"")</f>
        <v/>
      </c>
      <c r="R175" s="494">
        <v>1082</v>
      </c>
      <c r="S175" s="378"/>
      <c r="T175" s="378"/>
      <c r="U175" s="378"/>
      <c r="V175" s="378"/>
      <c r="W175" s="378"/>
      <c r="X175" s="378"/>
      <c r="Y175" s="378"/>
      <c r="Z175" s="378"/>
      <c r="AA175" s="378"/>
      <c r="AB175" s="378"/>
      <c r="AC175" s="378"/>
      <c r="AD175" s="378"/>
      <c r="AE175" s="378"/>
      <c r="AF175" s="378"/>
      <c r="AG175" s="378"/>
      <c r="AH175" s="378"/>
    </row>
    <row r="176">
      <c r="A176" s="502">
        <v>175</v>
      </c>
      <c r="B176" s="503" t="s">
        <v>359</v>
      </c>
      <c r="C176" s="504" t="s">
        <v>365</v>
      </c>
      <c r="D176" s="523">
        <v>2015</v>
      </c>
      <c r="E176" s="531">
        <v>42338</v>
      </c>
      <c r="F176" s="531">
        <v>42460</v>
      </c>
      <c r="G176" s="507" t="s">
        <v>990</v>
      </c>
      <c r="H176" s="508" t="str">
        <f t="shared" si="10"/>
        <v>ВОЛС</v>
      </c>
      <c r="I176" s="511" t="s">
        <v>819</v>
      </c>
      <c r="J176" s="508" t="s">
        <v>156</v>
      </c>
      <c r="K176" s="508" t="s">
        <v>156</v>
      </c>
      <c r="L176" s="508" t="s">
        <v>156</v>
      </c>
      <c r="M176" s="508" t="s">
        <v>156</v>
      </c>
      <c r="N176" s="508" t="s">
        <v>156</v>
      </c>
      <c r="O176" s="512" t="s">
        <v>156</v>
      </c>
      <c r="P176" s="510" t="str">
        <f>IFERROR(INDEX('УЦН 2.0'!H:H,MATCH('УЦН 1.0'!R176,'УЦН 2.0'!L:L,0)),"")</f>
        <v/>
      </c>
      <c r="Q176" s="510" t="str">
        <f>IFERROR(INDEX('ПРТС'!H:H,MATCH('УЦН 1.0'!R176,'ПРТС'!P:P,0)),"")</f>
        <v/>
      </c>
      <c r="R176" s="494">
        <v>1083</v>
      </c>
      <c r="S176" s="378"/>
      <c r="T176" s="378"/>
      <c r="U176" s="378"/>
      <c r="V176" s="378"/>
      <c r="W176" s="378"/>
      <c r="X176" s="378"/>
      <c r="Y176" s="378"/>
      <c r="Z176" s="378"/>
      <c r="AA176" s="378"/>
      <c r="AB176" s="378"/>
      <c r="AC176" s="378"/>
      <c r="AD176" s="378"/>
      <c r="AE176" s="378"/>
      <c r="AF176" s="378"/>
      <c r="AG176" s="378"/>
      <c r="AH176" s="378"/>
    </row>
    <row r="177">
      <c r="A177" s="502">
        <v>176</v>
      </c>
      <c r="B177" s="513" t="s">
        <v>359</v>
      </c>
      <c r="C177" s="514" t="s">
        <v>366</v>
      </c>
      <c r="D177" s="505">
        <v>2017</v>
      </c>
      <c r="E177" s="506">
        <v>42906</v>
      </c>
      <c r="F177" s="506">
        <v>43008</v>
      </c>
      <c r="G177" s="507" t="s">
        <v>991</v>
      </c>
      <c r="H177" s="508" t="str">
        <f t="shared" si="10"/>
        <v>ВОЛС</v>
      </c>
      <c r="I177" s="508" t="s">
        <v>156</v>
      </c>
      <c r="J177" s="508" t="s">
        <v>156</v>
      </c>
      <c r="K177" s="511" t="s">
        <v>819</v>
      </c>
      <c r="L177" s="508" t="s">
        <v>156</v>
      </c>
      <c r="M177" s="508" t="s">
        <v>156</v>
      </c>
      <c r="N177" s="508" t="s">
        <v>156</v>
      </c>
      <c r="O177" s="512" t="s">
        <v>156</v>
      </c>
      <c r="P177" s="510" t="str">
        <f>IFERROR(INDEX('УЦН 2.0'!H:H,MATCH('УЦН 1.0'!R177,'УЦН 2.0'!L:L,0)),"")</f>
        <v/>
      </c>
      <c r="Q177" s="510">
        <f>IFERROR(INDEX('ПРТС'!H:H,MATCH('УЦН 1.0'!R177,'ПРТС'!P:P,0)),"")</f>
        <v>2024</v>
      </c>
      <c r="R177" s="494">
        <v>1090</v>
      </c>
      <c r="S177" s="378"/>
      <c r="T177" s="378"/>
      <c r="U177" s="378"/>
      <c r="V177" s="378"/>
      <c r="W177" s="378"/>
      <c r="X177" s="378"/>
      <c r="Y177" s="378"/>
      <c r="Z177" s="378"/>
      <c r="AA177" s="378"/>
      <c r="AB177" s="378"/>
      <c r="AC177" s="378"/>
      <c r="AD177" s="378"/>
      <c r="AE177" s="378"/>
      <c r="AF177" s="378"/>
      <c r="AG177" s="378"/>
      <c r="AH177" s="378"/>
    </row>
    <row r="178">
      <c r="A178" s="502">
        <v>177</v>
      </c>
      <c r="B178" s="503" t="s">
        <v>359</v>
      </c>
      <c r="C178" s="504" t="s">
        <v>367</v>
      </c>
      <c r="D178" s="523">
        <v>2015</v>
      </c>
      <c r="E178" s="531">
        <v>42338</v>
      </c>
      <c r="F178" s="531">
        <v>42460</v>
      </c>
      <c r="G178" s="507" t="s">
        <v>992</v>
      </c>
      <c r="H178" s="508" t="str">
        <f t="shared" si="10"/>
        <v>ВОЛС</v>
      </c>
      <c r="I178" s="511" t="s">
        <v>819</v>
      </c>
      <c r="J178" s="508" t="s">
        <v>156</v>
      </c>
      <c r="K178" s="508" t="s">
        <v>156</v>
      </c>
      <c r="L178" s="508" t="s">
        <v>156</v>
      </c>
      <c r="M178" s="508" t="s">
        <v>156</v>
      </c>
      <c r="N178" s="508" t="s">
        <v>156</v>
      </c>
      <c r="O178" s="512" t="s">
        <v>156</v>
      </c>
      <c r="P178" s="510" t="str">
        <f>IFERROR(INDEX('УЦН 2.0'!H:H,MATCH('УЦН 1.0'!R178,'УЦН 2.0'!L:L,0)),"")</f>
        <v/>
      </c>
      <c r="Q178" s="510" t="str">
        <f>IFERROR(INDEX('ПРТС'!H:H,MATCH('УЦН 1.0'!R178,'ПРТС'!P:P,0)),"")</f>
        <v/>
      </c>
      <c r="R178" s="494">
        <v>1091</v>
      </c>
      <c r="S178" s="378"/>
      <c r="T178" s="378"/>
      <c r="U178" s="378"/>
      <c r="V178" s="378"/>
      <c r="W178" s="378"/>
      <c r="X178" s="378"/>
      <c r="Y178" s="378"/>
      <c r="Z178" s="378"/>
      <c r="AA178" s="378"/>
      <c r="AB178" s="378"/>
      <c r="AC178" s="378"/>
      <c r="AD178" s="378"/>
      <c r="AE178" s="378"/>
      <c r="AF178" s="378"/>
      <c r="AG178" s="378"/>
      <c r="AH178" s="378"/>
    </row>
    <row r="179">
      <c r="A179" s="502">
        <v>178</v>
      </c>
      <c r="B179" s="503" t="s">
        <v>359</v>
      </c>
      <c r="C179" s="504" t="s">
        <v>368</v>
      </c>
      <c r="D179" s="523">
        <v>2015</v>
      </c>
      <c r="E179" s="531">
        <v>42338</v>
      </c>
      <c r="F179" s="531">
        <v>42460</v>
      </c>
      <c r="G179" s="507" t="s">
        <v>993</v>
      </c>
      <c r="H179" s="508" t="str">
        <f t="shared" si="10"/>
        <v>ВОЛС</v>
      </c>
      <c r="I179" s="511" t="s">
        <v>819</v>
      </c>
      <c r="J179" s="508" t="s">
        <v>156</v>
      </c>
      <c r="K179" s="508" t="s">
        <v>156</v>
      </c>
      <c r="L179" s="508" t="s">
        <v>156</v>
      </c>
      <c r="M179" s="508" t="s">
        <v>156</v>
      </c>
      <c r="N179" s="508" t="s">
        <v>156</v>
      </c>
      <c r="O179" s="512" t="s">
        <v>156</v>
      </c>
      <c r="P179" s="510" t="str">
        <f>IFERROR(INDEX('УЦН 2.0'!H:H,MATCH('УЦН 1.0'!R179,'УЦН 2.0'!L:L,0)),"")</f>
        <v/>
      </c>
      <c r="Q179" s="510" t="str">
        <f>IFERROR(INDEX('ПРТС'!H:H,MATCH('УЦН 1.0'!R179,'ПРТС'!P:P,0)),"")</f>
        <v/>
      </c>
      <c r="R179" s="494">
        <v>1095</v>
      </c>
      <c r="S179" s="378"/>
      <c r="T179" s="378"/>
      <c r="U179" s="378"/>
      <c r="V179" s="378"/>
      <c r="W179" s="378"/>
      <c r="X179" s="378"/>
      <c r="Y179" s="378"/>
      <c r="Z179" s="378"/>
      <c r="AA179" s="378"/>
      <c r="AB179" s="378"/>
      <c r="AC179" s="378"/>
      <c r="AD179" s="378"/>
      <c r="AE179" s="378"/>
      <c r="AF179" s="378"/>
      <c r="AG179" s="378"/>
      <c r="AH179" s="378"/>
    </row>
    <row r="180">
      <c r="A180" s="502">
        <v>179</v>
      </c>
      <c r="B180" s="503" t="s">
        <v>359</v>
      </c>
      <c r="C180" s="504" t="s">
        <v>369</v>
      </c>
      <c r="D180" s="523">
        <v>2015</v>
      </c>
      <c r="E180" s="531">
        <v>42338</v>
      </c>
      <c r="F180" s="531">
        <v>42460</v>
      </c>
      <c r="G180" s="507" t="s">
        <v>994</v>
      </c>
      <c r="H180" s="508" t="str">
        <f t="shared" si="10"/>
        <v>ВОЛС</v>
      </c>
      <c r="I180" s="511" t="s">
        <v>819</v>
      </c>
      <c r="J180" s="508" t="s">
        <v>156</v>
      </c>
      <c r="K180" s="508" t="s">
        <v>156</v>
      </c>
      <c r="L180" s="508" t="s">
        <v>156</v>
      </c>
      <c r="M180" s="508" t="s">
        <v>156</v>
      </c>
      <c r="N180" s="508" t="s">
        <v>156</v>
      </c>
      <c r="O180" s="512" t="s">
        <v>156</v>
      </c>
      <c r="P180" s="510" t="str">
        <f>IFERROR(INDEX('УЦН 2.0'!H:H,MATCH('УЦН 1.0'!R180,'УЦН 2.0'!L:L,0)),"")</f>
        <v/>
      </c>
      <c r="Q180" s="510" t="str">
        <f>IFERROR(INDEX('ПРТС'!H:H,MATCH('УЦН 1.0'!R180,'ПРТС'!P:P,0)),"")</f>
        <v/>
      </c>
      <c r="R180" s="494">
        <v>1098</v>
      </c>
      <c r="S180" s="378"/>
      <c r="T180" s="378"/>
      <c r="U180" s="378"/>
      <c r="V180" s="378"/>
      <c r="W180" s="378"/>
      <c r="X180" s="378"/>
      <c r="Y180" s="378"/>
      <c r="Z180" s="378"/>
      <c r="AA180" s="378"/>
      <c r="AB180" s="378"/>
      <c r="AC180" s="378"/>
      <c r="AD180" s="378"/>
      <c r="AE180" s="378"/>
      <c r="AF180" s="378"/>
      <c r="AG180" s="378"/>
      <c r="AH180" s="378"/>
    </row>
    <row r="181">
      <c r="A181" s="502">
        <v>180</v>
      </c>
      <c r="B181" s="503" t="s">
        <v>359</v>
      </c>
      <c r="C181" s="504" t="s">
        <v>370</v>
      </c>
      <c r="D181" s="523">
        <v>2015</v>
      </c>
      <c r="E181" s="531">
        <v>42338</v>
      </c>
      <c r="F181" s="531">
        <v>42460</v>
      </c>
      <c r="G181" s="507" t="s">
        <v>995</v>
      </c>
      <c r="H181" s="508" t="str">
        <f t="shared" si="10"/>
        <v>ВОЛС</v>
      </c>
      <c r="I181" s="511" t="s">
        <v>819</v>
      </c>
      <c r="J181" s="508" t="s">
        <v>156</v>
      </c>
      <c r="K181" s="508" t="s">
        <v>156</v>
      </c>
      <c r="L181" s="508" t="s">
        <v>156</v>
      </c>
      <c r="M181" s="508" t="s">
        <v>156</v>
      </c>
      <c r="N181" s="508" t="s">
        <v>156</v>
      </c>
      <c r="O181" s="512" t="s">
        <v>156</v>
      </c>
      <c r="P181" s="510" t="str">
        <f>IFERROR(INDEX('УЦН 2.0'!H:H,MATCH('УЦН 1.0'!R181,'УЦН 2.0'!L:L,0)),"")</f>
        <v/>
      </c>
      <c r="Q181" s="510" t="str">
        <f>IFERROR(INDEX('ПРТС'!H:H,MATCH('УЦН 1.0'!R181,'ПРТС'!P:P,0)),"")</f>
        <v/>
      </c>
      <c r="R181" s="494">
        <v>1099</v>
      </c>
      <c r="S181" s="378"/>
      <c r="T181" s="378"/>
      <c r="U181" s="378"/>
      <c r="V181" s="378"/>
      <c r="W181" s="378"/>
      <c r="X181" s="378"/>
      <c r="Y181" s="378"/>
      <c r="Z181" s="378"/>
      <c r="AA181" s="378"/>
      <c r="AB181" s="378"/>
      <c r="AC181" s="378"/>
      <c r="AD181" s="378"/>
      <c r="AE181" s="378"/>
      <c r="AF181" s="378"/>
      <c r="AG181" s="378"/>
      <c r="AH181" s="378"/>
    </row>
    <row r="182">
      <c r="A182" s="502">
        <v>181</v>
      </c>
      <c r="B182" s="503" t="s">
        <v>359</v>
      </c>
      <c r="C182" s="504" t="s">
        <v>371</v>
      </c>
      <c r="D182" s="523">
        <v>2015</v>
      </c>
      <c r="E182" s="531">
        <v>42338</v>
      </c>
      <c r="F182" s="531">
        <v>42460</v>
      </c>
      <c r="G182" s="507" t="s">
        <v>821</v>
      </c>
      <c r="H182" s="508" t="str">
        <f t="shared" si="10"/>
        <v>ВОЛС</v>
      </c>
      <c r="I182" s="511" t="s">
        <v>819</v>
      </c>
      <c r="J182" s="508" t="s">
        <v>156</v>
      </c>
      <c r="K182" s="508" t="s">
        <v>156</v>
      </c>
      <c r="L182" s="508" t="s">
        <v>156</v>
      </c>
      <c r="M182" s="508" t="s">
        <v>156</v>
      </c>
      <c r="N182" s="508" t="s">
        <v>156</v>
      </c>
      <c r="O182" s="512" t="s">
        <v>156</v>
      </c>
      <c r="P182" s="510" t="str">
        <f>IFERROR(INDEX('УЦН 2.0'!H:H,MATCH('УЦН 1.0'!R182,'УЦН 2.0'!L:L,0)),"")</f>
        <v/>
      </c>
      <c r="Q182" s="510" t="str">
        <f>IFERROR(INDEX('ПРТС'!H:H,MATCH('УЦН 1.0'!R182,'ПРТС'!P:P,0)),"")</f>
        <v/>
      </c>
      <c r="R182" s="494">
        <v>1103</v>
      </c>
      <c r="S182" s="378"/>
      <c r="T182" s="378"/>
      <c r="U182" s="378"/>
      <c r="V182" s="378"/>
      <c r="W182" s="378"/>
      <c r="X182" s="378"/>
      <c r="Y182" s="378"/>
      <c r="Z182" s="378"/>
      <c r="AA182" s="378"/>
      <c r="AB182" s="378"/>
      <c r="AC182" s="378"/>
      <c r="AD182" s="378"/>
      <c r="AE182" s="378"/>
      <c r="AF182" s="378"/>
      <c r="AG182" s="378"/>
      <c r="AH182" s="378"/>
    </row>
    <row r="183">
      <c r="A183" s="502">
        <v>182</v>
      </c>
      <c r="B183" s="516" t="s">
        <v>359</v>
      </c>
      <c r="C183" s="517" t="s">
        <v>372</v>
      </c>
      <c r="D183" s="523">
        <v>2015</v>
      </c>
      <c r="E183" s="531">
        <v>42338</v>
      </c>
      <c r="F183" s="531">
        <v>42460</v>
      </c>
      <c r="G183" s="507" t="s">
        <v>996</v>
      </c>
      <c r="H183" s="508" t="str">
        <f t="shared" si="10"/>
        <v>ВОЛС</v>
      </c>
      <c r="I183" s="511" t="s">
        <v>819</v>
      </c>
      <c r="J183" s="508" t="s">
        <v>156</v>
      </c>
      <c r="K183" s="508" t="s">
        <v>156</v>
      </c>
      <c r="L183" s="508" t="s">
        <v>156</v>
      </c>
      <c r="M183" s="508" t="s">
        <v>156</v>
      </c>
      <c r="N183" s="508" t="s">
        <v>156</v>
      </c>
      <c r="O183" s="512" t="s">
        <v>156</v>
      </c>
      <c r="P183" s="510">
        <f>IFERROR(INDEX('УЦН 2.0'!H:H,MATCH('УЦН 1.0'!R183,'УЦН 2.0'!L:L,0)),"")</f>
        <v>2021</v>
      </c>
      <c r="Q183" s="510" t="str">
        <f>IFERROR(INDEX('ПРТС'!H:H,MATCH('УЦН 1.0'!R183,'ПРТС'!P:P,0)),"")</f>
        <v/>
      </c>
      <c r="R183" s="494">
        <v>1109</v>
      </c>
      <c r="S183" s="378"/>
      <c r="T183" s="378"/>
      <c r="U183" s="378"/>
      <c r="V183" s="378"/>
      <c r="W183" s="378"/>
      <c r="X183" s="378"/>
      <c r="Y183" s="378"/>
      <c r="Z183" s="378"/>
      <c r="AA183" s="378"/>
      <c r="AB183" s="378"/>
      <c r="AC183" s="378"/>
      <c r="AD183" s="378"/>
      <c r="AE183" s="378"/>
      <c r="AF183" s="378"/>
      <c r="AG183" s="378"/>
      <c r="AH183" s="378"/>
    </row>
    <row r="184">
      <c r="A184" s="502">
        <v>183</v>
      </c>
      <c r="B184" s="513" t="s">
        <v>359</v>
      </c>
      <c r="C184" s="514" t="s">
        <v>373</v>
      </c>
      <c r="D184" s="523">
        <v>2015</v>
      </c>
      <c r="E184" s="531">
        <v>42338</v>
      </c>
      <c r="F184" s="531">
        <v>42460</v>
      </c>
      <c r="G184" s="507" t="s">
        <v>997</v>
      </c>
      <c r="H184" s="508" t="str">
        <f t="shared" si="10"/>
        <v>ВОЛС</v>
      </c>
      <c r="I184" s="511" t="s">
        <v>819</v>
      </c>
      <c r="J184" s="508" t="s">
        <v>156</v>
      </c>
      <c r="K184" s="508" t="s">
        <v>156</v>
      </c>
      <c r="L184" s="508" t="s">
        <v>156</v>
      </c>
      <c r="M184" s="508" t="s">
        <v>156</v>
      </c>
      <c r="N184" s="508" t="s">
        <v>156</v>
      </c>
      <c r="O184" s="512" t="s">
        <v>156</v>
      </c>
      <c r="P184" s="510" t="str">
        <f>IFERROR(INDEX('УЦН 2.0'!H:H,MATCH('УЦН 1.0'!R184,'УЦН 2.0'!L:L,0)),"")</f>
        <v/>
      </c>
      <c r="Q184" s="510">
        <f>IFERROR(INDEX('ПРТС'!H:H,MATCH('УЦН 1.0'!R184,'ПРТС'!P:P,0)),"")</f>
        <v>2023</v>
      </c>
      <c r="R184" s="494">
        <v>1111</v>
      </c>
      <c r="S184" s="378"/>
      <c r="T184" s="378"/>
      <c r="U184" s="378"/>
      <c r="V184" s="378"/>
      <c r="W184" s="378"/>
      <c r="X184" s="378"/>
      <c r="Y184" s="378"/>
      <c r="Z184" s="378"/>
      <c r="AA184" s="378"/>
      <c r="AB184" s="378"/>
      <c r="AC184" s="378"/>
      <c r="AD184" s="378"/>
      <c r="AE184" s="378"/>
      <c r="AF184" s="378"/>
      <c r="AG184" s="378"/>
      <c r="AH184" s="378"/>
    </row>
    <row r="185">
      <c r="A185" s="502">
        <v>184</v>
      </c>
      <c r="B185" s="503" t="s">
        <v>359</v>
      </c>
      <c r="C185" s="504" t="s">
        <v>374</v>
      </c>
      <c r="D185" s="523">
        <v>2015</v>
      </c>
      <c r="E185" s="531">
        <v>42338</v>
      </c>
      <c r="F185" s="531">
        <v>42460</v>
      </c>
      <c r="G185" s="507" t="s">
        <v>998</v>
      </c>
      <c r="H185" s="508" t="str">
        <f t="shared" si="10"/>
        <v>ВОЛС</v>
      </c>
      <c r="I185" s="511" t="s">
        <v>819</v>
      </c>
      <c r="J185" s="508" t="s">
        <v>156</v>
      </c>
      <c r="K185" s="508" t="s">
        <v>156</v>
      </c>
      <c r="L185" s="508" t="s">
        <v>156</v>
      </c>
      <c r="M185" s="508" t="s">
        <v>156</v>
      </c>
      <c r="N185" s="508" t="s">
        <v>156</v>
      </c>
      <c r="O185" s="512" t="s">
        <v>156</v>
      </c>
      <c r="P185" s="510" t="str">
        <f>IFERROR(INDEX('УЦН 2.0'!H:H,MATCH('УЦН 1.0'!R185,'УЦН 2.0'!L:L,0)),"")</f>
        <v/>
      </c>
      <c r="Q185" s="510" t="str">
        <f>IFERROR(INDEX('ПРТС'!H:H,MATCH('УЦН 1.0'!R185,'ПРТС'!P:P,0)),"")</f>
        <v/>
      </c>
      <c r="R185" s="494">
        <v>1117</v>
      </c>
      <c r="S185" s="378"/>
      <c r="T185" s="378"/>
      <c r="U185" s="378"/>
      <c r="V185" s="378"/>
      <c r="W185" s="378"/>
      <c r="X185" s="378"/>
      <c r="Y185" s="378"/>
      <c r="Z185" s="378"/>
      <c r="AA185" s="378"/>
      <c r="AB185" s="378"/>
      <c r="AC185" s="378"/>
      <c r="AD185" s="378"/>
      <c r="AE185" s="378"/>
      <c r="AF185" s="378"/>
      <c r="AG185" s="378"/>
      <c r="AH185" s="378"/>
    </row>
    <row r="186">
      <c r="A186" s="502">
        <v>185</v>
      </c>
      <c r="B186" s="513" t="s">
        <v>359</v>
      </c>
      <c r="C186" s="514" t="s">
        <v>375</v>
      </c>
      <c r="D186" s="523">
        <v>2015</v>
      </c>
      <c r="E186" s="531">
        <v>42262</v>
      </c>
      <c r="F186" s="531">
        <v>42277</v>
      </c>
      <c r="G186" s="507" t="s">
        <v>999</v>
      </c>
      <c r="H186" s="508" t="str">
        <f t="shared" si="10"/>
        <v>ВОЛС</v>
      </c>
      <c r="I186" s="511" t="s">
        <v>819</v>
      </c>
      <c r="J186" s="508" t="s">
        <v>156</v>
      </c>
      <c r="K186" s="508" t="s">
        <v>156</v>
      </c>
      <c r="L186" s="508" t="s">
        <v>156</v>
      </c>
      <c r="M186" s="508" t="s">
        <v>156</v>
      </c>
      <c r="N186" s="508" t="s">
        <v>156</v>
      </c>
      <c r="O186" s="512" t="s">
        <v>156</v>
      </c>
      <c r="P186" s="510" t="str">
        <f>IFERROR(INDEX('УЦН 2.0'!H:H,MATCH('УЦН 1.0'!R186,'УЦН 2.0'!L:L,0)),"")</f>
        <v/>
      </c>
      <c r="Q186" s="510">
        <f>IFERROR(INDEX('ПРТС'!H:H,MATCH('УЦН 1.0'!R186,'ПРТС'!P:P,0)),"")</f>
        <v>2023</v>
      </c>
      <c r="R186" s="494">
        <v>1125</v>
      </c>
      <c r="S186" s="378"/>
      <c r="T186" s="378"/>
      <c r="U186" s="378"/>
      <c r="V186" s="378"/>
      <c r="W186" s="378"/>
      <c r="X186" s="378"/>
      <c r="Y186" s="378"/>
      <c r="Z186" s="378"/>
      <c r="AA186" s="378"/>
      <c r="AB186" s="378"/>
      <c r="AC186" s="378"/>
      <c r="AD186" s="378"/>
      <c r="AE186" s="378"/>
      <c r="AF186" s="378"/>
      <c r="AG186" s="378"/>
      <c r="AH186" s="378"/>
    </row>
    <row r="187">
      <c r="A187" s="502">
        <v>186</v>
      </c>
      <c r="B187" s="513" t="s">
        <v>359</v>
      </c>
      <c r="C187" s="514" t="s">
        <v>376</v>
      </c>
      <c r="D187" s="523">
        <v>2015</v>
      </c>
      <c r="E187" s="531">
        <v>42338</v>
      </c>
      <c r="F187" s="531">
        <v>42460</v>
      </c>
      <c r="G187" s="507" t="s">
        <v>1000</v>
      </c>
      <c r="H187" s="508" t="str">
        <f t="shared" si="10"/>
        <v>ВОЛС</v>
      </c>
      <c r="I187" s="511" t="s">
        <v>819</v>
      </c>
      <c r="J187" s="508" t="s">
        <v>156</v>
      </c>
      <c r="K187" s="508" t="s">
        <v>156</v>
      </c>
      <c r="L187" s="508" t="s">
        <v>156</v>
      </c>
      <c r="M187" s="508" t="s">
        <v>156</v>
      </c>
      <c r="N187" s="508" t="s">
        <v>156</v>
      </c>
      <c r="O187" s="512" t="s">
        <v>156</v>
      </c>
      <c r="P187" s="510" t="str">
        <f>IFERROR(INDEX('УЦН 2.0'!H:H,MATCH('УЦН 1.0'!R187,'УЦН 2.0'!L:L,0)),"")</f>
        <v/>
      </c>
      <c r="Q187" s="510">
        <f>IFERROR(INDEX('ПРТС'!H:H,MATCH('УЦН 1.0'!R187,'ПРТС'!P:P,0)),"")</f>
        <v>2023</v>
      </c>
      <c r="R187" s="494">
        <v>1126</v>
      </c>
      <c r="S187" s="378"/>
      <c r="T187" s="378"/>
      <c r="U187" s="378"/>
      <c r="V187" s="378"/>
      <c r="W187" s="378"/>
      <c r="X187" s="378"/>
      <c r="Y187" s="378"/>
      <c r="Z187" s="378"/>
      <c r="AA187" s="378"/>
      <c r="AB187" s="378"/>
      <c r="AC187" s="378"/>
      <c r="AD187" s="378"/>
      <c r="AE187" s="378"/>
      <c r="AF187" s="378"/>
      <c r="AG187" s="378"/>
      <c r="AH187" s="378"/>
    </row>
    <row r="188">
      <c r="A188" s="502">
        <v>187</v>
      </c>
      <c r="B188" s="516" t="s">
        <v>359</v>
      </c>
      <c r="C188" s="517" t="s">
        <v>377</v>
      </c>
      <c r="D188" s="523">
        <v>2015</v>
      </c>
      <c r="E188" s="531">
        <v>42338</v>
      </c>
      <c r="F188" s="531">
        <v>42460</v>
      </c>
      <c r="G188" s="507" t="s">
        <v>1001</v>
      </c>
      <c r="H188" s="508" t="str">
        <f t="shared" si="10"/>
        <v>ВОЛС</v>
      </c>
      <c r="I188" s="511" t="s">
        <v>819</v>
      </c>
      <c r="J188" s="508" t="s">
        <v>156</v>
      </c>
      <c r="K188" s="508" t="s">
        <v>156</v>
      </c>
      <c r="L188" s="508" t="s">
        <v>156</v>
      </c>
      <c r="M188" s="508" t="s">
        <v>156</v>
      </c>
      <c r="N188" s="508" t="s">
        <v>156</v>
      </c>
      <c r="O188" s="512" t="s">
        <v>156</v>
      </c>
      <c r="P188" s="510">
        <f>IFERROR(INDEX('УЦН 2.0'!H:H,MATCH('УЦН 1.0'!R188,'УЦН 2.0'!L:L,0)),"")</f>
        <v>2021</v>
      </c>
      <c r="Q188" s="510" t="str">
        <f>IFERROR(INDEX('ПРТС'!H:H,MATCH('УЦН 1.0'!R188,'ПРТС'!P:P,0)),"")</f>
        <v/>
      </c>
      <c r="R188" s="494">
        <v>1133</v>
      </c>
      <c r="S188" s="378"/>
      <c r="T188" s="378"/>
      <c r="U188" s="378"/>
      <c r="V188" s="378"/>
      <c r="W188" s="378"/>
      <c r="X188" s="378"/>
      <c r="Y188" s="378"/>
      <c r="Z188" s="378"/>
      <c r="AA188" s="378"/>
      <c r="AB188" s="378"/>
      <c r="AC188" s="378"/>
      <c r="AD188" s="378"/>
      <c r="AE188" s="378"/>
      <c r="AF188" s="378"/>
      <c r="AG188" s="378"/>
      <c r="AH188" s="378"/>
    </row>
    <row r="189">
      <c r="A189" s="502">
        <v>188</v>
      </c>
      <c r="B189" s="513" t="s">
        <v>125</v>
      </c>
      <c r="C189" s="514" t="s">
        <v>378</v>
      </c>
      <c r="D189" s="505">
        <v>2021</v>
      </c>
      <c r="E189" s="506">
        <v>44469</v>
      </c>
      <c r="F189" s="506">
        <v>44561</v>
      </c>
      <c r="G189" s="507" t="s">
        <v>1002</v>
      </c>
      <c r="H189" s="508" t="str">
        <f t="shared" si="10"/>
        <v>ВОЛС</v>
      </c>
      <c r="I189" s="508" t="s">
        <v>156</v>
      </c>
      <c r="J189" s="508" t="s">
        <v>156</v>
      </c>
      <c r="K189" s="508" t="s">
        <v>156</v>
      </c>
      <c r="L189" s="508" t="s">
        <v>156</v>
      </c>
      <c r="M189" s="508" t="s">
        <v>156</v>
      </c>
      <c r="N189" s="508" t="s">
        <v>156</v>
      </c>
      <c r="O189" s="509" t="s">
        <v>819</v>
      </c>
      <c r="P189" s="510" t="str">
        <f>IFERROR(INDEX('УЦН 2.0'!H:H,MATCH('УЦН 1.0'!R189,'УЦН 2.0'!L:L,0)),"")</f>
        <v/>
      </c>
      <c r="Q189" s="510">
        <f>IFERROR(INDEX('ПРТС'!H:H,MATCH('УЦН 1.0'!R189,'ПРТС'!P:P,0)),"")</f>
        <v>2023</v>
      </c>
      <c r="R189" s="494">
        <v>1136</v>
      </c>
      <c r="S189" s="378"/>
      <c r="T189" s="378"/>
      <c r="U189" s="378"/>
      <c r="V189" s="378"/>
      <c r="W189" s="378"/>
      <c r="X189" s="378"/>
      <c r="Y189" s="378"/>
      <c r="Z189" s="378"/>
      <c r="AA189" s="378"/>
      <c r="AB189" s="378"/>
      <c r="AC189" s="378"/>
      <c r="AD189" s="378"/>
      <c r="AE189" s="378"/>
      <c r="AF189" s="378"/>
      <c r="AG189" s="378"/>
      <c r="AH189" s="378"/>
    </row>
    <row r="190" s="378" customFormat="1">
      <c r="A190" s="502"/>
      <c r="B190" s="503" t="s">
        <v>125</v>
      </c>
      <c r="C190" s="504" t="s">
        <v>1003</v>
      </c>
      <c r="D190" s="505">
        <v>2019</v>
      </c>
      <c r="E190" s="506">
        <v>43826</v>
      </c>
      <c r="F190" s="506">
        <v>43830</v>
      </c>
      <c r="G190" s="507" t="s">
        <v>1004</v>
      </c>
      <c r="H190" s="508" t="str">
        <f t="shared" si="10"/>
        <v>ВОЛС</v>
      </c>
      <c r="I190" s="508"/>
      <c r="J190" s="508"/>
      <c r="K190" s="508"/>
      <c r="L190" s="508"/>
      <c r="M190" s="511" t="s">
        <v>819</v>
      </c>
      <c r="N190" s="508"/>
      <c r="O190" s="512"/>
      <c r="P190" s="510"/>
      <c r="Q190" s="510"/>
      <c r="R190" s="494">
        <v>1139</v>
      </c>
      <c r="S190" s="378"/>
      <c r="T190" s="378"/>
      <c r="U190" s="378"/>
      <c r="V190" s="378"/>
      <c r="W190" s="378"/>
      <c r="X190" s="378"/>
      <c r="Y190" s="378"/>
      <c r="Z190" s="378"/>
      <c r="AA190" s="378"/>
      <c r="AB190" s="378"/>
      <c r="AC190" s="378"/>
      <c r="AD190" s="378"/>
      <c r="AE190" s="378"/>
      <c r="AF190" s="378"/>
      <c r="AG190" s="378"/>
      <c r="AH190" s="378"/>
    </row>
    <row r="191">
      <c r="A191" s="502">
        <v>189</v>
      </c>
      <c r="B191" s="516" t="s">
        <v>125</v>
      </c>
      <c r="C191" s="517" t="s">
        <v>173</v>
      </c>
      <c r="D191" s="505">
        <v>2021</v>
      </c>
      <c r="E191" s="506">
        <v>44469</v>
      </c>
      <c r="F191" s="506">
        <v>44469</v>
      </c>
      <c r="G191" s="507" t="s">
        <v>1005</v>
      </c>
      <c r="H191" s="508" t="str">
        <f t="shared" si="10"/>
        <v>ВОЛС</v>
      </c>
      <c r="I191" s="508" t="s">
        <v>156</v>
      </c>
      <c r="J191" s="508" t="s">
        <v>156</v>
      </c>
      <c r="K191" s="508" t="s">
        <v>156</v>
      </c>
      <c r="L191" s="508" t="s">
        <v>156</v>
      </c>
      <c r="M191" s="508" t="s">
        <v>156</v>
      </c>
      <c r="N191" s="508" t="s">
        <v>156</v>
      </c>
      <c r="O191" s="509" t="s">
        <v>819</v>
      </c>
      <c r="P191" s="510">
        <f>IFERROR(INDEX('УЦН 2.0'!H:H,MATCH('УЦН 1.0'!R191,'УЦН 2.0'!L:L,0)),"")</f>
        <v>2023</v>
      </c>
      <c r="Q191" s="510" t="str">
        <f>IFERROR(INDEX('ПРТС'!H:H,MATCH('УЦН 1.0'!R191,'ПРТС'!P:P,0)),"")</f>
        <v/>
      </c>
      <c r="R191" s="494">
        <v>1149</v>
      </c>
      <c r="S191" s="378"/>
      <c r="T191" s="378"/>
      <c r="U191" s="378"/>
      <c r="V191" s="378"/>
      <c r="W191" s="378"/>
      <c r="X191" s="378"/>
      <c r="Y191" s="378"/>
      <c r="Z191" s="378"/>
      <c r="AA191" s="378"/>
      <c r="AB191" s="378"/>
      <c r="AC191" s="378"/>
      <c r="AD191" s="378"/>
      <c r="AE191" s="378"/>
      <c r="AF191" s="378"/>
      <c r="AG191" s="378"/>
      <c r="AH191" s="378"/>
    </row>
    <row r="192">
      <c r="A192" s="502">
        <v>190</v>
      </c>
      <c r="B192" s="513" t="s">
        <v>125</v>
      </c>
      <c r="C192" s="514" t="s">
        <v>379</v>
      </c>
      <c r="D192" s="505">
        <v>2021</v>
      </c>
      <c r="E192" s="506">
        <v>44469</v>
      </c>
      <c r="F192" s="506">
        <v>44469</v>
      </c>
      <c r="G192" s="507" t="s">
        <v>1006</v>
      </c>
      <c r="H192" s="508" t="str">
        <f t="shared" si="10"/>
        <v>ВОЛС</v>
      </c>
      <c r="I192" s="508" t="s">
        <v>156</v>
      </c>
      <c r="J192" s="508" t="s">
        <v>156</v>
      </c>
      <c r="K192" s="508" t="s">
        <v>156</v>
      </c>
      <c r="L192" s="508" t="s">
        <v>156</v>
      </c>
      <c r="M192" s="508" t="s">
        <v>156</v>
      </c>
      <c r="N192" s="508" t="s">
        <v>156</v>
      </c>
      <c r="O192" s="509" t="s">
        <v>819</v>
      </c>
      <c r="P192" s="510" t="str">
        <f>IFERROR(INDEX('УЦН 2.0'!H:H,MATCH('УЦН 1.0'!R192,'УЦН 2.0'!L:L,0)),"")</f>
        <v/>
      </c>
      <c r="Q192" s="510">
        <f>IFERROR(INDEX('ПРТС'!H:H,MATCH('УЦН 1.0'!R192,'ПРТС'!P:P,0)),"")</f>
        <v>2022</v>
      </c>
      <c r="R192" s="494">
        <v>1159</v>
      </c>
      <c r="S192" s="378"/>
      <c r="T192" s="378"/>
      <c r="U192" s="378"/>
      <c r="V192" s="378"/>
      <c r="W192" s="378"/>
      <c r="X192" s="378"/>
      <c r="Y192" s="378"/>
      <c r="Z192" s="378"/>
      <c r="AA192" s="378"/>
      <c r="AB192" s="378"/>
      <c r="AC192" s="378"/>
      <c r="AD192" s="378"/>
      <c r="AE192" s="378"/>
      <c r="AF192" s="378"/>
      <c r="AG192" s="378"/>
      <c r="AH192" s="378"/>
    </row>
    <row r="193">
      <c r="A193" s="502">
        <v>191</v>
      </c>
      <c r="B193" s="516" t="s">
        <v>125</v>
      </c>
      <c r="C193" s="517" t="s">
        <v>126</v>
      </c>
      <c r="D193" s="505">
        <v>2021</v>
      </c>
      <c r="E193" s="506">
        <v>44469</v>
      </c>
      <c r="F193" s="506">
        <v>44469</v>
      </c>
      <c r="G193" s="507" t="s">
        <v>1007</v>
      </c>
      <c r="H193" s="508" t="str">
        <f t="shared" si="10"/>
        <v>ВОЛС</v>
      </c>
      <c r="I193" s="508" t="s">
        <v>156</v>
      </c>
      <c r="J193" s="508" t="s">
        <v>156</v>
      </c>
      <c r="K193" s="508" t="s">
        <v>156</v>
      </c>
      <c r="L193" s="508" t="s">
        <v>156</v>
      </c>
      <c r="M193" s="508" t="s">
        <v>156</v>
      </c>
      <c r="N193" s="508" t="s">
        <v>156</v>
      </c>
      <c r="O193" s="509" t="s">
        <v>819</v>
      </c>
      <c r="P193" s="510" t="str">
        <f>IFERROR(INDEX('УЦН 2.0'!H:H,MATCH('УЦН 1.0'!R193,'УЦН 2.0'!L:L,0)),"")</f>
        <v xml:space="preserve">2023 (с 2022)</v>
      </c>
      <c r="Q193" s="510" t="str">
        <f>IFERROR(INDEX('ПРТС'!H:H,MATCH('УЦН 1.0'!R193,'ПРТС'!P:P,0)),"")</f>
        <v/>
      </c>
      <c r="R193" s="494">
        <v>1167</v>
      </c>
      <c r="S193" s="378"/>
      <c r="T193" s="378"/>
      <c r="U193" s="378"/>
      <c r="V193" s="378"/>
      <c r="W193" s="378"/>
      <c r="X193" s="378"/>
      <c r="Y193" s="378"/>
      <c r="Z193" s="378"/>
      <c r="AA193" s="378"/>
      <c r="AB193" s="378"/>
      <c r="AC193" s="378"/>
      <c r="AD193" s="378"/>
      <c r="AE193" s="378"/>
      <c r="AF193" s="378"/>
      <c r="AG193" s="378"/>
      <c r="AH193" s="378"/>
    </row>
    <row r="194">
      <c r="A194" s="502">
        <v>192</v>
      </c>
      <c r="B194" s="513" t="s">
        <v>125</v>
      </c>
      <c r="C194" s="514" t="s">
        <v>380</v>
      </c>
      <c r="D194" s="505">
        <v>2021</v>
      </c>
      <c r="E194" s="506">
        <v>44560</v>
      </c>
      <c r="F194" s="506">
        <v>44561</v>
      </c>
      <c r="G194" s="507" t="s">
        <v>1008</v>
      </c>
      <c r="H194" s="508" t="str">
        <f t="shared" si="10"/>
        <v>ВОЛС</v>
      </c>
      <c r="I194" s="508" t="s">
        <v>156</v>
      </c>
      <c r="J194" s="508" t="s">
        <v>156</v>
      </c>
      <c r="K194" s="508" t="s">
        <v>156</v>
      </c>
      <c r="L194" s="508" t="s">
        <v>156</v>
      </c>
      <c r="M194" s="508" t="s">
        <v>156</v>
      </c>
      <c r="N194" s="508" t="s">
        <v>156</v>
      </c>
      <c r="O194" s="509" t="s">
        <v>819</v>
      </c>
      <c r="P194" s="510" t="str">
        <f>IFERROR(INDEX('УЦН 2.0'!H:H,MATCH('УЦН 1.0'!R194,'УЦН 2.0'!L:L,0)),"")</f>
        <v/>
      </c>
      <c r="Q194" s="510">
        <f>IFERROR(INDEX('ПРТС'!H:H,MATCH('УЦН 1.0'!R194,'ПРТС'!P:P,0)),"")</f>
        <v>2023</v>
      </c>
      <c r="R194" s="494">
        <v>1170</v>
      </c>
      <c r="S194" s="378"/>
      <c r="T194" s="378"/>
      <c r="U194" s="378"/>
      <c r="V194" s="378"/>
      <c r="W194" s="378"/>
      <c r="X194" s="378"/>
      <c r="Y194" s="378"/>
      <c r="Z194" s="378"/>
      <c r="AA194" s="378"/>
      <c r="AB194" s="378"/>
      <c r="AC194" s="378"/>
      <c r="AD194" s="378"/>
      <c r="AE194" s="378"/>
      <c r="AF194" s="378"/>
      <c r="AG194" s="378"/>
      <c r="AH194" s="378"/>
    </row>
    <row r="195">
      <c r="A195" s="502">
        <v>193</v>
      </c>
      <c r="B195" s="513" t="s">
        <v>125</v>
      </c>
      <c r="C195" s="514" t="s">
        <v>181</v>
      </c>
      <c r="D195" s="523">
        <v>2021</v>
      </c>
      <c r="E195" s="531">
        <v>44560</v>
      </c>
      <c r="F195" s="531">
        <v>44561</v>
      </c>
      <c r="G195" s="507" t="s">
        <v>945</v>
      </c>
      <c r="H195" s="508" t="str">
        <f t="shared" si="10"/>
        <v>ВОЛС</v>
      </c>
      <c r="I195" s="508" t="s">
        <v>156</v>
      </c>
      <c r="J195" s="508" t="s">
        <v>156</v>
      </c>
      <c r="K195" s="508" t="s">
        <v>156</v>
      </c>
      <c r="L195" s="508" t="s">
        <v>156</v>
      </c>
      <c r="M195" s="508" t="s">
        <v>156</v>
      </c>
      <c r="N195" s="508" t="s">
        <v>156</v>
      </c>
      <c r="O195" s="509" t="s">
        <v>819</v>
      </c>
      <c r="P195" s="510" t="str">
        <f>IFERROR(INDEX('УЦН 2.0'!H:H,MATCH('УЦН 1.0'!R195,'УЦН 2.0'!L:L,0)),"")</f>
        <v/>
      </c>
      <c r="Q195" s="510">
        <f>IFERROR(INDEX('ПРТС'!H:H,MATCH('УЦН 1.0'!R195,'ПРТС'!P:P,0)),"")</f>
        <v>2020</v>
      </c>
      <c r="R195" s="494">
        <v>1183</v>
      </c>
      <c r="S195" s="378"/>
      <c r="T195" s="378"/>
      <c r="U195" s="378"/>
      <c r="V195" s="378"/>
      <c r="W195" s="378"/>
      <c r="X195" s="378"/>
      <c r="Y195" s="378"/>
      <c r="Z195" s="378"/>
      <c r="AA195" s="378"/>
      <c r="AB195" s="378"/>
      <c r="AC195" s="378"/>
      <c r="AD195" s="378"/>
      <c r="AE195" s="378"/>
      <c r="AF195" s="378"/>
      <c r="AG195" s="378"/>
      <c r="AH195" s="378"/>
    </row>
    <row r="196">
      <c r="A196" s="502">
        <v>194</v>
      </c>
      <c r="B196" s="513" t="s">
        <v>125</v>
      </c>
      <c r="C196" s="514" t="s">
        <v>381</v>
      </c>
      <c r="D196" s="505">
        <v>2018</v>
      </c>
      <c r="E196" s="506">
        <v>43463</v>
      </c>
      <c r="F196" s="506">
        <v>43465</v>
      </c>
      <c r="G196" s="507" t="s">
        <v>1009</v>
      </c>
      <c r="H196" s="508" t="str">
        <f t="shared" si="10"/>
        <v>Спутник</v>
      </c>
      <c r="I196" s="508" t="s">
        <v>156</v>
      </c>
      <c r="J196" s="508" t="s">
        <v>156</v>
      </c>
      <c r="K196" s="508" t="s">
        <v>156</v>
      </c>
      <c r="L196" s="532" t="s">
        <v>882</v>
      </c>
      <c r="M196" s="508" t="s">
        <v>156</v>
      </c>
      <c r="N196" s="508" t="s">
        <v>156</v>
      </c>
      <c r="O196" s="512" t="s">
        <v>156</v>
      </c>
      <c r="P196" s="510" t="str">
        <f>IFERROR(INDEX('УЦН 2.0'!H:H,MATCH('УЦН 1.0'!R196,'УЦН 2.0'!L:L,0)),"")</f>
        <v/>
      </c>
      <c r="Q196" s="510">
        <f>IFERROR(INDEX('ПРТС'!H:H,MATCH('УЦН 1.0'!R196,'ПРТС'!P:P,0)),"")</f>
        <v>2017</v>
      </c>
      <c r="R196" s="494">
        <v>1186</v>
      </c>
      <c r="S196" s="378"/>
      <c r="T196" s="378"/>
      <c r="U196" s="378"/>
      <c r="V196" s="378"/>
      <c r="W196" s="378"/>
      <c r="X196" s="378"/>
      <c r="Y196" s="378"/>
      <c r="Z196" s="378"/>
      <c r="AA196" s="378"/>
      <c r="AB196" s="378"/>
      <c r="AC196" s="378"/>
      <c r="AD196" s="378"/>
      <c r="AE196" s="378"/>
      <c r="AF196" s="378"/>
      <c r="AG196" s="378"/>
      <c r="AH196" s="378"/>
    </row>
    <row r="197">
      <c r="A197" s="502">
        <v>195</v>
      </c>
      <c r="B197" s="503" t="s">
        <v>90</v>
      </c>
      <c r="C197" s="504" t="s">
        <v>382</v>
      </c>
      <c r="D197" s="505">
        <v>2019</v>
      </c>
      <c r="E197" s="506">
        <v>43644</v>
      </c>
      <c r="F197" s="506">
        <v>43646</v>
      </c>
      <c r="G197" s="507" t="s">
        <v>878</v>
      </c>
      <c r="H197" s="508" t="str">
        <f t="shared" si="10"/>
        <v>ВОЛС</v>
      </c>
      <c r="I197" s="508" t="s">
        <v>156</v>
      </c>
      <c r="J197" s="508" t="s">
        <v>156</v>
      </c>
      <c r="K197" s="508" t="s">
        <v>156</v>
      </c>
      <c r="L197" s="508" t="s">
        <v>156</v>
      </c>
      <c r="M197" s="511" t="s">
        <v>819</v>
      </c>
      <c r="N197" s="508" t="s">
        <v>156</v>
      </c>
      <c r="O197" s="512" t="s">
        <v>156</v>
      </c>
      <c r="P197" s="510" t="str">
        <f>IFERROR(INDEX('УЦН 2.0'!H:H,MATCH('УЦН 1.0'!R197,'УЦН 2.0'!L:L,0)),"")</f>
        <v/>
      </c>
      <c r="Q197" s="510" t="str">
        <f>IFERROR(INDEX('ПРТС'!H:H,MATCH('УЦН 1.0'!R197,'ПРТС'!P:P,0)),"")</f>
        <v/>
      </c>
      <c r="R197" s="494">
        <v>1197</v>
      </c>
      <c r="S197" s="378"/>
      <c r="T197" s="378"/>
      <c r="U197" s="378"/>
      <c r="V197" s="378"/>
      <c r="W197" s="378"/>
      <c r="X197" s="378"/>
      <c r="Y197" s="378"/>
      <c r="Z197" s="378"/>
      <c r="AA197" s="378"/>
      <c r="AB197" s="378"/>
      <c r="AC197" s="378"/>
      <c r="AD197" s="378"/>
      <c r="AE197" s="378"/>
      <c r="AF197" s="378"/>
      <c r="AG197" s="378"/>
      <c r="AH197" s="378"/>
    </row>
    <row r="198">
      <c r="A198" s="502">
        <v>196</v>
      </c>
      <c r="B198" s="513" t="s">
        <v>90</v>
      </c>
      <c r="C198" s="514" t="s">
        <v>383</v>
      </c>
      <c r="D198" s="523">
        <v>2016</v>
      </c>
      <c r="E198" s="531">
        <v>42368</v>
      </c>
      <c r="F198" s="531">
        <v>42460</v>
      </c>
      <c r="G198" s="507" t="s">
        <v>1010</v>
      </c>
      <c r="H198" s="508" t="str">
        <f t="shared" si="10"/>
        <v>ВОЛС</v>
      </c>
      <c r="I198" s="508" t="s">
        <v>156</v>
      </c>
      <c r="J198" s="511" t="s">
        <v>819</v>
      </c>
      <c r="K198" s="508" t="s">
        <v>156</v>
      </c>
      <c r="L198" s="508" t="s">
        <v>156</v>
      </c>
      <c r="M198" s="508" t="s">
        <v>156</v>
      </c>
      <c r="N198" s="508" t="s">
        <v>156</v>
      </c>
      <c r="O198" s="512" t="s">
        <v>156</v>
      </c>
      <c r="P198" s="510" t="str">
        <f>IFERROR(INDEX('УЦН 2.0'!H:H,MATCH('УЦН 1.0'!R198,'УЦН 2.0'!L:L,0)),"")</f>
        <v/>
      </c>
      <c r="Q198" s="510">
        <f>IFERROR(INDEX('ПРТС'!H:H,MATCH('УЦН 1.0'!R198,'ПРТС'!P:P,0)),"")</f>
        <v>2022</v>
      </c>
      <c r="R198" s="494">
        <v>1203</v>
      </c>
      <c r="S198" s="378"/>
      <c r="T198" s="378"/>
      <c r="U198" s="378"/>
      <c r="V198" s="378"/>
      <c r="W198" s="378"/>
      <c r="X198" s="378"/>
      <c r="Y198" s="378"/>
      <c r="Z198" s="378"/>
      <c r="AA198" s="378"/>
      <c r="AB198" s="378"/>
      <c r="AC198" s="378"/>
      <c r="AD198" s="378"/>
      <c r="AE198" s="378"/>
      <c r="AF198" s="378"/>
      <c r="AG198" s="378"/>
      <c r="AH198" s="378"/>
    </row>
    <row r="199">
      <c r="A199" s="502">
        <v>197</v>
      </c>
      <c r="B199" s="516" t="s">
        <v>90</v>
      </c>
      <c r="C199" s="517" t="s">
        <v>384</v>
      </c>
      <c r="D199" s="505">
        <v>2018</v>
      </c>
      <c r="E199" s="506">
        <v>43463</v>
      </c>
      <c r="F199" s="506">
        <v>43465</v>
      </c>
      <c r="G199" s="507" t="s">
        <v>1011</v>
      </c>
      <c r="H199" s="508" t="str">
        <f t="shared" si="10"/>
        <v>Спутник</v>
      </c>
      <c r="I199" s="508" t="s">
        <v>156</v>
      </c>
      <c r="J199" s="508" t="s">
        <v>156</v>
      </c>
      <c r="K199" s="508" t="s">
        <v>156</v>
      </c>
      <c r="L199" s="532" t="s">
        <v>882</v>
      </c>
      <c r="M199" s="508" t="s">
        <v>156</v>
      </c>
      <c r="N199" s="508" t="s">
        <v>156</v>
      </c>
      <c r="O199" s="512" t="s">
        <v>156</v>
      </c>
      <c r="P199" s="510" t="str">
        <f>IFERROR(INDEX('УЦН 2.0'!H:H,MATCH('УЦН 1.0'!R199,'УЦН 2.0'!L:L,0)),"")</f>
        <v xml:space="preserve">2023 (с 2022)</v>
      </c>
      <c r="Q199" s="510" t="str">
        <f>IFERROR(INDEX('ПРТС'!H:H,MATCH('УЦН 1.0'!R199,'ПРТС'!P:P,0)),"")</f>
        <v/>
      </c>
      <c r="R199" s="494">
        <v>1208</v>
      </c>
      <c r="S199" s="378"/>
      <c r="T199" s="378"/>
      <c r="U199" s="378"/>
      <c r="V199" s="378"/>
      <c r="W199" s="378"/>
      <c r="X199" s="378"/>
      <c r="Y199" s="378"/>
      <c r="Z199" s="378"/>
      <c r="AA199" s="378"/>
      <c r="AB199" s="378"/>
      <c r="AC199" s="378"/>
      <c r="AD199" s="378"/>
      <c r="AE199" s="378"/>
      <c r="AF199" s="378"/>
      <c r="AG199" s="378"/>
      <c r="AH199" s="378"/>
    </row>
    <row r="200">
      <c r="A200" s="502">
        <v>198</v>
      </c>
      <c r="B200" s="503" t="s">
        <v>90</v>
      </c>
      <c r="C200" s="504" t="s">
        <v>385</v>
      </c>
      <c r="D200" s="505">
        <v>2019</v>
      </c>
      <c r="E200" s="506">
        <v>43644</v>
      </c>
      <c r="F200" s="506">
        <v>43646</v>
      </c>
      <c r="G200" s="507" t="s">
        <v>1012</v>
      </c>
      <c r="H200" s="508" t="str">
        <f t="shared" si="10"/>
        <v>ВОЛС</v>
      </c>
      <c r="I200" s="508" t="s">
        <v>156</v>
      </c>
      <c r="J200" s="508" t="s">
        <v>156</v>
      </c>
      <c r="K200" s="508" t="s">
        <v>156</v>
      </c>
      <c r="L200" s="508" t="s">
        <v>156</v>
      </c>
      <c r="M200" s="511" t="s">
        <v>819</v>
      </c>
      <c r="N200" s="508" t="s">
        <v>156</v>
      </c>
      <c r="O200" s="512" t="s">
        <v>156</v>
      </c>
      <c r="P200" s="510" t="str">
        <f>IFERROR(INDEX('УЦН 2.0'!H:H,MATCH('УЦН 1.0'!R200,'УЦН 2.0'!L:L,0)),"")</f>
        <v/>
      </c>
      <c r="Q200" s="510" t="str">
        <f>IFERROR(INDEX('ПРТС'!H:H,MATCH('УЦН 1.0'!R200,'ПРТС'!P:P,0)),"")</f>
        <v/>
      </c>
      <c r="R200" s="494">
        <v>1211</v>
      </c>
      <c r="S200" s="378"/>
      <c r="T200" s="378"/>
      <c r="U200" s="378"/>
      <c r="V200" s="378"/>
      <c r="W200" s="378"/>
      <c r="X200" s="378"/>
      <c r="Y200" s="378"/>
      <c r="Z200" s="378"/>
      <c r="AA200" s="378"/>
      <c r="AB200" s="378"/>
      <c r="AC200" s="378"/>
      <c r="AD200" s="378"/>
      <c r="AE200" s="378"/>
      <c r="AF200" s="378"/>
      <c r="AG200" s="378"/>
      <c r="AH200" s="378"/>
    </row>
    <row r="201">
      <c r="A201" s="502">
        <v>199</v>
      </c>
      <c r="B201" s="503" t="s">
        <v>90</v>
      </c>
      <c r="C201" s="504" t="s">
        <v>175</v>
      </c>
      <c r="D201" s="505">
        <v>2017</v>
      </c>
      <c r="E201" s="506">
        <v>42906</v>
      </c>
      <c r="F201" s="506">
        <v>43008</v>
      </c>
      <c r="G201" s="507" t="s">
        <v>1013</v>
      </c>
      <c r="H201" s="508" t="str">
        <f t="shared" si="10"/>
        <v>ВОЛС</v>
      </c>
      <c r="I201" s="508" t="s">
        <v>156</v>
      </c>
      <c r="J201" s="508" t="s">
        <v>156</v>
      </c>
      <c r="K201" s="511" t="s">
        <v>819</v>
      </c>
      <c r="L201" s="508" t="s">
        <v>156</v>
      </c>
      <c r="M201" s="508" t="s">
        <v>156</v>
      </c>
      <c r="N201" s="508" t="s">
        <v>156</v>
      </c>
      <c r="O201" s="512" t="s">
        <v>156</v>
      </c>
      <c r="P201" s="510" t="str">
        <f>IFERROR(INDEX('УЦН 2.0'!H:H,MATCH('УЦН 1.0'!R201,'УЦН 2.0'!L:L,0)),"")</f>
        <v/>
      </c>
      <c r="Q201" s="510" t="str">
        <f>IFERROR(INDEX('ПРТС'!H:H,MATCH('УЦН 1.0'!R201,'ПРТС'!P:P,0)),"")</f>
        <v/>
      </c>
      <c r="R201" s="494">
        <v>1212</v>
      </c>
      <c r="S201" s="378"/>
      <c r="T201" s="378"/>
      <c r="U201" s="378"/>
      <c r="V201" s="378"/>
      <c r="W201" s="378"/>
      <c r="X201" s="378"/>
      <c r="Y201" s="378"/>
      <c r="Z201" s="378"/>
      <c r="AA201" s="378"/>
      <c r="AB201" s="378"/>
      <c r="AC201" s="378"/>
      <c r="AD201" s="378"/>
      <c r="AE201" s="378"/>
      <c r="AF201" s="378"/>
      <c r="AG201" s="378"/>
      <c r="AH201" s="378"/>
    </row>
    <row r="202">
      <c r="A202" s="502">
        <v>200</v>
      </c>
      <c r="B202" s="513" t="s">
        <v>130</v>
      </c>
      <c r="C202" s="514" t="s">
        <v>386</v>
      </c>
      <c r="D202" s="505">
        <v>2020</v>
      </c>
      <c r="E202" s="506">
        <v>44104</v>
      </c>
      <c r="F202" s="506">
        <v>44104</v>
      </c>
      <c r="G202" s="507" t="s">
        <v>1014</v>
      </c>
      <c r="H202" s="508" t="str">
        <f t="shared" si="10"/>
        <v>ВОЛС</v>
      </c>
      <c r="I202" s="508" t="s">
        <v>156</v>
      </c>
      <c r="J202" s="508" t="s">
        <v>156</v>
      </c>
      <c r="K202" s="508" t="s">
        <v>156</v>
      </c>
      <c r="L202" s="508" t="s">
        <v>156</v>
      </c>
      <c r="M202" s="508" t="s">
        <v>156</v>
      </c>
      <c r="N202" s="511" t="s">
        <v>819</v>
      </c>
      <c r="O202" s="512" t="s">
        <v>156</v>
      </c>
      <c r="P202" s="510" t="str">
        <f>IFERROR(INDEX('УЦН 2.0'!H:H,MATCH('УЦН 1.0'!R202,'УЦН 2.0'!L:L,0)),"")</f>
        <v/>
      </c>
      <c r="Q202" s="510">
        <f>IFERROR(INDEX('ПРТС'!H:H,MATCH('УЦН 1.0'!R202,'ПРТС'!P:P,0)),"")</f>
        <v>2024</v>
      </c>
      <c r="R202" s="494">
        <v>1230</v>
      </c>
      <c r="S202" s="378"/>
      <c r="T202" s="378"/>
      <c r="U202" s="378"/>
      <c r="V202" s="378"/>
      <c r="W202" s="378"/>
      <c r="X202" s="378"/>
      <c r="Y202" s="378"/>
      <c r="Z202" s="378"/>
      <c r="AA202" s="378"/>
      <c r="AB202" s="378"/>
      <c r="AC202" s="378"/>
      <c r="AD202" s="378"/>
      <c r="AE202" s="378"/>
      <c r="AF202" s="378"/>
      <c r="AG202" s="378"/>
      <c r="AH202" s="378"/>
    </row>
    <row r="203">
      <c r="A203" s="502">
        <v>201</v>
      </c>
      <c r="B203" s="503" t="s">
        <v>130</v>
      </c>
      <c r="C203" s="504" t="s">
        <v>387</v>
      </c>
      <c r="D203" s="505">
        <v>2020</v>
      </c>
      <c r="E203" s="506">
        <v>44104</v>
      </c>
      <c r="F203" s="506">
        <v>44104</v>
      </c>
      <c r="G203" s="507" t="s">
        <v>1015</v>
      </c>
      <c r="H203" s="508" t="str">
        <f t="shared" si="10"/>
        <v>ВОЛС</v>
      </c>
      <c r="I203" s="508" t="s">
        <v>156</v>
      </c>
      <c r="J203" s="508" t="s">
        <v>156</v>
      </c>
      <c r="K203" s="508" t="s">
        <v>156</v>
      </c>
      <c r="L203" s="508" t="s">
        <v>156</v>
      </c>
      <c r="M203" s="508" t="s">
        <v>156</v>
      </c>
      <c r="N203" s="511" t="s">
        <v>819</v>
      </c>
      <c r="O203" s="512" t="s">
        <v>156</v>
      </c>
      <c r="P203" s="510" t="str">
        <f>IFERROR(INDEX('УЦН 2.0'!H:H,MATCH('УЦН 1.0'!R203,'УЦН 2.0'!L:L,0)),"")</f>
        <v/>
      </c>
      <c r="Q203" s="510" t="str">
        <f>IFERROR(INDEX('ПРТС'!H:H,MATCH('УЦН 1.0'!R203,'ПРТС'!P:P,0)),"")</f>
        <v/>
      </c>
      <c r="R203" s="494">
        <v>1234</v>
      </c>
      <c r="S203" s="378"/>
      <c r="T203" s="378"/>
      <c r="U203" s="378"/>
      <c r="V203" s="378"/>
      <c r="W203" s="378"/>
      <c r="X203" s="378"/>
      <c r="Y203" s="378"/>
      <c r="Z203" s="378"/>
      <c r="AA203" s="378"/>
      <c r="AB203" s="378"/>
      <c r="AC203" s="378"/>
      <c r="AD203" s="378"/>
      <c r="AE203" s="378"/>
      <c r="AF203" s="378"/>
      <c r="AG203" s="378"/>
      <c r="AH203" s="378"/>
    </row>
    <row r="204" s="378" customFormat="1">
      <c r="A204" s="502">
        <v>202</v>
      </c>
      <c r="B204" s="503" t="s">
        <v>130</v>
      </c>
      <c r="C204" s="504" t="s">
        <v>388</v>
      </c>
      <c r="D204" s="505">
        <v>2015</v>
      </c>
      <c r="E204" s="506">
        <v>42262</v>
      </c>
      <c r="F204" s="506">
        <v>42277</v>
      </c>
      <c r="G204" s="507" t="s">
        <v>1016</v>
      </c>
      <c r="H204" s="508" t="str">
        <f t="shared" si="10"/>
        <v>ВОЛС</v>
      </c>
      <c r="I204" s="511" t="s">
        <v>819</v>
      </c>
      <c r="J204" s="508" t="s">
        <v>156</v>
      </c>
      <c r="K204" s="508" t="s">
        <v>156</v>
      </c>
      <c r="L204" s="508" t="s">
        <v>156</v>
      </c>
      <c r="M204" s="508" t="s">
        <v>156</v>
      </c>
      <c r="N204" s="508" t="s">
        <v>156</v>
      </c>
      <c r="O204" s="512" t="s">
        <v>156</v>
      </c>
      <c r="P204" s="510" t="str">
        <f>IFERROR(INDEX('УЦН 2.0'!H:H,MATCH('УЦН 1.0'!R204,'УЦН 2.0'!L:L,0)),"")</f>
        <v/>
      </c>
      <c r="Q204" s="510" t="str">
        <f>IFERROR(INDEX('ПРТС'!H:H,MATCH('УЦН 1.0'!R204,'ПРТС'!P:P,0)),"")</f>
        <v/>
      </c>
      <c r="R204" s="494">
        <v>1239</v>
      </c>
      <c r="S204" s="378"/>
      <c r="T204" s="378"/>
      <c r="U204" s="378"/>
      <c r="V204" s="378"/>
      <c r="W204" s="378"/>
      <c r="X204" s="378"/>
      <c r="Y204" s="378"/>
      <c r="Z204" s="378"/>
      <c r="AA204" s="378"/>
      <c r="AB204" s="378"/>
      <c r="AC204" s="378"/>
      <c r="AD204" s="378"/>
      <c r="AE204" s="378"/>
      <c r="AF204" s="378"/>
      <c r="AG204" s="378"/>
      <c r="AH204" s="378"/>
    </row>
    <row r="205">
      <c r="A205" s="502">
        <v>203</v>
      </c>
      <c r="B205" s="513" t="s">
        <v>130</v>
      </c>
      <c r="C205" s="514" t="s">
        <v>389</v>
      </c>
      <c r="D205" s="523">
        <v>2020</v>
      </c>
      <c r="E205" s="531">
        <v>44196</v>
      </c>
      <c r="F205" s="531">
        <v>44469</v>
      </c>
      <c r="G205" s="507" t="s">
        <v>1017</v>
      </c>
      <c r="H205" s="508" t="str">
        <f t="shared" si="10"/>
        <v>ВОЛС</v>
      </c>
      <c r="I205" s="508" t="s">
        <v>156</v>
      </c>
      <c r="J205" s="508" t="s">
        <v>156</v>
      </c>
      <c r="K205" s="508" t="s">
        <v>156</v>
      </c>
      <c r="L205" s="508" t="s">
        <v>156</v>
      </c>
      <c r="M205" s="508" t="s">
        <v>156</v>
      </c>
      <c r="N205" s="511" t="s">
        <v>819</v>
      </c>
      <c r="O205" s="512" t="s">
        <v>156</v>
      </c>
      <c r="P205" s="510" t="str">
        <f>IFERROR(INDEX('УЦН 2.0'!H:H,MATCH('УЦН 1.0'!R205,'УЦН 2.0'!L:L,0)),"")</f>
        <v/>
      </c>
      <c r="Q205" s="510">
        <f>IFERROR(INDEX('ПРТС'!H:H,MATCH('УЦН 1.0'!R205,'ПРТС'!P:P,0)),"")</f>
        <v>2018</v>
      </c>
      <c r="R205" s="494">
        <v>1242</v>
      </c>
      <c r="S205" s="378"/>
      <c r="T205" s="378"/>
      <c r="U205" s="378"/>
      <c r="V205" s="378"/>
      <c r="W205" s="378"/>
      <c r="X205" s="378"/>
      <c r="Y205" s="378"/>
      <c r="Z205" s="378"/>
      <c r="AA205" s="378"/>
      <c r="AB205" s="378"/>
      <c r="AC205" s="378"/>
      <c r="AD205" s="378"/>
      <c r="AE205" s="378"/>
      <c r="AF205" s="378"/>
      <c r="AG205" s="378"/>
      <c r="AH205" s="378"/>
    </row>
    <row r="206">
      <c r="A206" s="502">
        <v>204</v>
      </c>
      <c r="B206" s="503" t="s">
        <v>130</v>
      </c>
      <c r="C206" s="504" t="s">
        <v>390</v>
      </c>
      <c r="D206" s="505">
        <v>2020</v>
      </c>
      <c r="E206" s="506">
        <v>44104</v>
      </c>
      <c r="F206" s="506">
        <v>44104</v>
      </c>
      <c r="G206" s="507" t="s">
        <v>1018</v>
      </c>
      <c r="H206" s="508" t="str">
        <f t="shared" si="10"/>
        <v>ВОЛС</v>
      </c>
      <c r="I206" s="508" t="s">
        <v>156</v>
      </c>
      <c r="J206" s="508" t="s">
        <v>156</v>
      </c>
      <c r="K206" s="508" t="s">
        <v>156</v>
      </c>
      <c r="L206" s="508" t="s">
        <v>156</v>
      </c>
      <c r="M206" s="508" t="s">
        <v>156</v>
      </c>
      <c r="N206" s="511" t="s">
        <v>819</v>
      </c>
      <c r="O206" s="512" t="s">
        <v>156</v>
      </c>
      <c r="P206" s="510" t="str">
        <f>IFERROR(INDEX('УЦН 2.0'!H:H,MATCH('УЦН 1.0'!R206,'УЦН 2.0'!L:L,0)),"")</f>
        <v/>
      </c>
      <c r="Q206" s="510" t="str">
        <f>IFERROR(INDEX('ПРТС'!H:H,MATCH('УЦН 1.0'!R206,'ПРТС'!P:P,0)),"")</f>
        <v/>
      </c>
      <c r="R206" s="494">
        <v>1254</v>
      </c>
      <c r="S206" s="378"/>
      <c r="T206" s="378"/>
      <c r="U206" s="378"/>
      <c r="V206" s="378"/>
      <c r="W206" s="378"/>
      <c r="X206" s="378"/>
      <c r="Y206" s="378"/>
      <c r="Z206" s="378"/>
      <c r="AA206" s="378"/>
      <c r="AB206" s="378"/>
      <c r="AC206" s="378"/>
      <c r="AD206" s="378"/>
      <c r="AE206" s="378"/>
      <c r="AF206" s="378"/>
      <c r="AG206" s="378"/>
      <c r="AH206" s="378"/>
    </row>
    <row r="207">
      <c r="A207" s="502">
        <v>205</v>
      </c>
      <c r="B207" s="516" t="s">
        <v>42</v>
      </c>
      <c r="C207" s="517" t="s">
        <v>132</v>
      </c>
      <c r="D207" s="505">
        <v>2019</v>
      </c>
      <c r="E207" s="506">
        <v>43644</v>
      </c>
      <c r="F207" s="506">
        <v>43646</v>
      </c>
      <c r="G207" s="507" t="s">
        <v>822</v>
      </c>
      <c r="H207" s="508" t="str">
        <f t="shared" si="10"/>
        <v>ВОЛС</v>
      </c>
      <c r="I207" s="508" t="s">
        <v>156</v>
      </c>
      <c r="J207" s="508" t="s">
        <v>156</v>
      </c>
      <c r="K207" s="508" t="s">
        <v>156</v>
      </c>
      <c r="L207" s="508" t="s">
        <v>156</v>
      </c>
      <c r="M207" s="511" t="s">
        <v>819</v>
      </c>
      <c r="N207" s="508" t="s">
        <v>156</v>
      </c>
      <c r="O207" s="512" t="s">
        <v>156</v>
      </c>
      <c r="P207" s="510">
        <f>IFERROR(INDEX('УЦН 2.0'!H:H,MATCH('УЦН 1.0'!R207,'УЦН 2.0'!L:L,0)),"")</f>
        <v>2022</v>
      </c>
      <c r="Q207" s="510" t="str">
        <f>IFERROR(INDEX('ПРТС'!H:H,MATCH('УЦН 1.0'!R207,'ПРТС'!P:P,0)),"")</f>
        <v/>
      </c>
      <c r="R207" s="494">
        <v>1267</v>
      </c>
      <c r="S207" s="378"/>
      <c r="T207" s="378"/>
      <c r="U207" s="378"/>
      <c r="V207" s="378"/>
      <c r="W207" s="378"/>
      <c r="X207" s="378"/>
      <c r="Y207" s="378"/>
      <c r="Z207" s="378"/>
      <c r="AA207" s="378"/>
      <c r="AB207" s="378"/>
      <c r="AC207" s="378"/>
      <c r="AD207" s="378"/>
      <c r="AE207" s="378"/>
      <c r="AF207" s="378"/>
      <c r="AG207" s="378"/>
      <c r="AH207" s="378"/>
    </row>
    <row r="208">
      <c r="A208" s="502">
        <v>206</v>
      </c>
      <c r="B208" s="503" t="s">
        <v>42</v>
      </c>
      <c r="C208" s="504" t="s">
        <v>391</v>
      </c>
      <c r="D208" s="523">
        <v>2021</v>
      </c>
      <c r="E208" s="531">
        <v>44196</v>
      </c>
      <c r="F208" s="531">
        <v>44469</v>
      </c>
      <c r="G208" s="507" t="s">
        <v>1019</v>
      </c>
      <c r="H208" s="508" t="str">
        <f t="shared" si="10"/>
        <v>ВОЛС</v>
      </c>
      <c r="I208" s="508" t="s">
        <v>156</v>
      </c>
      <c r="J208" s="508" t="s">
        <v>156</v>
      </c>
      <c r="K208" s="508" t="s">
        <v>156</v>
      </c>
      <c r="L208" s="508" t="s">
        <v>156</v>
      </c>
      <c r="M208" s="508" t="s">
        <v>156</v>
      </c>
      <c r="N208" s="508" t="s">
        <v>156</v>
      </c>
      <c r="O208" s="509" t="s">
        <v>819</v>
      </c>
      <c r="P208" s="510" t="str">
        <f>IFERROR(INDEX('УЦН 2.0'!H:H,MATCH('УЦН 1.0'!R208,'УЦН 2.0'!L:L,0)),"")</f>
        <v/>
      </c>
      <c r="Q208" s="510" t="str">
        <f>IFERROR(INDEX('ПРТС'!H:H,MATCH('УЦН 1.0'!R208,'ПРТС'!P:P,0)),"")</f>
        <v/>
      </c>
      <c r="R208" s="494">
        <v>1270</v>
      </c>
      <c r="S208" s="378"/>
      <c r="T208" s="378"/>
      <c r="U208" s="378"/>
      <c r="V208" s="378"/>
      <c r="W208" s="378"/>
      <c r="X208" s="378"/>
      <c r="Y208" s="378"/>
      <c r="Z208" s="378"/>
      <c r="AA208" s="378"/>
      <c r="AB208" s="378"/>
      <c r="AC208" s="378"/>
      <c r="AD208" s="378"/>
      <c r="AE208" s="378"/>
      <c r="AF208" s="378"/>
      <c r="AG208" s="378"/>
      <c r="AH208" s="378"/>
    </row>
    <row r="209">
      <c r="A209" s="502">
        <v>207</v>
      </c>
      <c r="B209" s="503" t="s">
        <v>42</v>
      </c>
      <c r="C209" s="504" t="s">
        <v>392</v>
      </c>
      <c r="D209" s="505">
        <v>2019</v>
      </c>
      <c r="E209" s="506">
        <v>43644</v>
      </c>
      <c r="F209" s="506">
        <v>43646</v>
      </c>
      <c r="G209" s="507" t="s">
        <v>1020</v>
      </c>
      <c r="H209" s="508" t="str">
        <f t="shared" si="10"/>
        <v>ВОЛС</v>
      </c>
      <c r="I209" s="508" t="s">
        <v>156</v>
      </c>
      <c r="J209" s="508" t="s">
        <v>156</v>
      </c>
      <c r="K209" s="508" t="s">
        <v>156</v>
      </c>
      <c r="L209" s="508" t="s">
        <v>156</v>
      </c>
      <c r="M209" s="511" t="s">
        <v>819</v>
      </c>
      <c r="N209" s="508" t="s">
        <v>156</v>
      </c>
      <c r="O209" s="512" t="s">
        <v>156</v>
      </c>
      <c r="P209" s="510" t="str">
        <f>IFERROR(INDEX('УЦН 2.0'!H:H,MATCH('УЦН 1.0'!R209,'УЦН 2.0'!L:L,0)),"")</f>
        <v/>
      </c>
      <c r="Q209" s="510" t="str">
        <f>IFERROR(INDEX('ПРТС'!H:H,MATCH('УЦН 1.0'!R209,'ПРТС'!P:P,0)),"")</f>
        <v/>
      </c>
      <c r="R209" s="494">
        <v>1280</v>
      </c>
      <c r="S209" s="378"/>
      <c r="T209" s="378"/>
      <c r="U209" s="378"/>
      <c r="V209" s="378"/>
      <c r="W209" s="378"/>
      <c r="X209" s="378"/>
      <c r="Y209" s="378"/>
      <c r="Z209" s="378"/>
      <c r="AA209" s="378"/>
      <c r="AB209" s="378"/>
      <c r="AC209" s="378"/>
      <c r="AD209" s="378"/>
      <c r="AE209" s="378"/>
      <c r="AF209" s="378"/>
      <c r="AG209" s="378"/>
      <c r="AH209" s="378"/>
    </row>
    <row r="210">
      <c r="A210" s="502">
        <v>208</v>
      </c>
      <c r="B210" s="513" t="s">
        <v>44</v>
      </c>
      <c r="C210" s="514" t="s">
        <v>393</v>
      </c>
      <c r="D210" s="505">
        <v>2019</v>
      </c>
      <c r="E210" s="506">
        <v>43644</v>
      </c>
      <c r="F210" s="506">
        <v>43646</v>
      </c>
      <c r="G210" s="507" t="s">
        <v>865</v>
      </c>
      <c r="H210" s="508" t="str">
        <f t="shared" si="10"/>
        <v>ВОЛС</v>
      </c>
      <c r="I210" s="508" t="s">
        <v>156</v>
      </c>
      <c r="J210" s="508" t="s">
        <v>156</v>
      </c>
      <c r="K210" s="508" t="s">
        <v>156</v>
      </c>
      <c r="L210" s="508" t="s">
        <v>156</v>
      </c>
      <c r="M210" s="511" t="s">
        <v>819</v>
      </c>
      <c r="N210" s="508" t="s">
        <v>156</v>
      </c>
      <c r="O210" s="512" t="s">
        <v>156</v>
      </c>
      <c r="P210" s="510" t="str">
        <f>IFERROR(INDEX('УЦН 2.0'!H:H,MATCH('УЦН 1.0'!R210,'УЦН 2.0'!L:L,0)),"")</f>
        <v/>
      </c>
      <c r="Q210" s="510">
        <f>IFERROR(INDEX('ПРТС'!H:H,MATCH('УЦН 1.0'!R210,'ПРТС'!P:P,0)),"")</f>
        <v>2023</v>
      </c>
      <c r="R210" s="494">
        <v>1303</v>
      </c>
      <c r="S210" s="378"/>
      <c r="T210" s="378"/>
      <c r="U210" s="378"/>
      <c r="V210" s="378"/>
      <c r="W210" s="378"/>
      <c r="X210" s="378"/>
      <c r="Y210" s="378"/>
      <c r="Z210" s="378"/>
      <c r="AA210" s="378"/>
      <c r="AB210" s="378"/>
      <c r="AC210" s="378"/>
      <c r="AD210" s="378"/>
      <c r="AE210" s="378"/>
      <c r="AF210" s="378"/>
      <c r="AG210" s="378"/>
      <c r="AH210" s="378"/>
    </row>
    <row r="211">
      <c r="A211" s="502">
        <v>209</v>
      </c>
      <c r="B211" s="503" t="s">
        <v>44</v>
      </c>
      <c r="C211" s="504" t="s">
        <v>394</v>
      </c>
      <c r="D211" s="505">
        <v>2021</v>
      </c>
      <c r="E211" s="506">
        <v>44377</v>
      </c>
      <c r="F211" s="506">
        <v>44469</v>
      </c>
      <c r="G211" s="507" t="s">
        <v>1021</v>
      </c>
      <c r="H211" s="508" t="str">
        <f t="shared" si="10"/>
        <v>ВОЛС</v>
      </c>
      <c r="I211" s="508" t="s">
        <v>156</v>
      </c>
      <c r="J211" s="508" t="s">
        <v>156</v>
      </c>
      <c r="K211" s="508" t="s">
        <v>156</v>
      </c>
      <c r="L211" s="508" t="s">
        <v>156</v>
      </c>
      <c r="M211" s="508" t="s">
        <v>156</v>
      </c>
      <c r="N211" s="508" t="s">
        <v>156</v>
      </c>
      <c r="O211" s="509" t="s">
        <v>819</v>
      </c>
      <c r="P211" s="510">
        <f>IFERROR(INDEX('УЦН 2.0'!H:H,MATCH('УЦН 1.0'!R211,'УЦН 2.0'!L:L,0)),"")</f>
        <v>2024</v>
      </c>
      <c r="Q211" s="510" t="str">
        <f>IFERROR(INDEX('ПРТС'!H:H,MATCH('УЦН 1.0'!R211,'ПРТС'!P:P,0)),"")</f>
        <v/>
      </c>
      <c r="R211" s="494">
        <v>1312</v>
      </c>
      <c r="S211" s="378"/>
      <c r="T211" s="378"/>
      <c r="U211" s="378"/>
      <c r="V211" s="378"/>
      <c r="W211" s="378"/>
      <c r="X211" s="378"/>
      <c r="Y211" s="378"/>
      <c r="Z211" s="378"/>
      <c r="AA211" s="378"/>
      <c r="AB211" s="378"/>
      <c r="AC211" s="378"/>
      <c r="AD211" s="378"/>
      <c r="AE211" s="378"/>
      <c r="AF211" s="378"/>
      <c r="AG211" s="378"/>
      <c r="AH211" s="378"/>
    </row>
    <row r="212">
      <c r="A212" s="502">
        <v>210</v>
      </c>
      <c r="B212" s="516" t="s">
        <v>44</v>
      </c>
      <c r="C212" s="517" t="s">
        <v>395</v>
      </c>
      <c r="D212" s="505">
        <v>2019</v>
      </c>
      <c r="E212" s="506">
        <v>43644</v>
      </c>
      <c r="F212" s="506">
        <v>43646</v>
      </c>
      <c r="G212" s="507" t="s">
        <v>1022</v>
      </c>
      <c r="H212" s="508" t="str">
        <f t="shared" si="10"/>
        <v>ВОЛС</v>
      </c>
      <c r="I212" s="508" t="s">
        <v>156</v>
      </c>
      <c r="J212" s="508" t="s">
        <v>156</v>
      </c>
      <c r="K212" s="508" t="s">
        <v>156</v>
      </c>
      <c r="L212" s="508" t="s">
        <v>156</v>
      </c>
      <c r="M212" s="511" t="s">
        <v>819</v>
      </c>
      <c r="N212" s="508" t="s">
        <v>156</v>
      </c>
      <c r="O212" s="512" t="s">
        <v>156</v>
      </c>
      <c r="P212" s="510">
        <f>IFERROR(INDEX('УЦН 2.0'!H:H,MATCH('УЦН 1.0'!R212,'УЦН 2.0'!L:L,0)),"")</f>
        <v>2021</v>
      </c>
      <c r="Q212" s="510" t="str">
        <f>IFERROR(INDEX('ПРТС'!H:H,MATCH('УЦН 1.0'!R212,'ПРТС'!P:P,0)),"")</f>
        <v/>
      </c>
      <c r="R212" s="494">
        <v>1315</v>
      </c>
      <c r="S212" s="378"/>
      <c r="T212" s="378"/>
      <c r="U212" s="378"/>
      <c r="V212" s="378"/>
      <c r="W212" s="378"/>
      <c r="X212" s="378"/>
      <c r="Y212" s="378"/>
      <c r="Z212" s="378"/>
      <c r="AA212" s="378"/>
      <c r="AB212" s="378"/>
      <c r="AC212" s="378"/>
      <c r="AD212" s="378"/>
      <c r="AE212" s="378"/>
      <c r="AF212" s="378"/>
      <c r="AG212" s="378"/>
      <c r="AH212" s="378"/>
    </row>
    <row r="213">
      <c r="A213" s="502">
        <v>211</v>
      </c>
      <c r="B213" s="503" t="s">
        <v>44</v>
      </c>
      <c r="C213" s="504" t="s">
        <v>396</v>
      </c>
      <c r="D213" s="505">
        <v>2019</v>
      </c>
      <c r="E213" s="506">
        <v>43644</v>
      </c>
      <c r="F213" s="506">
        <v>43646</v>
      </c>
      <c r="G213" s="507" t="s">
        <v>1023</v>
      </c>
      <c r="H213" s="508" t="str">
        <f t="shared" si="10"/>
        <v>ВОЛС</v>
      </c>
      <c r="I213" s="508" t="s">
        <v>156</v>
      </c>
      <c r="J213" s="508" t="s">
        <v>156</v>
      </c>
      <c r="K213" s="508" t="s">
        <v>156</v>
      </c>
      <c r="L213" s="508" t="s">
        <v>156</v>
      </c>
      <c r="M213" s="511" t="s">
        <v>819</v>
      </c>
      <c r="N213" s="508" t="s">
        <v>156</v>
      </c>
      <c r="O213" s="512" t="s">
        <v>156</v>
      </c>
      <c r="P213" s="510" t="str">
        <f>IFERROR(INDEX('УЦН 2.0'!H:H,MATCH('УЦН 1.0'!R213,'УЦН 2.0'!L:L,0)),"")</f>
        <v/>
      </c>
      <c r="Q213" s="510" t="str">
        <f>IFERROR(INDEX('ПРТС'!H:H,MATCH('УЦН 1.0'!R213,'ПРТС'!P:P,0)),"")</f>
        <v/>
      </c>
      <c r="R213" s="494">
        <v>1317</v>
      </c>
      <c r="S213" s="378"/>
      <c r="T213" s="378"/>
      <c r="U213" s="378"/>
      <c r="V213" s="378"/>
      <c r="W213" s="378"/>
      <c r="X213" s="378"/>
      <c r="Y213" s="378"/>
      <c r="Z213" s="378"/>
      <c r="AA213" s="378"/>
      <c r="AB213" s="378"/>
      <c r="AC213" s="378"/>
      <c r="AD213" s="378"/>
      <c r="AE213" s="378"/>
      <c r="AF213" s="378"/>
      <c r="AG213" s="378"/>
      <c r="AH213" s="378"/>
    </row>
    <row r="214">
      <c r="A214" s="502">
        <v>212</v>
      </c>
      <c r="B214" s="503" t="s">
        <v>44</v>
      </c>
      <c r="C214" s="504" t="s">
        <v>397</v>
      </c>
      <c r="D214" s="505">
        <v>2021</v>
      </c>
      <c r="E214" s="506">
        <v>44377</v>
      </c>
      <c r="F214" s="506">
        <v>44561</v>
      </c>
      <c r="G214" s="507" t="s">
        <v>1024</v>
      </c>
      <c r="H214" s="508" t="str">
        <f t="shared" si="10"/>
        <v>ВОЛС</v>
      </c>
      <c r="I214" s="508" t="s">
        <v>156</v>
      </c>
      <c r="J214" s="508" t="s">
        <v>156</v>
      </c>
      <c r="K214" s="508" t="s">
        <v>156</v>
      </c>
      <c r="L214" s="508" t="s">
        <v>156</v>
      </c>
      <c r="M214" s="508" t="s">
        <v>156</v>
      </c>
      <c r="N214" s="508" t="s">
        <v>156</v>
      </c>
      <c r="O214" s="509" t="s">
        <v>819</v>
      </c>
      <c r="P214" s="510" t="str">
        <f>IFERROR(INDEX('УЦН 2.0'!H:H,MATCH('УЦН 1.0'!R214,'УЦН 2.0'!L:L,0)),"")</f>
        <v/>
      </c>
      <c r="Q214" s="510" t="str">
        <f>IFERROR(INDEX('ПРТС'!H:H,MATCH('УЦН 1.0'!R214,'ПРТС'!P:P,0)),"")</f>
        <v/>
      </c>
      <c r="R214" s="494">
        <v>1340</v>
      </c>
      <c r="S214" s="378"/>
      <c r="T214" s="378"/>
      <c r="U214" s="378"/>
      <c r="V214" s="378"/>
      <c r="W214" s="378"/>
      <c r="X214" s="378"/>
      <c r="Y214" s="378"/>
      <c r="Z214" s="378"/>
      <c r="AA214" s="378"/>
      <c r="AB214" s="378"/>
      <c r="AC214" s="378"/>
      <c r="AD214" s="378"/>
      <c r="AE214" s="378"/>
      <c r="AF214" s="378"/>
      <c r="AG214" s="378"/>
      <c r="AH214" s="378"/>
    </row>
    <row r="215">
      <c r="A215" s="502">
        <v>213</v>
      </c>
      <c r="B215" s="503" t="s">
        <v>398</v>
      </c>
      <c r="C215" s="504" t="s">
        <v>399</v>
      </c>
      <c r="D215" s="505">
        <v>2019</v>
      </c>
      <c r="E215" s="506">
        <v>43826</v>
      </c>
      <c r="F215" s="506">
        <v>43830</v>
      </c>
      <c r="G215" s="507" t="s">
        <v>1025</v>
      </c>
      <c r="H215" s="508" t="str">
        <f t="shared" si="10"/>
        <v>ВОЛС</v>
      </c>
      <c r="I215" s="508" t="s">
        <v>156</v>
      </c>
      <c r="J215" s="508" t="s">
        <v>156</v>
      </c>
      <c r="K215" s="508" t="s">
        <v>156</v>
      </c>
      <c r="L215" s="508" t="s">
        <v>156</v>
      </c>
      <c r="M215" s="511" t="s">
        <v>819</v>
      </c>
      <c r="N215" s="508" t="s">
        <v>156</v>
      </c>
      <c r="O215" s="512" t="s">
        <v>156</v>
      </c>
      <c r="P215" s="510" t="str">
        <f>IFERROR(INDEX('УЦН 2.0'!H:H,MATCH('УЦН 1.0'!R215,'УЦН 2.0'!L:L,0)),"")</f>
        <v/>
      </c>
      <c r="Q215" s="510" t="str">
        <f>IFERROR(INDEX('ПРТС'!H:H,MATCH('УЦН 1.0'!R215,'ПРТС'!P:P,0)),"")</f>
        <v/>
      </c>
      <c r="R215" s="494">
        <v>1347</v>
      </c>
      <c r="S215" s="378"/>
      <c r="T215" s="378"/>
      <c r="U215" s="378"/>
      <c r="V215" s="378"/>
      <c r="W215" s="378"/>
      <c r="X215" s="378"/>
      <c r="Y215" s="378"/>
      <c r="Z215" s="378"/>
      <c r="AA215" s="378"/>
      <c r="AB215" s="378"/>
      <c r="AC215" s="378"/>
      <c r="AD215" s="378"/>
      <c r="AE215" s="378"/>
      <c r="AF215" s="378"/>
      <c r="AG215" s="378"/>
      <c r="AH215" s="378"/>
    </row>
    <row r="216">
      <c r="A216" s="502">
        <v>214</v>
      </c>
      <c r="B216" s="513" t="s">
        <v>398</v>
      </c>
      <c r="C216" s="514" t="s">
        <v>200</v>
      </c>
      <c r="D216" s="505">
        <v>2019</v>
      </c>
      <c r="E216" s="506">
        <v>43826</v>
      </c>
      <c r="F216" s="506">
        <v>43830</v>
      </c>
      <c r="G216" s="507" t="s">
        <v>1026</v>
      </c>
      <c r="H216" s="508" t="str">
        <f t="shared" si="10"/>
        <v>ВОЛС</v>
      </c>
      <c r="I216" s="508" t="s">
        <v>156</v>
      </c>
      <c r="J216" s="508" t="s">
        <v>156</v>
      </c>
      <c r="K216" s="508" t="s">
        <v>156</v>
      </c>
      <c r="L216" s="508" t="s">
        <v>156</v>
      </c>
      <c r="M216" s="511" t="s">
        <v>819</v>
      </c>
      <c r="N216" s="508" t="s">
        <v>156</v>
      </c>
      <c r="O216" s="512" t="s">
        <v>156</v>
      </c>
      <c r="P216" s="510" t="str">
        <f>IFERROR(INDEX('УЦН 2.0'!H:H,MATCH('УЦН 1.0'!R216,'УЦН 2.0'!L:L,0)),"")</f>
        <v/>
      </c>
      <c r="Q216" s="510">
        <f>IFERROR(INDEX('ПРТС'!H:H,MATCH('УЦН 1.0'!R216,'ПРТС'!P:P,0)),"")</f>
        <v>2023</v>
      </c>
      <c r="R216" s="494">
        <v>1349</v>
      </c>
      <c r="S216" s="378"/>
      <c r="T216" s="378"/>
      <c r="U216" s="378"/>
      <c r="V216" s="378"/>
      <c r="W216" s="378"/>
      <c r="X216" s="378"/>
      <c r="Y216" s="378"/>
      <c r="Z216" s="378"/>
      <c r="AA216" s="378"/>
      <c r="AB216" s="378"/>
      <c r="AC216" s="378"/>
      <c r="AD216" s="378"/>
      <c r="AE216" s="378"/>
      <c r="AF216" s="378"/>
      <c r="AG216" s="378"/>
      <c r="AH216" s="378"/>
    </row>
    <row r="217">
      <c r="A217" s="502">
        <v>215</v>
      </c>
      <c r="B217" s="516" t="s">
        <v>398</v>
      </c>
      <c r="C217" s="517" t="s">
        <v>400</v>
      </c>
      <c r="D217" s="505">
        <v>2019</v>
      </c>
      <c r="E217" s="506">
        <v>43826</v>
      </c>
      <c r="F217" s="506">
        <v>43830</v>
      </c>
      <c r="G217" s="507" t="s">
        <v>1027</v>
      </c>
      <c r="H217" s="508" t="str">
        <f t="shared" si="10"/>
        <v>ВОЛС</v>
      </c>
      <c r="I217" s="508" t="s">
        <v>156</v>
      </c>
      <c r="J217" s="508" t="s">
        <v>156</v>
      </c>
      <c r="K217" s="508" t="s">
        <v>156</v>
      </c>
      <c r="L217" s="508" t="s">
        <v>156</v>
      </c>
      <c r="M217" s="511" t="s">
        <v>819</v>
      </c>
      <c r="N217" s="508" t="s">
        <v>156</v>
      </c>
      <c r="O217" s="512" t="s">
        <v>156</v>
      </c>
      <c r="P217" s="510">
        <f>IFERROR(INDEX('УЦН 2.0'!H:H,MATCH('УЦН 1.0'!R217,'УЦН 2.0'!L:L,0)),"")</f>
        <v>2021</v>
      </c>
      <c r="Q217" s="510" t="str">
        <f>IFERROR(INDEX('ПРТС'!H:H,MATCH('УЦН 1.0'!R217,'ПРТС'!P:P,0)),"")</f>
        <v/>
      </c>
      <c r="R217" s="494">
        <v>1351</v>
      </c>
      <c r="S217" s="378"/>
      <c r="T217" s="378"/>
      <c r="U217" s="378"/>
      <c r="V217" s="378"/>
      <c r="W217" s="378"/>
      <c r="X217" s="378"/>
      <c r="Y217" s="378"/>
      <c r="Z217" s="378"/>
      <c r="AA217" s="378"/>
      <c r="AB217" s="378"/>
      <c r="AC217" s="378"/>
      <c r="AD217" s="378"/>
      <c r="AE217" s="378"/>
      <c r="AF217" s="378"/>
      <c r="AG217" s="378"/>
      <c r="AH217" s="378"/>
    </row>
    <row r="218">
      <c r="A218" s="502">
        <v>216</v>
      </c>
      <c r="B218" s="516" t="s">
        <v>398</v>
      </c>
      <c r="C218" s="517" t="s">
        <v>401</v>
      </c>
      <c r="D218" s="505">
        <v>2017</v>
      </c>
      <c r="E218" s="506">
        <v>42906</v>
      </c>
      <c r="F218" s="506">
        <v>43008</v>
      </c>
      <c r="G218" s="507" t="s">
        <v>1028</v>
      </c>
      <c r="H218" s="508" t="str">
        <f t="shared" si="10"/>
        <v>ВОЛС</v>
      </c>
      <c r="I218" s="508" t="s">
        <v>156</v>
      </c>
      <c r="J218" s="508" t="s">
        <v>156</v>
      </c>
      <c r="K218" s="511" t="s">
        <v>819</v>
      </c>
      <c r="L218" s="508" t="s">
        <v>156</v>
      </c>
      <c r="M218" s="508" t="s">
        <v>156</v>
      </c>
      <c r="N218" s="508" t="s">
        <v>156</v>
      </c>
      <c r="O218" s="512" t="s">
        <v>156</v>
      </c>
      <c r="P218" s="510">
        <f>IFERROR(INDEX('УЦН 2.0'!H:H,MATCH('УЦН 1.0'!R218,'УЦН 2.0'!L:L,0)),"")</f>
        <v>2021</v>
      </c>
      <c r="Q218" s="510" t="str">
        <f>IFERROR(INDEX('ПРТС'!H:H,MATCH('УЦН 1.0'!R218,'ПРТС'!P:P,0)),"")</f>
        <v/>
      </c>
      <c r="R218" s="494">
        <v>1363</v>
      </c>
      <c r="S218" s="378"/>
      <c r="T218" s="378"/>
      <c r="U218" s="378"/>
      <c r="V218" s="378"/>
      <c r="W218" s="378"/>
      <c r="X218" s="378"/>
      <c r="Y218" s="378"/>
      <c r="Z218" s="378"/>
      <c r="AA218" s="378"/>
      <c r="AB218" s="378"/>
      <c r="AC218" s="378"/>
      <c r="AD218" s="378"/>
      <c r="AE218" s="378"/>
      <c r="AF218" s="378"/>
      <c r="AG218" s="378"/>
      <c r="AH218" s="378"/>
    </row>
    <row r="219">
      <c r="A219" s="502">
        <v>217</v>
      </c>
      <c r="B219" s="513" t="s">
        <v>398</v>
      </c>
      <c r="C219" s="514" t="s">
        <v>402</v>
      </c>
      <c r="D219" s="505">
        <v>2019</v>
      </c>
      <c r="E219" s="506">
        <v>43826</v>
      </c>
      <c r="F219" s="506">
        <v>43830</v>
      </c>
      <c r="G219" s="507" t="s">
        <v>1029</v>
      </c>
      <c r="H219" s="508" t="str">
        <f t="shared" si="10"/>
        <v>ВОЛС</v>
      </c>
      <c r="I219" s="508" t="s">
        <v>156</v>
      </c>
      <c r="J219" s="508" t="s">
        <v>156</v>
      </c>
      <c r="K219" s="508" t="s">
        <v>156</v>
      </c>
      <c r="L219" s="508" t="s">
        <v>156</v>
      </c>
      <c r="M219" s="511" t="s">
        <v>819</v>
      </c>
      <c r="N219" s="508" t="s">
        <v>156</v>
      </c>
      <c r="O219" s="512" t="s">
        <v>156</v>
      </c>
      <c r="P219" s="510" t="str">
        <f>IFERROR(INDEX('УЦН 2.0'!H:H,MATCH('УЦН 1.0'!R219,'УЦН 2.0'!L:L,0)),"")</f>
        <v/>
      </c>
      <c r="Q219" s="510">
        <f>IFERROR(INDEX('ПРТС'!H:H,MATCH('УЦН 1.0'!R219,'ПРТС'!P:P,0)),"")</f>
        <v>2019</v>
      </c>
      <c r="R219" s="494">
        <v>1365</v>
      </c>
      <c r="S219" s="378"/>
      <c r="T219" s="378"/>
      <c r="U219" s="378"/>
      <c r="V219" s="378"/>
      <c r="W219" s="378"/>
      <c r="X219" s="378"/>
      <c r="Y219" s="378"/>
      <c r="Z219" s="378"/>
      <c r="AA219" s="378"/>
      <c r="AB219" s="378"/>
      <c r="AC219" s="378"/>
      <c r="AD219" s="378"/>
      <c r="AE219" s="378"/>
      <c r="AF219" s="378"/>
      <c r="AG219" s="378"/>
      <c r="AH219" s="378"/>
    </row>
    <row r="220">
      <c r="A220" s="502">
        <v>218</v>
      </c>
      <c r="B220" s="503" t="s">
        <v>398</v>
      </c>
      <c r="C220" s="504" t="s">
        <v>403</v>
      </c>
      <c r="D220" s="505">
        <v>2019</v>
      </c>
      <c r="E220" s="506">
        <v>43826</v>
      </c>
      <c r="F220" s="506">
        <v>43830</v>
      </c>
      <c r="G220" s="507" t="s">
        <v>1030</v>
      </c>
      <c r="H220" s="508" t="str">
        <f t="shared" si="10"/>
        <v>ВОЛС</v>
      </c>
      <c r="I220" s="508" t="s">
        <v>156</v>
      </c>
      <c r="J220" s="508" t="s">
        <v>156</v>
      </c>
      <c r="K220" s="508" t="s">
        <v>156</v>
      </c>
      <c r="L220" s="508" t="s">
        <v>156</v>
      </c>
      <c r="M220" s="511" t="s">
        <v>819</v>
      </c>
      <c r="N220" s="508" t="s">
        <v>156</v>
      </c>
      <c r="O220" s="512" t="s">
        <v>156</v>
      </c>
      <c r="P220" s="510" t="str">
        <f>IFERROR(INDEX('УЦН 2.0'!H:H,MATCH('УЦН 1.0'!R220,'УЦН 2.0'!L:L,0)),"")</f>
        <v/>
      </c>
      <c r="Q220" s="510" t="str">
        <f>IFERROR(INDEX('ПРТС'!H:H,MATCH('УЦН 1.0'!R220,'ПРТС'!P:P,0)),"")</f>
        <v/>
      </c>
      <c r="R220" s="494">
        <v>1370</v>
      </c>
      <c r="S220" s="378"/>
      <c r="T220" s="378"/>
      <c r="U220" s="378"/>
      <c r="V220" s="378"/>
      <c r="W220" s="378"/>
      <c r="X220" s="378"/>
      <c r="Y220" s="378"/>
      <c r="Z220" s="378"/>
      <c r="AA220" s="378"/>
      <c r="AB220" s="378"/>
      <c r="AC220" s="378"/>
      <c r="AD220" s="378"/>
      <c r="AE220" s="378"/>
      <c r="AF220" s="378"/>
      <c r="AG220" s="378"/>
      <c r="AH220" s="378"/>
    </row>
    <row r="221">
      <c r="A221" s="502">
        <v>219</v>
      </c>
      <c r="B221" s="513" t="s">
        <v>398</v>
      </c>
      <c r="C221" s="514" t="s">
        <v>404</v>
      </c>
      <c r="D221" s="505">
        <v>2021</v>
      </c>
      <c r="E221" s="506">
        <v>44560</v>
      </c>
      <c r="F221" s="506">
        <v>44561</v>
      </c>
      <c r="G221" s="507" t="s">
        <v>1031</v>
      </c>
      <c r="H221" s="508" t="str">
        <f t="shared" si="10"/>
        <v>ВОЛС</v>
      </c>
      <c r="I221" s="508" t="s">
        <v>156</v>
      </c>
      <c r="J221" s="508" t="s">
        <v>156</v>
      </c>
      <c r="K221" s="508" t="s">
        <v>156</v>
      </c>
      <c r="L221" s="508" t="s">
        <v>156</v>
      </c>
      <c r="M221" s="508" t="s">
        <v>156</v>
      </c>
      <c r="N221" s="508" t="s">
        <v>156</v>
      </c>
      <c r="O221" s="509" t="s">
        <v>819</v>
      </c>
      <c r="P221" s="510" t="str">
        <f>IFERROR(INDEX('УЦН 2.0'!H:H,MATCH('УЦН 1.0'!R221,'УЦН 2.0'!L:L,0)),"")</f>
        <v/>
      </c>
      <c r="Q221" s="510">
        <f>IFERROR(INDEX('ПРТС'!H:H,MATCH('УЦН 1.0'!R221,'ПРТС'!P:P,0)),"")</f>
        <v>2021</v>
      </c>
      <c r="R221" s="494">
        <v>1372</v>
      </c>
      <c r="S221" s="378"/>
      <c r="T221" s="378"/>
      <c r="U221" s="378"/>
      <c r="V221" s="378"/>
      <c r="W221" s="378"/>
      <c r="X221" s="378"/>
      <c r="Y221" s="378"/>
      <c r="Z221" s="378"/>
      <c r="AA221" s="378"/>
      <c r="AB221" s="378"/>
      <c r="AC221" s="378"/>
      <c r="AD221" s="378"/>
      <c r="AE221" s="378"/>
      <c r="AF221" s="378"/>
      <c r="AG221" s="378"/>
      <c r="AH221" s="378"/>
    </row>
    <row r="222">
      <c r="A222" s="502">
        <v>220</v>
      </c>
      <c r="B222" s="503" t="s">
        <v>405</v>
      </c>
      <c r="C222" s="504" t="s">
        <v>406</v>
      </c>
      <c r="D222" s="505">
        <v>2021</v>
      </c>
      <c r="E222" s="506">
        <v>44560</v>
      </c>
      <c r="F222" s="506">
        <v>44561</v>
      </c>
      <c r="G222" s="507" t="s">
        <v>1032</v>
      </c>
      <c r="H222" s="508" t="str">
        <f t="shared" si="10"/>
        <v>Спутник</v>
      </c>
      <c r="I222" s="508" t="s">
        <v>156</v>
      </c>
      <c r="J222" s="508" t="s">
        <v>156</v>
      </c>
      <c r="K222" s="508" t="s">
        <v>156</v>
      </c>
      <c r="L222" s="508" t="s">
        <v>156</v>
      </c>
      <c r="M222" s="508" t="s">
        <v>156</v>
      </c>
      <c r="N222" s="508" t="s">
        <v>156</v>
      </c>
      <c r="O222" s="537" t="s">
        <v>882</v>
      </c>
      <c r="P222" s="510">
        <f>IFERROR(INDEX('УЦН 2.0'!H:H,MATCH('УЦН 1.0'!R222,'УЦН 2.0'!L:L,0)),"")</f>
        <v>2024</v>
      </c>
      <c r="Q222" s="510" t="str">
        <f>IFERROR(INDEX('ПРТС'!H:H,MATCH('УЦН 1.0'!R222,'ПРТС'!P:P,0)),"")</f>
        <v/>
      </c>
      <c r="R222" s="494">
        <v>1379</v>
      </c>
      <c r="S222" s="378"/>
      <c r="T222" s="378"/>
      <c r="U222" s="378"/>
      <c r="V222" s="378"/>
      <c r="W222" s="378"/>
      <c r="X222" s="378"/>
      <c r="Y222" s="378"/>
      <c r="Z222" s="378"/>
      <c r="AA222" s="378"/>
      <c r="AB222" s="378"/>
      <c r="AC222" s="378"/>
      <c r="AD222" s="378"/>
      <c r="AE222" s="378"/>
      <c r="AF222" s="378"/>
      <c r="AG222" s="378"/>
      <c r="AH222" s="378"/>
    </row>
    <row r="223">
      <c r="A223" s="502">
        <v>221</v>
      </c>
      <c r="B223" s="516" t="s">
        <v>46</v>
      </c>
      <c r="C223" s="517" t="s">
        <v>407</v>
      </c>
      <c r="D223" s="505">
        <v>2021</v>
      </c>
      <c r="E223" s="506">
        <v>44377</v>
      </c>
      <c r="F223" s="506">
        <v>44469</v>
      </c>
      <c r="G223" s="507" t="s">
        <v>1033</v>
      </c>
      <c r="H223" s="508" t="str">
        <f t="shared" si="10"/>
        <v>ВОЛС</v>
      </c>
      <c r="I223" s="508" t="s">
        <v>156</v>
      </c>
      <c r="J223" s="508" t="s">
        <v>156</v>
      </c>
      <c r="K223" s="508" t="s">
        <v>156</v>
      </c>
      <c r="L223" s="508" t="s">
        <v>156</v>
      </c>
      <c r="M223" s="508" t="s">
        <v>156</v>
      </c>
      <c r="N223" s="508" t="s">
        <v>156</v>
      </c>
      <c r="O223" s="509" t="s">
        <v>819</v>
      </c>
      <c r="P223" s="510" t="str">
        <f>IFERROR(INDEX('УЦН 2.0'!H:H,MATCH('УЦН 1.0'!R223,'УЦН 2.0'!L:L,0)),"")</f>
        <v xml:space="preserve">2023 (с 2022)</v>
      </c>
      <c r="Q223" s="510" t="str">
        <f>IFERROR(INDEX('ПРТС'!H:H,MATCH('УЦН 1.0'!R223,'ПРТС'!P:P,0)),"")</f>
        <v/>
      </c>
      <c r="R223" s="494">
        <v>1392</v>
      </c>
      <c r="S223" s="378"/>
      <c r="T223" s="378"/>
      <c r="U223" s="378"/>
      <c r="V223" s="378"/>
      <c r="W223" s="378"/>
      <c r="X223" s="378"/>
      <c r="Y223" s="378"/>
      <c r="Z223" s="378"/>
      <c r="AA223" s="378"/>
      <c r="AB223" s="378"/>
      <c r="AC223" s="378"/>
      <c r="AD223" s="378"/>
      <c r="AE223" s="378"/>
      <c r="AF223" s="378"/>
      <c r="AG223" s="378"/>
      <c r="AH223" s="378"/>
    </row>
    <row r="224">
      <c r="A224" s="502">
        <v>222</v>
      </c>
      <c r="B224" s="503" t="s">
        <v>46</v>
      </c>
      <c r="C224" s="504" t="s">
        <v>408</v>
      </c>
      <c r="D224" s="505">
        <v>2019</v>
      </c>
      <c r="E224" s="506">
        <v>43644</v>
      </c>
      <c r="F224" s="506">
        <v>43646</v>
      </c>
      <c r="G224" s="507" t="s">
        <v>842</v>
      </c>
      <c r="H224" s="508" t="str">
        <f t="shared" si="10"/>
        <v>ВОЛС</v>
      </c>
      <c r="I224" s="508" t="s">
        <v>156</v>
      </c>
      <c r="J224" s="508" t="s">
        <v>156</v>
      </c>
      <c r="K224" s="508" t="s">
        <v>156</v>
      </c>
      <c r="L224" s="508" t="s">
        <v>156</v>
      </c>
      <c r="M224" s="511" t="s">
        <v>819</v>
      </c>
      <c r="N224" s="508" t="s">
        <v>156</v>
      </c>
      <c r="O224" s="512" t="s">
        <v>156</v>
      </c>
      <c r="P224" s="510" t="str">
        <f>IFERROR(INDEX('УЦН 2.0'!H:H,MATCH('УЦН 1.0'!R224,'УЦН 2.0'!L:L,0)),"")</f>
        <v/>
      </c>
      <c r="Q224" s="510" t="str">
        <f>IFERROR(INDEX('ПРТС'!H:H,MATCH('УЦН 1.0'!R224,'ПРТС'!P:P,0)),"")</f>
        <v/>
      </c>
      <c r="R224" s="494">
        <v>1395</v>
      </c>
      <c r="S224" s="378"/>
      <c r="T224" s="378"/>
      <c r="U224" s="378"/>
      <c r="V224" s="378"/>
      <c r="W224" s="378"/>
      <c r="X224" s="378"/>
      <c r="Y224" s="378"/>
      <c r="Z224" s="378"/>
      <c r="AA224" s="378"/>
      <c r="AB224" s="378"/>
      <c r="AC224" s="378"/>
      <c r="AD224" s="378"/>
      <c r="AE224" s="378"/>
      <c r="AF224" s="378"/>
      <c r="AG224" s="378"/>
      <c r="AH224" s="378"/>
    </row>
    <row r="225">
      <c r="A225" s="502">
        <v>223</v>
      </c>
      <c r="B225" s="513" t="s">
        <v>46</v>
      </c>
      <c r="C225" s="514" t="s">
        <v>409</v>
      </c>
      <c r="D225" s="505">
        <v>2021</v>
      </c>
      <c r="E225" s="506">
        <v>44377</v>
      </c>
      <c r="F225" s="506">
        <v>44469</v>
      </c>
      <c r="G225" s="507" t="s">
        <v>1034</v>
      </c>
      <c r="H225" s="508" t="str">
        <f t="shared" si="10"/>
        <v>ВОЛС</v>
      </c>
      <c r="I225" s="508" t="s">
        <v>156</v>
      </c>
      <c r="J225" s="508" t="s">
        <v>156</v>
      </c>
      <c r="K225" s="508" t="s">
        <v>156</v>
      </c>
      <c r="L225" s="508" t="s">
        <v>156</v>
      </c>
      <c r="M225" s="508" t="s">
        <v>156</v>
      </c>
      <c r="N225" s="508" t="s">
        <v>156</v>
      </c>
      <c r="O225" s="509" t="s">
        <v>819</v>
      </c>
      <c r="P225" s="510" t="str">
        <f>IFERROR(INDEX('УЦН 2.0'!H:H,MATCH('УЦН 1.0'!R225,'УЦН 2.0'!L:L,0)),"")</f>
        <v/>
      </c>
      <c r="Q225" s="510">
        <f>IFERROR(INDEX('ПРТС'!H:H,MATCH('УЦН 1.0'!R225,'ПРТС'!P:P,0)),"")</f>
        <v>2023</v>
      </c>
      <c r="R225" s="494">
        <v>1404</v>
      </c>
      <c r="S225" s="378"/>
      <c r="T225" s="378"/>
      <c r="U225" s="378"/>
      <c r="V225" s="378"/>
      <c r="W225" s="378"/>
      <c r="X225" s="378"/>
      <c r="Y225" s="378"/>
      <c r="Z225" s="378"/>
      <c r="AA225" s="378"/>
      <c r="AB225" s="378"/>
      <c r="AC225" s="378"/>
      <c r="AD225" s="378"/>
      <c r="AE225" s="378"/>
      <c r="AF225" s="378"/>
      <c r="AG225" s="378"/>
      <c r="AH225" s="378"/>
    </row>
    <row r="226">
      <c r="A226" s="502">
        <v>224</v>
      </c>
      <c r="B226" s="503" t="s">
        <v>46</v>
      </c>
      <c r="C226" s="504" t="s">
        <v>410</v>
      </c>
      <c r="D226" s="505">
        <v>2019</v>
      </c>
      <c r="E226" s="506">
        <v>43644</v>
      </c>
      <c r="F226" s="506">
        <v>43646</v>
      </c>
      <c r="G226" s="507" t="s">
        <v>843</v>
      </c>
      <c r="H226" s="508" t="str">
        <f t="shared" si="10"/>
        <v>ВОЛС</v>
      </c>
      <c r="I226" s="508" t="s">
        <v>156</v>
      </c>
      <c r="J226" s="508" t="s">
        <v>156</v>
      </c>
      <c r="K226" s="508" t="s">
        <v>156</v>
      </c>
      <c r="L226" s="508" t="s">
        <v>156</v>
      </c>
      <c r="M226" s="511" t="s">
        <v>819</v>
      </c>
      <c r="N226" s="508" t="s">
        <v>156</v>
      </c>
      <c r="O226" s="512" t="s">
        <v>156</v>
      </c>
      <c r="P226" s="510" t="str">
        <f>IFERROR(INDEX('УЦН 2.0'!H:H,MATCH('УЦН 1.0'!R226,'УЦН 2.0'!L:L,0)),"")</f>
        <v/>
      </c>
      <c r="Q226" s="510" t="str">
        <f>IFERROR(INDEX('ПРТС'!H:H,MATCH('УЦН 1.0'!R226,'ПРТС'!P:P,0)),"")</f>
        <v/>
      </c>
      <c r="R226" s="494">
        <v>1406</v>
      </c>
      <c r="S226" s="378"/>
      <c r="T226" s="378"/>
      <c r="U226" s="378"/>
      <c r="V226" s="378"/>
      <c r="W226" s="378"/>
      <c r="X226" s="378"/>
      <c r="Y226" s="378"/>
      <c r="Z226" s="378"/>
      <c r="AA226" s="378"/>
      <c r="AB226" s="378"/>
      <c r="AC226" s="378"/>
      <c r="AD226" s="378"/>
      <c r="AE226" s="378"/>
      <c r="AF226" s="378"/>
      <c r="AG226" s="378"/>
      <c r="AH226" s="378"/>
    </row>
    <row r="227">
      <c r="A227" s="502">
        <v>225</v>
      </c>
      <c r="B227" s="503" t="s">
        <v>46</v>
      </c>
      <c r="C227" s="504" t="s">
        <v>411</v>
      </c>
      <c r="D227" s="505">
        <v>2020</v>
      </c>
      <c r="E227" s="506">
        <v>44012</v>
      </c>
      <c r="F227" s="506">
        <v>44012</v>
      </c>
      <c r="G227" s="507" t="s">
        <v>1035</v>
      </c>
      <c r="H227" s="508" t="str">
        <f t="shared" si="10"/>
        <v>ВОЛС</v>
      </c>
      <c r="I227" s="508" t="s">
        <v>156</v>
      </c>
      <c r="J227" s="508" t="s">
        <v>156</v>
      </c>
      <c r="K227" s="508" t="s">
        <v>156</v>
      </c>
      <c r="L227" s="508" t="s">
        <v>156</v>
      </c>
      <c r="M227" s="508" t="s">
        <v>156</v>
      </c>
      <c r="N227" s="511" t="s">
        <v>819</v>
      </c>
      <c r="O227" s="512" t="s">
        <v>156</v>
      </c>
      <c r="P227" s="510" t="str">
        <f>IFERROR(INDEX('УЦН 2.0'!H:H,MATCH('УЦН 1.0'!R227,'УЦН 2.0'!L:L,0)),"")</f>
        <v/>
      </c>
      <c r="Q227" s="510" t="str">
        <f>IFERROR(INDEX('ПРТС'!H:H,MATCH('УЦН 1.0'!R227,'ПРТС'!P:P,0)),"")</f>
        <v/>
      </c>
      <c r="R227" s="494">
        <v>1408</v>
      </c>
      <c r="S227" s="378"/>
      <c r="T227" s="378"/>
      <c r="U227" s="378"/>
      <c r="V227" s="378"/>
      <c r="W227" s="378"/>
      <c r="X227" s="378"/>
      <c r="Y227" s="378"/>
      <c r="Z227" s="378"/>
      <c r="AA227" s="378"/>
      <c r="AB227" s="378"/>
      <c r="AC227" s="378"/>
      <c r="AD227" s="378"/>
      <c r="AE227" s="378"/>
      <c r="AF227" s="378"/>
      <c r="AG227" s="378"/>
      <c r="AH227" s="378"/>
    </row>
    <row r="228">
      <c r="A228" s="502">
        <v>226</v>
      </c>
      <c r="B228" s="503" t="s">
        <v>46</v>
      </c>
      <c r="C228" s="504" t="s">
        <v>412</v>
      </c>
      <c r="D228" s="505">
        <v>2021</v>
      </c>
      <c r="E228" s="506">
        <v>44377</v>
      </c>
      <c r="F228" s="506">
        <v>44469</v>
      </c>
      <c r="G228" s="507" t="s">
        <v>1036</v>
      </c>
      <c r="H228" s="508" t="str">
        <f t="shared" ref="H228:H282" si="11">IF(COUNTIF(I228:O228,"*ВОЛС*")&gt;0,"ВОЛС",IF(COUNTIF(I228:O228,"*Спутник*")&gt;0,"Спутник",IF((COUNTIF(I228:O228,"* *")=0),"-",)))</f>
        <v>ВОЛС</v>
      </c>
      <c r="I228" s="508" t="s">
        <v>156</v>
      </c>
      <c r="J228" s="508" t="s">
        <v>156</v>
      </c>
      <c r="K228" s="508" t="s">
        <v>156</v>
      </c>
      <c r="L228" s="508" t="s">
        <v>156</v>
      </c>
      <c r="M228" s="508" t="s">
        <v>156</v>
      </c>
      <c r="N228" s="508" t="s">
        <v>156</v>
      </c>
      <c r="O228" s="509" t="s">
        <v>819</v>
      </c>
      <c r="P228" s="510">
        <f>IFERROR(INDEX('УЦН 2.0'!H:H,MATCH('УЦН 1.0'!R228,'УЦН 2.0'!L:L,0)),"")</f>
        <v>2024</v>
      </c>
      <c r="Q228" s="510" t="str">
        <f>IFERROR(INDEX('ПРТС'!H:H,MATCH('УЦН 1.0'!R228,'ПРТС'!P:P,0)),"")</f>
        <v/>
      </c>
      <c r="R228" s="494">
        <v>1412</v>
      </c>
      <c r="S228" s="378"/>
      <c r="T228" s="378"/>
      <c r="U228" s="378"/>
      <c r="V228" s="378"/>
      <c r="W228" s="378"/>
      <c r="X228" s="378"/>
      <c r="Y228" s="378"/>
      <c r="Z228" s="378"/>
      <c r="AA228" s="378"/>
      <c r="AB228" s="378"/>
      <c r="AC228" s="378"/>
      <c r="AD228" s="378"/>
      <c r="AE228" s="378"/>
      <c r="AF228" s="378"/>
      <c r="AG228" s="378"/>
      <c r="AH228" s="378"/>
    </row>
    <row r="229">
      <c r="A229" s="502">
        <v>227</v>
      </c>
      <c r="B229" s="503" t="s">
        <v>46</v>
      </c>
      <c r="C229" s="504" t="s">
        <v>413</v>
      </c>
      <c r="D229" s="505">
        <v>2019</v>
      </c>
      <c r="E229" s="506">
        <v>43644</v>
      </c>
      <c r="F229" s="506">
        <v>43646</v>
      </c>
      <c r="G229" s="507" t="s">
        <v>1037</v>
      </c>
      <c r="H229" s="508" t="str">
        <f t="shared" si="11"/>
        <v>ВОЛС</v>
      </c>
      <c r="I229" s="508" t="s">
        <v>156</v>
      </c>
      <c r="J229" s="508" t="s">
        <v>156</v>
      </c>
      <c r="K229" s="508" t="s">
        <v>156</v>
      </c>
      <c r="L229" s="508" t="s">
        <v>156</v>
      </c>
      <c r="M229" s="511" t="s">
        <v>819</v>
      </c>
      <c r="N229" s="508" t="s">
        <v>156</v>
      </c>
      <c r="O229" s="512" t="s">
        <v>156</v>
      </c>
      <c r="P229" s="510" t="str">
        <f>IFERROR(INDEX('УЦН 2.0'!H:H,MATCH('УЦН 1.0'!R229,'УЦН 2.0'!L:L,0)),"")</f>
        <v/>
      </c>
      <c r="Q229" s="510" t="str">
        <f>IFERROR(INDEX('ПРТС'!H:H,MATCH('УЦН 1.0'!R229,'ПРТС'!P:P,0)),"")</f>
        <v/>
      </c>
      <c r="R229" s="494">
        <v>1414</v>
      </c>
      <c r="S229" s="378"/>
      <c r="T229" s="378"/>
      <c r="U229" s="378"/>
      <c r="V229" s="378"/>
      <c r="W229" s="378"/>
      <c r="X229" s="378"/>
      <c r="Y229" s="378"/>
      <c r="Z229" s="378"/>
      <c r="AA229" s="378"/>
      <c r="AB229" s="378"/>
      <c r="AC229" s="378"/>
      <c r="AD229" s="378"/>
      <c r="AE229" s="378"/>
      <c r="AF229" s="378"/>
      <c r="AG229" s="378"/>
      <c r="AH229" s="378"/>
    </row>
    <row r="230">
      <c r="A230" s="502">
        <v>228</v>
      </c>
      <c r="B230" s="503" t="s">
        <v>46</v>
      </c>
      <c r="C230" s="504" t="s">
        <v>414</v>
      </c>
      <c r="D230" s="505">
        <v>2019</v>
      </c>
      <c r="E230" s="506">
        <v>43644</v>
      </c>
      <c r="F230" s="506">
        <v>43646</v>
      </c>
      <c r="G230" s="507" t="s">
        <v>1038</v>
      </c>
      <c r="H230" s="508" t="str">
        <f t="shared" si="11"/>
        <v>ВОЛС</v>
      </c>
      <c r="I230" s="508" t="s">
        <v>156</v>
      </c>
      <c r="J230" s="508" t="s">
        <v>156</v>
      </c>
      <c r="K230" s="508" t="s">
        <v>156</v>
      </c>
      <c r="L230" s="508" t="s">
        <v>156</v>
      </c>
      <c r="M230" s="511" t="s">
        <v>819</v>
      </c>
      <c r="N230" s="508" t="s">
        <v>156</v>
      </c>
      <c r="O230" s="512" t="s">
        <v>156</v>
      </c>
      <c r="P230" s="510" t="str">
        <f>IFERROR(INDEX('УЦН 2.0'!H:H,MATCH('УЦН 1.0'!R230,'УЦН 2.0'!L:L,0)),"")</f>
        <v/>
      </c>
      <c r="Q230" s="510" t="str">
        <f>IFERROR(INDEX('ПРТС'!H:H,MATCH('УЦН 1.0'!R230,'ПРТС'!P:P,0)),"")</f>
        <v/>
      </c>
      <c r="R230" s="494">
        <v>1419</v>
      </c>
      <c r="S230" s="378"/>
      <c r="T230" s="378"/>
      <c r="U230" s="378"/>
      <c r="V230" s="378"/>
      <c r="W230" s="378"/>
      <c r="X230" s="378"/>
      <c r="Y230" s="378"/>
      <c r="Z230" s="378"/>
      <c r="AA230" s="378"/>
      <c r="AB230" s="378"/>
      <c r="AC230" s="378"/>
      <c r="AD230" s="378"/>
      <c r="AE230" s="378"/>
      <c r="AF230" s="378"/>
      <c r="AG230" s="378"/>
      <c r="AH230" s="378"/>
    </row>
    <row r="231">
      <c r="A231" s="502">
        <v>229</v>
      </c>
      <c r="B231" s="503" t="s">
        <v>1039</v>
      </c>
      <c r="C231" s="504" t="s">
        <v>1040</v>
      </c>
      <c r="D231" s="505">
        <v>2020</v>
      </c>
      <c r="E231" s="506">
        <v>43917</v>
      </c>
      <c r="F231" s="506">
        <v>43921</v>
      </c>
      <c r="G231" s="507" t="s">
        <v>1041</v>
      </c>
      <c r="H231" s="508" t="str">
        <f t="shared" si="11"/>
        <v>Спутник</v>
      </c>
      <c r="I231" s="508" t="s">
        <v>156</v>
      </c>
      <c r="J231" s="508" t="s">
        <v>156</v>
      </c>
      <c r="K231" s="508" t="s">
        <v>156</v>
      </c>
      <c r="L231" s="508" t="s">
        <v>156</v>
      </c>
      <c r="M231" s="508" t="s">
        <v>156</v>
      </c>
      <c r="N231" s="532" t="s">
        <v>882</v>
      </c>
      <c r="O231" s="512" t="s">
        <v>156</v>
      </c>
      <c r="P231" s="510">
        <f>IFERROR(INDEX('УЦН 2.0'!H:H,MATCH('УЦН 1.0'!R231,'УЦН 2.0'!L:L,0)),"")</f>
        <v>2024</v>
      </c>
      <c r="Q231" s="510" t="str">
        <f>IFERROR(INDEX('ПРТС'!H:H,MATCH('УЦН 1.0'!R231,'ПРТС'!P:P,0)),"")</f>
        <v/>
      </c>
      <c r="R231" s="494">
        <v>1426</v>
      </c>
      <c r="S231" s="378"/>
      <c r="T231" s="378"/>
      <c r="U231" s="378"/>
      <c r="V231" s="378"/>
      <c r="W231" s="378"/>
      <c r="X231" s="378"/>
      <c r="Y231" s="378"/>
      <c r="Z231" s="378"/>
      <c r="AA231" s="378"/>
      <c r="AB231" s="378"/>
      <c r="AC231" s="378"/>
      <c r="AD231" s="378"/>
      <c r="AE231" s="378"/>
      <c r="AF231" s="378"/>
      <c r="AG231" s="378"/>
      <c r="AH231" s="378"/>
    </row>
    <row r="232">
      <c r="A232" s="502">
        <v>230</v>
      </c>
      <c r="B232" s="503" t="s">
        <v>1039</v>
      </c>
      <c r="C232" s="504" t="s">
        <v>1042</v>
      </c>
      <c r="D232" s="505">
        <v>2021</v>
      </c>
      <c r="E232" s="506">
        <v>44469</v>
      </c>
      <c r="F232" s="506">
        <v>44469</v>
      </c>
      <c r="G232" s="507" t="s">
        <v>1043</v>
      </c>
      <c r="H232" s="508" t="str">
        <f t="shared" si="11"/>
        <v>Спутник</v>
      </c>
      <c r="I232" s="508" t="s">
        <v>156</v>
      </c>
      <c r="J232" s="508" t="s">
        <v>156</v>
      </c>
      <c r="K232" s="508" t="s">
        <v>156</v>
      </c>
      <c r="L232" s="508" t="s">
        <v>156</v>
      </c>
      <c r="M232" s="508" t="s">
        <v>156</v>
      </c>
      <c r="N232" s="508" t="s">
        <v>156</v>
      </c>
      <c r="O232" s="537" t="s">
        <v>882</v>
      </c>
      <c r="P232" s="510">
        <f>IFERROR(INDEX('УЦН 2.0'!H:H,MATCH('УЦН 1.0'!R232,'УЦН 2.0'!L:L,0)),"")</f>
        <v>2024</v>
      </c>
      <c r="Q232" s="510" t="str">
        <f>IFERROR(INDEX('ПРТС'!H:H,MATCH('УЦН 1.0'!R232,'ПРТС'!P:P,0)),"")</f>
        <v/>
      </c>
      <c r="R232" s="494">
        <v>1433</v>
      </c>
      <c r="S232" s="378"/>
      <c r="T232" s="378"/>
      <c r="U232" s="378"/>
      <c r="V232" s="378"/>
      <c r="W232" s="378"/>
      <c r="X232" s="378"/>
      <c r="Y232" s="378"/>
      <c r="Z232" s="378"/>
      <c r="AA232" s="378"/>
      <c r="AB232" s="378"/>
      <c r="AC232" s="378"/>
      <c r="AD232" s="378"/>
      <c r="AE232" s="378"/>
      <c r="AF232" s="378"/>
      <c r="AG232" s="378"/>
      <c r="AH232" s="378"/>
    </row>
    <row r="233">
      <c r="A233" s="502">
        <v>231</v>
      </c>
      <c r="B233" s="503" t="s">
        <v>1039</v>
      </c>
      <c r="C233" s="504" t="s">
        <v>415</v>
      </c>
      <c r="D233" s="505">
        <v>2021</v>
      </c>
      <c r="E233" s="506">
        <v>44469</v>
      </c>
      <c r="F233" s="506">
        <v>44469</v>
      </c>
      <c r="G233" s="507" t="s">
        <v>1044</v>
      </c>
      <c r="H233" s="508" t="str">
        <f t="shared" si="11"/>
        <v>Спутник</v>
      </c>
      <c r="I233" s="508" t="s">
        <v>156</v>
      </c>
      <c r="J233" s="508" t="s">
        <v>156</v>
      </c>
      <c r="K233" s="508" t="s">
        <v>156</v>
      </c>
      <c r="L233" s="508" t="s">
        <v>156</v>
      </c>
      <c r="M233" s="508" t="s">
        <v>156</v>
      </c>
      <c r="N233" s="508" t="s">
        <v>156</v>
      </c>
      <c r="O233" s="537" t="s">
        <v>882</v>
      </c>
      <c r="P233" s="510" t="str">
        <f>IFERROR(INDEX('УЦН 2.0'!H:H,MATCH('УЦН 1.0'!R233,'УЦН 2.0'!L:L,0)),"")</f>
        <v/>
      </c>
      <c r="Q233" s="510" t="str">
        <f>IFERROR(INDEX('ПРТС'!H:H,MATCH('УЦН 1.0'!R233,'ПРТС'!P:P,0)),"")</f>
        <v/>
      </c>
      <c r="R233" s="494">
        <v>1435</v>
      </c>
      <c r="S233" s="378"/>
      <c r="T233" s="378"/>
      <c r="U233" s="378"/>
      <c r="V233" s="378"/>
      <c r="W233" s="378"/>
      <c r="X233" s="378"/>
      <c r="Y233" s="378"/>
      <c r="Z233" s="378"/>
      <c r="AA233" s="378"/>
      <c r="AB233" s="378"/>
      <c r="AC233" s="378"/>
      <c r="AD233" s="378"/>
      <c r="AE233" s="378"/>
      <c r="AF233" s="378"/>
      <c r="AG233" s="378"/>
      <c r="AH233" s="378"/>
    </row>
    <row r="234">
      <c r="A234" s="502">
        <v>232</v>
      </c>
      <c r="B234" s="503" t="s">
        <v>1039</v>
      </c>
      <c r="C234" s="504" t="s">
        <v>1045</v>
      </c>
      <c r="D234" s="505">
        <v>2021</v>
      </c>
      <c r="E234" s="506">
        <v>44469</v>
      </c>
      <c r="F234" s="506">
        <v>44469</v>
      </c>
      <c r="G234" s="507" t="s">
        <v>1046</v>
      </c>
      <c r="H234" s="508" t="str">
        <f t="shared" si="11"/>
        <v>Спутник</v>
      </c>
      <c r="I234" s="508" t="s">
        <v>156</v>
      </c>
      <c r="J234" s="508" t="s">
        <v>156</v>
      </c>
      <c r="K234" s="508" t="s">
        <v>156</v>
      </c>
      <c r="L234" s="508" t="s">
        <v>156</v>
      </c>
      <c r="M234" s="508" t="s">
        <v>156</v>
      </c>
      <c r="N234" s="508" t="s">
        <v>156</v>
      </c>
      <c r="O234" s="537" t="s">
        <v>882</v>
      </c>
      <c r="P234" s="510" t="str">
        <f>IFERROR(INDEX('УЦН 2.0'!H:H,MATCH('УЦН 1.0'!R234,'УЦН 2.0'!L:L,0)),"")</f>
        <v/>
      </c>
      <c r="Q234" s="510" t="str">
        <f>IFERROR(INDEX('ПРТС'!H:H,MATCH('УЦН 1.0'!R234,'ПРТС'!P:P,0)),"")</f>
        <v/>
      </c>
      <c r="R234" s="494">
        <v>1438</v>
      </c>
      <c r="S234" s="378"/>
      <c r="T234" s="378"/>
      <c r="U234" s="378"/>
      <c r="V234" s="378"/>
      <c r="W234" s="378"/>
      <c r="X234" s="378"/>
      <c r="Y234" s="378"/>
      <c r="Z234" s="378"/>
      <c r="AA234" s="378"/>
      <c r="AB234" s="378"/>
      <c r="AC234" s="378"/>
      <c r="AD234" s="378"/>
      <c r="AE234" s="378"/>
      <c r="AF234" s="378"/>
      <c r="AG234" s="378"/>
      <c r="AH234" s="378"/>
    </row>
    <row r="235">
      <c r="A235" s="502">
        <v>233</v>
      </c>
      <c r="B235" s="503" t="s">
        <v>1039</v>
      </c>
      <c r="C235" s="504" t="s">
        <v>1047</v>
      </c>
      <c r="D235" s="505">
        <v>2019</v>
      </c>
      <c r="E235" s="506">
        <v>43826</v>
      </c>
      <c r="F235" s="506">
        <v>43830</v>
      </c>
      <c r="G235" s="507" t="s">
        <v>1048</v>
      </c>
      <c r="H235" s="508" t="str">
        <f t="shared" si="11"/>
        <v>Спутник</v>
      </c>
      <c r="I235" s="508" t="s">
        <v>156</v>
      </c>
      <c r="J235" s="508" t="s">
        <v>156</v>
      </c>
      <c r="K235" s="508" t="s">
        <v>156</v>
      </c>
      <c r="L235" s="508" t="s">
        <v>156</v>
      </c>
      <c r="M235" s="532" t="s">
        <v>882</v>
      </c>
      <c r="N235" s="508" t="s">
        <v>156</v>
      </c>
      <c r="O235" s="512" t="s">
        <v>156</v>
      </c>
      <c r="P235" s="510" t="str">
        <f>IFERROR(INDEX('УЦН 2.0'!H:H,MATCH('УЦН 1.0'!R235,'УЦН 2.0'!L:L,0)),"")</f>
        <v/>
      </c>
      <c r="Q235" s="510" t="str">
        <f>IFERROR(INDEX('ПРТС'!H:H,MATCH('УЦН 1.0'!R235,'ПРТС'!P:P,0)),"")</f>
        <v/>
      </c>
      <c r="R235" s="494">
        <v>1442</v>
      </c>
      <c r="S235" s="378"/>
      <c r="T235" s="378"/>
      <c r="U235" s="378"/>
      <c r="V235" s="378"/>
      <c r="W235" s="378"/>
      <c r="X235" s="378"/>
      <c r="Y235" s="378"/>
      <c r="Z235" s="378"/>
      <c r="AA235" s="378"/>
      <c r="AB235" s="378"/>
      <c r="AC235" s="378"/>
      <c r="AD235" s="378"/>
      <c r="AE235" s="378"/>
      <c r="AF235" s="378"/>
      <c r="AG235" s="378"/>
      <c r="AH235" s="378"/>
    </row>
    <row r="236">
      <c r="A236" s="502">
        <v>234</v>
      </c>
      <c r="B236" s="503" t="s">
        <v>1039</v>
      </c>
      <c r="C236" s="504" t="s">
        <v>1049</v>
      </c>
      <c r="D236" s="505">
        <v>2021</v>
      </c>
      <c r="E236" s="506">
        <v>44560</v>
      </c>
      <c r="F236" s="506">
        <v>44561</v>
      </c>
      <c r="G236" s="507" t="s">
        <v>1050</v>
      </c>
      <c r="H236" s="508" t="str">
        <f t="shared" si="11"/>
        <v>Спутник</v>
      </c>
      <c r="I236" s="508" t="s">
        <v>156</v>
      </c>
      <c r="J236" s="508" t="s">
        <v>156</v>
      </c>
      <c r="K236" s="508" t="s">
        <v>156</v>
      </c>
      <c r="L236" s="508" t="s">
        <v>156</v>
      </c>
      <c r="M236" s="508" t="s">
        <v>156</v>
      </c>
      <c r="N236" s="508" t="s">
        <v>156</v>
      </c>
      <c r="O236" s="537" t="s">
        <v>882</v>
      </c>
      <c r="P236" s="510" t="str">
        <f>IFERROR(INDEX('УЦН 2.0'!H:H,MATCH('УЦН 1.0'!R236,'УЦН 2.0'!L:L,0)),"")</f>
        <v/>
      </c>
      <c r="Q236" s="510" t="str">
        <f>IFERROR(INDEX('ПРТС'!H:H,MATCH('УЦН 1.0'!R236,'ПРТС'!P:P,0)),"")</f>
        <v/>
      </c>
      <c r="R236" s="494">
        <v>1443</v>
      </c>
      <c r="S236" s="378"/>
      <c r="T236" s="378"/>
      <c r="U236" s="378"/>
      <c r="V236" s="378"/>
      <c r="W236" s="378"/>
      <c r="X236" s="378"/>
      <c r="Y236" s="378"/>
      <c r="Z236" s="378"/>
      <c r="AA236" s="378"/>
      <c r="AB236" s="378"/>
      <c r="AC236" s="378"/>
      <c r="AD236" s="378"/>
      <c r="AE236" s="378"/>
      <c r="AF236" s="378"/>
      <c r="AG236" s="378"/>
      <c r="AH236" s="378"/>
    </row>
    <row r="237">
      <c r="A237" s="502">
        <v>235</v>
      </c>
      <c r="B237" s="503" t="s">
        <v>1039</v>
      </c>
      <c r="C237" s="504" t="s">
        <v>1051</v>
      </c>
      <c r="D237" s="505">
        <v>2020</v>
      </c>
      <c r="E237" s="506">
        <v>43917</v>
      </c>
      <c r="F237" s="506">
        <v>43921</v>
      </c>
      <c r="G237" s="507" t="s">
        <v>1052</v>
      </c>
      <c r="H237" s="508" t="str">
        <f t="shared" si="11"/>
        <v>Спутник</v>
      </c>
      <c r="I237" s="508" t="s">
        <v>156</v>
      </c>
      <c r="J237" s="508" t="s">
        <v>156</v>
      </c>
      <c r="K237" s="508" t="s">
        <v>156</v>
      </c>
      <c r="L237" s="508" t="s">
        <v>156</v>
      </c>
      <c r="M237" s="508" t="s">
        <v>156</v>
      </c>
      <c r="N237" s="532" t="s">
        <v>882</v>
      </c>
      <c r="O237" s="512" t="s">
        <v>156</v>
      </c>
      <c r="P237" s="510" t="str">
        <f>IFERROR(INDEX('УЦН 2.0'!H:H,MATCH('УЦН 1.0'!R237,'УЦН 2.0'!L:L,0)),"")</f>
        <v/>
      </c>
      <c r="Q237" s="510" t="str">
        <f>IFERROR(INDEX('ПРТС'!H:H,MATCH('УЦН 1.0'!R237,'ПРТС'!P:P,0)),"")</f>
        <v/>
      </c>
      <c r="R237" s="494">
        <v>1444</v>
      </c>
      <c r="S237" s="378"/>
      <c r="T237" s="378"/>
      <c r="U237" s="378"/>
      <c r="V237" s="378"/>
      <c r="W237" s="378"/>
      <c r="X237" s="378"/>
      <c r="Y237" s="378"/>
      <c r="Z237" s="378"/>
      <c r="AA237" s="378"/>
      <c r="AB237" s="378"/>
      <c r="AC237" s="378"/>
      <c r="AD237" s="378"/>
      <c r="AE237" s="378"/>
      <c r="AF237" s="378"/>
      <c r="AG237" s="378"/>
      <c r="AH237" s="378"/>
    </row>
    <row r="238">
      <c r="A238" s="502">
        <v>236</v>
      </c>
      <c r="B238" s="513" t="s">
        <v>1039</v>
      </c>
      <c r="C238" s="514" t="s">
        <v>646</v>
      </c>
      <c r="D238" s="505">
        <v>2021</v>
      </c>
      <c r="E238" s="506">
        <v>44469</v>
      </c>
      <c r="F238" s="506">
        <v>44469</v>
      </c>
      <c r="G238" s="507" t="s">
        <v>1053</v>
      </c>
      <c r="H238" s="508" t="str">
        <f t="shared" si="11"/>
        <v>Спутник</v>
      </c>
      <c r="I238" s="508" t="s">
        <v>156</v>
      </c>
      <c r="J238" s="508" t="s">
        <v>156</v>
      </c>
      <c r="K238" s="508" t="s">
        <v>156</v>
      </c>
      <c r="L238" s="508" t="s">
        <v>156</v>
      </c>
      <c r="M238" s="508" t="s">
        <v>156</v>
      </c>
      <c r="N238" s="508" t="s">
        <v>156</v>
      </c>
      <c r="O238" s="537" t="s">
        <v>882</v>
      </c>
      <c r="P238" s="510" t="str">
        <f>IFERROR(INDEX('УЦН 2.0'!H:H,MATCH('УЦН 1.0'!R238,'УЦН 2.0'!L:L,0)),"")</f>
        <v/>
      </c>
      <c r="Q238" s="510">
        <f>IFERROR(INDEX('ПРТС'!H:H,MATCH('УЦН 1.0'!R238,'ПРТС'!P:P,0)),"")</f>
        <v>2022</v>
      </c>
      <c r="R238" s="494">
        <v>1447</v>
      </c>
      <c r="S238" s="378"/>
      <c r="T238" s="378"/>
      <c r="U238" s="378"/>
      <c r="V238" s="378"/>
      <c r="W238" s="378"/>
      <c r="X238" s="378"/>
      <c r="Y238" s="378"/>
      <c r="Z238" s="378"/>
      <c r="AA238" s="378"/>
      <c r="AB238" s="378"/>
      <c r="AC238" s="378"/>
      <c r="AD238" s="378"/>
      <c r="AE238" s="378"/>
      <c r="AF238" s="378"/>
      <c r="AG238" s="378"/>
      <c r="AH238" s="378"/>
    </row>
    <row r="239">
      <c r="A239" s="502">
        <v>237</v>
      </c>
      <c r="B239" s="503" t="s">
        <v>1039</v>
      </c>
      <c r="C239" s="504" t="s">
        <v>1054</v>
      </c>
      <c r="D239" s="505">
        <v>2021</v>
      </c>
      <c r="E239" s="506">
        <v>44469</v>
      </c>
      <c r="F239" s="506">
        <v>44469</v>
      </c>
      <c r="G239" s="507" t="s">
        <v>1055</v>
      </c>
      <c r="H239" s="508" t="str">
        <f t="shared" si="11"/>
        <v>Спутник</v>
      </c>
      <c r="I239" s="508" t="s">
        <v>156</v>
      </c>
      <c r="J239" s="508" t="s">
        <v>156</v>
      </c>
      <c r="K239" s="508" t="s">
        <v>156</v>
      </c>
      <c r="L239" s="508" t="s">
        <v>156</v>
      </c>
      <c r="M239" s="508" t="s">
        <v>156</v>
      </c>
      <c r="N239" s="508" t="s">
        <v>156</v>
      </c>
      <c r="O239" s="537" t="s">
        <v>882</v>
      </c>
      <c r="P239" s="510">
        <f>IFERROR(INDEX('УЦН 2.0'!H:H,MATCH('УЦН 1.0'!R239,'УЦН 2.0'!L:L,0)),"")</f>
        <v>2024</v>
      </c>
      <c r="Q239" s="510" t="str">
        <f>IFERROR(INDEX('ПРТС'!H:H,MATCH('УЦН 1.0'!R239,'ПРТС'!P:P,0)),"")</f>
        <v/>
      </c>
      <c r="R239" s="494">
        <v>1448</v>
      </c>
      <c r="S239" s="378"/>
      <c r="T239" s="378"/>
      <c r="U239" s="378"/>
      <c r="V239" s="378"/>
      <c r="W239" s="378"/>
      <c r="X239" s="378"/>
      <c r="Y239" s="378"/>
      <c r="Z239" s="378"/>
      <c r="AA239" s="378"/>
      <c r="AB239" s="378"/>
      <c r="AC239" s="378"/>
      <c r="AD239" s="378"/>
      <c r="AE239" s="378"/>
      <c r="AF239" s="378"/>
      <c r="AG239" s="378"/>
      <c r="AH239" s="378"/>
    </row>
    <row r="240">
      <c r="A240" s="502">
        <v>238</v>
      </c>
      <c r="B240" s="513" t="s">
        <v>1039</v>
      </c>
      <c r="C240" s="514" t="s">
        <v>648</v>
      </c>
      <c r="D240" s="505">
        <v>2021</v>
      </c>
      <c r="E240" s="506">
        <v>44469</v>
      </c>
      <c r="F240" s="506">
        <v>44469</v>
      </c>
      <c r="G240" s="507" t="s">
        <v>1056</v>
      </c>
      <c r="H240" s="508" t="str">
        <f t="shared" si="11"/>
        <v>Спутник</v>
      </c>
      <c r="I240" s="508" t="s">
        <v>156</v>
      </c>
      <c r="J240" s="508" t="s">
        <v>156</v>
      </c>
      <c r="K240" s="508" t="s">
        <v>156</v>
      </c>
      <c r="L240" s="508" t="s">
        <v>156</v>
      </c>
      <c r="M240" s="508" t="s">
        <v>156</v>
      </c>
      <c r="N240" s="508" t="s">
        <v>156</v>
      </c>
      <c r="O240" s="537" t="s">
        <v>882</v>
      </c>
      <c r="P240" s="510" t="str">
        <f>IFERROR(INDEX('УЦН 2.0'!H:H,MATCH('УЦН 1.0'!R240,'УЦН 2.0'!L:L,0)),"")</f>
        <v/>
      </c>
      <c r="Q240" s="510">
        <f>IFERROR(INDEX('ПРТС'!H:H,MATCH('УЦН 1.0'!R240,'ПРТС'!P:P,0)),"")</f>
        <v>2022</v>
      </c>
      <c r="R240" s="494">
        <v>1450</v>
      </c>
      <c r="S240" s="378"/>
      <c r="T240" s="378"/>
      <c r="U240" s="378"/>
      <c r="V240" s="378"/>
      <c r="W240" s="378"/>
      <c r="X240" s="378"/>
      <c r="Y240" s="378"/>
      <c r="Z240" s="378"/>
      <c r="AA240" s="378"/>
      <c r="AB240" s="378"/>
      <c r="AC240" s="378"/>
      <c r="AD240" s="378"/>
      <c r="AE240" s="378"/>
      <c r="AF240" s="378"/>
      <c r="AG240" s="378"/>
      <c r="AH240" s="378"/>
    </row>
    <row r="241">
      <c r="A241" s="502">
        <v>239</v>
      </c>
      <c r="B241" s="513" t="s">
        <v>50</v>
      </c>
      <c r="C241" s="514" t="s">
        <v>416</v>
      </c>
      <c r="D241" s="505">
        <v>2021</v>
      </c>
      <c r="E241" s="506">
        <v>44377</v>
      </c>
      <c r="F241" s="506">
        <v>44469</v>
      </c>
      <c r="G241" s="507" t="s">
        <v>1057</v>
      </c>
      <c r="H241" s="508" t="str">
        <f t="shared" si="11"/>
        <v>ВОЛС</v>
      </c>
      <c r="I241" s="508" t="s">
        <v>156</v>
      </c>
      <c r="J241" s="508" t="s">
        <v>156</v>
      </c>
      <c r="K241" s="508" t="s">
        <v>156</v>
      </c>
      <c r="L241" s="508" t="s">
        <v>156</v>
      </c>
      <c r="M241" s="508" t="s">
        <v>156</v>
      </c>
      <c r="N241" s="508" t="s">
        <v>156</v>
      </c>
      <c r="O241" s="509" t="s">
        <v>819</v>
      </c>
      <c r="P241" s="510" t="str">
        <f>IFERROR(INDEX('УЦН 2.0'!H:H,MATCH('УЦН 1.0'!R241,'УЦН 2.0'!L:L,0)),"")</f>
        <v/>
      </c>
      <c r="Q241" s="510">
        <f>IFERROR(INDEX('ПРТС'!H:H,MATCH('УЦН 1.0'!R241,'ПРТС'!P:P,0)),"")</f>
        <v>2023</v>
      </c>
      <c r="R241" s="494">
        <v>1457</v>
      </c>
      <c r="S241" s="378"/>
      <c r="T241" s="378"/>
      <c r="U241" s="378"/>
      <c r="V241" s="378"/>
      <c r="W241" s="378"/>
      <c r="X241" s="378"/>
      <c r="Y241" s="378"/>
      <c r="Z241" s="378"/>
      <c r="AA241" s="378"/>
      <c r="AB241" s="378"/>
      <c r="AC241" s="378"/>
      <c r="AD241" s="378"/>
      <c r="AE241" s="378"/>
      <c r="AF241" s="378"/>
      <c r="AG241" s="378"/>
      <c r="AH241" s="378"/>
    </row>
    <row r="242">
      <c r="A242" s="502">
        <v>240</v>
      </c>
      <c r="B242" s="513" t="s">
        <v>50</v>
      </c>
      <c r="C242" s="514" t="s">
        <v>417</v>
      </c>
      <c r="D242" s="505">
        <v>2021</v>
      </c>
      <c r="E242" s="506">
        <v>44377</v>
      </c>
      <c r="F242" s="506">
        <v>44469</v>
      </c>
      <c r="G242" s="507" t="s">
        <v>1058</v>
      </c>
      <c r="H242" s="508" t="str">
        <f t="shared" si="11"/>
        <v>ВОЛС</v>
      </c>
      <c r="I242" s="508" t="s">
        <v>156</v>
      </c>
      <c r="J242" s="508" t="s">
        <v>156</v>
      </c>
      <c r="K242" s="508" t="s">
        <v>156</v>
      </c>
      <c r="L242" s="508" t="s">
        <v>156</v>
      </c>
      <c r="M242" s="508" t="s">
        <v>156</v>
      </c>
      <c r="N242" s="508" t="s">
        <v>156</v>
      </c>
      <c r="O242" s="509" t="s">
        <v>819</v>
      </c>
      <c r="P242" s="510" t="str">
        <f>IFERROR(INDEX('УЦН 2.0'!H:H,MATCH('УЦН 1.0'!R242,'УЦН 2.0'!L:L,0)),"")</f>
        <v/>
      </c>
      <c r="Q242" s="510">
        <f>IFERROR(INDEX('ПРТС'!H:H,MATCH('УЦН 1.0'!R242,'ПРТС'!P:P,0)),"")</f>
        <v>2022</v>
      </c>
      <c r="R242" s="494">
        <v>1466</v>
      </c>
      <c r="S242" s="378"/>
      <c r="T242" s="378"/>
      <c r="U242" s="378"/>
      <c r="V242" s="378"/>
      <c r="W242" s="378"/>
      <c r="X242" s="378"/>
      <c r="Y242" s="378"/>
      <c r="Z242" s="378"/>
      <c r="AA242" s="378"/>
      <c r="AB242" s="378"/>
      <c r="AC242" s="378"/>
      <c r="AD242" s="378"/>
      <c r="AE242" s="378"/>
      <c r="AF242" s="378"/>
      <c r="AG242" s="378"/>
      <c r="AH242" s="378"/>
    </row>
    <row r="243">
      <c r="A243" s="502">
        <v>241</v>
      </c>
      <c r="B243" s="513" t="s">
        <v>50</v>
      </c>
      <c r="C243" s="514" t="s">
        <v>418</v>
      </c>
      <c r="D243" s="505">
        <v>2021</v>
      </c>
      <c r="E243" s="506">
        <v>44377</v>
      </c>
      <c r="F243" s="506">
        <v>44469</v>
      </c>
      <c r="G243" s="507" t="s">
        <v>1059</v>
      </c>
      <c r="H243" s="508" t="str">
        <f t="shared" si="11"/>
        <v>ВОЛС</v>
      </c>
      <c r="I243" s="508" t="s">
        <v>156</v>
      </c>
      <c r="J243" s="508" t="s">
        <v>156</v>
      </c>
      <c r="K243" s="508" t="s">
        <v>156</v>
      </c>
      <c r="L243" s="508" t="s">
        <v>156</v>
      </c>
      <c r="M243" s="508" t="s">
        <v>156</v>
      </c>
      <c r="N243" s="508" t="s">
        <v>156</v>
      </c>
      <c r="O243" s="509" t="s">
        <v>819</v>
      </c>
      <c r="P243" s="510" t="str">
        <f>IFERROR(INDEX('УЦН 2.0'!H:H,MATCH('УЦН 1.0'!R243,'УЦН 2.0'!L:L,0)),"")</f>
        <v/>
      </c>
      <c r="Q243" s="510">
        <f>IFERROR(INDEX('ПРТС'!H:H,MATCH('УЦН 1.0'!R243,'ПРТС'!P:P,0)),"")</f>
        <v>2021</v>
      </c>
      <c r="R243" s="494">
        <v>1474</v>
      </c>
      <c r="S243" s="378"/>
      <c r="T243" s="378"/>
      <c r="U243" s="378"/>
      <c r="V243" s="378"/>
      <c r="W243" s="378"/>
      <c r="X243" s="378"/>
      <c r="Y243" s="378"/>
      <c r="Z243" s="378"/>
      <c r="AA243" s="378"/>
      <c r="AB243" s="378"/>
      <c r="AC243" s="378"/>
      <c r="AD243" s="378"/>
      <c r="AE243" s="378"/>
      <c r="AF243" s="378"/>
      <c r="AG243" s="378"/>
      <c r="AH243" s="378"/>
    </row>
    <row r="244">
      <c r="A244" s="502">
        <v>242</v>
      </c>
      <c r="B244" s="513" t="s">
        <v>50</v>
      </c>
      <c r="C244" s="514" t="s">
        <v>419</v>
      </c>
      <c r="D244" s="505">
        <v>2021</v>
      </c>
      <c r="E244" s="506">
        <v>44377</v>
      </c>
      <c r="F244" s="506">
        <v>44469</v>
      </c>
      <c r="G244" s="507" t="s">
        <v>1060</v>
      </c>
      <c r="H244" s="508" t="str">
        <f t="shared" si="11"/>
        <v>ВОЛС</v>
      </c>
      <c r="I244" s="508" t="s">
        <v>156</v>
      </c>
      <c r="J244" s="508" t="s">
        <v>156</v>
      </c>
      <c r="K244" s="508" t="s">
        <v>156</v>
      </c>
      <c r="L244" s="508" t="s">
        <v>156</v>
      </c>
      <c r="M244" s="508" t="s">
        <v>156</v>
      </c>
      <c r="N244" s="508" t="s">
        <v>156</v>
      </c>
      <c r="O244" s="509" t="s">
        <v>819</v>
      </c>
      <c r="P244" s="510" t="str">
        <f>IFERROR(INDEX('УЦН 2.0'!H:H,MATCH('УЦН 1.0'!R244,'УЦН 2.0'!L:L,0)),"")</f>
        <v/>
      </c>
      <c r="Q244" s="510">
        <f>IFERROR(INDEX('ПРТС'!H:H,MATCH('УЦН 1.0'!R244,'ПРТС'!P:P,0)),"")</f>
        <v>2023</v>
      </c>
      <c r="R244" s="494">
        <v>1475</v>
      </c>
      <c r="S244" s="378"/>
      <c r="T244" s="378"/>
      <c r="U244" s="378"/>
      <c r="V244" s="378"/>
      <c r="W244" s="378"/>
      <c r="X244" s="378"/>
      <c r="Y244" s="378"/>
      <c r="Z244" s="378"/>
      <c r="AA244" s="378"/>
      <c r="AB244" s="378"/>
      <c r="AC244" s="378"/>
      <c r="AD244" s="378"/>
      <c r="AE244" s="378"/>
      <c r="AF244" s="378"/>
      <c r="AG244" s="378"/>
      <c r="AH244" s="378"/>
    </row>
    <row r="245">
      <c r="A245" s="502">
        <v>243</v>
      </c>
      <c r="B245" s="503" t="s">
        <v>52</v>
      </c>
      <c r="C245" s="504" t="s">
        <v>141</v>
      </c>
      <c r="D245" s="505">
        <v>2019</v>
      </c>
      <c r="E245" s="506">
        <v>43826</v>
      </c>
      <c r="F245" s="506">
        <v>43830</v>
      </c>
      <c r="G245" s="507" t="s">
        <v>1061</v>
      </c>
      <c r="H245" s="508" t="str">
        <f t="shared" si="11"/>
        <v>Спутник</v>
      </c>
      <c r="I245" s="508" t="s">
        <v>156</v>
      </c>
      <c r="J245" s="508" t="s">
        <v>156</v>
      </c>
      <c r="K245" s="508" t="s">
        <v>156</v>
      </c>
      <c r="L245" s="508" t="s">
        <v>156</v>
      </c>
      <c r="M245" s="532" t="s">
        <v>882</v>
      </c>
      <c r="N245" s="508" t="s">
        <v>156</v>
      </c>
      <c r="O245" s="512" t="s">
        <v>156</v>
      </c>
      <c r="P245" s="510">
        <f>IFERROR(INDEX('УЦН 2.0'!H:H,MATCH('УЦН 1.0'!R245,'УЦН 2.0'!L:L,0)),"")</f>
        <v>2024</v>
      </c>
      <c r="Q245" s="510" t="str">
        <f>IFERROR(INDEX('ПРТС'!H:H,MATCH('УЦН 1.0'!R245,'ПРТС'!P:P,0)),"")</f>
        <v/>
      </c>
      <c r="R245" s="494">
        <v>1491</v>
      </c>
      <c r="S245" s="378"/>
      <c r="T245" s="378"/>
      <c r="U245" s="378"/>
      <c r="V245" s="378"/>
      <c r="W245" s="378"/>
      <c r="X245" s="378"/>
      <c r="Y245" s="378"/>
      <c r="Z245" s="378"/>
      <c r="AA245" s="378"/>
      <c r="AB245" s="378"/>
      <c r="AC245" s="378"/>
      <c r="AD245" s="378"/>
      <c r="AE245" s="378"/>
      <c r="AF245" s="378"/>
      <c r="AG245" s="378"/>
      <c r="AH245" s="378"/>
    </row>
    <row r="246">
      <c r="A246" s="502">
        <v>244</v>
      </c>
      <c r="B246" s="503" t="s">
        <v>52</v>
      </c>
      <c r="C246" s="504" t="s">
        <v>96</v>
      </c>
      <c r="D246" s="505">
        <v>2020</v>
      </c>
      <c r="E246" s="506">
        <v>43917</v>
      </c>
      <c r="F246" s="506">
        <v>44012</v>
      </c>
      <c r="G246" s="507" t="s">
        <v>1062</v>
      </c>
      <c r="H246" s="508" t="str">
        <f t="shared" si="11"/>
        <v>Спутник</v>
      </c>
      <c r="I246" s="508" t="s">
        <v>156</v>
      </c>
      <c r="J246" s="508" t="s">
        <v>156</v>
      </c>
      <c r="K246" s="508" t="s">
        <v>156</v>
      </c>
      <c r="L246" s="508" t="s">
        <v>156</v>
      </c>
      <c r="M246" s="508" t="s">
        <v>156</v>
      </c>
      <c r="N246" s="532" t="s">
        <v>882</v>
      </c>
      <c r="O246" s="512" t="s">
        <v>156</v>
      </c>
      <c r="P246" s="510" t="str">
        <f>IFERROR(INDEX('УЦН 2.0'!H:H,MATCH('УЦН 1.0'!R246,'УЦН 2.0'!L:L,0)),"")</f>
        <v/>
      </c>
      <c r="Q246" s="510" t="str">
        <f>IFERROR(INDEX('ПРТС'!H:H,MATCH('УЦН 1.0'!R246,'ПРТС'!P:P,0)),"")</f>
        <v/>
      </c>
      <c r="R246" s="494">
        <v>1499</v>
      </c>
      <c r="S246" s="378"/>
      <c r="T246" s="378"/>
      <c r="U246" s="378"/>
      <c r="V246" s="378"/>
      <c r="W246" s="378"/>
      <c r="X246" s="378"/>
      <c r="Y246" s="378"/>
      <c r="Z246" s="378"/>
      <c r="AA246" s="378"/>
      <c r="AB246" s="378"/>
      <c r="AC246" s="378"/>
      <c r="AD246" s="378"/>
      <c r="AE246" s="378"/>
      <c r="AF246" s="378"/>
      <c r="AG246" s="378"/>
      <c r="AH246" s="378"/>
    </row>
    <row r="247">
      <c r="A247" s="502">
        <v>245</v>
      </c>
      <c r="B247" s="516" t="s">
        <v>62</v>
      </c>
      <c r="C247" s="517" t="s">
        <v>144</v>
      </c>
      <c r="D247" s="505">
        <v>2019</v>
      </c>
      <c r="E247" s="506">
        <v>43826</v>
      </c>
      <c r="F247" s="506">
        <v>43830</v>
      </c>
      <c r="G247" s="507" t="s">
        <v>1053</v>
      </c>
      <c r="H247" s="508" t="str">
        <f t="shared" si="11"/>
        <v>ВОЛС</v>
      </c>
      <c r="I247" s="508" t="s">
        <v>156</v>
      </c>
      <c r="J247" s="508" t="s">
        <v>156</v>
      </c>
      <c r="K247" s="508" t="s">
        <v>156</v>
      </c>
      <c r="L247" s="508" t="s">
        <v>156</v>
      </c>
      <c r="M247" s="511" t="s">
        <v>819</v>
      </c>
      <c r="N247" s="508" t="s">
        <v>156</v>
      </c>
      <c r="O247" s="512" t="s">
        <v>156</v>
      </c>
      <c r="P247" s="510">
        <f>IFERROR(INDEX('УЦН 2.0'!H:H,MATCH('УЦН 1.0'!R247,'УЦН 2.0'!L:L,0)),"")</f>
        <v>2021</v>
      </c>
      <c r="Q247" s="510" t="str">
        <f>IFERROR(INDEX('ПРТС'!H:H,MATCH('УЦН 1.0'!R247,'ПРТС'!P:P,0)),"")</f>
        <v/>
      </c>
      <c r="R247" s="494">
        <v>1517</v>
      </c>
      <c r="S247" s="378"/>
      <c r="T247" s="378"/>
      <c r="U247" s="378"/>
      <c r="V247" s="378"/>
      <c r="W247" s="378"/>
      <c r="X247" s="378"/>
      <c r="Y247" s="378"/>
      <c r="Z247" s="378"/>
      <c r="AA247" s="378"/>
      <c r="AB247" s="378"/>
      <c r="AC247" s="378"/>
      <c r="AD247" s="378"/>
      <c r="AE247" s="378"/>
      <c r="AF247" s="378"/>
      <c r="AG247" s="378"/>
      <c r="AH247" s="378"/>
    </row>
    <row r="248">
      <c r="A248" s="502">
        <v>246</v>
      </c>
      <c r="B248" s="503" t="s">
        <v>62</v>
      </c>
      <c r="C248" s="504" t="s">
        <v>420</v>
      </c>
      <c r="D248" s="505">
        <v>2015</v>
      </c>
      <c r="E248" s="506">
        <v>42262</v>
      </c>
      <c r="F248" s="506">
        <v>42277</v>
      </c>
      <c r="G248" s="507" t="s">
        <v>1063</v>
      </c>
      <c r="H248" s="508" t="str">
        <f t="shared" si="11"/>
        <v>ВОЛС</v>
      </c>
      <c r="I248" s="511" t="s">
        <v>819</v>
      </c>
      <c r="J248" s="508" t="s">
        <v>156</v>
      </c>
      <c r="K248" s="508" t="s">
        <v>156</v>
      </c>
      <c r="L248" s="508" t="s">
        <v>156</v>
      </c>
      <c r="M248" s="508" t="s">
        <v>156</v>
      </c>
      <c r="N248" s="508" t="s">
        <v>156</v>
      </c>
      <c r="O248" s="512" t="s">
        <v>156</v>
      </c>
      <c r="P248" s="510" t="str">
        <f>IFERROR(INDEX('УЦН 2.0'!H:H,MATCH('УЦН 1.0'!R248,'УЦН 2.0'!L:L,0)),"")</f>
        <v/>
      </c>
      <c r="Q248" s="510" t="str">
        <f>IFERROR(INDEX('ПРТС'!H:H,MATCH('УЦН 1.0'!R248,'ПРТС'!P:P,0)),"")</f>
        <v/>
      </c>
      <c r="R248" s="494">
        <v>1518</v>
      </c>
      <c r="S248" s="378"/>
      <c r="T248" s="378"/>
      <c r="U248" s="378"/>
      <c r="V248" s="378"/>
      <c r="W248" s="378"/>
      <c r="X248" s="378"/>
      <c r="Y248" s="378"/>
      <c r="Z248" s="378"/>
      <c r="AA248" s="378"/>
      <c r="AB248" s="378"/>
      <c r="AC248" s="378"/>
      <c r="AD248" s="378"/>
      <c r="AE248" s="378"/>
      <c r="AF248" s="378"/>
      <c r="AG248" s="378"/>
      <c r="AH248" s="378"/>
    </row>
    <row r="249">
      <c r="A249" s="502">
        <v>247</v>
      </c>
      <c r="B249" s="516" t="s">
        <v>62</v>
      </c>
      <c r="C249" s="517" t="s">
        <v>421</v>
      </c>
      <c r="D249" s="505">
        <v>2019</v>
      </c>
      <c r="E249" s="506">
        <v>43826</v>
      </c>
      <c r="F249" s="506">
        <v>43830</v>
      </c>
      <c r="G249" s="507" t="s">
        <v>1064</v>
      </c>
      <c r="H249" s="508" t="str">
        <f t="shared" si="11"/>
        <v>ВОЛС</v>
      </c>
      <c r="I249" s="508" t="s">
        <v>156</v>
      </c>
      <c r="J249" s="508" t="s">
        <v>156</v>
      </c>
      <c r="K249" s="508" t="s">
        <v>156</v>
      </c>
      <c r="L249" s="508" t="s">
        <v>156</v>
      </c>
      <c r="M249" s="511" t="s">
        <v>819</v>
      </c>
      <c r="N249" s="508" t="s">
        <v>156</v>
      </c>
      <c r="O249" s="512" t="s">
        <v>156</v>
      </c>
      <c r="P249" s="510">
        <f>IFERROR(INDEX('УЦН 2.0'!H:H,MATCH('УЦН 1.0'!R249,'УЦН 2.0'!L:L,0)),"")</f>
        <v>2021</v>
      </c>
      <c r="Q249" s="510" t="str">
        <f>IFERROR(INDEX('ПРТС'!H:H,MATCH('УЦН 1.0'!R249,'ПРТС'!P:P,0)),"")</f>
        <v/>
      </c>
      <c r="R249" s="494">
        <v>1522</v>
      </c>
      <c r="S249" s="378"/>
      <c r="T249" s="378"/>
      <c r="U249" s="378"/>
      <c r="V249" s="378"/>
      <c r="W249" s="378"/>
      <c r="X249" s="378"/>
      <c r="Y249" s="378"/>
      <c r="Z249" s="378"/>
      <c r="AA249" s="378"/>
      <c r="AB249" s="378"/>
      <c r="AC249" s="378"/>
      <c r="AD249" s="378"/>
      <c r="AE249" s="378"/>
      <c r="AF249" s="378"/>
      <c r="AG249" s="378"/>
      <c r="AH249" s="378"/>
    </row>
    <row r="250">
      <c r="A250" s="502">
        <v>248</v>
      </c>
      <c r="B250" s="516" t="s">
        <v>62</v>
      </c>
      <c r="C250" s="517" t="s">
        <v>422</v>
      </c>
      <c r="D250" s="505">
        <v>2019</v>
      </c>
      <c r="E250" s="506">
        <v>43826</v>
      </c>
      <c r="F250" s="506">
        <v>43830</v>
      </c>
      <c r="G250" s="507" t="s">
        <v>821</v>
      </c>
      <c r="H250" s="508" t="str">
        <f t="shared" si="11"/>
        <v>ВОЛС</v>
      </c>
      <c r="I250" s="508" t="s">
        <v>156</v>
      </c>
      <c r="J250" s="508" t="s">
        <v>156</v>
      </c>
      <c r="K250" s="508" t="s">
        <v>156</v>
      </c>
      <c r="L250" s="508" t="s">
        <v>156</v>
      </c>
      <c r="M250" s="511" t="s">
        <v>819</v>
      </c>
      <c r="N250" s="508" t="s">
        <v>156</v>
      </c>
      <c r="O250" s="512" t="s">
        <v>156</v>
      </c>
      <c r="P250" s="510">
        <f>IFERROR(INDEX('УЦН 2.0'!H:H,MATCH('УЦН 1.0'!R250,'УЦН 2.0'!L:L,0)),"")</f>
        <v>2023</v>
      </c>
      <c r="Q250" s="510" t="str">
        <f>IFERROR(INDEX('ПРТС'!H:H,MATCH('УЦН 1.0'!R250,'ПРТС'!P:P,0)),"")</f>
        <v/>
      </c>
      <c r="R250" s="494">
        <v>1524</v>
      </c>
      <c r="S250" s="378"/>
      <c r="T250" s="378"/>
      <c r="U250" s="378"/>
      <c r="V250" s="378"/>
      <c r="W250" s="378"/>
      <c r="X250" s="378"/>
      <c r="Y250" s="378"/>
      <c r="Z250" s="378"/>
      <c r="AA250" s="378"/>
      <c r="AB250" s="378"/>
      <c r="AC250" s="378"/>
      <c r="AD250" s="378"/>
      <c r="AE250" s="378"/>
      <c r="AF250" s="378"/>
      <c r="AG250" s="378"/>
      <c r="AH250" s="378"/>
    </row>
    <row r="251">
      <c r="A251" s="502">
        <v>249</v>
      </c>
      <c r="B251" s="516" t="s">
        <v>62</v>
      </c>
      <c r="C251" s="517" t="s">
        <v>423</v>
      </c>
      <c r="D251" s="505">
        <v>2019</v>
      </c>
      <c r="E251" s="506">
        <v>43826</v>
      </c>
      <c r="F251" s="506">
        <v>43830</v>
      </c>
      <c r="G251" s="507" t="s">
        <v>1065</v>
      </c>
      <c r="H251" s="508" t="str">
        <f t="shared" si="11"/>
        <v>ВОЛС</v>
      </c>
      <c r="I251" s="508" t="s">
        <v>156</v>
      </c>
      <c r="J251" s="508" t="s">
        <v>156</v>
      </c>
      <c r="K251" s="508" t="s">
        <v>156</v>
      </c>
      <c r="L251" s="508" t="s">
        <v>156</v>
      </c>
      <c r="M251" s="511" t="s">
        <v>819</v>
      </c>
      <c r="N251" s="508" t="s">
        <v>156</v>
      </c>
      <c r="O251" s="512" t="s">
        <v>156</v>
      </c>
      <c r="P251" s="510">
        <f>IFERROR(INDEX('УЦН 2.0'!H:H,MATCH('УЦН 1.0'!R251,'УЦН 2.0'!L:L,0)),"")</f>
        <v>2021</v>
      </c>
      <c r="Q251" s="510" t="str">
        <f>IFERROR(INDEX('ПРТС'!H:H,MATCH('УЦН 1.0'!R251,'ПРТС'!P:P,0)),"")</f>
        <v/>
      </c>
      <c r="R251" s="494">
        <v>1526</v>
      </c>
      <c r="S251" s="378"/>
      <c r="T251" s="378"/>
      <c r="U251" s="378"/>
      <c r="V251" s="378"/>
      <c r="W251" s="378"/>
      <c r="X251" s="378"/>
      <c r="Y251" s="378"/>
      <c r="Z251" s="378"/>
      <c r="AA251" s="378"/>
      <c r="AB251" s="378"/>
      <c r="AC251" s="378"/>
      <c r="AD251" s="378"/>
      <c r="AE251" s="378"/>
      <c r="AF251" s="378"/>
      <c r="AG251" s="378"/>
      <c r="AH251" s="378"/>
    </row>
    <row r="252">
      <c r="A252" s="502">
        <v>250</v>
      </c>
      <c r="B252" s="516" t="s">
        <v>62</v>
      </c>
      <c r="C252" s="517" t="s">
        <v>146</v>
      </c>
      <c r="D252" s="505">
        <v>2018</v>
      </c>
      <c r="E252" s="506">
        <v>43463</v>
      </c>
      <c r="F252" s="506">
        <v>43465</v>
      </c>
      <c r="G252" s="507" t="s">
        <v>1066</v>
      </c>
      <c r="H252" s="508" t="str">
        <f t="shared" si="11"/>
        <v>Спутник</v>
      </c>
      <c r="I252" s="508" t="s">
        <v>156</v>
      </c>
      <c r="J252" s="508" t="s">
        <v>156</v>
      </c>
      <c r="K252" s="508" t="s">
        <v>156</v>
      </c>
      <c r="L252" s="532" t="s">
        <v>882</v>
      </c>
      <c r="M252" s="508" t="s">
        <v>156</v>
      </c>
      <c r="N252" s="508" t="s">
        <v>156</v>
      </c>
      <c r="O252" s="512" t="s">
        <v>156</v>
      </c>
      <c r="P252" s="510">
        <f>IFERROR(INDEX('УЦН 2.0'!H:H,MATCH('УЦН 1.0'!R252,'УЦН 2.0'!L:L,0)),"")</f>
        <v>2022</v>
      </c>
      <c r="Q252" s="510" t="str">
        <f>IFERROR(INDEX('ПРТС'!H:H,MATCH('УЦН 1.0'!R252,'ПРТС'!P:P,0)),"")</f>
        <v/>
      </c>
      <c r="R252" s="494">
        <v>1529</v>
      </c>
      <c r="S252" s="378"/>
      <c r="T252" s="378"/>
      <c r="U252" s="378"/>
      <c r="V252" s="378"/>
      <c r="W252" s="378"/>
      <c r="X252" s="378"/>
      <c r="Y252" s="378"/>
      <c r="Z252" s="378"/>
      <c r="AA252" s="378"/>
      <c r="AB252" s="378"/>
      <c r="AC252" s="378"/>
      <c r="AD252" s="378"/>
      <c r="AE252" s="378"/>
      <c r="AF252" s="378"/>
      <c r="AG252" s="378"/>
      <c r="AH252" s="378"/>
    </row>
    <row r="253">
      <c r="A253" s="502">
        <v>251</v>
      </c>
      <c r="B253" s="503" t="s">
        <v>149</v>
      </c>
      <c r="C253" s="504" t="s">
        <v>424</v>
      </c>
      <c r="D253" s="505">
        <v>2021</v>
      </c>
      <c r="E253" s="506">
        <v>44377</v>
      </c>
      <c r="F253" s="506">
        <v>44469</v>
      </c>
      <c r="G253" s="507" t="s">
        <v>1067</v>
      </c>
      <c r="H253" s="508" t="str">
        <f t="shared" si="11"/>
        <v>ВОЛС</v>
      </c>
      <c r="I253" s="508" t="s">
        <v>156</v>
      </c>
      <c r="J253" s="508" t="s">
        <v>156</v>
      </c>
      <c r="K253" s="508" t="s">
        <v>156</v>
      </c>
      <c r="L253" s="508" t="s">
        <v>156</v>
      </c>
      <c r="M253" s="508" t="s">
        <v>156</v>
      </c>
      <c r="N253" s="508" t="s">
        <v>156</v>
      </c>
      <c r="O253" s="509" t="s">
        <v>819</v>
      </c>
      <c r="P253" s="510" t="str">
        <f>IFERROR(INDEX('УЦН 2.0'!H:H,MATCH('УЦН 1.0'!R253,'УЦН 2.0'!L:L,0)),"")</f>
        <v/>
      </c>
      <c r="Q253" s="510" t="str">
        <f>IFERROR(INDEX('ПРТС'!H:H,MATCH('УЦН 1.0'!R253,'ПРТС'!P:P,0)),"")</f>
        <v/>
      </c>
      <c r="R253" s="494">
        <v>1546</v>
      </c>
      <c r="S253" s="378"/>
      <c r="T253" s="378"/>
      <c r="U253" s="378"/>
      <c r="V253" s="378"/>
      <c r="W253" s="378"/>
      <c r="X253" s="378"/>
      <c r="Y253" s="378"/>
      <c r="Z253" s="378"/>
      <c r="AA253" s="378"/>
      <c r="AB253" s="378"/>
      <c r="AC253" s="378"/>
      <c r="AD253" s="378"/>
      <c r="AE253" s="378"/>
      <c r="AF253" s="378"/>
      <c r="AG253" s="378"/>
      <c r="AH253" s="378"/>
    </row>
    <row r="254">
      <c r="A254" s="502">
        <v>252</v>
      </c>
      <c r="B254" s="503" t="s">
        <v>149</v>
      </c>
      <c r="C254" s="504" t="s">
        <v>425</v>
      </c>
      <c r="D254" s="505">
        <v>2017</v>
      </c>
      <c r="E254" s="506">
        <v>42906</v>
      </c>
      <c r="F254" s="506">
        <v>43008</v>
      </c>
      <c r="G254" s="507" t="s">
        <v>1068</v>
      </c>
      <c r="H254" s="508" t="str">
        <f t="shared" si="11"/>
        <v>ВОЛС</v>
      </c>
      <c r="I254" s="508" t="s">
        <v>156</v>
      </c>
      <c r="J254" s="508" t="s">
        <v>156</v>
      </c>
      <c r="K254" s="511" t="s">
        <v>819</v>
      </c>
      <c r="L254" s="508" t="s">
        <v>156</v>
      </c>
      <c r="M254" s="508" t="s">
        <v>156</v>
      </c>
      <c r="N254" s="508" t="s">
        <v>156</v>
      </c>
      <c r="O254" s="512" t="s">
        <v>156</v>
      </c>
      <c r="P254" s="510" t="str">
        <f>IFERROR(INDEX('УЦН 2.0'!H:H,MATCH('УЦН 1.0'!R254,'УЦН 2.0'!L:L,0)),"")</f>
        <v/>
      </c>
      <c r="Q254" s="510" t="str">
        <f>IFERROR(INDEX('ПРТС'!H:H,MATCH('УЦН 1.0'!R254,'ПРТС'!P:P,0)),"")</f>
        <v/>
      </c>
      <c r="R254" s="494">
        <v>1550</v>
      </c>
      <c r="S254" s="378"/>
      <c r="T254" s="378"/>
      <c r="U254" s="378"/>
      <c r="V254" s="378"/>
      <c r="W254" s="378"/>
      <c r="X254" s="378"/>
      <c r="Y254" s="378"/>
      <c r="Z254" s="378"/>
      <c r="AA254" s="378"/>
      <c r="AB254" s="378"/>
      <c r="AC254" s="378"/>
      <c r="AD254" s="378"/>
      <c r="AE254" s="378"/>
      <c r="AF254" s="378"/>
      <c r="AG254" s="378"/>
      <c r="AH254" s="378"/>
    </row>
    <row r="255">
      <c r="A255" s="502">
        <v>253</v>
      </c>
      <c r="B255" s="503" t="s">
        <v>149</v>
      </c>
      <c r="C255" s="504" t="s">
        <v>426</v>
      </c>
      <c r="D255" s="505">
        <v>2019</v>
      </c>
      <c r="E255" s="506">
        <v>43644</v>
      </c>
      <c r="F255" s="506">
        <v>43646</v>
      </c>
      <c r="G255" s="507" t="s">
        <v>1069</v>
      </c>
      <c r="H255" s="508" t="str">
        <f t="shared" si="11"/>
        <v>ВОЛС</v>
      </c>
      <c r="I255" s="508" t="s">
        <v>156</v>
      </c>
      <c r="J255" s="508" t="s">
        <v>156</v>
      </c>
      <c r="K255" s="508" t="s">
        <v>156</v>
      </c>
      <c r="L255" s="508" t="s">
        <v>156</v>
      </c>
      <c r="M255" s="511" t="s">
        <v>819</v>
      </c>
      <c r="N255" s="508" t="s">
        <v>156</v>
      </c>
      <c r="O255" s="512" t="s">
        <v>156</v>
      </c>
      <c r="P255" s="510" t="str">
        <f>IFERROR(INDEX('УЦН 2.0'!H:H,MATCH('УЦН 1.0'!R255,'УЦН 2.0'!L:L,0)),"")</f>
        <v/>
      </c>
      <c r="Q255" s="510" t="str">
        <f>IFERROR(INDEX('ПРТС'!H:H,MATCH('УЦН 1.0'!R255,'ПРТС'!P:P,0)),"")</f>
        <v/>
      </c>
      <c r="R255" s="494">
        <v>1555</v>
      </c>
      <c r="S255" s="378"/>
      <c r="T255" s="378"/>
      <c r="U255" s="378"/>
      <c r="V255" s="378"/>
      <c r="W255" s="378"/>
      <c r="X255" s="378"/>
      <c r="Y255" s="378"/>
      <c r="Z255" s="378"/>
      <c r="AA255" s="378"/>
      <c r="AB255" s="378"/>
      <c r="AC255" s="378"/>
      <c r="AD255" s="378"/>
      <c r="AE255" s="378"/>
      <c r="AF255" s="378"/>
      <c r="AG255" s="378"/>
      <c r="AH255" s="378"/>
    </row>
    <row r="256">
      <c r="A256" s="502">
        <v>254</v>
      </c>
      <c r="B256" s="503" t="s">
        <v>149</v>
      </c>
      <c r="C256" s="504" t="s">
        <v>427</v>
      </c>
      <c r="D256" s="505">
        <v>2019</v>
      </c>
      <c r="E256" s="506">
        <v>43644</v>
      </c>
      <c r="F256" s="506">
        <v>43646</v>
      </c>
      <c r="G256" s="507" t="s">
        <v>1053</v>
      </c>
      <c r="H256" s="508" t="str">
        <f t="shared" si="11"/>
        <v>ВОЛС</v>
      </c>
      <c r="I256" s="508" t="s">
        <v>156</v>
      </c>
      <c r="J256" s="508" t="s">
        <v>156</v>
      </c>
      <c r="K256" s="508" t="s">
        <v>156</v>
      </c>
      <c r="L256" s="508" t="s">
        <v>156</v>
      </c>
      <c r="M256" s="511" t="s">
        <v>819</v>
      </c>
      <c r="N256" s="508" t="s">
        <v>156</v>
      </c>
      <c r="O256" s="512" t="s">
        <v>156</v>
      </c>
      <c r="P256" s="510" t="str">
        <f>IFERROR(INDEX('УЦН 2.0'!H:H,MATCH('УЦН 1.0'!R256,'УЦН 2.0'!L:L,0)),"")</f>
        <v/>
      </c>
      <c r="Q256" s="510" t="str">
        <f>IFERROR(INDEX('ПРТС'!H:H,MATCH('УЦН 1.0'!R256,'ПРТС'!P:P,0)),"")</f>
        <v/>
      </c>
      <c r="R256" s="494">
        <v>1593</v>
      </c>
      <c r="S256" s="378"/>
      <c r="T256" s="378"/>
      <c r="U256" s="378"/>
      <c r="V256" s="378"/>
      <c r="W256" s="378"/>
      <c r="X256" s="378"/>
      <c r="Y256" s="378"/>
      <c r="Z256" s="378"/>
      <c r="AA256" s="378"/>
      <c r="AB256" s="378"/>
      <c r="AC256" s="378"/>
      <c r="AD256" s="378"/>
      <c r="AE256" s="378"/>
      <c r="AF256" s="378"/>
      <c r="AG256" s="378"/>
      <c r="AH256" s="378"/>
    </row>
    <row r="257">
      <c r="A257" s="502">
        <v>255</v>
      </c>
      <c r="B257" s="513" t="s">
        <v>428</v>
      </c>
      <c r="C257" s="514" t="s">
        <v>429</v>
      </c>
      <c r="D257" s="505">
        <v>2021</v>
      </c>
      <c r="E257" s="506">
        <v>44469</v>
      </c>
      <c r="F257" s="506">
        <v>44469</v>
      </c>
      <c r="G257" s="507" t="s">
        <v>1070</v>
      </c>
      <c r="H257" s="508" t="str">
        <f t="shared" si="11"/>
        <v>ВОЛС</v>
      </c>
      <c r="I257" s="508" t="s">
        <v>156</v>
      </c>
      <c r="J257" s="508" t="s">
        <v>156</v>
      </c>
      <c r="K257" s="508" t="s">
        <v>156</v>
      </c>
      <c r="L257" s="508" t="s">
        <v>156</v>
      </c>
      <c r="M257" s="508" t="s">
        <v>156</v>
      </c>
      <c r="N257" s="508" t="s">
        <v>156</v>
      </c>
      <c r="O257" s="509" t="s">
        <v>819</v>
      </c>
      <c r="P257" s="510" t="str">
        <f>IFERROR(INDEX('УЦН 2.0'!H:H,MATCH('УЦН 1.0'!R257,'УЦН 2.0'!L:L,0)),"")</f>
        <v/>
      </c>
      <c r="Q257" s="510">
        <f>IFERROR(INDEX('ПРТС'!H:H,MATCH('УЦН 1.0'!R257,'ПРТС'!P:P,0)),"")</f>
        <v>2022</v>
      </c>
      <c r="R257" s="494">
        <v>1594</v>
      </c>
      <c r="S257" s="378"/>
      <c r="T257" s="378"/>
      <c r="U257" s="378"/>
      <c r="V257" s="378"/>
      <c r="W257" s="378"/>
      <c r="X257" s="378"/>
      <c r="Y257" s="378"/>
      <c r="Z257" s="378"/>
      <c r="AA257" s="378"/>
      <c r="AB257" s="378"/>
      <c r="AC257" s="378"/>
      <c r="AD257" s="378"/>
      <c r="AE257" s="378"/>
      <c r="AF257" s="378"/>
      <c r="AG257" s="378"/>
      <c r="AH257" s="378"/>
    </row>
    <row r="258">
      <c r="A258" s="502">
        <v>256</v>
      </c>
      <c r="B258" s="503" t="s">
        <v>428</v>
      </c>
      <c r="C258" s="504" t="s">
        <v>430</v>
      </c>
      <c r="D258" s="505">
        <v>2019</v>
      </c>
      <c r="E258" s="506">
        <v>43644</v>
      </c>
      <c r="F258" s="506">
        <v>43646</v>
      </c>
      <c r="G258" s="507" t="s">
        <v>1071</v>
      </c>
      <c r="H258" s="508" t="str">
        <f t="shared" si="11"/>
        <v>ВОЛС</v>
      </c>
      <c r="I258" s="508" t="s">
        <v>156</v>
      </c>
      <c r="J258" s="508" t="s">
        <v>156</v>
      </c>
      <c r="K258" s="508" t="s">
        <v>156</v>
      </c>
      <c r="L258" s="508" t="s">
        <v>156</v>
      </c>
      <c r="M258" s="511" t="s">
        <v>819</v>
      </c>
      <c r="N258" s="508" t="s">
        <v>156</v>
      </c>
      <c r="O258" s="512" t="s">
        <v>156</v>
      </c>
      <c r="P258" s="510" t="str">
        <f>IFERROR(INDEX('УЦН 2.0'!H:H,MATCH('УЦН 1.0'!R258,'УЦН 2.0'!L:L,0)),"")</f>
        <v/>
      </c>
      <c r="Q258" s="510" t="str">
        <f>IFERROR(INDEX('ПРТС'!H:H,MATCH('УЦН 1.0'!R258,'ПРТС'!P:P,0)),"")</f>
        <v/>
      </c>
      <c r="R258" s="494">
        <v>1599</v>
      </c>
      <c r="S258" s="378"/>
      <c r="T258" s="378"/>
      <c r="U258" s="378"/>
      <c r="V258" s="378"/>
      <c r="W258" s="378"/>
      <c r="X258" s="378"/>
      <c r="Y258" s="378"/>
      <c r="Z258" s="378"/>
      <c r="AA258" s="378"/>
      <c r="AB258" s="378"/>
      <c r="AC258" s="378"/>
      <c r="AD258" s="378"/>
      <c r="AE258" s="378"/>
      <c r="AF258" s="378"/>
      <c r="AG258" s="378"/>
      <c r="AH258" s="378"/>
    </row>
    <row r="259">
      <c r="A259" s="502">
        <v>257</v>
      </c>
      <c r="B259" s="503" t="s">
        <v>428</v>
      </c>
      <c r="C259" s="504" t="s">
        <v>431</v>
      </c>
      <c r="D259" s="505">
        <v>2021</v>
      </c>
      <c r="E259" s="506">
        <v>44469</v>
      </c>
      <c r="F259" s="506">
        <v>44469</v>
      </c>
      <c r="G259" s="507" t="s">
        <v>1072</v>
      </c>
      <c r="H259" s="508" t="str">
        <f t="shared" si="11"/>
        <v>ВОЛС</v>
      </c>
      <c r="I259" s="508" t="s">
        <v>156</v>
      </c>
      <c r="J259" s="508" t="s">
        <v>156</v>
      </c>
      <c r="K259" s="508" t="s">
        <v>156</v>
      </c>
      <c r="L259" s="508" t="s">
        <v>156</v>
      </c>
      <c r="M259" s="508" t="s">
        <v>156</v>
      </c>
      <c r="N259" s="508" t="s">
        <v>156</v>
      </c>
      <c r="O259" s="509" t="s">
        <v>819</v>
      </c>
      <c r="P259" s="510" t="str">
        <f>IFERROR(INDEX('УЦН 2.0'!H:H,MATCH('УЦН 1.0'!R259,'УЦН 2.0'!L:L,0)),"")</f>
        <v/>
      </c>
      <c r="Q259" s="510" t="str">
        <f>IFERROR(INDEX('ПРТС'!H:H,MATCH('УЦН 1.0'!R259,'ПРТС'!P:P,0)),"")</f>
        <v/>
      </c>
      <c r="R259" s="494">
        <v>1613</v>
      </c>
      <c r="S259" s="378"/>
      <c r="T259" s="378"/>
      <c r="U259" s="378"/>
      <c r="V259" s="378"/>
      <c r="W259" s="378"/>
      <c r="X259" s="378"/>
      <c r="Y259" s="378"/>
      <c r="Z259" s="378"/>
      <c r="AA259" s="378"/>
      <c r="AB259" s="378"/>
      <c r="AC259" s="378"/>
      <c r="AD259" s="378"/>
      <c r="AE259" s="378"/>
      <c r="AF259" s="378"/>
      <c r="AG259" s="378"/>
      <c r="AH259" s="378"/>
    </row>
    <row r="260">
      <c r="A260" s="502">
        <v>258</v>
      </c>
      <c r="B260" s="516" t="s">
        <v>428</v>
      </c>
      <c r="C260" s="517" t="s">
        <v>432</v>
      </c>
      <c r="D260" s="505">
        <v>2021</v>
      </c>
      <c r="E260" s="506">
        <v>44469</v>
      </c>
      <c r="F260" s="506">
        <v>44469</v>
      </c>
      <c r="G260" s="507" t="s">
        <v>1073</v>
      </c>
      <c r="H260" s="508" t="str">
        <f t="shared" si="11"/>
        <v>ВОЛС</v>
      </c>
      <c r="I260" s="508" t="s">
        <v>156</v>
      </c>
      <c r="J260" s="508" t="s">
        <v>156</v>
      </c>
      <c r="K260" s="508" t="s">
        <v>156</v>
      </c>
      <c r="L260" s="508" t="s">
        <v>156</v>
      </c>
      <c r="M260" s="508" t="s">
        <v>156</v>
      </c>
      <c r="N260" s="508" t="s">
        <v>156</v>
      </c>
      <c r="O260" s="509" t="s">
        <v>819</v>
      </c>
      <c r="P260" s="510">
        <f>IFERROR(INDEX('УЦН 2.0'!H:H,MATCH('УЦН 1.0'!R260,'УЦН 2.0'!L:L,0)),"")</f>
        <v>2023</v>
      </c>
      <c r="Q260" s="510" t="str">
        <f>IFERROR(INDEX('ПРТС'!H:H,MATCH('УЦН 1.0'!R260,'ПРТС'!P:P,0)),"")</f>
        <v/>
      </c>
      <c r="R260" s="494">
        <v>1619</v>
      </c>
      <c r="S260" s="378"/>
      <c r="T260" s="378"/>
      <c r="U260" s="378"/>
      <c r="V260" s="378"/>
      <c r="W260" s="378"/>
      <c r="X260" s="378"/>
      <c r="Y260" s="378"/>
      <c r="Z260" s="378"/>
      <c r="AA260" s="378"/>
      <c r="AB260" s="378"/>
      <c r="AC260" s="378"/>
      <c r="AD260" s="378"/>
      <c r="AE260" s="378"/>
      <c r="AF260" s="378"/>
      <c r="AG260" s="378"/>
      <c r="AH260" s="378"/>
    </row>
    <row r="261">
      <c r="A261" s="502">
        <v>259</v>
      </c>
      <c r="B261" s="503" t="s">
        <v>433</v>
      </c>
      <c r="C261" s="504" t="s">
        <v>434</v>
      </c>
      <c r="D261" s="505">
        <v>2017</v>
      </c>
      <c r="E261" s="506">
        <v>42978</v>
      </c>
      <c r="F261" s="506">
        <v>43100</v>
      </c>
      <c r="G261" s="507" t="s">
        <v>1074</v>
      </c>
      <c r="H261" s="508" t="str">
        <f t="shared" si="11"/>
        <v>ВОЛС</v>
      </c>
      <c r="I261" s="508" t="s">
        <v>156</v>
      </c>
      <c r="J261" s="508" t="s">
        <v>156</v>
      </c>
      <c r="K261" s="511" t="s">
        <v>819</v>
      </c>
      <c r="L261" s="508" t="s">
        <v>156</v>
      </c>
      <c r="M261" s="508" t="s">
        <v>156</v>
      </c>
      <c r="N261" s="508" t="s">
        <v>156</v>
      </c>
      <c r="O261" s="512" t="s">
        <v>156</v>
      </c>
      <c r="P261" s="510" t="str">
        <f>IFERROR(INDEX('УЦН 2.0'!H:H,MATCH('УЦН 1.0'!R261,'УЦН 2.0'!L:L,0)),"")</f>
        <v/>
      </c>
      <c r="Q261" s="510" t="str">
        <f>IFERROR(INDEX('ПРТС'!H:H,MATCH('УЦН 1.0'!R261,'ПРТС'!P:P,0)),"")</f>
        <v/>
      </c>
      <c r="R261" s="494">
        <v>1628</v>
      </c>
      <c r="S261" s="378"/>
      <c r="T261" s="378"/>
      <c r="U261" s="378"/>
      <c r="V261" s="378"/>
      <c r="W261" s="378"/>
      <c r="X261" s="378"/>
      <c r="Y261" s="378"/>
      <c r="Z261" s="378"/>
      <c r="AA261" s="378"/>
      <c r="AB261" s="378"/>
      <c r="AC261" s="378"/>
      <c r="AD261" s="378"/>
      <c r="AE261" s="378"/>
      <c r="AF261" s="378"/>
      <c r="AG261" s="378"/>
      <c r="AH261" s="378"/>
    </row>
    <row r="262">
      <c r="A262" s="502">
        <v>260</v>
      </c>
      <c r="B262" s="503" t="s">
        <v>433</v>
      </c>
      <c r="C262" s="504" t="s">
        <v>435</v>
      </c>
      <c r="D262" s="505">
        <v>2017</v>
      </c>
      <c r="E262" s="506">
        <v>42978</v>
      </c>
      <c r="F262" s="506">
        <v>43100</v>
      </c>
      <c r="G262" s="507" t="s">
        <v>1075</v>
      </c>
      <c r="H262" s="508" t="str">
        <f t="shared" si="11"/>
        <v>ВОЛС</v>
      </c>
      <c r="I262" s="508" t="s">
        <v>156</v>
      </c>
      <c r="J262" s="508" t="s">
        <v>156</v>
      </c>
      <c r="K262" s="511" t="s">
        <v>819</v>
      </c>
      <c r="L262" s="508" t="s">
        <v>156</v>
      </c>
      <c r="M262" s="508" t="s">
        <v>156</v>
      </c>
      <c r="N262" s="508" t="s">
        <v>156</v>
      </c>
      <c r="O262" s="512" t="s">
        <v>156</v>
      </c>
      <c r="P262" s="510" t="str">
        <f>IFERROR(INDEX('УЦН 2.0'!H:H,MATCH('УЦН 1.0'!R262,'УЦН 2.0'!L:L,0)),"")</f>
        <v/>
      </c>
      <c r="Q262" s="510" t="str">
        <f>IFERROR(INDEX('ПРТС'!H:H,MATCH('УЦН 1.0'!R262,'ПРТС'!P:P,0)),"")</f>
        <v/>
      </c>
      <c r="R262" s="494">
        <v>1631</v>
      </c>
      <c r="S262" s="378"/>
      <c r="T262" s="378"/>
      <c r="U262" s="378"/>
      <c r="V262" s="378"/>
      <c r="W262" s="378"/>
      <c r="X262" s="378"/>
      <c r="Y262" s="378"/>
      <c r="Z262" s="378"/>
      <c r="AA262" s="378"/>
      <c r="AB262" s="378"/>
      <c r="AC262" s="378"/>
      <c r="AD262" s="378"/>
      <c r="AE262" s="378"/>
      <c r="AF262" s="378"/>
      <c r="AG262" s="378"/>
      <c r="AH262" s="378"/>
    </row>
    <row r="263">
      <c r="A263" s="502">
        <v>261</v>
      </c>
      <c r="B263" s="503" t="s">
        <v>433</v>
      </c>
      <c r="C263" s="504" t="s">
        <v>436</v>
      </c>
      <c r="D263" s="505">
        <v>2017</v>
      </c>
      <c r="E263" s="506">
        <v>42908</v>
      </c>
      <c r="F263" s="506">
        <v>43100</v>
      </c>
      <c r="G263" s="507" t="s">
        <v>1076</v>
      </c>
      <c r="H263" s="508" t="str">
        <f t="shared" si="11"/>
        <v>ВОЛС</v>
      </c>
      <c r="I263" s="508" t="s">
        <v>156</v>
      </c>
      <c r="J263" s="508" t="s">
        <v>156</v>
      </c>
      <c r="K263" s="511" t="s">
        <v>819</v>
      </c>
      <c r="L263" s="508" t="s">
        <v>156</v>
      </c>
      <c r="M263" s="508" t="s">
        <v>156</v>
      </c>
      <c r="N263" s="508" t="s">
        <v>156</v>
      </c>
      <c r="O263" s="512" t="s">
        <v>156</v>
      </c>
      <c r="P263" s="510" t="str">
        <f>IFERROR(INDEX('УЦН 2.0'!H:H,MATCH('УЦН 1.0'!R263,'УЦН 2.0'!L:L,0)),"")</f>
        <v/>
      </c>
      <c r="Q263" s="510" t="str">
        <f>IFERROR(INDEX('ПРТС'!H:H,MATCH('УЦН 1.0'!R263,'ПРТС'!P:P,0)),"")</f>
        <v/>
      </c>
      <c r="R263" s="494">
        <v>1633</v>
      </c>
      <c r="S263" s="378"/>
      <c r="T263" s="378"/>
      <c r="U263" s="378"/>
      <c r="V263" s="378"/>
      <c r="W263" s="378"/>
      <c r="X263" s="378"/>
      <c r="Y263" s="378"/>
      <c r="Z263" s="378"/>
      <c r="AA263" s="378"/>
      <c r="AB263" s="378"/>
      <c r="AC263" s="378"/>
      <c r="AD263" s="378"/>
      <c r="AE263" s="378"/>
      <c r="AF263" s="378"/>
      <c r="AG263" s="378"/>
      <c r="AH263" s="378"/>
    </row>
    <row r="264">
      <c r="A264" s="502">
        <v>262</v>
      </c>
      <c r="B264" s="513" t="s">
        <v>433</v>
      </c>
      <c r="C264" s="514" t="s">
        <v>437</v>
      </c>
      <c r="D264" s="505">
        <v>2017</v>
      </c>
      <c r="E264" s="506">
        <v>42908</v>
      </c>
      <c r="F264" s="506">
        <v>43100</v>
      </c>
      <c r="G264" s="507" t="s">
        <v>1077</v>
      </c>
      <c r="H264" s="508" t="str">
        <f t="shared" si="11"/>
        <v>ВОЛС</v>
      </c>
      <c r="I264" s="508" t="s">
        <v>156</v>
      </c>
      <c r="J264" s="508" t="s">
        <v>156</v>
      </c>
      <c r="K264" s="511" t="s">
        <v>819</v>
      </c>
      <c r="L264" s="508" t="s">
        <v>156</v>
      </c>
      <c r="M264" s="508" t="s">
        <v>156</v>
      </c>
      <c r="N264" s="508" t="s">
        <v>156</v>
      </c>
      <c r="O264" s="512" t="s">
        <v>156</v>
      </c>
      <c r="P264" s="510" t="str">
        <f>IFERROR(INDEX('УЦН 2.0'!H:H,MATCH('УЦН 1.0'!R264,'УЦН 2.0'!L:L,0)),"")</f>
        <v/>
      </c>
      <c r="Q264" s="510">
        <v>2022</v>
      </c>
      <c r="R264" s="494">
        <v>1634</v>
      </c>
      <c r="S264" s="378"/>
      <c r="T264" s="378"/>
      <c r="U264" s="378"/>
      <c r="V264" s="378"/>
      <c r="W264" s="378"/>
      <c r="X264" s="378"/>
      <c r="Y264" s="378"/>
      <c r="Z264" s="378"/>
      <c r="AA264" s="378"/>
      <c r="AB264" s="378"/>
      <c r="AC264" s="378"/>
      <c r="AD264" s="378"/>
      <c r="AE264" s="378"/>
      <c r="AF264" s="378"/>
      <c r="AG264" s="378"/>
      <c r="AH264" s="378"/>
    </row>
    <row r="265">
      <c r="A265" s="502">
        <v>263</v>
      </c>
      <c r="B265" s="503" t="s">
        <v>433</v>
      </c>
      <c r="C265" s="504" t="s">
        <v>438</v>
      </c>
      <c r="D265" s="505">
        <v>2017</v>
      </c>
      <c r="E265" s="506">
        <v>42978</v>
      </c>
      <c r="F265" s="506">
        <v>43100</v>
      </c>
      <c r="G265" s="507" t="s">
        <v>1078</v>
      </c>
      <c r="H265" s="508" t="str">
        <f t="shared" si="11"/>
        <v>ВОЛС</v>
      </c>
      <c r="I265" s="508" t="s">
        <v>156</v>
      </c>
      <c r="J265" s="508" t="s">
        <v>156</v>
      </c>
      <c r="K265" s="511" t="s">
        <v>819</v>
      </c>
      <c r="L265" s="508" t="s">
        <v>156</v>
      </c>
      <c r="M265" s="508" t="s">
        <v>156</v>
      </c>
      <c r="N265" s="508" t="s">
        <v>156</v>
      </c>
      <c r="O265" s="512" t="s">
        <v>156</v>
      </c>
      <c r="P265" s="510" t="str">
        <f>IFERROR(INDEX('УЦН 2.0'!H:H,MATCH('УЦН 1.0'!R265,'УЦН 2.0'!L:L,0)),"")</f>
        <v/>
      </c>
      <c r="Q265" s="510" t="str">
        <f>IFERROR(INDEX('ПРТС'!H:H,MATCH('УЦН 1.0'!R265,'ПРТС'!P:P,0)),"")</f>
        <v/>
      </c>
      <c r="R265" s="494">
        <v>1639</v>
      </c>
      <c r="S265" s="378"/>
      <c r="T265" s="378"/>
      <c r="U265" s="378"/>
      <c r="V265" s="378"/>
      <c r="W265" s="378"/>
      <c r="X265" s="378"/>
      <c r="Y265" s="378"/>
      <c r="Z265" s="378"/>
      <c r="AA265" s="378"/>
      <c r="AB265" s="378"/>
      <c r="AC265" s="378"/>
      <c r="AD265" s="378"/>
      <c r="AE265" s="378"/>
      <c r="AF265" s="378"/>
      <c r="AG265" s="378"/>
      <c r="AH265" s="378"/>
    </row>
    <row r="266">
      <c r="A266" s="502">
        <v>264</v>
      </c>
      <c r="B266" s="503" t="s">
        <v>433</v>
      </c>
      <c r="C266" s="504" t="s">
        <v>439</v>
      </c>
      <c r="D266" s="505">
        <v>2017</v>
      </c>
      <c r="E266" s="506">
        <v>42978</v>
      </c>
      <c r="F266" s="506">
        <v>43100</v>
      </c>
      <c r="G266" s="507" t="s">
        <v>1079</v>
      </c>
      <c r="H266" s="508" t="str">
        <f t="shared" si="11"/>
        <v>ВОЛС</v>
      </c>
      <c r="I266" s="508" t="s">
        <v>156</v>
      </c>
      <c r="J266" s="508" t="s">
        <v>156</v>
      </c>
      <c r="K266" s="511" t="s">
        <v>819</v>
      </c>
      <c r="L266" s="508" t="s">
        <v>156</v>
      </c>
      <c r="M266" s="508" t="s">
        <v>156</v>
      </c>
      <c r="N266" s="508" t="s">
        <v>156</v>
      </c>
      <c r="O266" s="512" t="s">
        <v>156</v>
      </c>
      <c r="P266" s="510" t="str">
        <f>IFERROR(INDEX('УЦН 2.0'!H:H,MATCH('УЦН 1.0'!R266,'УЦН 2.0'!L:L,0)),"")</f>
        <v/>
      </c>
      <c r="Q266" s="510" t="str">
        <f>IFERROR(INDEX('ПРТС'!H:H,MATCH('УЦН 1.0'!R266,'ПРТС'!P:P,0)),"")</f>
        <v/>
      </c>
      <c r="R266" s="494">
        <v>1640</v>
      </c>
      <c r="S266" s="378"/>
      <c r="T266" s="378"/>
      <c r="U266" s="378"/>
      <c r="V266" s="378"/>
      <c r="W266" s="378"/>
      <c r="X266" s="378"/>
      <c r="Y266" s="378"/>
      <c r="Z266" s="378"/>
      <c r="AA266" s="378"/>
      <c r="AB266" s="378"/>
      <c r="AC266" s="378"/>
      <c r="AD266" s="378"/>
      <c r="AE266" s="378"/>
      <c r="AF266" s="378"/>
      <c r="AG266" s="378"/>
      <c r="AH266" s="378"/>
    </row>
    <row r="267">
      <c r="A267" s="502">
        <v>265</v>
      </c>
      <c r="B267" s="513" t="s">
        <v>433</v>
      </c>
      <c r="C267" s="514" t="s">
        <v>440</v>
      </c>
      <c r="D267" s="505">
        <v>2017</v>
      </c>
      <c r="E267" s="506">
        <v>42978</v>
      </c>
      <c r="F267" s="506">
        <v>43100</v>
      </c>
      <c r="G267" s="507" t="s">
        <v>1080</v>
      </c>
      <c r="H267" s="508" t="str">
        <f t="shared" si="11"/>
        <v>ВОЛС</v>
      </c>
      <c r="I267" s="508" t="s">
        <v>156</v>
      </c>
      <c r="J267" s="508" t="s">
        <v>156</v>
      </c>
      <c r="K267" s="511" t="s">
        <v>819</v>
      </c>
      <c r="L267" s="508" t="s">
        <v>156</v>
      </c>
      <c r="M267" s="508" t="s">
        <v>156</v>
      </c>
      <c r="N267" s="508" t="s">
        <v>156</v>
      </c>
      <c r="O267" s="512" t="s">
        <v>156</v>
      </c>
      <c r="P267" s="510" t="str">
        <f>IFERROR(INDEX('УЦН 2.0'!H:H,MATCH('УЦН 1.0'!R267,'УЦН 2.0'!L:L,0)),"")</f>
        <v/>
      </c>
      <c r="Q267" s="510">
        <f>IFERROR(INDEX('ПРТС'!H:H,MATCH('УЦН 1.0'!R267,'ПРТС'!P:P,0)),"")</f>
        <v>2024</v>
      </c>
      <c r="R267" s="494">
        <v>1643</v>
      </c>
      <c r="S267" s="378"/>
      <c r="T267" s="378"/>
      <c r="U267" s="378"/>
      <c r="V267" s="378"/>
      <c r="W267" s="378"/>
      <c r="X267" s="378"/>
      <c r="Y267" s="378"/>
      <c r="Z267" s="378"/>
      <c r="AA267" s="378"/>
      <c r="AB267" s="378"/>
      <c r="AC267" s="378"/>
      <c r="AD267" s="378"/>
      <c r="AE267" s="378"/>
      <c r="AF267" s="378"/>
      <c r="AG267" s="378"/>
      <c r="AH267" s="378"/>
    </row>
    <row r="268">
      <c r="A268" s="502">
        <v>266</v>
      </c>
      <c r="B268" s="513" t="s">
        <v>433</v>
      </c>
      <c r="C268" s="514" t="s">
        <v>441</v>
      </c>
      <c r="D268" s="505">
        <v>2017</v>
      </c>
      <c r="E268" s="506">
        <v>42908</v>
      </c>
      <c r="F268" s="506">
        <v>43100</v>
      </c>
      <c r="G268" s="507" t="s">
        <v>1081</v>
      </c>
      <c r="H268" s="508" t="str">
        <f t="shared" si="11"/>
        <v>ВОЛС</v>
      </c>
      <c r="I268" s="508" t="s">
        <v>156</v>
      </c>
      <c r="J268" s="508" t="s">
        <v>156</v>
      </c>
      <c r="K268" s="511" t="s">
        <v>819</v>
      </c>
      <c r="L268" s="508" t="s">
        <v>156</v>
      </c>
      <c r="M268" s="508" t="s">
        <v>156</v>
      </c>
      <c r="N268" s="508" t="s">
        <v>156</v>
      </c>
      <c r="O268" s="512" t="s">
        <v>156</v>
      </c>
      <c r="P268" s="510" t="str">
        <f>IFERROR(INDEX('УЦН 2.0'!H:H,MATCH('УЦН 1.0'!R268,'УЦН 2.0'!L:L,0)),"")</f>
        <v/>
      </c>
      <c r="Q268" s="510">
        <f>IFERROR(INDEX('ПРТС'!H:H,MATCH('УЦН 1.0'!R268,'ПРТС'!P:P,0)),"")</f>
        <v>2022</v>
      </c>
      <c r="R268" s="494">
        <v>1649</v>
      </c>
      <c r="S268" s="378"/>
      <c r="T268" s="378"/>
      <c r="U268" s="378"/>
      <c r="V268" s="378"/>
      <c r="W268" s="378"/>
      <c r="X268" s="378"/>
      <c r="Y268" s="378"/>
      <c r="Z268" s="378"/>
      <c r="AA268" s="378"/>
      <c r="AB268" s="378"/>
      <c r="AC268" s="378"/>
      <c r="AD268" s="378"/>
      <c r="AE268" s="378"/>
      <c r="AF268" s="378"/>
      <c r="AG268" s="378"/>
      <c r="AH268" s="378"/>
    </row>
    <row r="269">
      <c r="A269" s="502">
        <v>267</v>
      </c>
      <c r="B269" s="503" t="s">
        <v>433</v>
      </c>
      <c r="C269" s="504" t="s">
        <v>442</v>
      </c>
      <c r="D269" s="505">
        <v>2017</v>
      </c>
      <c r="E269" s="506">
        <v>42978</v>
      </c>
      <c r="F269" s="506">
        <v>43100</v>
      </c>
      <c r="G269" s="507" t="s">
        <v>1082</v>
      </c>
      <c r="H269" s="508" t="str">
        <f t="shared" si="11"/>
        <v>ВОЛС</v>
      </c>
      <c r="I269" s="508" t="s">
        <v>156</v>
      </c>
      <c r="J269" s="508" t="s">
        <v>156</v>
      </c>
      <c r="K269" s="511" t="s">
        <v>819</v>
      </c>
      <c r="L269" s="508" t="s">
        <v>156</v>
      </c>
      <c r="M269" s="508" t="s">
        <v>156</v>
      </c>
      <c r="N269" s="508" t="s">
        <v>156</v>
      </c>
      <c r="O269" s="512" t="s">
        <v>156</v>
      </c>
      <c r="P269" s="510" t="str">
        <f>IFERROR(INDEX('УЦН 2.0'!H:H,MATCH('УЦН 1.0'!R269,'УЦН 2.0'!L:L,0)),"")</f>
        <v/>
      </c>
      <c r="Q269" s="510" t="str">
        <f>IFERROR(INDEX('ПРТС'!H:H,MATCH('УЦН 1.0'!R269,'ПРТС'!P:P,0)),"")</f>
        <v/>
      </c>
      <c r="R269" s="494">
        <v>1653</v>
      </c>
      <c r="S269" s="378"/>
      <c r="T269" s="378"/>
      <c r="U269" s="378"/>
      <c r="V269" s="378"/>
      <c r="W269" s="378"/>
      <c r="X269" s="378"/>
      <c r="Y269" s="378"/>
      <c r="Z269" s="378"/>
      <c r="AA269" s="378"/>
      <c r="AB269" s="378"/>
      <c r="AC269" s="378"/>
      <c r="AD269" s="378"/>
      <c r="AE269" s="378"/>
      <c r="AF269" s="378"/>
      <c r="AG269" s="378"/>
      <c r="AH269" s="378"/>
    </row>
    <row r="270" s="378" customFormat="1">
      <c r="A270" s="502">
        <v>268</v>
      </c>
      <c r="B270" s="503" t="s">
        <v>433</v>
      </c>
      <c r="C270" s="504" t="s">
        <v>443</v>
      </c>
      <c r="D270" s="505">
        <v>2017</v>
      </c>
      <c r="E270" s="506">
        <v>42906</v>
      </c>
      <c r="F270" s="506">
        <v>43008</v>
      </c>
      <c r="G270" s="507" t="s">
        <v>1083</v>
      </c>
      <c r="H270" s="508" t="str">
        <f t="shared" si="11"/>
        <v>ВОЛС</v>
      </c>
      <c r="I270" s="508" t="s">
        <v>156</v>
      </c>
      <c r="J270" s="508" t="s">
        <v>156</v>
      </c>
      <c r="K270" s="511" t="s">
        <v>819</v>
      </c>
      <c r="L270" s="508" t="s">
        <v>156</v>
      </c>
      <c r="M270" s="508" t="s">
        <v>156</v>
      </c>
      <c r="N270" s="508" t="s">
        <v>156</v>
      </c>
      <c r="O270" s="512" t="s">
        <v>156</v>
      </c>
      <c r="P270" s="510" t="str">
        <f>IFERROR(INDEX('УЦН 2.0'!H:H,MATCH('УЦН 1.0'!R270,'УЦН 2.0'!L:L,0)),"")</f>
        <v/>
      </c>
      <c r="Q270" s="510" t="str">
        <f>IFERROR(INDEX('ПРТС'!H:H,MATCH('УЦН 1.0'!R270,'ПРТС'!P:P,0)),"")</f>
        <v/>
      </c>
      <c r="R270" s="494">
        <v>1654</v>
      </c>
      <c r="S270" s="378"/>
      <c r="T270" s="378"/>
      <c r="U270" s="378"/>
      <c r="V270" s="378"/>
      <c r="W270" s="378"/>
      <c r="X270" s="378"/>
      <c r="Y270" s="378"/>
      <c r="Z270" s="378"/>
      <c r="AA270" s="378"/>
      <c r="AB270" s="378"/>
      <c r="AC270" s="378"/>
      <c r="AD270" s="378"/>
      <c r="AE270" s="378"/>
      <c r="AF270" s="378"/>
      <c r="AG270" s="378"/>
      <c r="AH270" s="378"/>
    </row>
    <row r="271">
      <c r="A271" s="502">
        <v>269</v>
      </c>
      <c r="B271" s="503" t="s">
        <v>433</v>
      </c>
      <c r="C271" s="504" t="s">
        <v>444</v>
      </c>
      <c r="D271" s="505">
        <v>2017</v>
      </c>
      <c r="E271" s="506">
        <v>42978</v>
      </c>
      <c r="F271" s="506">
        <v>43100</v>
      </c>
      <c r="G271" s="507" t="s">
        <v>895</v>
      </c>
      <c r="H271" s="508" t="str">
        <f t="shared" si="11"/>
        <v>ВОЛС</v>
      </c>
      <c r="I271" s="508" t="s">
        <v>156</v>
      </c>
      <c r="J271" s="508" t="s">
        <v>156</v>
      </c>
      <c r="K271" s="511" t="s">
        <v>819</v>
      </c>
      <c r="L271" s="508" t="s">
        <v>156</v>
      </c>
      <c r="M271" s="508" t="s">
        <v>156</v>
      </c>
      <c r="N271" s="508" t="s">
        <v>156</v>
      </c>
      <c r="O271" s="512" t="s">
        <v>156</v>
      </c>
      <c r="P271" s="510" t="str">
        <f>IFERROR(INDEX('УЦН 2.0'!H:H,MATCH('УЦН 1.0'!R271,'УЦН 2.0'!L:L,0)),"")</f>
        <v/>
      </c>
      <c r="Q271" s="510" t="str">
        <f>IFERROR(INDEX('ПРТС'!H:H,MATCH('УЦН 1.0'!R271,'ПРТС'!P:P,0)),"")</f>
        <v/>
      </c>
      <c r="R271" s="494">
        <v>1660</v>
      </c>
      <c r="S271" s="378"/>
      <c r="T271" s="378"/>
      <c r="U271" s="378"/>
      <c r="V271" s="378"/>
      <c r="W271" s="378"/>
      <c r="X271" s="378"/>
      <c r="Y271" s="378"/>
      <c r="Z271" s="378"/>
      <c r="AA271" s="378"/>
      <c r="AB271" s="378"/>
      <c r="AC271" s="378"/>
      <c r="AD271" s="378"/>
      <c r="AE271" s="378"/>
      <c r="AF271" s="378"/>
      <c r="AG271" s="378"/>
      <c r="AH271" s="378"/>
    </row>
    <row r="272">
      <c r="A272" s="502">
        <v>270</v>
      </c>
      <c r="B272" s="503" t="s">
        <v>433</v>
      </c>
      <c r="C272" s="504" t="s">
        <v>445</v>
      </c>
      <c r="D272" s="505">
        <v>2017</v>
      </c>
      <c r="E272" s="506">
        <v>42978</v>
      </c>
      <c r="F272" s="506">
        <v>43100</v>
      </c>
      <c r="G272" s="507" t="s">
        <v>1084</v>
      </c>
      <c r="H272" s="508" t="str">
        <f t="shared" si="11"/>
        <v>ВОЛС</v>
      </c>
      <c r="I272" s="508" t="s">
        <v>156</v>
      </c>
      <c r="J272" s="508" t="s">
        <v>156</v>
      </c>
      <c r="K272" s="511" t="s">
        <v>819</v>
      </c>
      <c r="L272" s="508" t="s">
        <v>156</v>
      </c>
      <c r="M272" s="508" t="s">
        <v>156</v>
      </c>
      <c r="N272" s="508" t="s">
        <v>156</v>
      </c>
      <c r="O272" s="512" t="s">
        <v>156</v>
      </c>
      <c r="P272" s="510" t="str">
        <f>IFERROR(INDEX('УЦН 2.0'!H:H,MATCH('УЦН 1.0'!R272,'УЦН 2.0'!L:L,0)),"")</f>
        <v/>
      </c>
      <c r="Q272" s="510" t="str">
        <f>IFERROR(INDEX('ПРТС'!H:H,MATCH('УЦН 1.0'!R272,'ПРТС'!P:P,0)),"")</f>
        <v/>
      </c>
      <c r="R272" s="494">
        <v>1662</v>
      </c>
      <c r="S272" s="378"/>
      <c r="T272" s="378"/>
      <c r="U272" s="378"/>
      <c r="V272" s="378"/>
      <c r="W272" s="378"/>
      <c r="X272" s="378"/>
      <c r="Y272" s="378"/>
      <c r="Z272" s="378"/>
      <c r="AA272" s="378"/>
      <c r="AB272" s="378"/>
      <c r="AC272" s="378"/>
      <c r="AD272" s="378"/>
      <c r="AE272" s="378"/>
      <c r="AF272" s="378"/>
      <c r="AG272" s="378"/>
      <c r="AH272" s="378"/>
    </row>
    <row r="273">
      <c r="A273" s="502">
        <v>271</v>
      </c>
      <c r="B273" s="513" t="s">
        <v>433</v>
      </c>
      <c r="C273" s="514" t="s">
        <v>446</v>
      </c>
      <c r="D273" s="505">
        <v>2017</v>
      </c>
      <c r="E273" s="506">
        <v>42978</v>
      </c>
      <c r="F273" s="506">
        <v>43100</v>
      </c>
      <c r="G273" s="507" t="s">
        <v>1085</v>
      </c>
      <c r="H273" s="508" t="str">
        <f t="shared" si="11"/>
        <v>ВОЛС</v>
      </c>
      <c r="I273" s="508" t="s">
        <v>156</v>
      </c>
      <c r="J273" s="508" t="s">
        <v>156</v>
      </c>
      <c r="K273" s="511" t="s">
        <v>819</v>
      </c>
      <c r="L273" s="508" t="s">
        <v>156</v>
      </c>
      <c r="M273" s="508" t="s">
        <v>156</v>
      </c>
      <c r="N273" s="508" t="s">
        <v>156</v>
      </c>
      <c r="O273" s="512" t="s">
        <v>156</v>
      </c>
      <c r="P273" s="510" t="str">
        <f>IFERROR(INDEX('УЦН 2.0'!H:H,MATCH('УЦН 1.0'!R273,'УЦН 2.0'!L:L,0)),"")</f>
        <v/>
      </c>
      <c r="Q273" s="510">
        <f>IFERROR(INDEX('ПРТС'!H:H,MATCH('УЦН 1.0'!R273,'ПРТС'!P:P,0)),"")</f>
        <v>2018</v>
      </c>
      <c r="R273" s="494">
        <v>1666</v>
      </c>
      <c r="S273" s="378"/>
      <c r="T273" s="378"/>
      <c r="U273" s="378"/>
      <c r="V273" s="378"/>
      <c r="W273" s="378"/>
      <c r="X273" s="378"/>
      <c r="Y273" s="378"/>
      <c r="Z273" s="378"/>
      <c r="AA273" s="378"/>
      <c r="AB273" s="378"/>
      <c r="AC273" s="378"/>
      <c r="AD273" s="378"/>
      <c r="AE273" s="378"/>
      <c r="AF273" s="378"/>
      <c r="AG273" s="378"/>
      <c r="AH273" s="378"/>
    </row>
    <row r="274">
      <c r="A274" s="502">
        <v>272</v>
      </c>
      <c r="B274" s="513" t="s">
        <v>447</v>
      </c>
      <c r="C274" s="514" t="s">
        <v>448</v>
      </c>
      <c r="D274" s="505">
        <v>2020</v>
      </c>
      <c r="E274" s="506">
        <v>44104</v>
      </c>
      <c r="F274" s="506">
        <v>44104</v>
      </c>
      <c r="G274" s="507" t="s">
        <v>1086</v>
      </c>
      <c r="H274" s="508" t="str">
        <f t="shared" si="11"/>
        <v>ВОЛС</v>
      </c>
      <c r="I274" s="508" t="s">
        <v>156</v>
      </c>
      <c r="J274" s="508" t="s">
        <v>156</v>
      </c>
      <c r="K274" s="508" t="s">
        <v>156</v>
      </c>
      <c r="L274" s="508" t="s">
        <v>156</v>
      </c>
      <c r="M274" s="508" t="s">
        <v>156</v>
      </c>
      <c r="N274" s="511" t="s">
        <v>819</v>
      </c>
      <c r="O274" s="512" t="s">
        <v>156</v>
      </c>
      <c r="P274" s="510" t="str">
        <f>IFERROR(INDEX('УЦН 2.0'!H:H,MATCH('УЦН 1.0'!R274,'УЦН 2.0'!L:L,0)),"")</f>
        <v/>
      </c>
      <c r="Q274" s="510">
        <f>IFERROR(INDEX('ПРТС'!H:H,MATCH('УЦН 1.0'!R274,'ПРТС'!P:P,0)),"")</f>
        <v>2024</v>
      </c>
      <c r="R274" s="494">
        <v>1668</v>
      </c>
      <c r="S274" s="378"/>
      <c r="T274" s="378"/>
      <c r="U274" s="378"/>
      <c r="V274" s="378"/>
      <c r="W274" s="378"/>
      <c r="X274" s="378"/>
      <c r="Y274" s="378"/>
      <c r="Z274" s="378"/>
      <c r="AA274" s="378"/>
      <c r="AB274" s="378"/>
      <c r="AC274" s="378"/>
      <c r="AD274" s="378"/>
      <c r="AE274" s="378"/>
      <c r="AF274" s="378"/>
      <c r="AG274" s="378"/>
      <c r="AH274" s="378"/>
    </row>
    <row r="275">
      <c r="A275" s="502">
        <v>273</v>
      </c>
      <c r="B275" s="516" t="s">
        <v>447</v>
      </c>
      <c r="C275" s="517" t="s">
        <v>449</v>
      </c>
      <c r="D275" s="505">
        <v>2021</v>
      </c>
      <c r="E275" s="506">
        <v>44286</v>
      </c>
      <c r="F275" s="506">
        <v>44469</v>
      </c>
      <c r="G275" s="507" t="s">
        <v>1087</v>
      </c>
      <c r="H275" s="508" t="str">
        <f t="shared" si="11"/>
        <v>ВОЛС</v>
      </c>
      <c r="I275" s="508" t="s">
        <v>156</v>
      </c>
      <c r="J275" s="508" t="s">
        <v>156</v>
      </c>
      <c r="K275" s="508" t="s">
        <v>156</v>
      </c>
      <c r="L275" s="508" t="s">
        <v>156</v>
      </c>
      <c r="M275" s="508" t="s">
        <v>156</v>
      </c>
      <c r="N275" s="508" t="s">
        <v>156</v>
      </c>
      <c r="O275" s="509" t="s">
        <v>819</v>
      </c>
      <c r="P275" s="510">
        <f>IFERROR(INDEX('УЦН 2.0'!H:H,MATCH('УЦН 1.0'!R275,'УЦН 2.0'!L:L,0)),"")</f>
        <v>2023</v>
      </c>
      <c r="Q275" s="510" t="str">
        <f>IFERROR(INDEX('ПРТС'!H:H,MATCH('УЦН 1.0'!R275,'ПРТС'!P:P,0)),"")</f>
        <v/>
      </c>
      <c r="R275" s="494">
        <v>1672</v>
      </c>
      <c r="S275" s="378"/>
      <c r="T275" s="378"/>
      <c r="U275" s="378"/>
      <c r="V275" s="378"/>
      <c r="W275" s="378"/>
      <c r="X275" s="378"/>
      <c r="Y275" s="378"/>
      <c r="Z275" s="378"/>
      <c r="AA275" s="378"/>
      <c r="AB275" s="378"/>
      <c r="AC275" s="378"/>
      <c r="AD275" s="378"/>
      <c r="AE275" s="378"/>
      <c r="AF275" s="378"/>
      <c r="AG275" s="378"/>
      <c r="AH275" s="378"/>
    </row>
    <row r="276">
      <c r="A276" s="502">
        <v>274</v>
      </c>
      <c r="B276" s="503" t="s">
        <v>447</v>
      </c>
      <c r="C276" s="504" t="s">
        <v>450</v>
      </c>
      <c r="D276" s="505">
        <v>2020</v>
      </c>
      <c r="E276" s="506">
        <v>44104</v>
      </c>
      <c r="F276" s="506">
        <v>44104</v>
      </c>
      <c r="G276" s="507" t="s">
        <v>1088</v>
      </c>
      <c r="H276" s="508" t="str">
        <f t="shared" si="11"/>
        <v>ВОЛС</v>
      </c>
      <c r="I276" s="508" t="s">
        <v>156</v>
      </c>
      <c r="J276" s="508" t="s">
        <v>156</v>
      </c>
      <c r="K276" s="508" t="s">
        <v>156</v>
      </c>
      <c r="L276" s="508" t="s">
        <v>156</v>
      </c>
      <c r="M276" s="508" t="s">
        <v>156</v>
      </c>
      <c r="N276" s="511" t="s">
        <v>819</v>
      </c>
      <c r="O276" s="512" t="s">
        <v>156</v>
      </c>
      <c r="P276" s="510">
        <f>IFERROR(INDEX('УЦН 2.0'!H:H,MATCH('УЦН 1.0'!R276,'УЦН 2.0'!L:L,0)),"")</f>
        <v>2024</v>
      </c>
      <c r="Q276" s="510" t="str">
        <f>IFERROR(INDEX('ПРТС'!H:H,MATCH('УЦН 1.0'!R276,'ПРТС'!P:P,0)),"")</f>
        <v/>
      </c>
      <c r="R276" s="494">
        <v>1674</v>
      </c>
      <c r="S276" s="378"/>
      <c r="T276" s="378"/>
      <c r="U276" s="378"/>
      <c r="V276" s="378"/>
      <c r="W276" s="378"/>
      <c r="X276" s="378"/>
      <c r="Y276" s="378"/>
      <c r="Z276" s="378"/>
      <c r="AA276" s="378"/>
      <c r="AB276" s="378"/>
      <c r="AC276" s="378"/>
      <c r="AD276" s="378"/>
      <c r="AE276" s="378"/>
      <c r="AF276" s="378"/>
      <c r="AG276" s="378"/>
      <c r="AH276" s="378"/>
    </row>
    <row r="277">
      <c r="A277" s="502">
        <v>275</v>
      </c>
      <c r="B277" s="503" t="s">
        <v>447</v>
      </c>
      <c r="C277" s="504" t="s">
        <v>451</v>
      </c>
      <c r="D277" s="505">
        <v>2019</v>
      </c>
      <c r="E277" s="506">
        <v>43826</v>
      </c>
      <c r="F277" s="506">
        <v>43830</v>
      </c>
      <c r="G277" s="507" t="s">
        <v>1089</v>
      </c>
      <c r="H277" s="508" t="str">
        <f t="shared" si="11"/>
        <v>ВОЛС</v>
      </c>
      <c r="I277" s="508" t="s">
        <v>156</v>
      </c>
      <c r="J277" s="508" t="s">
        <v>156</v>
      </c>
      <c r="K277" s="508" t="s">
        <v>156</v>
      </c>
      <c r="L277" s="508" t="s">
        <v>156</v>
      </c>
      <c r="M277" s="511" t="s">
        <v>819</v>
      </c>
      <c r="N277" s="508" t="s">
        <v>156</v>
      </c>
      <c r="O277" s="512" t="s">
        <v>156</v>
      </c>
      <c r="P277" s="510" t="str">
        <f>IFERROR(INDEX('УЦН 2.0'!H:H,MATCH('УЦН 1.0'!R277,'УЦН 2.0'!L:L,0)),"")</f>
        <v/>
      </c>
      <c r="Q277" s="510" t="str">
        <f>IFERROR(INDEX('ПРТС'!H:H,MATCH('УЦН 1.0'!R277,'ПРТС'!P:P,0)),"")</f>
        <v/>
      </c>
      <c r="R277" s="494">
        <v>1685</v>
      </c>
      <c r="S277" s="378"/>
      <c r="T277" s="378"/>
      <c r="U277" s="378"/>
      <c r="V277" s="378"/>
      <c r="W277" s="378"/>
      <c r="X277" s="378"/>
      <c r="Y277" s="378"/>
      <c r="Z277" s="378"/>
      <c r="AA277" s="378"/>
      <c r="AB277" s="378"/>
      <c r="AC277" s="378"/>
      <c r="AD277" s="378"/>
      <c r="AE277" s="378"/>
      <c r="AF277" s="378"/>
      <c r="AG277" s="378"/>
      <c r="AH277" s="378"/>
    </row>
    <row r="278">
      <c r="A278" s="502">
        <v>276</v>
      </c>
      <c r="B278" s="503" t="s">
        <v>447</v>
      </c>
      <c r="C278" s="504" t="s">
        <v>452</v>
      </c>
      <c r="D278" s="505">
        <v>2020</v>
      </c>
      <c r="E278" s="506">
        <v>44104</v>
      </c>
      <c r="F278" s="506">
        <v>44104</v>
      </c>
      <c r="G278" s="507" t="s">
        <v>1090</v>
      </c>
      <c r="H278" s="508" t="str">
        <f t="shared" si="11"/>
        <v>ВОЛС</v>
      </c>
      <c r="I278" s="508" t="s">
        <v>156</v>
      </c>
      <c r="J278" s="508" t="s">
        <v>156</v>
      </c>
      <c r="K278" s="508" t="s">
        <v>156</v>
      </c>
      <c r="L278" s="508" t="s">
        <v>156</v>
      </c>
      <c r="M278" s="508" t="s">
        <v>156</v>
      </c>
      <c r="N278" s="511" t="s">
        <v>819</v>
      </c>
      <c r="O278" s="512" t="s">
        <v>156</v>
      </c>
      <c r="P278" s="510" t="str">
        <f>IFERROR(INDEX('УЦН 2.0'!H:H,MATCH('УЦН 1.0'!R278,'УЦН 2.0'!L:L,0)),"")</f>
        <v/>
      </c>
      <c r="Q278" s="510" t="str">
        <f>IFERROR(INDEX('ПРТС'!H:H,MATCH('УЦН 1.0'!R278,'ПРТС'!P:P,0)),"")</f>
        <v/>
      </c>
      <c r="R278" s="494">
        <v>1691</v>
      </c>
      <c r="S278" s="378"/>
      <c r="T278" s="378"/>
      <c r="U278" s="378"/>
      <c r="V278" s="378"/>
      <c r="W278" s="378"/>
      <c r="X278" s="378"/>
      <c r="Y278" s="378"/>
      <c r="Z278" s="378"/>
      <c r="AA278" s="378"/>
      <c r="AB278" s="378"/>
      <c r="AC278" s="378"/>
      <c r="AD278" s="378"/>
      <c r="AE278" s="378"/>
      <c r="AF278" s="378"/>
      <c r="AG278" s="378"/>
      <c r="AH278" s="378"/>
    </row>
    <row r="279">
      <c r="A279" s="502">
        <v>277</v>
      </c>
      <c r="B279" s="503" t="s">
        <v>1091</v>
      </c>
      <c r="C279" s="504" t="s">
        <v>1092</v>
      </c>
      <c r="D279" s="505">
        <v>2019</v>
      </c>
      <c r="E279" s="506">
        <v>43826</v>
      </c>
      <c r="F279" s="506">
        <v>43830</v>
      </c>
      <c r="G279" s="507" t="s">
        <v>1093</v>
      </c>
      <c r="H279" s="508" t="str">
        <f t="shared" si="11"/>
        <v>Спутник</v>
      </c>
      <c r="I279" s="508" t="s">
        <v>156</v>
      </c>
      <c r="J279" s="508" t="s">
        <v>156</v>
      </c>
      <c r="K279" s="508" t="s">
        <v>156</v>
      </c>
      <c r="L279" s="508" t="s">
        <v>156</v>
      </c>
      <c r="M279" s="532" t="s">
        <v>882</v>
      </c>
      <c r="N279" s="508" t="s">
        <v>156</v>
      </c>
      <c r="O279" s="512" t="s">
        <v>156</v>
      </c>
      <c r="P279" s="510">
        <f>IFERROR(INDEX('УЦН 2.0'!H:H,MATCH('УЦН 1.0'!R279,'УЦН 2.0'!L:L,0)),"")</f>
        <v>2024</v>
      </c>
      <c r="Q279" s="510" t="str">
        <f>IFERROR(INDEX('ПРТС'!H:H,MATCH('УЦН 1.0'!R279,'ПРТС'!P:P,0)),"")</f>
        <v/>
      </c>
      <c r="R279" s="494">
        <v>1710</v>
      </c>
      <c r="S279" s="378"/>
      <c r="T279" s="378"/>
      <c r="U279" s="378"/>
      <c r="V279" s="378"/>
      <c r="W279" s="378"/>
      <c r="X279" s="378"/>
      <c r="Y279" s="378"/>
      <c r="Z279" s="378"/>
      <c r="AA279" s="378"/>
      <c r="AB279" s="378"/>
      <c r="AC279" s="378"/>
      <c r="AD279" s="378"/>
      <c r="AE279" s="378"/>
      <c r="AF279" s="378"/>
      <c r="AG279" s="378"/>
      <c r="AH279" s="378"/>
    </row>
    <row r="280">
      <c r="A280" s="502">
        <v>278</v>
      </c>
      <c r="B280" s="513" t="s">
        <v>1091</v>
      </c>
      <c r="C280" s="514" t="s">
        <v>614</v>
      </c>
      <c r="D280" s="505">
        <v>2020</v>
      </c>
      <c r="E280" s="506">
        <v>43917</v>
      </c>
      <c r="F280" s="506">
        <v>44012</v>
      </c>
      <c r="G280" s="507" t="s">
        <v>1094</v>
      </c>
      <c r="H280" s="508" t="str">
        <f t="shared" si="11"/>
        <v>Спутник</v>
      </c>
      <c r="I280" s="508" t="s">
        <v>156</v>
      </c>
      <c r="J280" s="508" t="s">
        <v>156</v>
      </c>
      <c r="K280" s="508" t="s">
        <v>156</v>
      </c>
      <c r="L280" s="508" t="s">
        <v>156</v>
      </c>
      <c r="M280" s="508" t="s">
        <v>156</v>
      </c>
      <c r="N280" s="532" t="s">
        <v>882</v>
      </c>
      <c r="O280" s="512" t="s">
        <v>156</v>
      </c>
      <c r="P280" s="510" t="str">
        <f>IFERROR(INDEX('УЦН 2.0'!H:H,MATCH('УЦН 1.0'!R280,'УЦН 2.0'!L:L,0)),"")</f>
        <v/>
      </c>
      <c r="Q280" s="510">
        <f>IFERROR(INDEX('ПРТС'!H:H,MATCH('УЦН 1.0'!R280,'ПРТС'!P:P,0)),"")</f>
        <v>2021</v>
      </c>
      <c r="R280" s="494">
        <v>1713</v>
      </c>
      <c r="S280" s="378"/>
      <c r="T280" s="378"/>
      <c r="U280" s="378"/>
      <c r="V280" s="378"/>
      <c r="W280" s="378"/>
      <c r="X280" s="378"/>
      <c r="Y280" s="378"/>
      <c r="Z280" s="378"/>
      <c r="AA280" s="378"/>
      <c r="AB280" s="378"/>
      <c r="AC280" s="378"/>
      <c r="AD280" s="378"/>
      <c r="AE280" s="378"/>
      <c r="AF280" s="378"/>
      <c r="AG280" s="378"/>
      <c r="AH280" s="378"/>
    </row>
    <row r="281">
      <c r="A281" s="502">
        <v>279</v>
      </c>
      <c r="B281" s="503" t="s">
        <v>1091</v>
      </c>
      <c r="C281" s="504" t="s">
        <v>1095</v>
      </c>
      <c r="D281" s="505">
        <v>2019</v>
      </c>
      <c r="E281" s="506">
        <v>43826</v>
      </c>
      <c r="F281" s="506">
        <v>43830</v>
      </c>
      <c r="G281" s="507" t="s">
        <v>1096</v>
      </c>
      <c r="H281" s="508" t="str">
        <f t="shared" si="11"/>
        <v>Спутник</v>
      </c>
      <c r="I281" s="508" t="s">
        <v>156</v>
      </c>
      <c r="J281" s="508" t="s">
        <v>156</v>
      </c>
      <c r="K281" s="508" t="s">
        <v>156</v>
      </c>
      <c r="L281" s="508" t="s">
        <v>156</v>
      </c>
      <c r="M281" s="532" t="s">
        <v>882</v>
      </c>
      <c r="N281" s="508" t="s">
        <v>156</v>
      </c>
      <c r="O281" s="512" t="s">
        <v>156</v>
      </c>
      <c r="P281" s="510">
        <f>IFERROR(INDEX('УЦН 2.0'!H:H,MATCH('УЦН 1.0'!R281,'УЦН 2.0'!L:L,0)),"")</f>
        <v>2024</v>
      </c>
      <c r="Q281" s="510" t="str">
        <f>IFERROR(INDEX('ПРТС'!H:H,MATCH('УЦН 1.0'!R281,'ПРТС'!P:P,0)),"")</f>
        <v/>
      </c>
      <c r="R281" s="494">
        <v>1715</v>
      </c>
      <c r="S281" s="378"/>
      <c r="T281" s="378"/>
      <c r="U281" s="378"/>
      <c r="V281" s="378"/>
      <c r="W281" s="378"/>
      <c r="X281" s="378"/>
      <c r="Y281" s="378"/>
      <c r="Z281" s="378"/>
      <c r="AA281" s="378"/>
      <c r="AB281" s="378"/>
      <c r="AC281" s="378"/>
      <c r="AD281" s="378"/>
      <c r="AE281" s="378"/>
      <c r="AF281" s="378"/>
      <c r="AG281" s="378"/>
      <c r="AH281" s="378"/>
    </row>
    <row r="282" s="378" customFormat="1">
      <c r="A282" s="502">
        <v>280</v>
      </c>
      <c r="B282" s="513" t="s">
        <v>1091</v>
      </c>
      <c r="C282" s="514" t="s">
        <v>665</v>
      </c>
      <c r="D282" s="505">
        <v>2019</v>
      </c>
      <c r="E282" s="506">
        <v>43826</v>
      </c>
      <c r="F282" s="506">
        <v>43830</v>
      </c>
      <c r="G282" s="507" t="s">
        <v>1097</v>
      </c>
      <c r="H282" s="508" t="str">
        <f t="shared" si="11"/>
        <v>Спутник</v>
      </c>
      <c r="I282" s="508" t="s">
        <v>156</v>
      </c>
      <c r="J282" s="508" t="s">
        <v>156</v>
      </c>
      <c r="K282" s="508" t="s">
        <v>156</v>
      </c>
      <c r="L282" s="508" t="s">
        <v>156</v>
      </c>
      <c r="M282" s="532" t="s">
        <v>882</v>
      </c>
      <c r="N282" s="508" t="s">
        <v>156</v>
      </c>
      <c r="O282" s="512" t="s">
        <v>156</v>
      </c>
      <c r="P282" s="510" t="str">
        <f>IFERROR(INDEX('УЦН 2.0'!H:H,MATCH('УЦН 1.0'!R282,'УЦН 2.0'!L:L,0)),"")</f>
        <v/>
      </c>
      <c r="Q282" s="510">
        <f>IFERROR(INDEX('ПРТС'!H:H,MATCH('УЦН 1.0'!R282,'ПРТС'!P:P,0)),"")</f>
        <v>2022</v>
      </c>
      <c r="R282" s="494">
        <v>1719</v>
      </c>
      <c r="S282" s="378"/>
      <c r="T282" s="378"/>
      <c r="U282" s="378"/>
      <c r="V282" s="378"/>
      <c r="W282" s="378"/>
      <c r="X282" s="378"/>
      <c r="Y282" s="378"/>
      <c r="Z282" s="378"/>
      <c r="AA282" s="378"/>
      <c r="AB282" s="378"/>
      <c r="AC282" s="378"/>
      <c r="AD282" s="378"/>
      <c r="AE282" s="378"/>
      <c r="AF282" s="378"/>
      <c r="AG282" s="378"/>
      <c r="AH282" s="378"/>
    </row>
    <row r="283" ht="14.25">
      <c r="E283" s="454"/>
      <c r="F283" s="454"/>
      <c r="G283" s="533"/>
      <c r="H283" s="454"/>
      <c r="Q283" s="379"/>
      <c r="S283" s="378"/>
      <c r="T283" s="378"/>
      <c r="U283" s="378"/>
      <c r="V283" s="378"/>
      <c r="W283" s="378"/>
      <c r="X283" s="378"/>
      <c r="Y283" s="378"/>
      <c r="Z283" s="378"/>
      <c r="AA283" s="378"/>
      <c r="AB283" s="378"/>
    </row>
    <row r="284" ht="14.25">
      <c r="E284" s="454"/>
      <c r="F284" s="454"/>
      <c r="G284" s="533"/>
      <c r="H284" s="454"/>
      <c r="Q284" s="379"/>
      <c r="S284" s="378"/>
      <c r="T284" s="378"/>
      <c r="U284" s="378"/>
      <c r="V284" s="378"/>
      <c r="W284" s="378"/>
      <c r="X284" s="378"/>
      <c r="Y284" s="378"/>
      <c r="Z284" s="378"/>
      <c r="AA284" s="378"/>
      <c r="AB284" s="378"/>
    </row>
    <row r="285" ht="14.25">
      <c r="A285" s="378"/>
      <c r="B285" s="378"/>
      <c r="C285" s="378"/>
      <c r="D285" s="454"/>
      <c r="E285" s="454"/>
      <c r="F285" s="454"/>
      <c r="G285" s="497"/>
      <c r="H285" s="454"/>
      <c r="I285" s="378"/>
      <c r="J285" s="378"/>
      <c r="Q285" s="379"/>
      <c r="S285" s="378"/>
      <c r="T285" s="378"/>
      <c r="U285" s="378"/>
      <c r="V285" s="378"/>
      <c r="W285" s="378"/>
      <c r="X285" s="378"/>
      <c r="Y285" s="378"/>
      <c r="Z285" s="378"/>
      <c r="AA285" s="378"/>
      <c r="AB285" s="378"/>
      <c r="AC285" s="378"/>
      <c r="AD285" s="378"/>
      <c r="AE285" s="378"/>
    </row>
    <row r="286" ht="14.25">
      <c r="A286" s="378"/>
      <c r="B286" s="538" t="s">
        <v>651</v>
      </c>
      <c r="C286" s="538" t="s">
        <v>1098</v>
      </c>
      <c r="D286" s="454"/>
      <c r="E286" s="539">
        <v>44196</v>
      </c>
      <c r="F286" s="539">
        <v>44469</v>
      </c>
      <c r="G286" s="497"/>
      <c r="H286" s="454"/>
      <c r="I286" s="378"/>
      <c r="J286" s="378"/>
      <c r="Q286" s="379"/>
      <c r="T286" s="378"/>
      <c r="U286" s="378"/>
      <c r="V286" s="378"/>
      <c r="W286" s="378"/>
      <c r="X286" s="378"/>
      <c r="Y286" s="378"/>
      <c r="Z286" s="378"/>
      <c r="AA286" s="378"/>
      <c r="AB286" s="378"/>
      <c r="AC286" s="378"/>
      <c r="AD286" s="378"/>
      <c r="AE286" s="378"/>
    </row>
    <row r="287" ht="14.25">
      <c r="A287" s="378"/>
      <c r="B287" s="538" t="s">
        <v>651</v>
      </c>
      <c r="C287" s="538" t="s">
        <v>1099</v>
      </c>
      <c r="D287" s="454"/>
      <c r="E287" s="539">
        <v>44196</v>
      </c>
      <c r="F287" s="539">
        <v>44561</v>
      </c>
      <c r="G287" s="497"/>
      <c r="H287" s="454"/>
      <c r="I287" s="378"/>
      <c r="J287" s="378"/>
      <c r="Q287" s="379"/>
      <c r="T287" s="378"/>
      <c r="U287" s="378"/>
      <c r="V287" s="378"/>
      <c r="W287" s="378"/>
      <c r="X287" s="378"/>
      <c r="Y287" s="378"/>
      <c r="Z287" s="378"/>
      <c r="AA287" s="378"/>
      <c r="AB287" s="378"/>
      <c r="AC287" s="378"/>
      <c r="AD287" s="378"/>
      <c r="AE287" s="378"/>
    </row>
    <row r="288" ht="14.25">
      <c r="A288" s="378"/>
      <c r="B288" s="538" t="s">
        <v>651</v>
      </c>
      <c r="C288" s="538" t="s">
        <v>1100</v>
      </c>
      <c r="D288" s="454"/>
      <c r="E288" s="539">
        <v>44196</v>
      </c>
      <c r="F288" s="539">
        <v>44469</v>
      </c>
      <c r="G288" s="497"/>
      <c r="H288" s="454"/>
      <c r="I288" s="378"/>
      <c r="J288" s="378"/>
      <c r="Q288" s="379"/>
      <c r="T288" s="378"/>
      <c r="U288" s="378"/>
      <c r="V288" s="378"/>
      <c r="W288" s="378"/>
      <c r="X288" s="378"/>
      <c r="Y288" s="378"/>
      <c r="Z288" s="378"/>
      <c r="AA288" s="378"/>
      <c r="AB288" s="378"/>
      <c r="AC288" s="378"/>
      <c r="AD288" s="378"/>
      <c r="AE288" s="378"/>
    </row>
    <row r="289" ht="14.25">
      <c r="A289" s="378"/>
      <c r="B289" s="538" t="s">
        <v>651</v>
      </c>
      <c r="C289" s="538" t="s">
        <v>1101</v>
      </c>
      <c r="D289" s="454"/>
      <c r="E289" s="539">
        <v>44196</v>
      </c>
      <c r="F289" s="539">
        <v>44469</v>
      </c>
      <c r="G289" s="497"/>
      <c r="H289" s="454"/>
      <c r="I289" s="378"/>
      <c r="J289" s="378"/>
      <c r="Q289" s="379"/>
      <c r="T289" s="378"/>
      <c r="U289" s="378"/>
      <c r="V289" s="378"/>
      <c r="W289" s="378"/>
      <c r="X289" s="378"/>
      <c r="Y289" s="378"/>
      <c r="Z289" s="378"/>
      <c r="AA289" s="378"/>
      <c r="AB289" s="378"/>
      <c r="AC289" s="378"/>
      <c r="AD289" s="378"/>
      <c r="AE289" s="378"/>
    </row>
    <row r="290" ht="14.25">
      <c r="A290" s="378"/>
      <c r="B290" s="538" t="s">
        <v>651</v>
      </c>
      <c r="C290" s="538" t="s">
        <v>1102</v>
      </c>
      <c r="D290" s="454"/>
      <c r="E290" s="539">
        <v>44196</v>
      </c>
      <c r="F290" s="539">
        <v>44469</v>
      </c>
      <c r="G290" s="497"/>
      <c r="H290" s="454"/>
      <c r="I290" s="378"/>
      <c r="J290" s="378"/>
      <c r="Q290" s="379"/>
      <c r="T290" s="378"/>
      <c r="U290" s="378"/>
      <c r="V290" s="378"/>
      <c r="W290" s="378"/>
      <c r="X290" s="378"/>
      <c r="Y290" s="378"/>
      <c r="Z290" s="378"/>
      <c r="AA290" s="378"/>
      <c r="AB290" s="378"/>
      <c r="AC290" s="378"/>
      <c r="AD290" s="378"/>
      <c r="AE290" s="378"/>
    </row>
    <row r="291" ht="14.25">
      <c r="A291" s="378"/>
      <c r="B291" s="538" t="s">
        <v>651</v>
      </c>
      <c r="C291" s="538" t="s">
        <v>1103</v>
      </c>
      <c r="D291" s="454"/>
      <c r="E291" s="539">
        <v>44196</v>
      </c>
      <c r="F291" s="539">
        <v>44469</v>
      </c>
      <c r="G291" s="497"/>
      <c r="H291" s="454"/>
      <c r="I291" s="378"/>
      <c r="J291" s="378"/>
      <c r="Q291" s="379"/>
      <c r="T291" s="378"/>
      <c r="U291" s="378"/>
      <c r="V291" s="378"/>
      <c r="W291" s="378"/>
      <c r="X291" s="378"/>
      <c r="Y291" s="378"/>
      <c r="Z291" s="378"/>
      <c r="AA291" s="378"/>
      <c r="AB291" s="378"/>
      <c r="AC291" s="378"/>
      <c r="AD291" s="378"/>
      <c r="AE291" s="378"/>
    </row>
    <row r="292" ht="14.25">
      <c r="A292" s="378"/>
      <c r="B292" s="538" t="s">
        <v>651</v>
      </c>
      <c r="C292" s="538" t="s">
        <v>1104</v>
      </c>
      <c r="D292" s="454"/>
      <c r="E292" s="539">
        <v>44196</v>
      </c>
      <c r="F292" s="539">
        <v>44469</v>
      </c>
      <c r="G292" s="497"/>
      <c r="H292" s="454"/>
      <c r="I292" s="378"/>
      <c r="J292" s="378"/>
      <c r="Q292" s="379"/>
      <c r="T292" s="378"/>
      <c r="U292" s="378"/>
      <c r="V292" s="378"/>
      <c r="W292" s="378"/>
      <c r="X292" s="378"/>
      <c r="Y292" s="378"/>
      <c r="Z292" s="378"/>
      <c r="AA292" s="378"/>
      <c r="AB292" s="378"/>
      <c r="AC292" s="378"/>
      <c r="AD292" s="378"/>
      <c r="AE292" s="378"/>
    </row>
    <row r="293" ht="14.25">
      <c r="A293" s="378"/>
      <c r="B293" s="538" t="s">
        <v>651</v>
      </c>
      <c r="C293" s="538" t="s">
        <v>1105</v>
      </c>
      <c r="D293" s="454"/>
      <c r="E293" s="539">
        <v>44196</v>
      </c>
      <c r="F293" s="539">
        <v>44469</v>
      </c>
      <c r="G293" s="497"/>
      <c r="H293" s="454"/>
      <c r="I293" s="378"/>
      <c r="J293" s="378"/>
      <c r="T293" s="378"/>
      <c r="U293" s="378"/>
      <c r="V293" s="378"/>
      <c r="W293" s="378"/>
      <c r="X293" s="378"/>
      <c r="Y293" s="378"/>
      <c r="Z293" s="378"/>
      <c r="AA293" s="378"/>
      <c r="AB293" s="378"/>
      <c r="AC293" s="378"/>
      <c r="AD293" s="378"/>
      <c r="AE293" s="378"/>
    </row>
    <row r="294" ht="14.25">
      <c r="B294" s="538" t="s">
        <v>651</v>
      </c>
      <c r="C294" s="538" t="s">
        <v>1106</v>
      </c>
      <c r="E294" s="539">
        <v>44196</v>
      </c>
      <c r="F294" s="539">
        <v>44469</v>
      </c>
      <c r="G294" s="497"/>
      <c r="H294" s="454"/>
      <c r="I294" s="378"/>
      <c r="J294" s="378"/>
      <c r="K294" s="378"/>
      <c r="L294" s="378"/>
      <c r="M294" s="378"/>
      <c r="T294" s="378"/>
      <c r="U294" s="378"/>
      <c r="V294" s="378"/>
      <c r="W294" s="378"/>
      <c r="X294" s="378"/>
      <c r="Y294" s="378"/>
      <c r="Z294" s="378"/>
      <c r="AA294" s="378"/>
      <c r="AB294" s="378"/>
      <c r="AC294" s="378"/>
      <c r="AD294" s="378"/>
      <c r="AE294" s="378"/>
    </row>
    <row r="295" ht="14.25">
      <c r="F295" s="454"/>
      <c r="G295" s="497"/>
      <c r="J295" s="378"/>
      <c r="T295" s="378"/>
      <c r="U295" s="378"/>
      <c r="V295" s="378"/>
      <c r="W295" s="378"/>
      <c r="X295" s="378"/>
      <c r="Y295" s="378"/>
      <c r="Z295" s="378"/>
      <c r="AA295" s="378"/>
      <c r="AB295" s="378"/>
      <c r="AC295" s="378"/>
      <c r="AD295" s="378"/>
      <c r="AE295" s="378"/>
    </row>
    <row r="296" ht="14.25">
      <c r="F296" s="454"/>
      <c r="G296" s="497"/>
      <c r="T296" s="378"/>
      <c r="U296" s="378"/>
      <c r="V296" s="378"/>
      <c r="W296" s="378"/>
      <c r="X296" s="378"/>
      <c r="Y296" s="378"/>
      <c r="Z296" s="378"/>
      <c r="AA296" s="378"/>
      <c r="AB296" s="378"/>
    </row>
    <row r="297" ht="14.25">
      <c r="F297" s="454"/>
      <c r="G297" s="497"/>
      <c r="T297" s="378"/>
      <c r="U297" s="378"/>
      <c r="V297" s="378"/>
      <c r="W297" s="378"/>
      <c r="X297" s="378"/>
      <c r="Y297" s="378"/>
      <c r="Z297" s="378"/>
      <c r="AA297" s="378"/>
      <c r="AB297" s="378"/>
    </row>
    <row r="298" ht="14.25">
      <c r="F298" s="454"/>
      <c r="G298" s="497"/>
      <c r="T298" s="378"/>
      <c r="U298" s="378"/>
      <c r="V298" s="378"/>
      <c r="W298" s="378"/>
      <c r="X298" s="378"/>
      <c r="Y298" s="378"/>
      <c r="Z298" s="378"/>
      <c r="AA298" s="378"/>
      <c r="AB298" s="378"/>
    </row>
    <row r="299" ht="14.25">
      <c r="F299" s="454"/>
      <c r="G299" s="497"/>
      <c r="T299" s="378"/>
      <c r="U299" s="378"/>
      <c r="V299" s="378"/>
      <c r="W299" s="378"/>
      <c r="X299" s="378"/>
      <c r="Y299" s="378"/>
      <c r="Z299" s="378"/>
      <c r="AA299" s="378"/>
      <c r="AB299" s="378"/>
    </row>
    <row r="300" ht="14.25">
      <c r="F300" s="454"/>
      <c r="G300" s="497"/>
      <c r="T300" s="378"/>
      <c r="U300" s="378"/>
      <c r="V300" s="378"/>
      <c r="W300" s="378"/>
      <c r="X300" s="378"/>
      <c r="Y300" s="378"/>
      <c r="Z300" s="378"/>
      <c r="AA300" s="378"/>
      <c r="AB300" s="378"/>
    </row>
    <row r="301" ht="14.25">
      <c r="F301" s="454"/>
      <c r="G301" s="497"/>
      <c r="T301" s="378"/>
      <c r="U301" s="378"/>
      <c r="V301" s="378"/>
      <c r="W301" s="378"/>
      <c r="X301" s="378"/>
      <c r="Y301" s="378"/>
      <c r="Z301" s="378"/>
      <c r="AA301" s="378"/>
      <c r="AB301" s="378"/>
    </row>
    <row r="302" ht="14.25">
      <c r="F302" s="454"/>
      <c r="G302" s="497"/>
      <c r="T302" s="378"/>
      <c r="U302" s="378"/>
      <c r="V302" s="378"/>
      <c r="W302" s="378"/>
      <c r="X302" s="378"/>
      <c r="Y302" s="378"/>
      <c r="Z302" s="378"/>
      <c r="AA302" s="378"/>
      <c r="AB302" s="378"/>
    </row>
    <row r="303" ht="14.25">
      <c r="F303" s="454"/>
      <c r="G303" s="497"/>
      <c r="T303" s="378"/>
      <c r="U303" s="378"/>
      <c r="V303" s="378"/>
      <c r="W303" s="378"/>
      <c r="X303" s="378"/>
      <c r="Y303" s="378"/>
      <c r="Z303" s="378"/>
      <c r="AA303" s="378"/>
      <c r="AB303" s="378"/>
    </row>
    <row r="304" ht="14.25">
      <c r="F304" s="454"/>
      <c r="G304" s="497"/>
      <c r="T304" s="378"/>
      <c r="U304" s="378"/>
      <c r="V304" s="378"/>
      <c r="W304" s="378"/>
      <c r="X304" s="378"/>
      <c r="Y304" s="378"/>
      <c r="Z304" s="378"/>
      <c r="AA304" s="378"/>
      <c r="AB304" s="378"/>
    </row>
    <row r="305" ht="14.25">
      <c r="F305" s="454"/>
      <c r="G305" s="497"/>
      <c r="T305" s="378"/>
      <c r="U305" s="378"/>
      <c r="V305" s="378"/>
      <c r="W305" s="378"/>
      <c r="X305" s="378"/>
      <c r="Y305" s="378"/>
      <c r="Z305" s="378"/>
      <c r="AA305" s="378"/>
      <c r="AB305" s="378"/>
    </row>
    <row r="306" ht="14.25">
      <c r="F306" s="454"/>
      <c r="G306" s="497"/>
      <c r="T306" s="378"/>
      <c r="U306" s="378"/>
      <c r="V306" s="378"/>
      <c r="W306" s="378"/>
      <c r="X306" s="378"/>
      <c r="Y306" s="378"/>
      <c r="Z306" s="378"/>
      <c r="AA306" s="378"/>
      <c r="AB306" s="378"/>
    </row>
    <row r="307" ht="14.25">
      <c r="F307" s="454"/>
      <c r="G307" s="497"/>
      <c r="T307" s="378"/>
      <c r="U307" s="378"/>
      <c r="V307" s="378"/>
      <c r="W307" s="378"/>
      <c r="X307" s="378"/>
      <c r="Y307" s="378"/>
      <c r="Z307" s="378"/>
      <c r="AA307" s="378"/>
      <c r="AB307" s="378"/>
    </row>
    <row r="308" ht="14.25">
      <c r="F308" s="454"/>
      <c r="G308" s="497"/>
      <c r="T308" s="378"/>
      <c r="U308" s="378"/>
      <c r="V308" s="378"/>
      <c r="W308" s="378"/>
      <c r="X308" s="378"/>
      <c r="Y308" s="378"/>
      <c r="Z308" s="378"/>
      <c r="AA308" s="378"/>
      <c r="AB308" s="378"/>
    </row>
    <row r="309" ht="14.25">
      <c r="F309" s="454"/>
      <c r="G309" s="497"/>
      <c r="T309" s="378"/>
      <c r="U309" s="378"/>
      <c r="V309" s="378"/>
      <c r="W309" s="378"/>
      <c r="X309" s="378"/>
      <c r="Y309" s="378"/>
      <c r="Z309" s="378"/>
      <c r="AA309" s="378"/>
      <c r="AB309" s="378"/>
    </row>
    <row r="310" ht="14.25">
      <c r="F310" s="454"/>
      <c r="G310" s="497"/>
      <c r="T310" s="378"/>
      <c r="U310" s="378"/>
      <c r="V310" s="378"/>
      <c r="W310" s="378"/>
      <c r="X310" s="378"/>
      <c r="Y310" s="378"/>
      <c r="Z310" s="378"/>
      <c r="AA310" s="378"/>
      <c r="AB310" s="378"/>
    </row>
    <row r="311" ht="14.25">
      <c r="F311" s="454"/>
      <c r="G311" s="497"/>
      <c r="T311" s="378"/>
      <c r="U311" s="378"/>
      <c r="V311" s="378"/>
      <c r="W311" s="378"/>
      <c r="X311" s="378"/>
      <c r="Y311" s="378"/>
      <c r="Z311" s="378"/>
      <c r="AA311" s="378"/>
      <c r="AB311" s="378"/>
    </row>
    <row r="312" ht="14.25">
      <c r="F312" s="454"/>
      <c r="G312" s="497"/>
      <c r="T312" s="378"/>
      <c r="U312" s="378"/>
      <c r="V312" s="378"/>
      <c r="W312" s="378"/>
      <c r="X312" s="378"/>
      <c r="Y312" s="378"/>
      <c r="Z312" s="378"/>
      <c r="AA312" s="378"/>
      <c r="AB312" s="378"/>
    </row>
    <row r="313" ht="14.25">
      <c r="F313" s="454"/>
      <c r="G313" s="497"/>
      <c r="T313" s="378"/>
      <c r="U313" s="378"/>
      <c r="V313" s="378"/>
      <c r="W313" s="378"/>
      <c r="X313" s="378"/>
      <c r="Y313" s="378"/>
      <c r="Z313" s="378"/>
      <c r="AA313" s="378"/>
      <c r="AB313" s="378"/>
    </row>
    <row r="314" ht="14.25">
      <c r="F314" s="454"/>
      <c r="G314" s="497"/>
      <c r="T314" s="378"/>
      <c r="U314" s="378"/>
      <c r="V314" s="378"/>
      <c r="W314" s="378"/>
      <c r="X314" s="378"/>
      <c r="Y314" s="378"/>
      <c r="Z314" s="378"/>
      <c r="AA314" s="378"/>
      <c r="AB314" s="378"/>
    </row>
    <row r="315" ht="14.25">
      <c r="F315" s="454"/>
      <c r="G315" s="497"/>
      <c r="T315" s="378"/>
      <c r="U315" s="378"/>
      <c r="V315" s="378"/>
      <c r="W315" s="378"/>
      <c r="X315" s="378"/>
      <c r="Y315" s="378"/>
      <c r="Z315" s="378"/>
      <c r="AA315" s="378"/>
      <c r="AB315" s="378"/>
    </row>
    <row r="316" ht="14.25">
      <c r="F316" s="454"/>
      <c r="G316" s="497"/>
      <c r="T316" s="378"/>
      <c r="U316" s="378"/>
      <c r="V316" s="378"/>
      <c r="W316" s="378"/>
      <c r="X316" s="378"/>
      <c r="Y316" s="378"/>
      <c r="Z316" s="378"/>
      <c r="AA316" s="378"/>
      <c r="AB316" s="378"/>
    </row>
    <row r="317" ht="14.25">
      <c r="F317" s="454"/>
      <c r="G317" s="497"/>
      <c r="T317" s="378"/>
      <c r="U317" s="378"/>
      <c r="V317" s="378"/>
      <c r="W317" s="378"/>
      <c r="X317" s="378"/>
      <c r="Y317" s="378"/>
      <c r="Z317" s="378"/>
      <c r="AA317" s="378"/>
      <c r="AB317" s="378"/>
    </row>
    <row r="318" ht="14.25">
      <c r="F318" s="454"/>
      <c r="G318" s="497"/>
      <c r="T318" s="378"/>
      <c r="U318" s="378"/>
      <c r="V318" s="378"/>
      <c r="W318" s="378"/>
      <c r="X318" s="378"/>
      <c r="Y318" s="378"/>
      <c r="Z318" s="378"/>
      <c r="AA318" s="378"/>
      <c r="AB318" s="378"/>
    </row>
    <row r="319" ht="14.25">
      <c r="F319" s="454"/>
      <c r="G319" s="497"/>
      <c r="T319" s="378"/>
      <c r="U319" s="378"/>
      <c r="V319" s="378"/>
      <c r="W319" s="378"/>
      <c r="X319" s="378"/>
      <c r="Y319" s="378"/>
      <c r="Z319" s="378"/>
      <c r="AA319" s="378"/>
      <c r="AB319" s="378"/>
    </row>
    <row r="320" ht="14.25">
      <c r="F320" s="454"/>
      <c r="G320" s="497"/>
      <c r="T320" s="378"/>
      <c r="U320" s="378"/>
      <c r="V320" s="378"/>
      <c r="W320" s="378"/>
      <c r="X320" s="378"/>
      <c r="Y320" s="378"/>
      <c r="Z320" s="378"/>
      <c r="AA320" s="378"/>
      <c r="AB320" s="378"/>
    </row>
    <row r="321" ht="14.25">
      <c r="F321" s="454"/>
      <c r="G321" s="497"/>
      <c r="T321" s="378"/>
      <c r="U321" s="378"/>
      <c r="V321" s="378"/>
      <c r="W321" s="378"/>
      <c r="X321" s="378"/>
      <c r="Y321" s="378"/>
      <c r="Z321" s="378"/>
      <c r="AA321" s="378"/>
      <c r="AB321" s="378"/>
    </row>
    <row r="322" ht="14.25">
      <c r="F322" s="454"/>
      <c r="G322" s="497"/>
      <c r="X322" s="378"/>
    </row>
    <row r="323" ht="14.25">
      <c r="F323" s="454"/>
      <c r="G323" s="497"/>
      <c r="X323" s="378"/>
    </row>
    <row r="324" ht="14.25">
      <c r="F324" s="454"/>
      <c r="G324" s="497"/>
      <c r="X324" s="378"/>
    </row>
    <row r="325" ht="14.25">
      <c r="F325" s="454"/>
      <c r="G325" s="497"/>
      <c r="X325" s="378"/>
    </row>
    <row r="326" ht="14.25">
      <c r="F326" s="454"/>
      <c r="G326" s="497"/>
      <c r="X326" s="378"/>
    </row>
    <row r="327" ht="14.25">
      <c r="F327" s="454"/>
      <c r="G327" s="497"/>
      <c r="X327" s="378"/>
    </row>
    <row r="328" ht="14.25">
      <c r="F328" s="454"/>
      <c r="G328" s="497"/>
      <c r="X328" s="378"/>
    </row>
    <row r="329" ht="14.25">
      <c r="F329" s="454"/>
      <c r="G329" s="497"/>
      <c r="X329" s="378"/>
    </row>
    <row r="330" ht="14.25">
      <c r="F330" s="454"/>
      <c r="G330" s="497"/>
      <c r="X330" s="378"/>
    </row>
    <row r="331" ht="14.25">
      <c r="F331" s="454"/>
      <c r="G331" s="497"/>
      <c r="X331" s="378"/>
    </row>
    <row r="332" ht="14.25">
      <c r="F332" s="454"/>
      <c r="G332" s="497"/>
      <c r="X332" s="378"/>
    </row>
    <row r="333" ht="14.25">
      <c r="F333" s="454"/>
      <c r="G333" s="497"/>
      <c r="X333" s="378"/>
    </row>
    <row r="334" ht="14.25">
      <c r="F334" s="454"/>
      <c r="G334" s="497"/>
      <c r="X334" s="378"/>
    </row>
    <row r="335" ht="14.25">
      <c r="F335" s="454"/>
      <c r="G335" s="497"/>
      <c r="X335" s="378"/>
    </row>
    <row r="336" ht="14.25">
      <c r="F336" s="454"/>
      <c r="G336" s="497"/>
      <c r="X336" s="378"/>
    </row>
    <row r="337" ht="14.25">
      <c r="F337" s="454"/>
      <c r="G337" s="497"/>
      <c r="X337" s="378"/>
    </row>
    <row r="338" ht="14.25">
      <c r="F338" s="454"/>
      <c r="G338" s="497"/>
      <c r="X338" s="378"/>
    </row>
    <row r="339" ht="14.25">
      <c r="F339" s="454"/>
      <c r="G339" s="497"/>
      <c r="X339" s="378"/>
    </row>
    <row r="340" ht="14.25">
      <c r="F340" s="454"/>
      <c r="G340" s="497"/>
      <c r="X340" s="378"/>
    </row>
    <row r="341" ht="14.25">
      <c r="F341" s="454"/>
      <c r="G341" s="497"/>
      <c r="X341" s="378"/>
    </row>
    <row r="342" ht="14.25">
      <c r="F342" s="454"/>
      <c r="G342" s="497"/>
      <c r="X342" s="378"/>
    </row>
    <row r="343" ht="14.25">
      <c r="F343" s="454"/>
      <c r="G343" s="497"/>
      <c r="X343" s="378"/>
    </row>
    <row r="344" ht="14.25">
      <c r="F344" s="454"/>
      <c r="G344" s="497"/>
      <c r="X344" s="378"/>
    </row>
    <row r="345" ht="14.25">
      <c r="F345" s="454"/>
      <c r="G345" s="497"/>
      <c r="X345" s="378"/>
    </row>
    <row r="346" ht="14.25">
      <c r="F346" s="454"/>
      <c r="G346" s="497"/>
      <c r="X346" s="378"/>
    </row>
    <row r="347" ht="14.25">
      <c r="F347" s="454"/>
      <c r="G347" s="497"/>
      <c r="X347" s="378"/>
    </row>
    <row r="348" ht="14.25">
      <c r="F348" s="454"/>
      <c r="G348" s="497"/>
      <c r="X348" s="378"/>
    </row>
    <row r="349" ht="14.25">
      <c r="F349" s="454"/>
      <c r="G349" s="497"/>
      <c r="X349" s="378"/>
    </row>
    <row r="350" ht="14.25">
      <c r="F350" s="454"/>
      <c r="G350" s="497"/>
      <c r="X350" s="378"/>
    </row>
    <row r="351" ht="14.25">
      <c r="F351" s="454"/>
      <c r="G351" s="497"/>
      <c r="X351" s="378"/>
    </row>
    <row r="352" ht="14.25">
      <c r="F352" s="454"/>
      <c r="G352" s="497"/>
      <c r="X352" s="378"/>
    </row>
    <row r="353" ht="14.25">
      <c r="F353" s="454"/>
      <c r="G353" s="497"/>
      <c r="X353" s="378"/>
    </row>
    <row r="354" ht="14.25">
      <c r="F354" s="454"/>
      <c r="G354" s="497"/>
      <c r="X354" s="378"/>
    </row>
    <row r="355" ht="14.25">
      <c r="F355" s="454"/>
      <c r="G355" s="497"/>
      <c r="X355" s="378"/>
    </row>
    <row r="356" ht="14.25">
      <c r="F356" s="454"/>
      <c r="G356" s="497"/>
    </row>
    <row r="357" ht="14.25">
      <c r="F357" s="454"/>
      <c r="G357" s="497"/>
    </row>
    <row r="358" ht="14.25">
      <c r="F358" s="454"/>
      <c r="G358" s="497"/>
    </row>
    <row r="359" ht="14.25">
      <c r="F359" s="454"/>
      <c r="G359" s="497"/>
    </row>
    <row r="360" ht="14.25">
      <c r="F360" s="454"/>
      <c r="G360" s="497"/>
    </row>
    <row r="361" ht="14.25">
      <c r="F361" s="454"/>
      <c r="G361" s="497"/>
    </row>
    <row r="362" ht="14.25">
      <c r="F362" s="454"/>
      <c r="G362" s="497"/>
    </row>
    <row r="363" ht="14.25">
      <c r="F363" s="454"/>
      <c r="G363" s="497"/>
    </row>
    <row r="364" ht="14.25">
      <c r="F364" s="454"/>
      <c r="G364" s="497"/>
    </row>
    <row r="365" ht="14.25">
      <c r="F365" s="454"/>
      <c r="G365" s="497"/>
    </row>
    <row r="366" ht="14.25">
      <c r="F366" s="454"/>
      <c r="G366" s="497"/>
    </row>
  </sheetData>
  <autoFilter ref="A1:R282">
    <sortState ref="B1:B282">
      <sortCondition descending="0" ref="B1:B282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customWidth="1" min="1" max="1" style="540" width="33.421875"/>
    <col customWidth="1" hidden="1" min="2" max="2" style="540" width="30.08203125"/>
    <col bestFit="1" customWidth="1" min="3" max="3" style="540" width="20.8515625"/>
    <col customWidth="1" hidden="1" min="4" max="4" style="541" width="25.8515625"/>
    <col customWidth="1" hidden="1" min="5" max="5" style="542" width="9.140625"/>
    <col bestFit="1" customWidth="1" min="6" max="6" style="542" width="8.28125"/>
    <col customWidth="1" min="7" max="7" style="543" width="9.57421875"/>
    <col customWidth="1" min="8" max="8" style="544" width="13.00390625"/>
    <col customWidth="1" min="9" max="9" style="545" width="15.140625"/>
    <col customWidth="1" min="10" max="10" style="542" width="13.140625"/>
    <col customWidth="1" min="11" max="11" style="543" width="39.421875"/>
    <col bestFit="1" customWidth="1" min="12" max="12" style="543" width="8.140625"/>
    <col customWidth="1" min="13" max="13" style="540" width="47.57421875"/>
    <col bestFit="1" customWidth="1" min="14" max="14" style="543" width="10.57421875"/>
    <col min="15" max="16384" style="540" width="9.140625"/>
  </cols>
  <sheetData>
    <row r="1" s="540" customFormat="1" ht="28.5">
      <c r="A1" s="152" t="s">
        <v>811</v>
      </c>
      <c r="B1" s="500" t="s">
        <v>1107</v>
      </c>
      <c r="C1" s="500" t="s">
        <v>812</v>
      </c>
      <c r="D1" s="546" t="s">
        <v>1108</v>
      </c>
      <c r="E1" s="500" t="s">
        <v>1109</v>
      </c>
      <c r="F1" s="547" t="s">
        <v>1110</v>
      </c>
      <c r="G1" s="547" t="s">
        <v>1111</v>
      </c>
      <c r="H1" s="548" t="s">
        <v>460</v>
      </c>
      <c r="I1" s="155" t="s">
        <v>1112</v>
      </c>
      <c r="J1" s="8" t="s">
        <v>1113</v>
      </c>
      <c r="K1" s="549" t="s">
        <v>813</v>
      </c>
      <c r="L1" s="549" t="s">
        <v>15</v>
      </c>
      <c r="M1" s="549" t="s">
        <v>1114</v>
      </c>
      <c r="N1" s="550" t="s">
        <v>1115</v>
      </c>
      <c r="O1" s="540"/>
      <c r="P1" s="540"/>
      <c r="Q1" s="540"/>
      <c r="R1" s="540"/>
      <c r="S1" s="540"/>
      <c r="T1" s="540"/>
      <c r="U1" s="540"/>
      <c r="V1" s="540"/>
      <c r="W1" s="540"/>
      <c r="X1" s="540"/>
      <c r="Y1" s="540"/>
      <c r="Z1" s="540"/>
    </row>
    <row r="2" s="540" customFormat="1" ht="28.5">
      <c r="A2" s="551" t="str">
        <f>IFERROR(INDEX('показатель 504-п'!A:A,MATCH('УЦН 2.0'!L2,'показатель 504-п'!T:T,0)),"")</f>
        <v xml:space="preserve">Таймырский Долгано-Ненецкий р-н</v>
      </c>
      <c r="B2" s="552"/>
      <c r="C2" s="551" t="s">
        <v>1116</v>
      </c>
      <c r="D2" s="552"/>
      <c r="E2" s="552"/>
      <c r="F2" s="553">
        <f>IFERROR(INDEX('показатель 504-п'!E:E,MATCH('УЦН 2.0'!L2,'показатель 504-п'!T:T,0)),"")</f>
        <v>144</v>
      </c>
      <c r="G2" s="554">
        <v>73</v>
      </c>
      <c r="H2" s="555" t="s">
        <v>1117</v>
      </c>
      <c r="I2" s="552"/>
      <c r="J2" s="552"/>
      <c r="K2" s="552"/>
      <c r="L2" s="556">
        <v>1429</v>
      </c>
      <c r="M2" s="557"/>
      <c r="N2" s="557"/>
    </row>
    <row r="3" s="540" customFormat="1" ht="28.5">
      <c r="A3" s="551" t="str">
        <f>IFERROR(INDEX('показатель 504-п'!A:A,MATCH('УЦН 2.0'!L3,'показатель 504-п'!T:T,0)),"")</f>
        <v xml:space="preserve">Дивногорск го</v>
      </c>
      <c r="B3" s="552"/>
      <c r="C3" s="551" t="s">
        <v>1118</v>
      </c>
      <c r="D3" s="552"/>
      <c r="E3" s="552"/>
      <c r="F3" s="553">
        <f>IFERROR(INDEX('показатель 504-п'!E:E,MATCH('УЦН 2.0'!L3,'показатель 504-п'!T:T,0)),"")</f>
        <v>117</v>
      </c>
      <c r="G3" s="554">
        <v>70</v>
      </c>
      <c r="H3" s="555" t="s">
        <v>1117</v>
      </c>
      <c r="I3" s="552"/>
      <c r="J3" s="552"/>
      <c r="K3" s="552"/>
      <c r="L3" s="556">
        <v>403</v>
      </c>
      <c r="M3" s="557"/>
      <c r="N3" s="557"/>
    </row>
    <row r="4" s="540" customFormat="1" ht="28.5">
      <c r="A4" s="551" t="str">
        <f>IFERROR(INDEX('показатель 504-п'!A:A,MATCH('УЦН 2.0'!L4,'показатель 504-п'!T:T,0)),"")</f>
        <v xml:space="preserve">Большемуртинский р-н</v>
      </c>
      <c r="B4" s="552"/>
      <c r="C4" s="551" t="s">
        <v>233</v>
      </c>
      <c r="D4" s="552"/>
      <c r="E4" s="552"/>
      <c r="F4" s="553">
        <f>IFERROR(INDEX('показатель 504-п'!E:E,MATCH('УЦН 2.0'!L4,'показатель 504-п'!T:T,0)),"")</f>
        <v>253</v>
      </c>
      <c r="G4" s="554">
        <v>66</v>
      </c>
      <c r="H4" s="555" t="s">
        <v>1117</v>
      </c>
      <c r="I4" s="552"/>
      <c r="J4" s="552"/>
      <c r="K4" s="552"/>
      <c r="L4" s="556">
        <v>304</v>
      </c>
      <c r="M4" s="557"/>
      <c r="N4" s="557"/>
    </row>
    <row r="5" s="540" customFormat="1" ht="28.5">
      <c r="A5" s="551" t="str">
        <f>IFERROR(INDEX('показатель 504-п'!A:A,MATCH('УЦН 2.0'!L5,'показатель 504-п'!T:T,0)),"")</f>
        <v xml:space="preserve">Пировский округ</v>
      </c>
      <c r="B5" s="552"/>
      <c r="C5" s="551" t="s">
        <v>1119</v>
      </c>
      <c r="D5" s="552"/>
      <c r="E5" s="552"/>
      <c r="F5" s="553">
        <f>IFERROR(INDEX('показатель 504-п'!E:E,MATCH('УЦН 2.0'!L5,'показатель 504-п'!T:T,0)),"")</f>
        <v>121</v>
      </c>
      <c r="G5" s="554">
        <v>63</v>
      </c>
      <c r="H5" s="555" t="s">
        <v>1117</v>
      </c>
      <c r="I5" s="552"/>
      <c r="J5" s="552"/>
      <c r="K5" s="552"/>
      <c r="L5" s="556">
        <v>1262</v>
      </c>
      <c r="M5" s="557"/>
      <c r="N5" s="557"/>
    </row>
    <row r="6" s="540" customFormat="1" ht="28.5">
      <c r="A6" s="551" t="str">
        <f>IFERROR(INDEX('показатель 504-п'!A:A,MATCH('УЦН 2.0'!L6,'показатель 504-п'!T:T,0)),"")</f>
        <v xml:space="preserve">Иланский р-н</v>
      </c>
      <c r="B6" s="552"/>
      <c r="C6" s="551" t="s">
        <v>284</v>
      </c>
      <c r="D6" s="552"/>
      <c r="E6" s="552"/>
      <c r="F6" s="553">
        <f>IFERROR(INDEX('показатель 504-п'!E:E,MATCH('УЦН 2.0'!L6,'показатель 504-п'!T:T,0)),"")</f>
        <v>457</v>
      </c>
      <c r="G6" s="554">
        <v>63</v>
      </c>
      <c r="H6" s="555" t="s">
        <v>1117</v>
      </c>
      <c r="I6" s="552"/>
      <c r="J6" s="552"/>
      <c r="K6" s="552"/>
      <c r="L6" s="556">
        <v>617</v>
      </c>
      <c r="M6" s="557"/>
      <c r="N6" s="557"/>
    </row>
    <row r="7" s="540" customFormat="1" ht="28.5">
      <c r="A7" s="551" t="str">
        <f>IFERROR(INDEX('показатель 504-п'!A:A,MATCH('УЦН 2.0'!L7,'показатель 504-п'!T:T,0)),"")</f>
        <v xml:space="preserve">Енисейский р-н</v>
      </c>
      <c r="B7" s="552"/>
      <c r="C7" s="551" t="s">
        <v>1120</v>
      </c>
      <c r="D7" s="552"/>
      <c r="E7" s="552"/>
      <c r="F7" s="553">
        <f>IFERROR(INDEX('показатель 504-п'!E:E,MATCH('УЦН 2.0'!L7,'показатель 504-п'!T:T,0)),"")</f>
        <v>219</v>
      </c>
      <c r="G7" s="554">
        <v>58</v>
      </c>
      <c r="H7" s="555" t="s">
        <v>1117</v>
      </c>
      <c r="I7" s="552"/>
      <c r="J7" s="552"/>
      <c r="K7" s="552"/>
      <c r="L7" s="556">
        <v>506</v>
      </c>
      <c r="M7" s="557"/>
      <c r="N7" s="557"/>
    </row>
    <row r="8" s="540" customFormat="1" ht="28.5">
      <c r="A8" s="551" t="str">
        <f>IFERROR(INDEX('показатель 504-п'!A:A,MATCH('УЦН 2.0'!L8,'показатель 504-п'!T:T,0)),"")</f>
        <v xml:space="preserve">Ирбейский р-н</v>
      </c>
      <c r="B8" s="552"/>
      <c r="C8" s="551" t="s">
        <v>1121</v>
      </c>
      <c r="D8" s="552"/>
      <c r="E8" s="558"/>
      <c r="F8" s="553">
        <f>IFERROR(INDEX('показатель 504-п'!E:E,MATCH('УЦН 2.0'!L8,'показатель 504-п'!T:T,0)),"")</f>
        <v>186</v>
      </c>
      <c r="G8" s="554">
        <v>54</v>
      </c>
      <c r="H8" s="555" t="s">
        <v>1117</v>
      </c>
      <c r="I8" s="559"/>
      <c r="J8" s="556"/>
      <c r="K8" s="556"/>
      <c r="L8" s="556">
        <v>668</v>
      </c>
      <c r="M8" s="560"/>
      <c r="N8" s="560"/>
      <c r="O8" s="540"/>
      <c r="P8" s="540"/>
      <c r="Q8" s="540"/>
      <c r="R8" s="540"/>
      <c r="S8" s="540"/>
      <c r="T8" s="540"/>
      <c r="U8" s="540"/>
      <c r="V8" s="540"/>
      <c r="W8" s="540"/>
      <c r="X8" s="540"/>
      <c r="Y8" s="540"/>
      <c r="Z8" s="540"/>
      <c r="AA8" s="540"/>
    </row>
    <row r="9" s="540" customFormat="1" ht="28.5">
      <c r="A9" s="551" t="str">
        <f>IFERROR(INDEX('показатель 504-п'!A:A,MATCH('УЦН 2.0'!L9,'показатель 504-п'!T:T,0)),"")</f>
        <v xml:space="preserve">Боготольский р-н</v>
      </c>
      <c r="B9" s="552"/>
      <c r="C9" s="551" t="s">
        <v>1122</v>
      </c>
      <c r="D9" s="552"/>
      <c r="E9" s="558"/>
      <c r="F9" s="553">
        <f>IFERROR(INDEX('показатель 504-п'!E:E,MATCH('УЦН 2.0'!L9,'показатель 504-п'!T:T,0)),"")</f>
        <v>145</v>
      </c>
      <c r="G9" s="554">
        <v>48</v>
      </c>
      <c r="H9" s="555" t="s">
        <v>1117</v>
      </c>
      <c r="I9" s="559"/>
      <c r="J9" s="556"/>
      <c r="K9" s="556"/>
      <c r="L9" s="556">
        <v>257</v>
      </c>
      <c r="M9" s="560"/>
      <c r="N9" s="560"/>
      <c r="O9" s="540"/>
      <c r="P9" s="540"/>
      <c r="Q9" s="540"/>
      <c r="R9" s="540"/>
      <c r="S9" s="540"/>
      <c r="T9" s="540"/>
      <c r="U9" s="540"/>
      <c r="V9" s="540"/>
      <c r="W9" s="540"/>
      <c r="X9" s="540"/>
      <c r="Y9" s="540"/>
      <c r="Z9" s="540"/>
      <c r="AA9" s="540"/>
    </row>
    <row r="10" ht="28.5">
      <c r="A10" s="561" t="s">
        <v>21</v>
      </c>
      <c r="B10" s="562"/>
      <c r="C10" s="561" t="s">
        <v>201</v>
      </c>
      <c r="D10" s="563" t="str">
        <f>IFERROR(INDEX('показатель 504-п'!F:F,MATCH('УЦН 2.0'!L119,'показатель 504-п'!T:T,0)),"")</f>
        <v>973a1af8-54d5-4e9e-abb5-f03bb51eda32</v>
      </c>
      <c r="E10" s="562"/>
      <c r="F10" s="564">
        <f>IFERROR(INDEX('показатель 504-п'!E:E,MATCH('УЦН 2.0'!L10,'показатель 504-п'!T:T,0)),"")</f>
        <v>329</v>
      </c>
      <c r="G10" s="564">
        <v>219</v>
      </c>
      <c r="H10" s="565">
        <v>2024</v>
      </c>
      <c r="I10" s="566"/>
      <c r="J10" s="567" t="s">
        <v>819</v>
      </c>
      <c r="K10" s="564"/>
      <c r="L10" s="564">
        <v>17</v>
      </c>
      <c r="M10" s="560"/>
      <c r="N10" s="560"/>
      <c r="O10" s="540"/>
      <c r="P10" s="540"/>
      <c r="Q10" s="540"/>
      <c r="R10" s="540"/>
      <c r="S10" s="540"/>
      <c r="T10" s="540"/>
      <c r="U10" s="540"/>
      <c r="V10" s="540"/>
      <c r="W10" s="540"/>
      <c r="X10" s="540"/>
      <c r="Y10" s="540"/>
      <c r="Z10" s="540"/>
      <c r="AA10" s="540"/>
    </row>
    <row r="11" s="540" customFormat="1" ht="28.5">
      <c r="A11" s="561" t="s">
        <v>21</v>
      </c>
      <c r="B11" s="562"/>
      <c r="C11" s="561" t="s">
        <v>1123</v>
      </c>
      <c r="D11" s="563" t="str">
        <f>IFERROR(INDEX('показатель 504-п'!F:F,MATCH('УЦН 2.0'!L128,'показатель 504-п'!T:T,0)),"")</f>
        <v>65100014-339f-42ee-a2df-bdc52838863d</v>
      </c>
      <c r="E11" s="562"/>
      <c r="F11" s="564">
        <f>IFERROR(INDEX('показатель 504-п'!E:E,MATCH('УЦН 2.0'!L11,'показатель 504-п'!T:T,0)),"")</f>
        <v>126</v>
      </c>
      <c r="G11" s="564">
        <v>163</v>
      </c>
      <c r="H11" s="568">
        <v>2024</v>
      </c>
      <c r="I11" s="566"/>
      <c r="J11" s="567" t="s">
        <v>819</v>
      </c>
      <c r="K11" s="564"/>
      <c r="L11" s="564">
        <v>26</v>
      </c>
      <c r="M11" s="560"/>
      <c r="N11" s="560"/>
      <c r="O11" s="540"/>
      <c r="P11" s="540"/>
      <c r="Q11" s="540"/>
      <c r="R11" s="540"/>
      <c r="S11" s="540"/>
      <c r="T11" s="540"/>
      <c r="U11" s="540"/>
      <c r="V11" s="540"/>
      <c r="W11" s="540"/>
      <c r="X11" s="540"/>
      <c r="Y11" s="540"/>
      <c r="Z11" s="540"/>
      <c r="AA11" s="540"/>
    </row>
    <row r="12" s="540" customFormat="1" ht="28.5">
      <c r="A12" s="561" t="s">
        <v>21</v>
      </c>
      <c r="B12" s="562"/>
      <c r="C12" s="561" t="s">
        <v>1124</v>
      </c>
      <c r="D12" s="563" t="str">
        <f>IFERROR(INDEX('показатель 504-п'!F:F,MATCH('УЦН 2.0'!L104,'показатель 504-п'!T:T,0)),"")</f>
        <v>123461de-c05a-4377-aa99-b50692c697ee</v>
      </c>
      <c r="E12" s="562"/>
      <c r="F12" s="564">
        <f>IFERROR(INDEX('показатель 504-п'!E:E,MATCH('УЦН 2.0'!L12,'показатель 504-п'!T:T,0)),"")</f>
        <v>123</v>
      </c>
      <c r="G12" s="564">
        <v>560</v>
      </c>
      <c r="H12" s="565">
        <v>2024</v>
      </c>
      <c r="I12" s="566"/>
      <c r="J12" s="567" t="s">
        <v>819</v>
      </c>
      <c r="K12" s="564"/>
      <c r="L12" s="564">
        <v>28</v>
      </c>
      <c r="M12" s="560"/>
      <c r="N12" s="560"/>
      <c r="O12" s="540"/>
      <c r="P12" s="540"/>
      <c r="Q12" s="540"/>
      <c r="R12" s="540"/>
      <c r="S12" s="540"/>
      <c r="T12" s="540"/>
      <c r="U12" s="540"/>
      <c r="V12" s="540"/>
      <c r="W12" s="540"/>
      <c r="X12" s="540"/>
      <c r="Y12" s="540"/>
      <c r="Z12" s="540"/>
      <c r="AA12" s="540"/>
    </row>
    <row r="13" s="540" customFormat="1" ht="28.5">
      <c r="A13" s="561" t="s">
        <v>21</v>
      </c>
      <c r="B13" s="562"/>
      <c r="C13" s="561" t="s">
        <v>1125</v>
      </c>
      <c r="D13" s="563" t="str">
        <f>IFERROR(INDEX('показатель 504-п'!F:F,MATCH('УЦН 2.0'!L107,'показатель 504-п'!T:T,0)),"")</f>
        <v>2ecd337b-eabc-4a99-b3fa-8bfd66fae061</v>
      </c>
      <c r="E13" s="562"/>
      <c r="F13" s="564">
        <f>IFERROR(INDEX('показатель 504-п'!E:E,MATCH('УЦН 2.0'!L13,'показатель 504-п'!T:T,0)),"")</f>
        <v>144</v>
      </c>
      <c r="G13" s="564">
        <v>506</v>
      </c>
      <c r="H13" s="568">
        <v>2024</v>
      </c>
      <c r="I13" s="566"/>
      <c r="J13" s="567" t="s">
        <v>819</v>
      </c>
      <c r="K13" s="564"/>
      <c r="L13" s="564">
        <v>42</v>
      </c>
      <c r="M13" s="560"/>
      <c r="N13" s="560"/>
      <c r="O13" s="540"/>
      <c r="P13" s="540"/>
      <c r="Q13" s="540"/>
      <c r="R13" s="540"/>
      <c r="S13" s="540"/>
      <c r="T13" s="540"/>
      <c r="U13" s="540"/>
      <c r="V13" s="540"/>
      <c r="W13" s="540"/>
      <c r="X13" s="540"/>
      <c r="Y13" s="540"/>
      <c r="Z13" s="540"/>
      <c r="AA13" s="540"/>
    </row>
    <row r="14" s="540" customFormat="1" ht="28.5">
      <c r="A14" s="561" t="s">
        <v>1126</v>
      </c>
      <c r="B14" s="562"/>
      <c r="C14" s="561" t="s">
        <v>209</v>
      </c>
      <c r="D14" s="563" t="str">
        <f>IFERROR(INDEX('показатель 504-п'!F:F,MATCH('УЦН 2.0'!L15,'показатель 504-п'!T:T,0)),"")</f>
        <v>b2c79bb0-588d-4459-af80-40d0b01a6e01</v>
      </c>
      <c r="E14" s="562"/>
      <c r="F14" s="564">
        <f>IFERROR(INDEX('показатель 504-п'!E:E,MATCH('УЦН 2.0'!L14,'показатель 504-п'!T:T,0)),"")</f>
        <v>311</v>
      </c>
      <c r="G14" s="564">
        <v>75</v>
      </c>
      <c r="H14" s="565">
        <v>2024</v>
      </c>
      <c r="I14" s="566"/>
      <c r="J14" s="567" t="s">
        <v>819</v>
      </c>
      <c r="K14" s="564"/>
      <c r="L14" s="564">
        <v>88</v>
      </c>
      <c r="M14" s="560" t="s">
        <v>1127</v>
      </c>
      <c r="N14" s="560"/>
      <c r="O14" s="540"/>
      <c r="P14" s="540"/>
      <c r="Q14" s="540"/>
      <c r="R14" s="540"/>
      <c r="S14" s="540"/>
      <c r="T14" s="540"/>
      <c r="U14" s="540"/>
      <c r="V14" s="540"/>
      <c r="W14" s="540"/>
      <c r="X14" s="540"/>
      <c r="Y14" s="540"/>
      <c r="Z14" s="540"/>
      <c r="AA14" s="540"/>
    </row>
    <row r="15" s="540" customFormat="1" ht="28.5">
      <c r="A15" s="561" t="s">
        <v>1128</v>
      </c>
      <c r="B15" s="562"/>
      <c r="C15" s="561" t="s">
        <v>1129</v>
      </c>
      <c r="D15" s="563" t="str">
        <f>IFERROR(INDEX('показатель 504-п'!F:F,MATCH('УЦН 2.0'!L8,'показатель 504-п'!T:T,0)),"")</f>
        <v>efaba29e-99c1-4e41-aba5-0b92ba3c73fe</v>
      </c>
      <c r="E15" s="562"/>
      <c r="F15" s="564">
        <f>IFERROR(INDEX('показатель 504-п'!E:E,MATCH('УЦН 2.0'!L15,'показатель 504-п'!T:T,0)),"")</f>
        <v>105</v>
      </c>
      <c r="G15" s="564">
        <v>117</v>
      </c>
      <c r="H15" s="568">
        <v>2024</v>
      </c>
      <c r="I15" s="566"/>
      <c r="J15" s="567" t="s">
        <v>819</v>
      </c>
      <c r="K15" s="564"/>
      <c r="L15" s="564">
        <v>239</v>
      </c>
      <c r="M15" s="560" t="s">
        <v>1130</v>
      </c>
      <c r="N15" s="560"/>
      <c r="O15" s="540"/>
      <c r="P15" s="540"/>
      <c r="Q15" s="540"/>
      <c r="R15" s="540"/>
      <c r="S15" s="540"/>
      <c r="T15" s="540"/>
      <c r="U15" s="540"/>
      <c r="V15" s="540"/>
      <c r="W15" s="540"/>
      <c r="X15" s="540"/>
      <c r="Y15" s="540"/>
      <c r="Z15" s="540"/>
      <c r="AA15" s="540"/>
    </row>
    <row r="16" ht="28.5">
      <c r="A16" s="561" t="s">
        <v>1128</v>
      </c>
      <c r="B16" s="562"/>
      <c r="C16" s="561" t="s">
        <v>1131</v>
      </c>
      <c r="D16" s="569" t="str">
        <f>IFERROR(INDEX('показатель 504-п'!F:F,MATCH('УЦН 2.0'!L114,'показатель 504-п'!T:T,0)),"")</f>
        <v>b123ec94-9b51-4559-ad24-272c524eba6b</v>
      </c>
      <c r="E16" s="562"/>
      <c r="F16" s="570">
        <f>IFERROR(INDEX('показатель 504-п'!E:E,MATCH('УЦН 2.0'!L16,'показатель 504-п'!T:T,0)),"")</f>
        <v>120</v>
      </c>
      <c r="G16" s="570">
        <v>257</v>
      </c>
      <c r="H16" s="571">
        <v>2024</v>
      </c>
      <c r="I16" s="566"/>
      <c r="J16" s="567" t="s">
        <v>819</v>
      </c>
      <c r="K16" s="564"/>
      <c r="L16" s="564">
        <v>243</v>
      </c>
      <c r="M16" s="560"/>
      <c r="N16" s="560"/>
      <c r="O16" s="540"/>
      <c r="P16" s="540"/>
      <c r="Q16" s="540"/>
      <c r="R16" s="540"/>
      <c r="S16" s="540"/>
      <c r="T16" s="540"/>
      <c r="U16" s="540"/>
      <c r="V16" s="540"/>
      <c r="W16" s="540"/>
      <c r="X16" s="540"/>
      <c r="Y16" s="540"/>
      <c r="Z16" s="540"/>
      <c r="AA16" s="540"/>
    </row>
    <row r="17" ht="14.25">
      <c r="A17" s="561" t="s">
        <v>757</v>
      </c>
      <c r="B17" s="562"/>
      <c r="C17" s="561" t="s">
        <v>1132</v>
      </c>
      <c r="D17" s="569" t="str">
        <f>IFERROR(INDEX('показатель 504-п'!F:F,MATCH('УЦН 2.0'!L124,'показатель 504-п'!T:T,0)),"")</f>
        <v>686752f8-c784-4d9a-ae29-0e3eccfaf338</v>
      </c>
      <c r="E17" s="562"/>
      <c r="F17" s="570">
        <f>IFERROR(INDEX('показатель 504-п'!E:E,MATCH('УЦН 2.0'!L17,'показатель 504-п'!T:T,0)),"")</f>
        <v>146</v>
      </c>
      <c r="G17" s="570">
        <v>189</v>
      </c>
      <c r="H17" s="571">
        <v>2024</v>
      </c>
      <c r="I17" s="566"/>
      <c r="J17" s="567" t="s">
        <v>819</v>
      </c>
      <c r="K17" s="564"/>
      <c r="L17" s="564">
        <v>303</v>
      </c>
      <c r="M17" s="560"/>
      <c r="N17" s="560"/>
      <c r="O17" s="540"/>
      <c r="P17" s="540"/>
      <c r="Q17" s="540"/>
      <c r="R17" s="540"/>
      <c r="S17" s="540"/>
      <c r="T17" s="540"/>
      <c r="U17" s="540"/>
      <c r="V17" s="540"/>
      <c r="W17" s="540"/>
      <c r="X17" s="540"/>
      <c r="Y17" s="540"/>
      <c r="Z17" s="540"/>
      <c r="AA17" s="540"/>
    </row>
    <row r="18" ht="14.25">
      <c r="A18" s="561" t="s">
        <v>795</v>
      </c>
      <c r="B18" s="562"/>
      <c r="C18" s="561" t="s">
        <v>175</v>
      </c>
      <c r="D18" s="569" t="str">
        <f>IFERROR(INDEX('показатель 504-п'!F:F,MATCH('УЦН 2.0'!L9,'показатель 504-п'!T:T,0)),"")</f>
        <v>eab70a56-7c80-4126-aa84-b4aafc63a550</v>
      </c>
      <c r="E18" s="562"/>
      <c r="F18" s="570">
        <f>IFERROR(INDEX('показатель 504-п'!E:E,MATCH('УЦН 2.0'!L18,'показатель 504-п'!T:T,0)),"")</f>
        <v>109</v>
      </c>
      <c r="G18" s="570">
        <v>110</v>
      </c>
      <c r="H18" s="571">
        <v>2024</v>
      </c>
      <c r="I18" s="566"/>
      <c r="J18" s="567" t="s">
        <v>819</v>
      </c>
      <c r="K18" s="564"/>
      <c r="L18" s="564">
        <v>388</v>
      </c>
      <c r="M18" s="560"/>
      <c r="N18" s="560"/>
      <c r="O18" s="540"/>
      <c r="P18" s="540"/>
      <c r="Q18" s="540"/>
      <c r="R18" s="540"/>
      <c r="S18" s="540"/>
      <c r="T18" s="540"/>
      <c r="U18" s="540"/>
      <c r="V18" s="540"/>
      <c r="W18" s="540"/>
      <c r="X18" s="540"/>
      <c r="Y18" s="540"/>
      <c r="Z18" s="540"/>
      <c r="AA18" s="540"/>
    </row>
    <row r="19" ht="14.25">
      <c r="A19" s="561" t="s">
        <v>677</v>
      </c>
      <c r="B19" s="562"/>
      <c r="C19" s="561" t="s">
        <v>1133</v>
      </c>
      <c r="D19" s="569" t="str">
        <f>IFERROR(INDEX('показатель 504-п'!F:F,MATCH('УЦН 2.0'!L123,'показатель 504-п'!T:T,0)),"")</f>
        <v>0410a19e-7c51-41c5-ad71-da0a2a9ea07b</v>
      </c>
      <c r="E19" s="562"/>
      <c r="F19" s="570">
        <f>IFERROR(INDEX('показатель 504-п'!E:E,MATCH('УЦН 2.0'!L19,'показатель 504-п'!T:T,0)),"")</f>
        <v>154</v>
      </c>
      <c r="G19" s="570">
        <v>191</v>
      </c>
      <c r="H19" s="571">
        <v>2024</v>
      </c>
      <c r="I19" s="566"/>
      <c r="J19" s="567" t="s">
        <v>819</v>
      </c>
      <c r="K19" s="564"/>
      <c r="L19" s="564">
        <v>503</v>
      </c>
      <c r="M19" s="560" t="s">
        <v>1134</v>
      </c>
      <c r="N19" s="560"/>
      <c r="O19" s="540"/>
      <c r="P19" s="540"/>
      <c r="Q19" s="540"/>
      <c r="R19" s="540"/>
      <c r="S19" s="540"/>
      <c r="T19" s="540"/>
      <c r="U19" s="540"/>
      <c r="V19" s="540"/>
      <c r="W19" s="540"/>
      <c r="X19" s="540"/>
      <c r="Y19" s="540"/>
      <c r="Z19" s="540"/>
      <c r="AA19" s="540"/>
    </row>
    <row r="20" ht="14.25">
      <c r="A20" s="561" t="s">
        <v>677</v>
      </c>
      <c r="B20" s="562"/>
      <c r="C20" s="561" t="s">
        <v>109</v>
      </c>
      <c r="D20" s="569" t="str">
        <f>IFERROR(INDEX('показатель 504-п'!F:F,MATCH('УЦН 2.0'!L103,'показатель 504-п'!T:T,0)),"")</f>
        <v>b77fab70-f6ed-44c4-9101-bc7f90f337e9</v>
      </c>
      <c r="E20" s="562"/>
      <c r="F20" s="570">
        <f>IFERROR(INDEX('показатель 504-п'!E:E,MATCH('УЦН 2.0'!L20,'показатель 504-п'!T:T,0)),"")</f>
        <v>311</v>
      </c>
      <c r="G20" s="570">
        <v>620</v>
      </c>
      <c r="H20" s="571">
        <v>2024</v>
      </c>
      <c r="I20" s="566"/>
      <c r="J20" s="567" t="s">
        <v>1135</v>
      </c>
      <c r="K20" s="564"/>
      <c r="L20" s="564">
        <v>524</v>
      </c>
      <c r="M20" s="560"/>
      <c r="N20" s="560"/>
      <c r="O20" s="540"/>
      <c r="P20" s="540"/>
      <c r="Q20" s="540"/>
      <c r="R20" s="540"/>
      <c r="S20" s="540"/>
      <c r="T20" s="540"/>
      <c r="U20" s="540"/>
      <c r="V20" s="540"/>
      <c r="W20" s="540"/>
      <c r="X20" s="540"/>
      <c r="Y20" s="540"/>
      <c r="Z20" s="540"/>
      <c r="AA20" s="540"/>
    </row>
    <row r="21" ht="14.25">
      <c r="A21" s="561" t="s">
        <v>677</v>
      </c>
      <c r="B21" s="562"/>
      <c r="C21" s="561" t="s">
        <v>267</v>
      </c>
      <c r="D21" s="569" t="str">
        <f>IFERROR(INDEX('показатель 504-п'!F:F,MATCH('УЦН 2.0'!L122,'показатель 504-п'!T:T,0)),"")</f>
        <v>260d4a1c-93b6-46a7-b588-c48a216df52c</v>
      </c>
      <c r="E21" s="562"/>
      <c r="F21" s="570">
        <f>IFERROR(INDEX('показатель 504-п'!E:E,MATCH('УЦН 2.0'!L21,'показатель 504-п'!T:T,0)),"")</f>
        <v>201</v>
      </c>
      <c r="G21" s="570">
        <v>205</v>
      </c>
      <c r="H21" s="571">
        <v>2024</v>
      </c>
      <c r="I21" s="566"/>
      <c r="J21" s="567" t="s">
        <v>819</v>
      </c>
      <c r="K21" s="564"/>
      <c r="L21" s="564">
        <v>530</v>
      </c>
      <c r="M21" s="560" t="s">
        <v>1136</v>
      </c>
      <c r="N21" s="560"/>
      <c r="O21" s="540"/>
      <c r="P21" s="540"/>
      <c r="Q21" s="540"/>
      <c r="R21" s="540"/>
      <c r="S21" s="540"/>
      <c r="T21" s="540"/>
      <c r="U21" s="540"/>
      <c r="V21" s="540"/>
      <c r="W21" s="540"/>
      <c r="X21" s="540"/>
      <c r="Y21" s="540"/>
      <c r="Z21" s="540"/>
      <c r="AA21" s="540"/>
    </row>
    <row r="22" ht="14.25">
      <c r="A22" s="561" t="s">
        <v>1137</v>
      </c>
      <c r="B22" s="562"/>
      <c r="C22" s="561" t="s">
        <v>303</v>
      </c>
      <c r="D22" s="569" t="str">
        <f>IFERROR(INDEX('показатель 504-п'!F:F,MATCH('УЦН 2.0'!L110,'показатель 504-п'!T:T,0)),"")</f>
        <v>bb4a0153-ac3b-4855-a6a8-8f1543793d54</v>
      </c>
      <c r="E22" s="562"/>
      <c r="F22" s="570">
        <f>IFERROR(INDEX('показатель 504-п'!E:E,MATCH('УЦН 2.0'!L22,'показатель 504-п'!T:T,0)),"")</f>
        <v>190</v>
      </c>
      <c r="G22" s="570">
        <v>378</v>
      </c>
      <c r="H22" s="571">
        <v>2024</v>
      </c>
      <c r="I22" s="566"/>
      <c r="J22" s="572" t="s">
        <v>819</v>
      </c>
      <c r="K22" s="564"/>
      <c r="L22" s="564">
        <v>727</v>
      </c>
      <c r="M22" s="560"/>
      <c r="N22" s="560"/>
      <c r="O22" s="540"/>
      <c r="P22" s="540"/>
      <c r="Q22" s="540"/>
      <c r="R22" s="540"/>
      <c r="S22" s="540"/>
      <c r="T22" s="540"/>
      <c r="U22" s="540"/>
      <c r="V22" s="540"/>
      <c r="W22" s="540"/>
      <c r="X22" s="540"/>
      <c r="Y22" s="540"/>
      <c r="Z22" s="540"/>
      <c r="AA22" s="540"/>
    </row>
    <row r="23" ht="14.25">
      <c r="A23" s="561" t="s">
        <v>1137</v>
      </c>
      <c r="B23" s="562"/>
      <c r="C23" s="561" t="s">
        <v>304</v>
      </c>
      <c r="D23" s="569" t="str">
        <f>IFERROR(INDEX('показатель 504-п'!F:F,MATCH('УЦН 2.0'!L14,'показатель 504-п'!T:T,0)),"")</f>
        <v>8dbc19cd-cd3b-4a9b-9367-1d36719e5fe7</v>
      </c>
      <c r="E23" s="562"/>
      <c r="F23" s="570">
        <f>IFERROR(INDEX('показатель 504-п'!E:E,MATCH('УЦН 2.0'!L23,'показатель 504-п'!T:T,0)),"")</f>
        <v>224</v>
      </c>
      <c r="G23" s="570">
        <v>101</v>
      </c>
      <c r="H23" s="571">
        <v>2024</v>
      </c>
      <c r="I23" s="566"/>
      <c r="J23" s="567" t="s">
        <v>819</v>
      </c>
      <c r="K23" s="564"/>
      <c r="L23" s="564">
        <v>729</v>
      </c>
      <c r="M23" s="560" t="s">
        <v>1138</v>
      </c>
      <c r="N23" s="560"/>
      <c r="O23" s="540"/>
      <c r="P23" s="540"/>
      <c r="Q23" s="540"/>
      <c r="R23" s="540"/>
      <c r="S23" s="540"/>
      <c r="T23" s="540"/>
      <c r="U23" s="540"/>
      <c r="V23" s="540"/>
      <c r="W23" s="540"/>
      <c r="X23" s="540"/>
      <c r="Y23" s="540"/>
      <c r="Z23" s="540"/>
      <c r="AA23" s="540"/>
    </row>
    <row r="24" ht="14.25">
      <c r="A24" s="561" t="s">
        <v>768</v>
      </c>
      <c r="B24" s="562"/>
      <c r="C24" s="561" t="s">
        <v>1139</v>
      </c>
      <c r="D24" s="569" t="str">
        <f>IFERROR(INDEX('показатель 504-п'!F:F,MATCH('УЦН 2.0'!L135,'показатель 504-п'!T:T,0)),"")</f>
        <v>87494f47-761f-4022-9062-8361ed77a56a</v>
      </c>
      <c r="E24" s="562"/>
      <c r="F24" s="564">
        <f>IFERROR(INDEX('показатель 504-п'!E:E,MATCH('УЦН 2.0'!L24,'показатель 504-п'!T:T,0)),"")</f>
        <v>147</v>
      </c>
      <c r="G24" s="564">
        <v>133</v>
      </c>
      <c r="H24" s="571">
        <v>2024</v>
      </c>
      <c r="I24" s="566"/>
      <c r="J24" s="567" t="s">
        <v>819</v>
      </c>
      <c r="K24" s="564"/>
      <c r="L24" s="564">
        <v>805</v>
      </c>
      <c r="M24" s="560" t="s">
        <v>1140</v>
      </c>
      <c r="N24" s="560"/>
      <c r="O24" s="540"/>
      <c r="P24" s="540"/>
      <c r="Q24" s="540"/>
      <c r="R24" s="540"/>
      <c r="S24" s="540"/>
      <c r="T24" s="540"/>
      <c r="U24" s="540"/>
      <c r="V24" s="540"/>
      <c r="W24" s="540"/>
      <c r="X24" s="540"/>
      <c r="Y24" s="540"/>
      <c r="Z24" s="540"/>
      <c r="AA24" s="540"/>
    </row>
    <row r="25" ht="14.25">
      <c r="A25" s="561" t="s">
        <v>768</v>
      </c>
      <c r="B25" s="562"/>
      <c r="C25" s="561" t="s">
        <v>1141</v>
      </c>
      <c r="D25" s="563" t="str">
        <f>IFERROR(INDEX('показатель 504-п'!F:F,MATCH('УЦН 2.0'!L129,'показатель 504-п'!T:T,0)),"")</f>
        <v>849331d3-5c6c-4e80-8934-554fd5b2f670</v>
      </c>
      <c r="E25" s="562"/>
      <c r="F25" s="564">
        <f>IFERROR(INDEX('показатель 504-п'!E:E,MATCH('УЦН 2.0'!L25,'показатель 504-п'!T:T,0)),"")</f>
        <v>109</v>
      </c>
      <c r="G25" s="564">
        <v>159</v>
      </c>
      <c r="H25" s="573">
        <v>2024</v>
      </c>
      <c r="I25" s="566"/>
      <c r="J25" s="567" t="s">
        <v>819</v>
      </c>
      <c r="K25" s="564"/>
      <c r="L25" s="564">
        <v>822</v>
      </c>
      <c r="M25" s="560"/>
      <c r="N25" s="560"/>
      <c r="O25" s="540"/>
      <c r="P25" s="540"/>
      <c r="Q25" s="540"/>
      <c r="R25" s="540"/>
      <c r="S25" s="540"/>
      <c r="T25" s="540"/>
      <c r="U25" s="540"/>
      <c r="V25" s="540"/>
      <c r="W25" s="540"/>
      <c r="X25" s="540"/>
      <c r="Y25" s="540"/>
      <c r="Z25" s="540"/>
      <c r="AA25" s="540"/>
    </row>
    <row r="26" ht="14.25">
      <c r="A26" s="561" t="s">
        <v>1142</v>
      </c>
      <c r="B26" s="562"/>
      <c r="C26" s="561" t="s">
        <v>117</v>
      </c>
      <c r="D26" s="563" t="str">
        <f>IFERROR(INDEX('показатель 504-п'!F:F,MATCH('УЦН 2.0'!L126,'показатель 504-п'!T:T,0)),"")</f>
        <v>44baad28-ca0b-4a6e-9fe8-f169b2e41c69</v>
      </c>
      <c r="E26" s="562"/>
      <c r="F26" s="564">
        <f>IFERROR(INDEX('показатель 504-п'!E:E,MATCH('УЦН 2.0'!L26,'показатель 504-п'!T:T,0)),"")</f>
        <v>119</v>
      </c>
      <c r="G26" s="564">
        <v>176</v>
      </c>
      <c r="H26" s="568">
        <v>2024</v>
      </c>
      <c r="I26" s="566"/>
      <c r="J26" s="567" t="s">
        <v>1135</v>
      </c>
      <c r="K26" s="564"/>
      <c r="L26" s="564">
        <v>838</v>
      </c>
      <c r="M26" s="560"/>
      <c r="N26" s="560"/>
      <c r="O26" s="540"/>
      <c r="P26" s="540"/>
      <c r="Q26" s="540"/>
      <c r="R26" s="540"/>
      <c r="S26" s="540"/>
      <c r="T26" s="540"/>
      <c r="U26" s="540"/>
      <c r="V26" s="540"/>
      <c r="W26" s="540"/>
      <c r="X26" s="540"/>
      <c r="Y26" s="540"/>
      <c r="Z26" s="540"/>
      <c r="AA26" s="540"/>
    </row>
    <row r="27" ht="14.25">
      <c r="A27" s="561" t="s">
        <v>1143</v>
      </c>
      <c r="B27" s="562"/>
      <c r="C27" s="574" t="s">
        <v>1144</v>
      </c>
      <c r="D27" s="563" t="str">
        <f>IFERROR(INDEX('показатель 504-п'!F:F,MATCH('УЦН 2.0'!L109,'показатель 504-п'!T:T,0)),"")</f>
        <v>17699b28-9224-4df8-9af6-eef189451b28</v>
      </c>
      <c r="E27" s="562"/>
      <c r="F27" s="564">
        <f>IFERROR(INDEX('показатель 504-п'!E:E,MATCH('УЦН 2.0'!L27,'показатель 504-п'!T:T,0)),"")</f>
        <v>143</v>
      </c>
      <c r="G27" s="564">
        <v>404</v>
      </c>
      <c r="H27" s="568">
        <v>2024</v>
      </c>
      <c r="I27" s="566"/>
      <c r="J27" s="567" t="s">
        <v>1145</v>
      </c>
      <c r="K27" s="564"/>
      <c r="L27" s="564">
        <v>933</v>
      </c>
      <c r="M27" s="560"/>
      <c r="N27" s="560"/>
      <c r="O27" s="540"/>
      <c r="P27" s="540"/>
      <c r="Q27" s="540"/>
      <c r="R27" s="540"/>
      <c r="S27" s="540"/>
      <c r="T27" s="540"/>
      <c r="U27" s="540"/>
      <c r="V27" s="540"/>
      <c r="W27" s="540"/>
      <c r="X27" s="540"/>
      <c r="Y27" s="540"/>
      <c r="Z27" s="540"/>
      <c r="AA27" s="540"/>
    </row>
    <row r="28" ht="14.25">
      <c r="A28" s="561" t="s">
        <v>1143</v>
      </c>
      <c r="B28" s="562"/>
      <c r="C28" s="561" t="s">
        <v>121</v>
      </c>
      <c r="D28" s="563" t="str">
        <f>IFERROR(INDEX('показатель 504-п'!F:F,MATCH('УЦН 2.0'!L112,'показатель 504-п'!T:T,0)),"")</f>
        <v>f9d8195b-99d2-4f77-8f4b-bc8c58ad7df2</v>
      </c>
      <c r="E28" s="562"/>
      <c r="F28" s="564">
        <f>IFERROR(INDEX('показатель 504-п'!E:E,MATCH('УЦН 2.0'!L28,'показатель 504-п'!T:T,0)),"")</f>
        <v>212</v>
      </c>
      <c r="G28" s="564">
        <v>335</v>
      </c>
      <c r="H28" s="568">
        <v>2024</v>
      </c>
      <c r="I28" s="566"/>
      <c r="J28" s="567" t="s">
        <v>819</v>
      </c>
      <c r="K28" s="564"/>
      <c r="L28" s="564">
        <v>948</v>
      </c>
      <c r="M28" s="560"/>
      <c r="N28" s="560"/>
      <c r="O28" s="540"/>
      <c r="P28" s="540"/>
      <c r="Q28" s="540"/>
      <c r="R28" s="540"/>
      <c r="S28" s="540"/>
      <c r="T28" s="540"/>
      <c r="U28" s="540"/>
      <c r="V28" s="540"/>
      <c r="W28" s="540"/>
      <c r="X28" s="540"/>
      <c r="Y28" s="540"/>
      <c r="Z28" s="540"/>
      <c r="AA28" s="540"/>
    </row>
    <row r="29" ht="14.25">
      <c r="A29" s="561" t="s">
        <v>772</v>
      </c>
      <c r="B29" s="562"/>
      <c r="C29" s="561" t="s">
        <v>349</v>
      </c>
      <c r="D29" s="563" t="str">
        <f>IFERROR(INDEX('показатель 504-п'!F:F,MATCH('УЦН 2.0'!L132,'показатель 504-п'!T:T,0)),"")</f>
        <v>ac357754-7ae9-46e1-be15-5fc9d083c4d9</v>
      </c>
      <c r="E29" s="562"/>
      <c r="F29" s="564">
        <f>IFERROR(INDEX('показатель 504-п'!E:E,MATCH('УЦН 2.0'!L29,'показатель 504-п'!T:T,0)),"")</f>
        <v>438</v>
      </c>
      <c r="G29" s="564">
        <v>152</v>
      </c>
      <c r="H29" s="568">
        <v>2024</v>
      </c>
      <c r="I29" s="566"/>
      <c r="J29" s="567" t="s">
        <v>819</v>
      </c>
      <c r="K29" s="564"/>
      <c r="L29" s="564">
        <v>1009</v>
      </c>
      <c r="M29" s="560" t="s">
        <v>1146</v>
      </c>
      <c r="N29" s="560"/>
      <c r="O29" s="540"/>
      <c r="P29" s="540"/>
      <c r="Q29" s="540"/>
      <c r="R29" s="540"/>
      <c r="S29" s="540"/>
      <c r="T29" s="540"/>
      <c r="U29" s="540"/>
      <c r="V29" s="540"/>
      <c r="W29" s="540"/>
      <c r="X29" s="540"/>
      <c r="Y29" s="540"/>
      <c r="Z29" s="540"/>
      <c r="AA29" s="540"/>
    </row>
    <row r="30" ht="14.25">
      <c r="A30" s="561" t="s">
        <v>774</v>
      </c>
      <c r="B30" s="562"/>
      <c r="C30" s="561" t="s">
        <v>1147</v>
      </c>
      <c r="D30" s="563" t="str">
        <f>IFERROR(INDEX('показатель 504-п'!F:F,MATCH('УЦН 2.0'!L13,'показатель 504-п'!T:T,0)),"")</f>
        <v>f360b80b-8df7-45eb-82d5-7b60f2edb870</v>
      </c>
      <c r="E30" s="562"/>
      <c r="F30" s="564">
        <f>IFERROR(INDEX('показатель 504-п'!E:E,MATCH('УЦН 2.0'!L30,'показатель 504-п'!T:T,0)),"")</f>
        <v>176</v>
      </c>
      <c r="G30" s="564">
        <v>103</v>
      </c>
      <c r="H30" s="568">
        <v>2024</v>
      </c>
      <c r="I30" s="575"/>
      <c r="J30" s="567" t="s">
        <v>819</v>
      </c>
      <c r="K30" s="564"/>
      <c r="L30" s="564">
        <v>1110</v>
      </c>
      <c r="M30" s="560"/>
      <c r="N30" s="560"/>
      <c r="O30" s="540"/>
      <c r="P30" s="540"/>
      <c r="Q30" s="540"/>
      <c r="R30" s="540"/>
      <c r="S30" s="540"/>
      <c r="T30" s="540"/>
      <c r="U30" s="540"/>
      <c r="V30" s="540"/>
      <c r="W30" s="540"/>
      <c r="X30" s="540"/>
      <c r="Y30" s="540"/>
      <c r="Z30" s="540"/>
      <c r="AA30" s="540"/>
    </row>
    <row r="31" ht="14.25">
      <c r="A31" s="561" t="s">
        <v>774</v>
      </c>
      <c r="B31" s="562"/>
      <c r="C31" s="574" t="s">
        <v>1148</v>
      </c>
      <c r="D31" s="563" t="str">
        <f>IFERROR(INDEX('показатель 504-п'!F:F,MATCH('УЦН 2.0'!L12,'показатель 504-п'!T:T,0)),"")</f>
        <v>d0550101-8e46-43d5-93be-eebc97445f62</v>
      </c>
      <c r="E31" s="562"/>
      <c r="F31" s="564">
        <f>IFERROR(INDEX('показатель 504-п'!E:E,MATCH('УЦН 2.0'!L31,'показатель 504-п'!T:T,0)),"")</f>
        <v>186</v>
      </c>
      <c r="G31" s="564">
        <v>106</v>
      </c>
      <c r="H31" s="568">
        <v>2024</v>
      </c>
      <c r="I31" s="566"/>
      <c r="J31" s="567" t="s">
        <v>819</v>
      </c>
      <c r="K31" s="564"/>
      <c r="L31" s="564">
        <v>1123</v>
      </c>
      <c r="M31" s="560" t="s">
        <v>1149</v>
      </c>
      <c r="N31" s="560"/>
      <c r="O31" s="540"/>
      <c r="P31" s="540"/>
      <c r="Q31" s="540"/>
      <c r="R31" s="540"/>
      <c r="S31" s="540"/>
      <c r="T31" s="540"/>
      <c r="U31" s="540"/>
      <c r="V31" s="540"/>
      <c r="W31" s="540"/>
      <c r="X31" s="540"/>
      <c r="Y31" s="540"/>
      <c r="Z31" s="540"/>
      <c r="AA31" s="540"/>
    </row>
    <row r="32" ht="14.25">
      <c r="A32" s="561" t="s">
        <v>730</v>
      </c>
      <c r="B32" s="562"/>
      <c r="C32" s="574" t="s">
        <v>394</v>
      </c>
      <c r="D32" s="563" t="str">
        <f>IFERROR(INDEX('показатель 504-п'!F:F,MATCH('УЦН 2.0'!L127,'показатель 504-п'!T:T,0)),"")</f>
        <v>95a0b772-452c-4804-b6df-001a2f6c6697</v>
      </c>
      <c r="E32" s="562"/>
      <c r="F32" s="564">
        <f>IFERROR(INDEX('показатель 504-п'!E:E,MATCH('УЦН 2.0'!L32,'показатель 504-п'!T:T,0)),"")</f>
        <v>401</v>
      </c>
      <c r="G32" s="564">
        <v>172</v>
      </c>
      <c r="H32" s="568">
        <v>2024</v>
      </c>
      <c r="I32" s="566"/>
      <c r="J32" s="567" t="s">
        <v>819</v>
      </c>
      <c r="K32" s="564"/>
      <c r="L32" s="564">
        <v>1312</v>
      </c>
      <c r="M32" s="560" t="s">
        <v>1150</v>
      </c>
      <c r="N32" s="560"/>
      <c r="O32" s="540"/>
      <c r="P32" s="540"/>
      <c r="Q32" s="540"/>
      <c r="R32" s="540"/>
      <c r="S32" s="540"/>
      <c r="T32" s="540"/>
      <c r="U32" s="540"/>
      <c r="V32" s="540"/>
      <c r="W32" s="540"/>
      <c r="X32" s="540"/>
      <c r="Y32" s="540"/>
      <c r="Z32" s="540"/>
      <c r="AA32" s="540"/>
    </row>
    <row r="33" ht="14.25">
      <c r="A33" s="561" t="s">
        <v>1151</v>
      </c>
      <c r="B33" s="562"/>
      <c r="C33" s="576" t="s">
        <v>406</v>
      </c>
      <c r="D33" s="563" t="str">
        <f>IFERROR(INDEX('показатель 504-п'!F:F,MATCH('УЦН 2.0'!L105,'показатель 504-п'!T:T,0)),"")</f>
        <v>875f6657-e6d4-4d92-95db-1aa2c74db46e</v>
      </c>
      <c r="E33" s="562"/>
      <c r="F33" s="564">
        <f>IFERROR(INDEX('показатель 504-п'!E:E,MATCH('УЦН 2.0'!L33,'показатель 504-п'!T:T,0)),"")</f>
        <v>222</v>
      </c>
      <c r="G33" s="564">
        <v>548</v>
      </c>
      <c r="H33" s="568">
        <v>2024</v>
      </c>
      <c r="I33" s="566"/>
      <c r="J33" s="577" t="s">
        <v>1135</v>
      </c>
      <c r="K33" s="564"/>
      <c r="L33" s="564">
        <v>1379</v>
      </c>
      <c r="M33" s="560"/>
      <c r="N33" s="560"/>
      <c r="O33" s="540"/>
      <c r="P33" s="540"/>
      <c r="Q33" s="540"/>
      <c r="R33" s="540"/>
      <c r="S33" s="540"/>
      <c r="T33" s="540"/>
      <c r="U33" s="540"/>
      <c r="V33" s="540"/>
      <c r="W33" s="540"/>
      <c r="X33" s="540"/>
      <c r="Y33" s="540"/>
      <c r="Z33" s="540"/>
      <c r="AA33" s="540"/>
    </row>
    <row r="34" ht="14.25">
      <c r="A34" s="561" t="s">
        <v>1152</v>
      </c>
      <c r="B34" s="562"/>
      <c r="C34" s="561" t="s">
        <v>1153</v>
      </c>
      <c r="D34" s="563" t="str">
        <f>IFERROR(INDEX('показатель 504-п'!F:F,MATCH('УЦН 2.0'!L102,'показатель 504-п'!T:T,0)),"")</f>
        <v>7b4a3f19-4759-4a41-9c15-6f77529bee40</v>
      </c>
      <c r="E34" s="562"/>
      <c r="F34" s="564">
        <f>IFERROR(INDEX('показатель 504-п'!E:E,MATCH('УЦН 2.0'!L34,'показатель 504-п'!T:T,0)),"")</f>
        <v>227</v>
      </c>
      <c r="G34" s="564">
        <v>704</v>
      </c>
      <c r="H34" s="568">
        <v>2024</v>
      </c>
      <c r="I34" s="566"/>
      <c r="J34" s="567" t="s">
        <v>819</v>
      </c>
      <c r="K34" s="564"/>
      <c r="L34" s="564">
        <v>1389</v>
      </c>
      <c r="M34" s="560"/>
      <c r="N34" s="560"/>
      <c r="O34" s="540"/>
      <c r="P34" s="540"/>
      <c r="Q34" s="540"/>
      <c r="R34" s="540"/>
      <c r="S34" s="540"/>
      <c r="T34" s="540"/>
      <c r="U34" s="540"/>
      <c r="V34" s="540"/>
      <c r="W34" s="540"/>
      <c r="X34" s="540"/>
      <c r="Y34" s="540"/>
      <c r="Z34" s="540"/>
      <c r="AA34" s="540"/>
    </row>
    <row r="35" ht="14.25">
      <c r="A35" s="561" t="s">
        <v>1152</v>
      </c>
      <c r="B35" s="562"/>
      <c r="C35" s="561" t="s">
        <v>1154</v>
      </c>
      <c r="D35" s="563" t="str">
        <f>IFERROR(INDEX('показатель 504-п'!F:F,MATCH('УЦН 2.0'!L121,'показатель 504-п'!T:T,0)),"")</f>
        <v>f266bb18-da34-44fb-bba1-0f3850463020</v>
      </c>
      <c r="E35" s="562"/>
      <c r="F35" s="564">
        <f>IFERROR(INDEX('показатель 504-п'!E:E,MATCH('УЦН 2.0'!L35,'показатель 504-п'!T:T,0)),"")</f>
        <v>156</v>
      </c>
      <c r="G35" s="564">
        <v>210</v>
      </c>
      <c r="H35" s="568">
        <v>2024</v>
      </c>
      <c r="I35" s="566"/>
      <c r="J35" s="567" t="s">
        <v>819</v>
      </c>
      <c r="K35" s="564"/>
      <c r="L35" s="564">
        <v>1399</v>
      </c>
      <c r="M35" s="560"/>
      <c r="N35" s="560"/>
      <c r="O35" s="540"/>
      <c r="P35" s="540"/>
      <c r="Q35" s="540"/>
      <c r="R35" s="540"/>
      <c r="S35" s="540"/>
      <c r="T35" s="540"/>
      <c r="U35" s="540"/>
      <c r="V35" s="540"/>
      <c r="W35" s="540"/>
      <c r="X35" s="540"/>
      <c r="Y35" s="540"/>
      <c r="Z35" s="540"/>
      <c r="AA35" s="540"/>
    </row>
    <row r="36" ht="14.25">
      <c r="A36" s="561" t="s">
        <v>1152</v>
      </c>
      <c r="B36" s="562"/>
      <c r="C36" s="561" t="s">
        <v>412</v>
      </c>
      <c r="D36" s="563" t="str">
        <f>IFERROR(INDEX('показатель 504-п'!F:F,MATCH('УЦН 2.0'!L130,'показатель 504-п'!T:T,0)),"")</f>
        <v>d177d1b0-71ed-41ba-811a-3cc05901273f</v>
      </c>
      <c r="E36" s="562"/>
      <c r="F36" s="564">
        <f>IFERROR(INDEX('показатель 504-п'!E:E,MATCH('УЦН 2.0'!L36,'показатель 504-п'!T:T,0)),"")</f>
        <v>454</v>
      </c>
      <c r="G36" s="564">
        <v>154</v>
      </c>
      <c r="H36" s="568">
        <v>2024</v>
      </c>
      <c r="I36" s="566"/>
      <c r="J36" s="567" t="s">
        <v>819</v>
      </c>
      <c r="K36" s="564"/>
      <c r="L36" s="564">
        <v>1412</v>
      </c>
      <c r="M36" s="560" t="s">
        <v>1155</v>
      </c>
      <c r="N36" s="560"/>
      <c r="O36" s="540"/>
      <c r="P36" s="540"/>
      <c r="Q36" s="540"/>
      <c r="R36" s="540"/>
      <c r="S36" s="540"/>
      <c r="T36" s="540"/>
      <c r="U36" s="540"/>
      <c r="V36" s="540"/>
      <c r="W36" s="540"/>
      <c r="X36" s="540"/>
      <c r="Y36" s="540"/>
      <c r="Z36" s="540"/>
      <c r="AA36" s="540"/>
    </row>
    <row r="37" ht="14.25">
      <c r="A37" s="561" t="s">
        <v>1156</v>
      </c>
      <c r="B37" s="562"/>
      <c r="C37" s="561" t="s">
        <v>1040</v>
      </c>
      <c r="D37" s="563" t="str">
        <f>IFERROR(INDEX('показатель 504-п'!F:F,MATCH('УЦН 2.0'!L125,'показатель 504-п'!T:T,0)),"")</f>
        <v>3209fd99-fbcd-4c91-9198-d28658db6926</v>
      </c>
      <c r="E37" s="562"/>
      <c r="F37" s="564">
        <f>IFERROR(INDEX('показатель 504-п'!E:E,MATCH('УЦН 2.0'!L37,'показатель 504-п'!T:T,0)),"")</f>
        <v>194</v>
      </c>
      <c r="G37" s="564">
        <v>182</v>
      </c>
      <c r="H37" s="568">
        <v>2024</v>
      </c>
      <c r="I37" s="566"/>
      <c r="J37" s="567" t="s">
        <v>1135</v>
      </c>
      <c r="K37" s="564"/>
      <c r="L37" s="564">
        <v>1426</v>
      </c>
      <c r="M37" s="560"/>
      <c r="N37" s="560"/>
      <c r="O37" s="540"/>
      <c r="P37" s="540"/>
      <c r="Q37" s="540"/>
      <c r="R37" s="540"/>
      <c r="S37" s="540"/>
      <c r="T37" s="540"/>
      <c r="U37" s="540"/>
      <c r="V37" s="540"/>
      <c r="W37" s="540"/>
      <c r="X37" s="540"/>
      <c r="Y37" s="540"/>
      <c r="Z37" s="540"/>
      <c r="AA37" s="540"/>
    </row>
    <row r="38" ht="14.25">
      <c r="A38" s="561" t="s">
        <v>1156</v>
      </c>
      <c r="B38" s="562"/>
      <c r="C38" s="561" t="s">
        <v>1157</v>
      </c>
      <c r="D38" s="563" t="str">
        <f>IFERROR(INDEX('показатель 504-п'!F:F,MATCH('УЦН 2.0'!L113,'показатель 504-п'!T:T,0)),"")</f>
        <v>f88d18d0-778c-4004-aa98-dd03e6afc6fe</v>
      </c>
      <c r="E38" s="562"/>
      <c r="F38" s="564">
        <f>IFERROR(INDEX('показатель 504-п'!E:E,MATCH('УЦН 2.0'!L38,'показатель 504-п'!T:T,0)),"")</f>
        <v>319</v>
      </c>
      <c r="G38" s="564">
        <v>322</v>
      </c>
      <c r="H38" s="568">
        <v>2024</v>
      </c>
      <c r="I38" s="575"/>
      <c r="J38" s="567" t="s">
        <v>1158</v>
      </c>
      <c r="K38" s="564"/>
      <c r="L38" s="564">
        <v>1427</v>
      </c>
      <c r="M38" s="560"/>
      <c r="N38" s="560"/>
      <c r="O38" s="540"/>
      <c r="P38" s="540"/>
      <c r="Q38" s="540"/>
      <c r="R38" s="540"/>
      <c r="S38" s="540"/>
      <c r="T38" s="540"/>
      <c r="U38" s="540"/>
      <c r="V38" s="540"/>
      <c r="W38" s="540"/>
      <c r="X38" s="540"/>
      <c r="Y38" s="540"/>
      <c r="Z38" s="540"/>
      <c r="AA38" s="540"/>
    </row>
    <row r="39" ht="14.25">
      <c r="A39" s="561" t="s">
        <v>1156</v>
      </c>
      <c r="B39" s="562"/>
      <c r="C39" s="561" t="s">
        <v>1042</v>
      </c>
      <c r="D39" s="563" t="str">
        <f>IFERROR(INDEX('показатель 504-п'!F:F,MATCH('УЦН 2.0'!L111,'показатель 504-п'!T:T,0)),"")</f>
        <v>7bcdce61-ce4b-412a-8431-318daf029579</v>
      </c>
      <c r="E39" s="562"/>
      <c r="F39" s="564">
        <f>IFERROR(INDEX('показатель 504-п'!E:E,MATCH('УЦН 2.0'!L39,'показатель 504-п'!T:T,0)),"")</f>
        <v>203</v>
      </c>
      <c r="G39" s="564">
        <v>376</v>
      </c>
      <c r="H39" s="568">
        <v>2024</v>
      </c>
      <c r="I39" s="566"/>
      <c r="J39" s="567" t="s">
        <v>1135</v>
      </c>
      <c r="K39" s="564"/>
      <c r="L39" s="564">
        <v>1433</v>
      </c>
      <c r="M39" s="560"/>
      <c r="N39" s="560"/>
      <c r="O39" s="540"/>
      <c r="P39" s="540"/>
      <c r="Q39" s="540"/>
      <c r="R39" s="540"/>
      <c r="S39" s="540"/>
      <c r="T39" s="540"/>
      <c r="U39" s="540"/>
      <c r="V39" s="540"/>
      <c r="W39" s="540"/>
      <c r="X39" s="540"/>
      <c r="Y39" s="540"/>
      <c r="Z39" s="540"/>
      <c r="AA39" s="540"/>
    </row>
    <row r="40" ht="22.5">
      <c r="A40" s="561" t="s">
        <v>1156</v>
      </c>
      <c r="B40" s="562"/>
      <c r="C40" s="561" t="s">
        <v>1054</v>
      </c>
      <c r="D40" s="563" t="str">
        <f>IFERROR(INDEX('показатель 504-п'!F:F,MATCH('УЦН 2.0'!L137,'показатель 504-п'!T:T,0)),"")</f>
        <v>3f3f080e-07c3-4af3-84b3-ba159bed1452</v>
      </c>
      <c r="E40" s="562"/>
      <c r="F40" s="564">
        <f>IFERROR(INDEX('показатель 504-п'!E:E,MATCH('УЦН 2.0'!L40,'показатель 504-п'!T:T,0)),"")</f>
        <v>173</v>
      </c>
      <c r="G40" s="564">
        <v>118</v>
      </c>
      <c r="H40" s="568">
        <v>2024</v>
      </c>
      <c r="I40" s="575"/>
      <c r="J40" s="567" t="s">
        <v>1135</v>
      </c>
      <c r="K40" s="564"/>
      <c r="L40" s="564">
        <v>1448</v>
      </c>
      <c r="M40" s="560"/>
      <c r="N40" s="560"/>
      <c r="O40" s="540"/>
      <c r="P40" s="540"/>
      <c r="Q40" s="540"/>
      <c r="R40" s="540"/>
      <c r="S40" s="540"/>
      <c r="T40" s="540"/>
      <c r="U40" s="540"/>
      <c r="V40" s="540"/>
      <c r="W40" s="540"/>
      <c r="X40" s="540"/>
      <c r="Y40" s="540"/>
      <c r="Z40" s="540"/>
      <c r="AA40" s="540"/>
    </row>
    <row r="41" ht="14.25">
      <c r="A41" s="578" t="s">
        <v>732</v>
      </c>
      <c r="B41" s="579"/>
      <c r="C41" s="574" t="s">
        <v>1159</v>
      </c>
      <c r="D41" s="563" t="str">
        <f>IFERROR(INDEX('показатель 504-п'!F:F,MATCH('УЦН 2.0'!L116,'показатель 504-п'!T:T,0)),"")</f>
        <v>4d883b01-2ba4-4c5e-91f7-e174f7e6d2ee</v>
      </c>
      <c r="E41" s="579"/>
      <c r="F41" s="570">
        <f>IFERROR(INDEX('показатель 504-п'!E:E,MATCH('УЦН 2.0'!L41,'показатель 504-п'!T:T,0)),"")</f>
        <v>133</v>
      </c>
      <c r="G41" s="570">
        <v>230</v>
      </c>
      <c r="H41" s="571">
        <v>2024</v>
      </c>
      <c r="I41" s="566"/>
      <c r="J41" s="567" t="s">
        <v>819</v>
      </c>
      <c r="K41" s="564"/>
      <c r="L41" s="564">
        <v>1463</v>
      </c>
      <c r="M41" s="560" t="s">
        <v>1160</v>
      </c>
      <c r="N41" s="560"/>
      <c r="O41" s="540"/>
      <c r="P41" s="540"/>
      <c r="Q41" s="540"/>
      <c r="R41" s="540"/>
      <c r="S41" s="540"/>
      <c r="T41" s="540"/>
      <c r="U41" s="540"/>
      <c r="V41" s="540"/>
      <c r="W41" s="540"/>
      <c r="X41" s="540"/>
      <c r="Y41" s="540"/>
      <c r="Z41" s="540"/>
      <c r="AA41" s="540"/>
    </row>
    <row r="42" ht="22.5">
      <c r="A42" s="578" t="s">
        <v>1161</v>
      </c>
      <c r="B42" s="579"/>
      <c r="C42" s="574" t="s">
        <v>1162</v>
      </c>
      <c r="D42" s="563" t="str">
        <f>IFERROR(INDEX('показатель 504-п'!F:F,MATCH('УЦН 2.0'!L53,'показатель 504-п'!T:T,0)),"")</f>
        <v>0aa95fb7-a49a-4353-9c05-5b9f06499e56</v>
      </c>
      <c r="E42" s="579"/>
      <c r="F42" s="570">
        <f>IFERROR(INDEX('показатель 504-п'!E:E,MATCH('УЦН 2.0'!L42,'показатель 504-п'!T:T,0)),"")</f>
        <v>443</v>
      </c>
      <c r="G42" s="570">
        <v>757</v>
      </c>
      <c r="H42" s="571">
        <v>2024</v>
      </c>
      <c r="I42" s="566"/>
      <c r="J42" s="567" t="s">
        <v>1135</v>
      </c>
      <c r="K42" s="564"/>
      <c r="L42" s="564">
        <v>1484</v>
      </c>
      <c r="M42" s="560"/>
      <c r="N42" s="560"/>
      <c r="O42" s="540"/>
      <c r="P42" s="540"/>
      <c r="Q42" s="540"/>
      <c r="R42" s="540"/>
      <c r="S42" s="540"/>
      <c r="T42" s="540"/>
      <c r="U42" s="540"/>
      <c r="V42" s="540"/>
      <c r="W42" s="540"/>
      <c r="X42" s="540"/>
      <c r="Y42" s="540"/>
      <c r="Z42" s="540"/>
      <c r="AA42" s="540"/>
    </row>
    <row r="43" ht="14.25">
      <c r="A43" s="578" t="s">
        <v>1161</v>
      </c>
      <c r="B43" s="579"/>
      <c r="C43" s="574" t="s">
        <v>141</v>
      </c>
      <c r="D43" s="563" t="str">
        <f>IFERROR(INDEX('показатель 504-п'!F:F,MATCH('УЦН 2.0'!L117,'показатель 504-п'!T:T,0)),"")</f>
        <v>ad63cb04-ea1a-470b-a316-e1ba588d81fb</v>
      </c>
      <c r="E43" s="579"/>
      <c r="F43" s="570">
        <f>IFERROR(INDEX('показатель 504-п'!E:E,MATCH('УЦН 2.0'!L43,'показатель 504-п'!T:T,0)),"")</f>
        <v>215</v>
      </c>
      <c r="G43" s="570">
        <v>225</v>
      </c>
      <c r="H43" s="571">
        <v>2024</v>
      </c>
      <c r="I43" s="566"/>
      <c r="J43" s="567" t="s">
        <v>1135</v>
      </c>
      <c r="K43" s="564"/>
      <c r="L43" s="564">
        <v>1491</v>
      </c>
      <c r="M43" s="560"/>
      <c r="N43" s="560"/>
      <c r="O43" s="540"/>
      <c r="P43" s="540"/>
      <c r="Q43" s="540"/>
      <c r="R43" s="540"/>
      <c r="S43" s="540"/>
      <c r="T43" s="540"/>
      <c r="U43" s="540"/>
      <c r="V43" s="540"/>
      <c r="W43" s="540"/>
      <c r="X43" s="540"/>
      <c r="Y43" s="540"/>
      <c r="Z43" s="540"/>
      <c r="AA43" s="540"/>
    </row>
    <row r="44" ht="14.25">
      <c r="A44" s="578" t="s">
        <v>1161</v>
      </c>
      <c r="B44" s="579"/>
      <c r="C44" s="574" t="s">
        <v>142</v>
      </c>
      <c r="D44" s="563" t="str">
        <f>IFERROR(INDEX('показатель 504-п'!F:F,MATCH('УЦН 2.0'!L136,'показатель 504-п'!T:T,0)),"")</f>
        <v>d05a09dc-1fb5-4a28-a72b-c98329fd84fc</v>
      </c>
      <c r="E44" s="579"/>
      <c r="F44" s="570">
        <f>IFERROR(INDEX('показатель 504-п'!E:E,MATCH('УЦН 2.0'!L44,'показатель 504-п'!T:T,0)),"")</f>
        <v>101</v>
      </c>
      <c r="G44" s="570">
        <v>121</v>
      </c>
      <c r="H44" s="571">
        <v>2024</v>
      </c>
      <c r="I44" s="566"/>
      <c r="J44" s="567" t="s">
        <v>1135</v>
      </c>
      <c r="K44" s="564"/>
      <c r="L44" s="564">
        <v>1505</v>
      </c>
      <c r="M44" s="560"/>
      <c r="N44" s="560"/>
      <c r="O44" s="540"/>
      <c r="P44" s="540"/>
      <c r="Q44" s="540"/>
      <c r="R44" s="540"/>
      <c r="S44" s="540"/>
      <c r="T44" s="540"/>
      <c r="U44" s="540"/>
      <c r="V44" s="540"/>
      <c r="W44" s="540"/>
      <c r="X44" s="540"/>
      <c r="Y44" s="540"/>
      <c r="Z44" s="540"/>
      <c r="AA44" s="540"/>
    </row>
    <row r="45" ht="14.25">
      <c r="A45" s="561" t="s">
        <v>1163</v>
      </c>
      <c r="B45" s="562"/>
      <c r="C45" s="561" t="s">
        <v>147</v>
      </c>
      <c r="D45" s="563" t="str">
        <f>IFERROR(INDEX('показатель 504-п'!F:F,MATCH('УЦН 2.0'!L108,'показатель 504-п'!T:T,0)),"")</f>
        <v>fab2922d-8128-406b-8287-17c9793c3124</v>
      </c>
      <c r="E45" s="562"/>
      <c r="F45" s="564">
        <f>IFERROR(INDEX('показатель 504-п'!E:E,MATCH('УЦН 2.0'!L45,'показатель 504-п'!T:T,0)),"")</f>
        <v>106</v>
      </c>
      <c r="G45" s="564">
        <v>484</v>
      </c>
      <c r="H45" s="568">
        <v>2024</v>
      </c>
      <c r="I45" s="566"/>
      <c r="J45" s="567" t="s">
        <v>819</v>
      </c>
      <c r="K45" s="564"/>
      <c r="L45" s="564">
        <v>1535</v>
      </c>
      <c r="M45" s="560"/>
      <c r="N45" s="560"/>
      <c r="O45" s="540"/>
      <c r="P45" s="540"/>
      <c r="Q45" s="540"/>
      <c r="R45" s="540"/>
      <c r="S45" s="540"/>
      <c r="T45" s="540"/>
      <c r="U45" s="540"/>
      <c r="V45" s="540"/>
      <c r="W45" s="540"/>
      <c r="X45" s="540"/>
      <c r="Y45" s="540"/>
      <c r="Z45" s="540"/>
      <c r="AA45" s="540"/>
    </row>
    <row r="46" ht="14.25">
      <c r="A46" s="561" t="s">
        <v>1164</v>
      </c>
      <c r="B46" s="562"/>
      <c r="C46" s="561" t="s">
        <v>1165</v>
      </c>
      <c r="D46" s="563" t="str">
        <f>IFERROR(INDEX('показатель 504-п'!F:F,MATCH('УЦН 2.0'!L131,'показатель 504-п'!T:T,0)),"")</f>
        <v>01f663a4-d138-4dad-b9b4-6d43286bcbb5</v>
      </c>
      <c r="E46" s="562"/>
      <c r="F46" s="564">
        <f>IFERROR(INDEX('показатель 504-п'!E:E,MATCH('УЦН 2.0'!L46,'показатель 504-п'!T:T,0)),"")</f>
        <v>108</v>
      </c>
      <c r="G46" s="564">
        <v>154</v>
      </c>
      <c r="H46" s="568">
        <v>2024</v>
      </c>
      <c r="I46" s="566"/>
      <c r="J46" s="567" t="s">
        <v>819</v>
      </c>
      <c r="K46" s="564"/>
      <c r="L46" s="564">
        <v>1615</v>
      </c>
      <c r="M46" s="560"/>
      <c r="N46" s="560"/>
      <c r="O46" s="540"/>
      <c r="P46" s="540"/>
      <c r="Q46" s="540"/>
      <c r="R46" s="540"/>
      <c r="S46" s="540"/>
      <c r="T46" s="540"/>
      <c r="U46" s="540"/>
      <c r="V46" s="540"/>
      <c r="W46" s="540"/>
      <c r="X46" s="540"/>
      <c r="Y46" s="540"/>
      <c r="Z46" s="540"/>
      <c r="AA46" s="540"/>
    </row>
    <row r="47" ht="14.25">
      <c r="A47" s="561" t="s">
        <v>736</v>
      </c>
      <c r="B47" s="562"/>
      <c r="C47" s="561" t="s">
        <v>1166</v>
      </c>
      <c r="D47" s="563" t="str">
        <f>IFERROR(INDEX('показатель 504-п'!F:F,MATCH('УЦН 2.0'!L134,'показатель 504-п'!T:T,0)),"")</f>
        <v>f2323781-ac26-4767-be71-60121d0e5f19</v>
      </c>
      <c r="E47" s="562"/>
      <c r="F47" s="564">
        <f>IFERROR(INDEX('показатель 504-п'!E:E,MATCH('УЦН 2.0'!L47,'показатель 504-п'!T:T,0)),"")</f>
        <v>129</v>
      </c>
      <c r="G47" s="564">
        <v>143</v>
      </c>
      <c r="H47" s="568">
        <v>2024</v>
      </c>
      <c r="I47" s="566"/>
      <c r="J47" s="567" t="s">
        <v>819</v>
      </c>
      <c r="K47" s="564"/>
      <c r="L47" s="564">
        <v>1670</v>
      </c>
      <c r="M47" s="560"/>
      <c r="N47" s="560"/>
      <c r="O47" s="540"/>
      <c r="P47" s="540"/>
      <c r="Q47" s="540"/>
      <c r="R47" s="540"/>
      <c r="S47" s="540"/>
      <c r="T47" s="540"/>
      <c r="U47" s="540"/>
      <c r="V47" s="540"/>
      <c r="W47" s="540"/>
      <c r="X47" s="540"/>
      <c r="Y47" s="540"/>
      <c r="Z47" s="540"/>
    </row>
    <row r="48" ht="14.25">
      <c r="A48" s="561" t="s">
        <v>736</v>
      </c>
      <c r="B48" s="562"/>
      <c r="C48" s="580" t="s">
        <v>450</v>
      </c>
      <c r="D48" s="563" t="str">
        <f>IFERROR(INDEX('показатель 504-п'!F:F,MATCH('УЦН 2.0'!L118,'показатель 504-п'!T:T,0)),"")</f>
        <v>9adb0c80-f9ce-4c68-ad0b-02917bfa5a53</v>
      </c>
      <c r="E48" s="562"/>
      <c r="F48" s="564">
        <f>IFERROR(INDEX('показатель 504-п'!E:E,MATCH('УЦН 2.0'!L48,'показатель 504-п'!T:T,0)),"")</f>
        <v>347</v>
      </c>
      <c r="G48" s="564">
        <v>221</v>
      </c>
      <c r="H48" s="568">
        <v>2024</v>
      </c>
      <c r="I48" s="566"/>
      <c r="J48" s="567" t="s">
        <v>1167</v>
      </c>
      <c r="K48" s="564"/>
      <c r="L48" s="564">
        <v>1674</v>
      </c>
      <c r="M48" s="560"/>
      <c r="N48" s="560"/>
      <c r="O48" s="540"/>
      <c r="P48" s="540"/>
      <c r="Q48" s="540"/>
      <c r="R48" s="540"/>
      <c r="S48" s="540"/>
      <c r="T48" s="540"/>
      <c r="U48" s="540"/>
      <c r="V48" s="540"/>
      <c r="W48" s="540"/>
      <c r="X48" s="540"/>
      <c r="Y48" s="540"/>
      <c r="Z48" s="540"/>
    </row>
    <row r="49" ht="14.25">
      <c r="A49" s="561" t="s">
        <v>1168</v>
      </c>
      <c r="B49" s="562"/>
      <c r="C49" s="561" t="s">
        <v>1092</v>
      </c>
      <c r="D49" s="563" t="str">
        <f>IFERROR(INDEX('показатель 504-п'!F:F,MATCH('УЦН 2.0'!L120,'показатель 504-п'!T:T,0)),"")</f>
        <v>59f2af3a-5d88-4d62-aaf5-7cda3e3c4d68</v>
      </c>
      <c r="E49" s="562"/>
      <c r="F49" s="564">
        <f>IFERROR(INDEX('показатель 504-п'!E:E,MATCH('УЦН 2.0'!L49,'показатель 504-п'!T:T,0)),"")</f>
        <v>158</v>
      </c>
      <c r="G49" s="564">
        <v>215</v>
      </c>
      <c r="H49" s="568">
        <v>2024</v>
      </c>
      <c r="I49" s="566"/>
      <c r="J49" s="567" t="s">
        <v>1135</v>
      </c>
      <c r="K49" s="564"/>
      <c r="L49" s="564">
        <v>1710</v>
      </c>
      <c r="M49" s="560"/>
      <c r="N49" s="560"/>
      <c r="O49" s="540"/>
      <c r="P49" s="540"/>
      <c r="Q49" s="540"/>
      <c r="R49" s="540"/>
      <c r="S49" s="540"/>
      <c r="T49" s="540"/>
      <c r="U49" s="540"/>
      <c r="V49" s="540"/>
      <c r="W49" s="540"/>
      <c r="X49" s="540"/>
      <c r="Y49" s="540"/>
      <c r="Z49" s="540"/>
    </row>
    <row r="50" ht="14.25">
      <c r="A50" s="561" t="s">
        <v>1168</v>
      </c>
      <c r="B50" s="562"/>
      <c r="C50" s="561" t="s">
        <v>1169</v>
      </c>
      <c r="D50" s="563" t="str">
        <f>IFERROR(INDEX('показатель 504-п'!F:F,MATCH('УЦН 2.0'!L133,'показатель 504-п'!T:T,0)),"")</f>
        <v>a83ff256-75fe-447e-b17b-eabd9d876204</v>
      </c>
      <c r="E50" s="562"/>
      <c r="F50" s="564">
        <f>IFERROR(INDEX('показатель 504-п'!E:E,MATCH('УЦН 2.0'!L50,'показатель 504-п'!T:T,0)),"")</f>
        <v>201</v>
      </c>
      <c r="G50" s="564">
        <v>144</v>
      </c>
      <c r="H50" s="568">
        <v>2024</v>
      </c>
      <c r="I50" s="566"/>
      <c r="J50" s="572" t="s">
        <v>1135</v>
      </c>
      <c r="K50" s="564"/>
      <c r="L50" s="564">
        <v>1712</v>
      </c>
      <c r="M50" s="560"/>
      <c r="N50" s="560"/>
      <c r="O50" s="540"/>
      <c r="P50" s="540"/>
      <c r="Q50" s="540"/>
      <c r="R50" s="540"/>
      <c r="S50" s="540"/>
      <c r="T50" s="540"/>
      <c r="U50" s="540"/>
      <c r="V50" s="540"/>
      <c r="W50" s="540"/>
      <c r="X50" s="540"/>
      <c r="Y50" s="540"/>
      <c r="Z50" s="540"/>
    </row>
    <row r="51" ht="14.25">
      <c r="A51" s="578" t="s">
        <v>1168</v>
      </c>
      <c r="B51" s="579"/>
      <c r="C51" s="574" t="s">
        <v>1095</v>
      </c>
      <c r="D51" s="563" t="str">
        <f>IFERROR(INDEX('показатель 504-п'!F:F,MATCH('УЦН 2.0'!L106,'показатель 504-п'!T:T,0)),"")</f>
        <v>5e41e34c-3040-453a-890e-2b49cb3e6a6a</v>
      </c>
      <c r="E51" s="579"/>
      <c r="F51" s="570">
        <f>IFERROR(INDEX('показатель 504-п'!E:E,MATCH('УЦН 2.0'!L51,'показатель 504-п'!T:T,0)),"")</f>
        <v>202</v>
      </c>
      <c r="G51" s="570">
        <v>513</v>
      </c>
      <c r="H51" s="571">
        <v>2024</v>
      </c>
      <c r="I51" s="566"/>
      <c r="J51" s="567" t="s">
        <v>1135</v>
      </c>
      <c r="K51" s="564"/>
      <c r="L51" s="564">
        <v>1715</v>
      </c>
      <c r="M51" s="560"/>
      <c r="N51" s="560"/>
      <c r="O51" s="540"/>
      <c r="P51" s="540"/>
      <c r="Q51" s="540"/>
      <c r="R51" s="540"/>
      <c r="S51" s="540"/>
      <c r="T51" s="540"/>
      <c r="U51" s="540"/>
      <c r="V51" s="540"/>
      <c r="W51" s="540"/>
      <c r="X51" s="540"/>
      <c r="Y51" s="540"/>
      <c r="Z51" s="540"/>
    </row>
    <row r="52" ht="14.25">
      <c r="A52" s="578" t="s">
        <v>1168</v>
      </c>
      <c r="B52" s="579"/>
      <c r="C52" s="574" t="s">
        <v>1170</v>
      </c>
      <c r="D52" s="563" t="str">
        <f>IFERROR(INDEX('показатель 504-п'!F:F,MATCH('УЦН 2.0'!L115,'показатель 504-п'!T:T,0)),"")</f>
        <v>084ebcd5-366f-4e74-8b17-1c7e1a408779</v>
      </c>
      <c r="E52" s="579"/>
      <c r="F52" s="570">
        <f>IFERROR(INDEX('показатель 504-п'!E:E,MATCH('УЦН 2.0'!L52,'показатель 504-п'!T:T,0)),"")</f>
        <v>220</v>
      </c>
      <c r="G52" s="570">
        <v>253</v>
      </c>
      <c r="H52" s="571">
        <v>2024</v>
      </c>
      <c r="I52" s="566"/>
      <c r="J52" s="567" t="s">
        <v>1135</v>
      </c>
      <c r="K52" s="564"/>
      <c r="L52" s="564">
        <v>1718</v>
      </c>
      <c r="M52" s="560"/>
      <c r="N52" s="560"/>
      <c r="O52" s="540"/>
      <c r="P52" s="540"/>
      <c r="Q52" s="540"/>
      <c r="R52" s="540"/>
      <c r="S52" s="540"/>
      <c r="T52" s="540"/>
      <c r="U52" s="540"/>
      <c r="V52" s="540"/>
      <c r="W52" s="540"/>
      <c r="X52" s="540"/>
      <c r="Y52" s="540"/>
      <c r="Z52" s="540"/>
    </row>
    <row r="53" ht="14.25">
      <c r="A53" s="581" t="s">
        <v>1163</v>
      </c>
      <c r="B53" s="581" t="s">
        <v>661</v>
      </c>
      <c r="C53" s="581" t="s">
        <v>148</v>
      </c>
      <c r="D53" s="582" t="str">
        <f>IFERROR(INDEX('показатель 504-п'!F:F,MATCH('УЦН 2.0'!L16,'показатель 504-п'!T:T,0)),"")</f>
        <v>517559e0-72f1-4adb-8a48-d900a10de7ce</v>
      </c>
      <c r="E53" s="583" t="s">
        <v>661</v>
      </c>
      <c r="F53" s="583">
        <f>IFERROR(INDEX('показатель 504-п'!E:E,MATCH('УЦН 2.0'!L53,'показатель 504-п'!T:T,0)),"")</f>
        <v>101</v>
      </c>
      <c r="G53" s="583"/>
      <c r="H53" s="584">
        <v>2023</v>
      </c>
      <c r="I53" s="585" t="s">
        <v>1171</v>
      </c>
      <c r="J53" s="583" t="s">
        <v>819</v>
      </c>
      <c r="K53" s="583" t="str">
        <f t="shared" ref="K53:K107" si="12">CONCATENATE(H53," (",I53,") ","- ",J53," ",N53," ")</f>
        <v xml:space="preserve">2023 (декабрь 2023) - ВОЛС  </v>
      </c>
      <c r="L53" s="583">
        <v>1541</v>
      </c>
      <c r="M53" s="560"/>
      <c r="N53" s="560"/>
      <c r="O53" s="540"/>
      <c r="P53" s="540"/>
      <c r="Q53" s="540"/>
      <c r="R53" s="540"/>
      <c r="S53" s="540"/>
      <c r="T53" s="540"/>
      <c r="U53" s="540"/>
      <c r="V53" s="540"/>
      <c r="W53" s="540"/>
      <c r="X53" s="540"/>
      <c r="Y53" s="540"/>
      <c r="Z53" s="540"/>
      <c r="AA53" s="540"/>
    </row>
    <row r="54" ht="14.25">
      <c r="A54" s="586" t="s">
        <v>21</v>
      </c>
      <c r="B54" s="587" t="s">
        <v>1172</v>
      </c>
      <c r="C54" s="587" t="s">
        <v>1173</v>
      </c>
      <c r="D54" s="582" t="str">
        <f>IFERROR(INDEX('показатель 504-п'!F:F,MATCH('УЦН 2.0'!L17,'показатель 504-п'!T:T,0)),"")</f>
        <v>bf0755f1-baeb-41f3-8101-adbd42947131</v>
      </c>
      <c r="E54" s="588" t="s">
        <v>661</v>
      </c>
      <c r="F54" s="583">
        <f>IFERROR(INDEX('показатель 504-п'!E:E,MATCH('УЦН 2.0'!L54,'показатель 504-п'!T:T,0)),"")</f>
        <v>172</v>
      </c>
      <c r="G54" s="588">
        <v>218</v>
      </c>
      <c r="H54" s="584">
        <v>2023</v>
      </c>
      <c r="I54" s="585" t="s">
        <v>1174</v>
      </c>
      <c r="J54" s="589" t="s">
        <v>819</v>
      </c>
      <c r="K54" s="583" t="str">
        <f t="shared" si="12"/>
        <v xml:space="preserve">2023 (ноябрь 2023) - ВОЛС  </v>
      </c>
      <c r="L54" s="583">
        <v>8</v>
      </c>
      <c r="M54" s="560"/>
      <c r="N54" s="560"/>
      <c r="O54" s="540"/>
      <c r="P54" s="540"/>
      <c r="Q54" s="540"/>
      <c r="R54" s="540"/>
      <c r="S54" s="540"/>
      <c r="T54" s="540"/>
      <c r="U54" s="540"/>
      <c r="V54" s="540"/>
      <c r="W54" s="540"/>
      <c r="X54" s="540"/>
      <c r="Y54" s="540"/>
      <c r="Z54" s="540"/>
    </row>
    <row r="55" ht="14.25">
      <c r="A55" s="586" t="s">
        <v>21</v>
      </c>
      <c r="B55" s="587" t="s">
        <v>1175</v>
      </c>
      <c r="C55" s="587" t="s">
        <v>1176</v>
      </c>
      <c r="D55" s="582" t="str">
        <f>IFERROR(INDEX('показатель 504-п'!F:F,MATCH('УЦН 2.0'!L18,'показатель 504-п'!T:T,0)),"")</f>
        <v>e47b5a6a-60be-4b93-8915-1324653bf695</v>
      </c>
      <c r="E55" s="588" t="s">
        <v>661</v>
      </c>
      <c r="F55" s="583">
        <f>IFERROR(INDEX('показатель 504-п'!E:E,MATCH('УЦН 2.0'!L55,'показатель 504-п'!T:T,0)),"")</f>
        <v>156</v>
      </c>
      <c r="G55" s="588">
        <v>206</v>
      </c>
      <c r="H55" s="584">
        <v>2023</v>
      </c>
      <c r="I55" s="585" t="s">
        <v>1177</v>
      </c>
      <c r="J55" s="583" t="s">
        <v>819</v>
      </c>
      <c r="K55" s="583" t="str">
        <f t="shared" si="12"/>
        <v xml:space="preserve">2023 (сентябрь 2023) - ВОЛС  </v>
      </c>
      <c r="L55" s="583">
        <v>14</v>
      </c>
      <c r="M55" s="560"/>
      <c r="N55" s="560"/>
      <c r="O55" s="540"/>
      <c r="P55" s="540"/>
      <c r="Q55" s="540"/>
      <c r="R55" s="540"/>
      <c r="S55" s="540"/>
      <c r="T55" s="540"/>
      <c r="U55" s="540"/>
      <c r="V55" s="540"/>
      <c r="W55" s="540"/>
      <c r="X55" s="540"/>
      <c r="Y55" s="540"/>
      <c r="Z55" s="540"/>
    </row>
    <row r="56" ht="14.25">
      <c r="A56" s="586" t="s">
        <v>21</v>
      </c>
      <c r="B56" s="587" t="s">
        <v>1178</v>
      </c>
      <c r="C56" s="587" t="s">
        <v>1179</v>
      </c>
      <c r="D56" s="582" t="str">
        <f>IFERROR(INDEX('показатель 504-п'!F:F,MATCH('УЦН 2.0'!L19,'показатель 504-п'!T:T,0)),"")</f>
        <v>ff567ba1-606d-4454-9273-df17f482a481</v>
      </c>
      <c r="E56" s="588" t="s">
        <v>661</v>
      </c>
      <c r="F56" s="583">
        <f>IFERROR(INDEX('показатель 504-п'!E:E,MATCH('УЦН 2.0'!L56,'показатель 504-п'!T:T,0)),"")</f>
        <v>145</v>
      </c>
      <c r="G56" s="588">
        <v>174</v>
      </c>
      <c r="H56" s="584">
        <v>2023</v>
      </c>
      <c r="I56" s="585" t="s">
        <v>1174</v>
      </c>
      <c r="J56" s="590" t="s">
        <v>819</v>
      </c>
      <c r="K56" s="583" t="str">
        <f t="shared" si="12"/>
        <v xml:space="preserve">2023 (ноябрь 2023) - ВОЛС  </v>
      </c>
      <c r="L56" s="583">
        <v>23</v>
      </c>
      <c r="M56" s="560"/>
      <c r="N56" s="560"/>
      <c r="O56" s="540"/>
      <c r="P56" s="540"/>
      <c r="Q56" s="540"/>
      <c r="R56" s="540"/>
      <c r="S56" s="540"/>
      <c r="T56" s="540"/>
      <c r="U56" s="540"/>
      <c r="V56" s="540"/>
      <c r="W56" s="540"/>
      <c r="X56" s="540"/>
      <c r="Y56" s="540"/>
      <c r="Z56" s="540"/>
    </row>
    <row r="57" ht="22.5">
      <c r="A57" s="586" t="s">
        <v>21</v>
      </c>
      <c r="B57" s="587" t="s">
        <v>1180</v>
      </c>
      <c r="C57" s="587" t="s">
        <v>1181</v>
      </c>
      <c r="D57" s="582" t="str">
        <f>IFERROR(INDEX('показатель 504-п'!F:F,MATCH('УЦН 2.0'!L20,'показатель 504-п'!T:T,0)),"")</f>
        <v>23b4683d-c5d4-4328-8a20-ce3b55686783</v>
      </c>
      <c r="E57" s="588" t="s">
        <v>661</v>
      </c>
      <c r="F57" s="583">
        <f>IFERROR(INDEX('показатель 504-п'!E:E,MATCH('УЦН 2.0'!L57,'показатель 504-п'!T:T,0)),"")</f>
        <v>184</v>
      </c>
      <c r="G57" s="588">
        <v>196</v>
      </c>
      <c r="H57" s="584">
        <v>2023</v>
      </c>
      <c r="I57" s="585" t="s">
        <v>1174</v>
      </c>
      <c r="J57" s="590" t="s">
        <v>819</v>
      </c>
      <c r="K57" s="583" t="str">
        <f t="shared" si="12"/>
        <v xml:space="preserve">2023 (ноябрь 2023) - ВОЛС  </v>
      </c>
      <c r="L57" s="583">
        <v>32</v>
      </c>
      <c r="M57" s="560"/>
      <c r="N57" s="560"/>
      <c r="O57" s="540"/>
      <c r="P57" s="540"/>
      <c r="Q57" s="540"/>
      <c r="R57" s="540"/>
      <c r="S57" s="540"/>
      <c r="T57" s="540"/>
      <c r="U57" s="540"/>
      <c r="V57" s="540"/>
      <c r="W57" s="540"/>
      <c r="X57" s="540"/>
      <c r="Y57" s="540"/>
      <c r="Z57" s="540"/>
    </row>
    <row r="58" ht="14.25">
      <c r="A58" s="586" t="s">
        <v>21</v>
      </c>
      <c r="B58" s="587" t="s">
        <v>1178</v>
      </c>
      <c r="C58" s="587" t="s">
        <v>1182</v>
      </c>
      <c r="D58" s="582" t="str">
        <f>IFERROR(INDEX('показатель 504-п'!F:F,MATCH('УЦН 2.0'!L21,'показатель 504-п'!T:T,0)),"")</f>
        <v>f233e9bb-cfdc-4dee-a2a6-06230cbe0215</v>
      </c>
      <c r="E58" s="588" t="s">
        <v>661</v>
      </c>
      <c r="F58" s="583">
        <f>IFERROR(INDEX('показатель 504-п'!E:E,MATCH('УЦН 2.0'!L58,'показатель 504-п'!T:T,0)),"")</f>
        <v>467</v>
      </c>
      <c r="G58" s="588">
        <v>525</v>
      </c>
      <c r="H58" s="584">
        <v>2023</v>
      </c>
      <c r="I58" s="585" t="s">
        <v>1177</v>
      </c>
      <c r="J58" s="583" t="s">
        <v>819</v>
      </c>
      <c r="K58" s="583" t="str">
        <f t="shared" si="12"/>
        <v xml:space="preserve">2023 (сентябрь 2023) - ВОЛС  </v>
      </c>
      <c r="L58" s="583">
        <v>36</v>
      </c>
      <c r="M58" s="560"/>
      <c r="N58" s="560"/>
      <c r="O58" s="540"/>
      <c r="P58" s="540"/>
      <c r="Q58" s="540"/>
      <c r="R58" s="540"/>
      <c r="S58" s="540"/>
      <c r="T58" s="540"/>
      <c r="U58" s="540"/>
      <c r="V58" s="540"/>
      <c r="W58" s="540"/>
      <c r="X58" s="540"/>
      <c r="Y58" s="540"/>
      <c r="Z58" s="540"/>
    </row>
    <row r="59" ht="14.25">
      <c r="A59" s="586" t="s">
        <v>21</v>
      </c>
      <c r="B59" s="587" t="s">
        <v>1183</v>
      </c>
      <c r="C59" s="587" t="s">
        <v>1184</v>
      </c>
      <c r="D59" s="582" t="str">
        <f>IFERROR(INDEX('показатель 504-п'!F:F,MATCH('УЦН 2.0'!L22,'показатель 504-п'!T:T,0)),"")</f>
        <v>d56a0a14-e577-4422-bac7-5d5608504587</v>
      </c>
      <c r="E59" s="588" t="s">
        <v>661</v>
      </c>
      <c r="F59" s="583">
        <f>IFERROR(INDEX('показатель 504-п'!E:E,MATCH('УЦН 2.0'!L59,'показатель 504-п'!T:T,0)),"")</f>
        <v>199</v>
      </c>
      <c r="G59" s="588">
        <v>255</v>
      </c>
      <c r="H59" s="584">
        <v>2023</v>
      </c>
      <c r="I59" s="585" t="s">
        <v>1177</v>
      </c>
      <c r="J59" s="590" t="s">
        <v>819</v>
      </c>
      <c r="K59" s="583" t="str">
        <f t="shared" si="12"/>
        <v xml:space="preserve">2023 (сентябрь 2023) - ВОЛС  </v>
      </c>
      <c r="L59" s="583">
        <v>57</v>
      </c>
      <c r="M59" s="560"/>
      <c r="N59" s="560"/>
      <c r="O59" s="540"/>
      <c r="P59" s="540"/>
      <c r="Q59" s="540"/>
      <c r="R59" s="540"/>
      <c r="S59" s="540"/>
      <c r="T59" s="540"/>
      <c r="U59" s="540"/>
      <c r="V59" s="540"/>
      <c r="W59" s="540"/>
      <c r="X59" s="540"/>
      <c r="Y59" s="540"/>
      <c r="Z59" s="540"/>
    </row>
    <row r="60" ht="14.25">
      <c r="A60" s="586" t="s">
        <v>21</v>
      </c>
      <c r="B60" s="587" t="s">
        <v>1185</v>
      </c>
      <c r="C60" s="587" t="s">
        <v>273</v>
      </c>
      <c r="D60" s="582" t="str">
        <f>IFERROR(INDEX('показатель 504-п'!F:F,MATCH('УЦН 2.0'!L23,'показатель 504-п'!T:T,0)),"")</f>
        <v>dc08e3f9-05c5-4f68-a9d3-594a0de19d2d</v>
      </c>
      <c r="E60" s="588" t="s">
        <v>661</v>
      </c>
      <c r="F60" s="583">
        <f>IFERROR(INDEX('показатель 504-п'!E:E,MATCH('УЦН 2.0'!L60,'показатель 504-п'!T:T,0)),"")</f>
        <v>139</v>
      </c>
      <c r="G60" s="588">
        <v>264</v>
      </c>
      <c r="H60" s="584">
        <v>2023</v>
      </c>
      <c r="I60" s="585" t="s">
        <v>1171</v>
      </c>
      <c r="J60" s="589" t="s">
        <v>819</v>
      </c>
      <c r="K60" s="583" t="str">
        <f t="shared" si="12"/>
        <v xml:space="preserve">2023 (декабрь 2023) - ВОЛС  </v>
      </c>
      <c r="L60" s="583">
        <v>63</v>
      </c>
      <c r="M60" s="560"/>
      <c r="N60" s="560"/>
      <c r="O60" s="540"/>
      <c r="P60" s="540"/>
      <c r="Q60" s="540"/>
      <c r="R60" s="540"/>
      <c r="S60" s="540"/>
      <c r="T60" s="540"/>
      <c r="U60" s="540"/>
      <c r="V60" s="540"/>
      <c r="W60" s="540"/>
      <c r="X60" s="540"/>
      <c r="Y60" s="540"/>
      <c r="Z60" s="540"/>
    </row>
    <row r="61" ht="14.25">
      <c r="A61" s="586" t="s">
        <v>1186</v>
      </c>
      <c r="B61" s="587" t="s">
        <v>1187</v>
      </c>
      <c r="C61" s="587" t="s">
        <v>1188</v>
      </c>
      <c r="D61" s="582" t="str">
        <f>IFERROR(INDEX('показатель 504-п'!F:F,MATCH('УЦН 2.0'!L24,'показатель 504-п'!T:T,0)),"")</f>
        <v>f79eee9b-3a73-46aa-89e0-a08878bdd4aa</v>
      </c>
      <c r="E61" s="588" t="s">
        <v>661</v>
      </c>
      <c r="F61" s="583">
        <f>IFERROR(INDEX('показатель 504-п'!E:E,MATCH('УЦН 2.0'!L61,'показатель 504-п'!T:T,0)),"")</f>
        <v>137</v>
      </c>
      <c r="G61" s="588">
        <v>139</v>
      </c>
      <c r="H61" s="584">
        <v>2023</v>
      </c>
      <c r="I61" s="585" t="s">
        <v>1189</v>
      </c>
      <c r="J61" s="591" t="s">
        <v>819</v>
      </c>
      <c r="K61" s="583" t="str">
        <f t="shared" si="12"/>
        <v xml:space="preserve">2023 (июль 2023) - ВОЛС + Мегафон </v>
      </c>
      <c r="L61" s="583">
        <v>114</v>
      </c>
      <c r="M61" s="560"/>
      <c r="N61" s="567" t="s">
        <v>1190</v>
      </c>
      <c r="O61" s="540"/>
      <c r="P61" s="540"/>
      <c r="Q61" s="540"/>
      <c r="R61" s="540"/>
      <c r="S61" s="540"/>
      <c r="T61" s="540"/>
      <c r="U61" s="540"/>
      <c r="V61" s="540"/>
      <c r="W61" s="540"/>
      <c r="X61" s="540"/>
      <c r="Y61" s="540"/>
      <c r="Z61" s="540"/>
    </row>
    <row r="62" ht="14.25">
      <c r="A62" s="586" t="s">
        <v>1186</v>
      </c>
      <c r="B62" s="587" t="s">
        <v>1191</v>
      </c>
      <c r="C62" s="587" t="s">
        <v>1192</v>
      </c>
      <c r="D62" s="582" t="str">
        <f>IFERROR(INDEX('показатель 504-п'!F:F,MATCH('УЦН 2.0'!L25,'показатель 504-п'!T:T,0)),"")</f>
        <v>b791bd77-b068-4180-a9e5-1a728598ae5d</v>
      </c>
      <c r="E62" s="588" t="s">
        <v>661</v>
      </c>
      <c r="F62" s="583">
        <f>IFERROR(INDEX('показатель 504-п'!E:E,MATCH('УЦН 2.0'!L62,'показатель 504-п'!T:T,0)),"")</f>
        <v>103</v>
      </c>
      <c r="G62" s="588">
        <v>141</v>
      </c>
      <c r="H62" s="584">
        <v>2023</v>
      </c>
      <c r="I62" s="585" t="s">
        <v>1193</v>
      </c>
      <c r="J62" s="591" t="s">
        <v>819</v>
      </c>
      <c r="K62" s="583" t="str">
        <f t="shared" si="12"/>
        <v xml:space="preserve">2023 (июнь 2023) - ВОЛС + Мегафон </v>
      </c>
      <c r="L62" s="583">
        <v>158</v>
      </c>
      <c r="M62" s="560"/>
      <c r="N62" s="567" t="s">
        <v>1190</v>
      </c>
      <c r="O62" s="540"/>
      <c r="P62" s="540"/>
      <c r="Q62" s="540"/>
      <c r="R62" s="540"/>
      <c r="S62" s="540"/>
      <c r="T62" s="540"/>
      <c r="U62" s="540"/>
      <c r="V62" s="540"/>
      <c r="W62" s="540"/>
      <c r="X62" s="540"/>
      <c r="Y62" s="540"/>
      <c r="Z62" s="540"/>
    </row>
    <row r="63" ht="14.25">
      <c r="A63" s="586" t="s">
        <v>1194</v>
      </c>
      <c r="B63" s="587" t="s">
        <v>1195</v>
      </c>
      <c r="C63" s="587" t="s">
        <v>222</v>
      </c>
      <c r="D63" s="582" t="str">
        <f>IFERROR(INDEX('показатель 504-п'!F:F,MATCH('УЦН 2.0'!L26,'показатель 504-п'!T:T,0)),"")</f>
        <v>92e20c74-228e-451b-8483-bb3e02edc9a2</v>
      </c>
      <c r="E63" s="588" t="s">
        <v>661</v>
      </c>
      <c r="F63" s="583">
        <f>IFERROR(INDEX('показатель 504-п'!E:E,MATCH('УЦН 2.0'!L63,'показатель 504-п'!T:T,0)),"")</f>
        <v>279</v>
      </c>
      <c r="G63" s="588">
        <v>274</v>
      </c>
      <c r="H63" s="584">
        <v>2023</v>
      </c>
      <c r="I63" s="585" t="s">
        <v>1193</v>
      </c>
      <c r="J63" s="591" t="s">
        <v>819</v>
      </c>
      <c r="K63" s="583" t="str">
        <f t="shared" si="12"/>
        <v xml:space="preserve">2023 (июнь 2023) - ВОЛС + Мегафон </v>
      </c>
      <c r="L63" s="583">
        <v>187</v>
      </c>
      <c r="M63" s="560"/>
      <c r="N63" s="567" t="s">
        <v>1190</v>
      </c>
      <c r="O63" s="540"/>
      <c r="P63" s="540"/>
      <c r="Q63" s="540"/>
      <c r="R63" s="540"/>
      <c r="S63" s="540"/>
      <c r="T63" s="540"/>
      <c r="U63" s="540"/>
      <c r="V63" s="540"/>
      <c r="W63" s="540"/>
      <c r="X63" s="540"/>
      <c r="Y63" s="540"/>
      <c r="Z63" s="540"/>
    </row>
    <row r="64" ht="14.25">
      <c r="A64" s="586" t="s">
        <v>1128</v>
      </c>
      <c r="B64" s="587" t="s">
        <v>1196</v>
      </c>
      <c r="C64" s="587" t="s">
        <v>1197</v>
      </c>
      <c r="D64" s="582" t="str">
        <f>IFERROR(INDEX('показатель 504-п'!F:F,MATCH('УЦН 2.0'!L27,'показатель 504-п'!T:T,0)),"")</f>
        <v>285b5dc7-fe88-46c0-8c70-8ef2f0dafdd6</v>
      </c>
      <c r="E64" s="588" t="s">
        <v>661</v>
      </c>
      <c r="F64" s="583">
        <f>IFERROR(INDEX('показатель 504-п'!E:E,MATCH('УЦН 2.0'!L64,'показатель 504-п'!T:T,0)),"")</f>
        <v>181</v>
      </c>
      <c r="G64" s="588">
        <v>142</v>
      </c>
      <c r="H64" s="584">
        <v>2023</v>
      </c>
      <c r="I64" s="585" t="s">
        <v>1177</v>
      </c>
      <c r="J64" s="583" t="s">
        <v>819</v>
      </c>
      <c r="K64" s="583" t="str">
        <f t="shared" si="12"/>
        <v xml:space="preserve">2023 (сентябрь 2023) - ВОЛС  </v>
      </c>
      <c r="L64" s="583">
        <v>233</v>
      </c>
      <c r="M64" s="560"/>
      <c r="N64" s="560" t="str">
        <f>IFERROR(INDEX(#REF!,MATCH('УЦН 2.0'!D27,#REF!,0)),"")</f>
        <v/>
      </c>
      <c r="O64" s="540"/>
      <c r="P64" s="540"/>
      <c r="Q64" s="540"/>
      <c r="R64" s="540"/>
      <c r="S64" s="540"/>
      <c r="T64" s="540"/>
      <c r="U64" s="540"/>
      <c r="V64" s="540"/>
      <c r="W64" s="540"/>
      <c r="X64" s="540"/>
      <c r="Y64" s="540"/>
      <c r="Z64" s="540"/>
    </row>
    <row r="65" ht="14.25">
      <c r="A65" s="586" t="s">
        <v>1128</v>
      </c>
      <c r="B65" s="587" t="s">
        <v>1198</v>
      </c>
      <c r="C65" s="587" t="s">
        <v>1199</v>
      </c>
      <c r="D65" s="582" t="str">
        <f>IFERROR(INDEX('показатель 504-п'!F:F,MATCH('УЦН 2.0'!L28,'показатель 504-п'!T:T,0)),"")</f>
        <v>6dbb40d0-ed6b-4ae6-b97d-46cd2f946119</v>
      </c>
      <c r="E65" s="588" t="s">
        <v>661</v>
      </c>
      <c r="F65" s="583">
        <f>IFERROR(INDEX('показатель 504-п'!E:E,MATCH('УЦН 2.0'!L65,'показатель 504-п'!T:T,0)),"")</f>
        <v>100</v>
      </c>
      <c r="G65" s="588">
        <v>117</v>
      </c>
      <c r="H65" s="584">
        <v>2023</v>
      </c>
      <c r="I65" s="585" t="s">
        <v>1200</v>
      </c>
      <c r="J65" s="592" t="s">
        <v>819</v>
      </c>
      <c r="K65" s="583" t="str">
        <f t="shared" si="12"/>
        <v xml:space="preserve">2023 (август 2023) - ВОЛС  </v>
      </c>
      <c r="L65" s="583">
        <v>246</v>
      </c>
      <c r="M65" s="560"/>
      <c r="N65" s="560" t="str">
        <f>IFERROR(INDEX(#REF!,MATCH('УЦН 2.0'!D28,#REF!,0)),"")</f>
        <v/>
      </c>
      <c r="O65" s="540"/>
      <c r="P65" s="540"/>
      <c r="Q65" s="540"/>
      <c r="R65" s="540"/>
      <c r="S65" s="540"/>
      <c r="T65" s="540"/>
      <c r="U65" s="540"/>
      <c r="V65" s="540"/>
      <c r="W65" s="540"/>
      <c r="X65" s="540"/>
      <c r="Y65" s="540"/>
      <c r="Z65" s="540"/>
    </row>
    <row r="66" ht="14.25">
      <c r="A66" s="586" t="s">
        <v>752</v>
      </c>
      <c r="B66" s="587" t="s">
        <v>1201</v>
      </c>
      <c r="C66" s="593" t="s">
        <v>103</v>
      </c>
      <c r="D66" s="582" t="str">
        <f>IFERROR(INDEX('показатель 504-п'!F:F,MATCH('УЦН 2.0'!L29,'показатель 504-п'!T:T,0)),"")</f>
        <v>812943d6-b035-406d-8158-1485c148c5e4</v>
      </c>
      <c r="E66" s="588" t="s">
        <v>661</v>
      </c>
      <c r="F66" s="583">
        <f>IFERROR(INDEX('показатель 504-п'!E:E,MATCH('УЦН 2.0'!L66,'показатель 504-п'!T:T,0)),"")</f>
        <v>134</v>
      </c>
      <c r="G66" s="588">
        <v>238</v>
      </c>
      <c r="H66" s="584">
        <v>2023</v>
      </c>
      <c r="I66" s="585" t="s">
        <v>1174</v>
      </c>
      <c r="J66" s="594" t="s">
        <v>1135</v>
      </c>
      <c r="K66" s="583" t="str">
        <f t="shared" si="12"/>
        <v xml:space="preserve">2023 (ноябрь 2023) - спутник  </v>
      </c>
      <c r="L66" s="583">
        <v>269</v>
      </c>
      <c r="M66" s="560"/>
      <c r="N66" s="560" t="str">
        <f>IFERROR(INDEX(#REF!,MATCH('УЦН 2.0'!D29,#REF!,0)),"")</f>
        <v/>
      </c>
      <c r="O66" s="540"/>
      <c r="P66" s="540"/>
      <c r="Q66" s="540"/>
      <c r="R66" s="540"/>
      <c r="S66" s="540"/>
      <c r="T66" s="540"/>
      <c r="U66" s="540"/>
      <c r="V66" s="540"/>
      <c r="W66" s="540"/>
      <c r="X66" s="540"/>
      <c r="Y66" s="540"/>
      <c r="Z66" s="540"/>
    </row>
    <row r="67" ht="14.25">
      <c r="A67" s="586" t="s">
        <v>757</v>
      </c>
      <c r="B67" s="587" t="s">
        <v>1202</v>
      </c>
      <c r="C67" s="587" t="s">
        <v>1203</v>
      </c>
      <c r="D67" s="582" t="str">
        <f>IFERROR(INDEX('показатель 504-п'!F:F,MATCH('УЦН 2.0'!L30,'показатель 504-п'!T:T,0)),"")</f>
        <v>185c07ed-08d9-45b1-ad73-d139f2bf913e</v>
      </c>
      <c r="E67" s="588" t="s">
        <v>661</v>
      </c>
      <c r="F67" s="583">
        <f>IFERROR(INDEX('показатель 504-п'!E:E,MATCH('УЦН 2.0'!L67,'показатель 504-п'!T:T,0)),"")</f>
        <v>110</v>
      </c>
      <c r="G67" s="588">
        <v>196</v>
      </c>
      <c r="H67" s="584">
        <v>2023</v>
      </c>
      <c r="I67" s="585" t="s">
        <v>1174</v>
      </c>
      <c r="J67" s="595" t="s">
        <v>819</v>
      </c>
      <c r="K67" s="583" t="str">
        <f t="shared" si="12"/>
        <v xml:space="preserve">2023 (ноябрь 2023) - ВОЛС  </v>
      </c>
      <c r="L67" s="583">
        <v>295</v>
      </c>
      <c r="M67" s="560"/>
      <c r="N67" s="560" t="str">
        <f>IFERROR(INDEX(#REF!,MATCH('УЦН 2.0'!D30,#REF!,0)),"")</f>
        <v/>
      </c>
      <c r="O67" s="540"/>
      <c r="P67" s="540"/>
      <c r="Q67" s="540"/>
      <c r="R67" s="540"/>
      <c r="S67" s="540"/>
      <c r="T67" s="540"/>
      <c r="U67" s="540"/>
      <c r="V67" s="540"/>
      <c r="W67" s="540"/>
      <c r="X67" s="540"/>
      <c r="Y67" s="540"/>
      <c r="Z67" s="540"/>
    </row>
    <row r="68" ht="14.25">
      <c r="A68" s="586" t="s">
        <v>759</v>
      </c>
      <c r="B68" s="587" t="s">
        <v>1204</v>
      </c>
      <c r="C68" s="587" t="s">
        <v>378</v>
      </c>
      <c r="D68" s="582" t="str">
        <f>IFERROR(INDEX('показатель 504-п'!F:F,MATCH('УЦН 2.0'!L31,'показатель 504-п'!T:T,0)),"")</f>
        <v>f5727d09-7135-492b-b558-029b809859a8</v>
      </c>
      <c r="E68" s="588" t="s">
        <v>661</v>
      </c>
      <c r="F68" s="583">
        <f>IFERROR(INDEX('показатель 504-п'!E:E,MATCH('УЦН 2.0'!L68,'показатель 504-п'!T:T,0)),"")</f>
        <v>152</v>
      </c>
      <c r="G68" s="588">
        <v>158</v>
      </c>
      <c r="H68" s="584">
        <v>2023</v>
      </c>
      <c r="I68" s="585" t="s">
        <v>1177</v>
      </c>
      <c r="J68" s="590" t="s">
        <v>819</v>
      </c>
      <c r="K68" s="583" t="str">
        <f t="shared" si="12"/>
        <v xml:space="preserve">2023 (сентябрь 2023) - ВОЛС  </v>
      </c>
      <c r="L68" s="583">
        <v>333</v>
      </c>
      <c r="M68" s="560"/>
      <c r="N68" s="560" t="str">
        <f>IFERROR(INDEX(#REF!,MATCH('УЦН 2.0'!D31,#REF!,0)),"")</f>
        <v/>
      </c>
      <c r="O68" s="540"/>
      <c r="P68" s="540"/>
      <c r="Q68" s="540"/>
      <c r="R68" s="540"/>
      <c r="S68" s="540"/>
      <c r="T68" s="540"/>
      <c r="U68" s="540"/>
      <c r="V68" s="540"/>
      <c r="W68" s="540"/>
      <c r="X68" s="540"/>
      <c r="Y68" s="540"/>
      <c r="Z68" s="540"/>
    </row>
    <row r="69" ht="14.25">
      <c r="A69" s="586" t="s">
        <v>759</v>
      </c>
      <c r="B69" s="587" t="s">
        <v>1180</v>
      </c>
      <c r="C69" s="587" t="s">
        <v>1205</v>
      </c>
      <c r="D69" s="582" t="str">
        <f>IFERROR(INDEX('показатель 504-п'!F:F,MATCH('УЦН 2.0'!L32,'показатель 504-п'!T:T,0)),"")</f>
        <v>ae57fd97-ce73-42b6-828d-19bd58bfd236</v>
      </c>
      <c r="E69" s="588" t="s">
        <v>661</v>
      </c>
      <c r="F69" s="583">
        <f>IFERROR(INDEX('показатель 504-п'!E:E,MATCH('УЦН 2.0'!L69,'показатель 504-п'!T:T,0)),"")</f>
        <v>155</v>
      </c>
      <c r="G69" s="588">
        <v>117</v>
      </c>
      <c r="H69" s="584">
        <v>2023</v>
      </c>
      <c r="I69" s="585" t="s">
        <v>1174</v>
      </c>
      <c r="J69" s="595" t="s">
        <v>819</v>
      </c>
      <c r="K69" s="583" t="str">
        <f t="shared" si="12"/>
        <v xml:space="preserve">2023 (ноябрь 2023) - ВОЛС  </v>
      </c>
      <c r="L69" s="583">
        <v>341</v>
      </c>
      <c r="M69" s="560"/>
      <c r="N69" s="560" t="str">
        <f>IFERROR(INDEX(#REF!,MATCH('УЦН 2.0'!D32,#REF!,0)),"")</f>
        <v/>
      </c>
      <c r="O69" s="540"/>
      <c r="P69" s="540"/>
      <c r="Q69" s="540"/>
      <c r="R69" s="540"/>
      <c r="S69" s="540"/>
      <c r="T69" s="540"/>
      <c r="U69" s="540"/>
      <c r="V69" s="540"/>
      <c r="W69" s="540"/>
      <c r="X69" s="540"/>
      <c r="Y69" s="540"/>
      <c r="Z69" s="540"/>
    </row>
    <row r="70" ht="14.25">
      <c r="A70" s="586" t="s">
        <v>759</v>
      </c>
      <c r="B70" s="587" t="s">
        <v>1206</v>
      </c>
      <c r="C70" s="587" t="s">
        <v>1207</v>
      </c>
      <c r="D70" s="582" t="str">
        <f>IFERROR(INDEX('показатель 504-п'!F:F,MATCH('УЦН 2.0'!L33,'показатель 504-п'!T:T,0)),"")</f>
        <v>63b51d44-ae3c-42be-aaa2-080b4e9196f7</v>
      </c>
      <c r="E70" s="588" t="s">
        <v>661</v>
      </c>
      <c r="F70" s="583">
        <f>IFERROR(INDEX('показатель 504-п'!E:E,MATCH('УЦН 2.0'!L70,'показатель 504-п'!T:T,0)),"")</f>
        <v>112</v>
      </c>
      <c r="G70" s="588">
        <v>724</v>
      </c>
      <c r="H70" s="584">
        <v>2023</v>
      </c>
      <c r="I70" s="585" t="s">
        <v>1174</v>
      </c>
      <c r="J70" s="595" t="s">
        <v>819</v>
      </c>
      <c r="K70" s="583" t="str">
        <f t="shared" si="12"/>
        <v xml:space="preserve">2023 (ноябрь 2023) - ВОЛС  </v>
      </c>
      <c r="L70" s="583">
        <v>356</v>
      </c>
      <c r="M70" s="560"/>
      <c r="N70" s="560" t="str">
        <f>IFERROR(INDEX(#REF!,MATCH('УЦН 2.0'!D33,#REF!,0)),"")</f>
        <v/>
      </c>
      <c r="O70" s="540"/>
      <c r="P70" s="540"/>
      <c r="Q70" s="540"/>
      <c r="R70" s="540"/>
      <c r="S70" s="540"/>
      <c r="T70" s="540"/>
      <c r="U70" s="540"/>
      <c r="V70" s="540"/>
      <c r="W70" s="540"/>
      <c r="X70" s="540"/>
      <c r="Y70" s="540"/>
      <c r="Z70" s="540"/>
    </row>
    <row r="71" ht="14.25">
      <c r="A71" s="586" t="s">
        <v>759</v>
      </c>
      <c r="B71" s="587" t="s">
        <v>1208</v>
      </c>
      <c r="C71" s="587" t="s">
        <v>107</v>
      </c>
      <c r="D71" s="582" t="str">
        <f>IFERROR(INDEX('показатель 504-п'!F:F,MATCH('УЦН 2.0'!L34,'показатель 504-п'!T:T,0)),"")</f>
        <v>953b838a-6075-4a13-bca1-bc0a71f2842e</v>
      </c>
      <c r="E71" s="588" t="s">
        <v>661</v>
      </c>
      <c r="F71" s="583">
        <f>IFERROR(INDEX('показатель 504-п'!E:E,MATCH('УЦН 2.0'!L71,'показатель 504-п'!T:T,0)),"")</f>
        <v>123</v>
      </c>
      <c r="G71" s="588">
        <v>96</v>
      </c>
      <c r="H71" s="584">
        <v>2023</v>
      </c>
      <c r="I71" s="585" t="s">
        <v>1174</v>
      </c>
      <c r="J71" s="590" t="s">
        <v>819</v>
      </c>
      <c r="K71" s="583" t="str">
        <f t="shared" si="12"/>
        <v xml:space="preserve">2023 (ноябрь 2023) - ВОЛС  </v>
      </c>
      <c r="L71" s="583">
        <v>360</v>
      </c>
      <c r="M71" s="560"/>
      <c r="N71" s="560" t="str">
        <f>IFERROR(INDEX(#REF!,MATCH('УЦН 2.0'!D34,#REF!,0)),"")</f>
        <v/>
      </c>
      <c r="O71" s="540"/>
      <c r="P71" s="540"/>
      <c r="Q71" s="540"/>
      <c r="R71" s="540"/>
      <c r="S71" s="540"/>
      <c r="T71" s="540"/>
      <c r="U71" s="540"/>
      <c r="V71" s="540"/>
      <c r="W71" s="540"/>
      <c r="X71" s="540"/>
      <c r="Y71" s="540"/>
      <c r="Z71" s="540"/>
    </row>
    <row r="72" ht="14.25">
      <c r="A72" s="586" t="s">
        <v>795</v>
      </c>
      <c r="B72" s="587" t="s">
        <v>1209</v>
      </c>
      <c r="C72" s="587" t="s">
        <v>1210</v>
      </c>
      <c r="D72" s="582" t="str">
        <f>IFERROR(INDEX('показатель 504-п'!F:F,MATCH('УЦН 2.0'!L35,'показатель 504-п'!T:T,0)),"")</f>
        <v>9e5ea5ed-80c3-487d-b7c2-d204504a852b</v>
      </c>
      <c r="E72" s="588" t="s">
        <v>661</v>
      </c>
      <c r="F72" s="583">
        <f>IFERROR(INDEX('показатель 504-п'!E:E,MATCH('УЦН 2.0'!L72,'показатель 504-п'!T:T,0)),"")</f>
        <v>463</v>
      </c>
      <c r="G72" s="588">
        <v>212</v>
      </c>
      <c r="H72" s="584">
        <v>2023</v>
      </c>
      <c r="I72" s="585" t="s">
        <v>1177</v>
      </c>
      <c r="J72" s="590" t="s">
        <v>819</v>
      </c>
      <c r="K72" s="583" t="str">
        <f t="shared" si="12"/>
        <v xml:space="preserve">2023 (сентябрь 2023) - ВОЛС  </v>
      </c>
      <c r="L72" s="583">
        <v>397</v>
      </c>
      <c r="M72" s="560"/>
      <c r="N72" s="560" t="str">
        <f>IFERROR(INDEX(#REF!,MATCH('УЦН 2.0'!D35,#REF!,0)),"")</f>
        <v/>
      </c>
      <c r="O72" s="540"/>
      <c r="P72" s="540"/>
      <c r="Q72" s="540"/>
      <c r="R72" s="540"/>
      <c r="S72" s="540"/>
      <c r="T72" s="540"/>
      <c r="U72" s="540"/>
      <c r="V72" s="540"/>
      <c r="W72" s="540"/>
      <c r="X72" s="540"/>
      <c r="Y72" s="540"/>
      <c r="Z72" s="540"/>
    </row>
    <row r="73" ht="14.25">
      <c r="A73" s="587" t="s">
        <v>1211</v>
      </c>
      <c r="B73" s="586" t="s">
        <v>156</v>
      </c>
      <c r="C73" s="586" t="s">
        <v>273</v>
      </c>
      <c r="D73" s="582" t="str">
        <f>IFERROR(INDEX('показатель 504-п'!F:F,MATCH('УЦН 2.0'!L36,'показатель 504-п'!T:T,0)),"")</f>
        <v>bc43bae4-05ea-4657-afb7-5ce2abb6234d</v>
      </c>
      <c r="E73" s="588" t="s">
        <v>661</v>
      </c>
      <c r="F73" s="583">
        <f>IFERROR(INDEX('показатель 504-п'!E:E,MATCH('УЦН 2.0'!L73,'показатель 504-п'!T:T,0)),"")</f>
        <v>204</v>
      </c>
      <c r="G73" s="596">
        <v>207</v>
      </c>
      <c r="H73" s="584">
        <v>2023</v>
      </c>
      <c r="I73" s="585" t="s">
        <v>1177</v>
      </c>
      <c r="J73" s="590" t="s">
        <v>819</v>
      </c>
      <c r="K73" s="583" t="str">
        <f t="shared" si="12"/>
        <v xml:space="preserve">2023 (сентябрь 2023) - ВОЛС  </v>
      </c>
      <c r="L73" s="583">
        <v>570</v>
      </c>
      <c r="M73" s="560"/>
      <c r="N73" s="560" t="str">
        <f>IFERROR(INDEX(#REF!,MATCH('УЦН 2.0'!D36,#REF!,0)),"")</f>
        <v/>
      </c>
      <c r="O73" s="540"/>
      <c r="P73" s="540"/>
      <c r="Q73" s="540"/>
      <c r="R73" s="540"/>
      <c r="S73" s="540"/>
      <c r="T73" s="540"/>
      <c r="U73" s="540"/>
      <c r="V73" s="540"/>
      <c r="W73" s="540"/>
      <c r="X73" s="540"/>
      <c r="Y73" s="540"/>
      <c r="Z73" s="540"/>
    </row>
    <row r="74" ht="14.25">
      <c r="A74" s="597" t="s">
        <v>762</v>
      </c>
      <c r="B74" s="598" t="s">
        <v>1212</v>
      </c>
      <c r="C74" s="598" t="s">
        <v>287</v>
      </c>
      <c r="D74" s="582" t="str">
        <f>IFERROR(INDEX('показатель 504-п'!F:F,MATCH('УЦН 2.0'!L37,'показатель 504-п'!T:T,0)),"")</f>
        <v>303984fd-abf2-49f6-bba7-bd1b786ece3c</v>
      </c>
      <c r="E74" s="588" t="s">
        <v>661</v>
      </c>
      <c r="F74" s="583">
        <f>IFERROR(INDEX('показатель 504-п'!E:E,MATCH('УЦН 2.0'!L74,'показатель 504-п'!T:T,0)),"")</f>
        <v>153</v>
      </c>
      <c r="G74" s="599">
        <v>134</v>
      </c>
      <c r="H74" s="584">
        <v>2023</v>
      </c>
      <c r="I74" s="585" t="s">
        <v>1200</v>
      </c>
      <c r="J74" s="583" t="s">
        <v>819</v>
      </c>
      <c r="K74" s="583" t="str">
        <f t="shared" si="12"/>
        <v xml:space="preserve">2023 (август 2023) - ВОЛС  </v>
      </c>
      <c r="L74" s="583">
        <v>626</v>
      </c>
      <c r="M74" s="560"/>
      <c r="N74" s="560" t="str">
        <f>IFERROR(INDEX(#REF!,MATCH('УЦН 2.0'!D37,#REF!,0)),"")</f>
        <v/>
      </c>
      <c r="O74" s="540"/>
      <c r="P74" s="540"/>
      <c r="Q74" s="540"/>
      <c r="R74" s="540"/>
      <c r="S74" s="540"/>
      <c r="T74" s="540"/>
      <c r="U74" s="540"/>
      <c r="V74" s="540"/>
      <c r="W74" s="540"/>
      <c r="X74" s="540"/>
      <c r="Y74" s="540"/>
      <c r="Z74" s="540"/>
    </row>
    <row r="75" ht="14.25">
      <c r="A75" s="586" t="s">
        <v>762</v>
      </c>
      <c r="B75" s="587" t="s">
        <v>1213</v>
      </c>
      <c r="C75" s="587" t="s">
        <v>1214</v>
      </c>
      <c r="D75" s="582" t="str">
        <f>IFERROR(INDEX('показатель 504-п'!F:F,MATCH('УЦН 2.0'!L38,'показатель 504-п'!T:T,0)),"")</f>
        <v>82f89cb6-017d-4098-a906-cfc00773c681</v>
      </c>
      <c r="E75" s="588" t="s">
        <v>661</v>
      </c>
      <c r="F75" s="583">
        <f>IFERROR(INDEX('показатель 504-п'!E:E,MATCH('УЦН 2.0'!L75,'показатель 504-п'!T:T,0)),"")</f>
        <v>146</v>
      </c>
      <c r="G75" s="588">
        <v>101</v>
      </c>
      <c r="H75" s="584">
        <v>2023</v>
      </c>
      <c r="I75" s="585" t="s">
        <v>1174</v>
      </c>
      <c r="J75" s="590" t="s">
        <v>819</v>
      </c>
      <c r="K75" s="583" t="str">
        <f t="shared" si="12"/>
        <v xml:space="preserve">2023 (ноябрь 2023) - ВОЛС  </v>
      </c>
      <c r="L75" s="583">
        <v>636</v>
      </c>
      <c r="M75" s="560"/>
      <c r="N75" s="560" t="str">
        <f>IFERROR(INDEX(#REF!,MATCH('УЦН 2.0'!D38,#REF!,0)),"")</f>
        <v/>
      </c>
      <c r="O75" s="540"/>
      <c r="P75" s="540"/>
      <c r="Q75" s="540"/>
      <c r="R75" s="540"/>
      <c r="S75" s="540"/>
      <c r="T75" s="540"/>
      <c r="U75" s="540"/>
      <c r="V75" s="540"/>
      <c r="W75" s="540"/>
      <c r="X75" s="540"/>
      <c r="Y75" s="540"/>
      <c r="Z75" s="540"/>
    </row>
    <row r="76" ht="14.25">
      <c r="A76" s="586" t="s">
        <v>767</v>
      </c>
      <c r="B76" s="587" t="s">
        <v>1215</v>
      </c>
      <c r="C76" s="587" t="s">
        <v>113</v>
      </c>
      <c r="D76" s="582" t="str">
        <f>IFERROR(INDEX('показатель 504-п'!F:F,MATCH('УЦН 2.0'!L39,'показатель 504-п'!T:T,0)),"")</f>
        <v>b0c47cad-3d1a-450b-80c9-330c366b41f8</v>
      </c>
      <c r="E76" s="588" t="s">
        <v>661</v>
      </c>
      <c r="F76" s="583">
        <f>IFERROR(INDEX('показатель 504-п'!E:E,MATCH('УЦН 2.0'!L76,'показатель 504-п'!T:T,0)),"")</f>
        <v>120</v>
      </c>
      <c r="G76" s="588">
        <v>108</v>
      </c>
      <c r="H76" s="584">
        <v>2023</v>
      </c>
      <c r="I76" s="585" t="s">
        <v>1177</v>
      </c>
      <c r="J76" s="590" t="s">
        <v>819</v>
      </c>
      <c r="K76" s="583" t="str">
        <f t="shared" si="12"/>
        <v xml:space="preserve">2023 (сентябрь 2023) - ВОЛС  </v>
      </c>
      <c r="L76" s="583">
        <v>651</v>
      </c>
      <c r="M76" s="560"/>
      <c r="N76" s="560" t="str">
        <f>IFERROR(INDEX(#REF!,MATCH('УЦН 2.0'!D39,#REF!,0)),"")</f>
        <v/>
      </c>
      <c r="O76" s="540"/>
      <c r="P76" s="540"/>
      <c r="Q76" s="540"/>
      <c r="R76" s="540"/>
      <c r="S76" s="540"/>
      <c r="T76" s="540"/>
      <c r="U76" s="540"/>
      <c r="V76" s="540"/>
      <c r="W76" s="540"/>
      <c r="X76" s="540"/>
      <c r="Y76" s="540"/>
      <c r="Z76" s="540"/>
    </row>
    <row r="77" ht="14.25">
      <c r="A77" s="586" t="s">
        <v>1137</v>
      </c>
      <c r="B77" s="587" t="s">
        <v>1216</v>
      </c>
      <c r="C77" s="587" t="s">
        <v>472</v>
      </c>
      <c r="D77" s="582" t="str">
        <f>IFERROR(INDEX('показатель 504-п'!F:F,MATCH('УЦН 2.0'!L40,'показатель 504-п'!T:T,0)),"")</f>
        <v>4e39627f-ba84-4d7c-862d-c258c00cfed6</v>
      </c>
      <c r="E77" s="588" t="s">
        <v>661</v>
      </c>
      <c r="F77" s="583">
        <f>IFERROR(INDEX('показатель 504-п'!E:E,MATCH('УЦН 2.0'!L77,'показатель 504-п'!T:T,0)),"")</f>
        <v>161</v>
      </c>
      <c r="G77" s="588">
        <v>596</v>
      </c>
      <c r="H77" s="584">
        <v>2023</v>
      </c>
      <c r="I77" s="585" t="s">
        <v>1174</v>
      </c>
      <c r="J77" s="595" t="s">
        <v>1135</v>
      </c>
      <c r="K77" s="583" t="str">
        <f t="shared" si="12"/>
        <v xml:space="preserve">2023 (ноябрь 2023) - спутник  </v>
      </c>
      <c r="L77" s="583">
        <v>710</v>
      </c>
      <c r="M77" s="560"/>
      <c r="N77" s="560" t="str">
        <f>IFERROR(INDEX(#REF!,MATCH('УЦН 2.0'!D40,#REF!,0)),"")</f>
        <v/>
      </c>
      <c r="O77" s="540"/>
      <c r="P77" s="540"/>
      <c r="Q77" s="540"/>
      <c r="R77" s="540"/>
      <c r="S77" s="540"/>
      <c r="T77" s="540"/>
      <c r="U77" s="540"/>
      <c r="V77" s="540"/>
      <c r="W77" s="540"/>
      <c r="X77" s="540"/>
      <c r="Y77" s="540"/>
      <c r="Z77" s="540"/>
    </row>
    <row r="78" ht="14.25">
      <c r="A78" s="587" t="s">
        <v>1217</v>
      </c>
      <c r="B78" s="586" t="s">
        <v>1218</v>
      </c>
      <c r="C78" s="586" t="s">
        <v>1219</v>
      </c>
      <c r="D78" s="582" t="str">
        <f>IFERROR(INDEX('показатель 504-п'!F:F,MATCH('УЦН 2.0'!L41,'показатель 504-п'!T:T,0)),"")</f>
        <v>3d7e315a-7d02-42be-baf6-f01365c2d2aa</v>
      </c>
      <c r="E78" s="596" t="s">
        <v>661</v>
      </c>
      <c r="F78" s="583">
        <f>IFERROR(INDEX('показатель 504-п'!E:E,MATCH('УЦН 2.0'!L78,'показатель 504-п'!T:T,0)),"")</f>
        <v>200</v>
      </c>
      <c r="G78" s="588">
        <v>223</v>
      </c>
      <c r="H78" s="584">
        <v>2023</v>
      </c>
      <c r="I78" s="585" t="s">
        <v>1171</v>
      </c>
      <c r="J78" s="590" t="s">
        <v>819</v>
      </c>
      <c r="K78" s="583" t="str">
        <f t="shared" si="12"/>
        <v xml:space="preserve">2023 (декабрь 2023) - ВОЛС  </v>
      </c>
      <c r="L78" s="583">
        <v>737</v>
      </c>
      <c r="M78" s="560"/>
      <c r="N78" s="560" t="str">
        <f>IFERROR(INDEX(#REF!,MATCH('УЦН 2.0'!D41,#REF!,0)),"")</f>
        <v/>
      </c>
      <c r="O78" s="540"/>
      <c r="P78" s="540"/>
      <c r="Q78" s="540"/>
      <c r="R78" s="540"/>
      <c r="S78" s="540"/>
      <c r="T78" s="540"/>
      <c r="U78" s="540"/>
      <c r="V78" s="540"/>
      <c r="W78" s="540"/>
      <c r="X78" s="540"/>
      <c r="Y78" s="540"/>
      <c r="Z78" s="540"/>
    </row>
    <row r="79" ht="14.25">
      <c r="A79" s="586" t="s">
        <v>1142</v>
      </c>
      <c r="B79" s="587" t="s">
        <v>1220</v>
      </c>
      <c r="C79" s="587" t="s">
        <v>1221</v>
      </c>
      <c r="D79" s="582" t="str">
        <f>IFERROR(INDEX('показатель 504-п'!F:F,MATCH('УЦН 2.0'!L42,'показатель 504-п'!T:T,0)),"")</f>
        <v>c795a1ba-21a0-4ed4-8d6b-d77e7a2460ab</v>
      </c>
      <c r="E79" s="588" t="s">
        <v>661</v>
      </c>
      <c r="F79" s="583">
        <f>IFERROR(INDEX('показатель 504-п'!E:E,MATCH('УЦН 2.0'!L79,'показатель 504-п'!T:T,0)),"")</f>
        <v>435</v>
      </c>
      <c r="G79" s="588">
        <v>445</v>
      </c>
      <c r="H79" s="584">
        <v>2023</v>
      </c>
      <c r="I79" s="585" t="s">
        <v>1222</v>
      </c>
      <c r="J79" s="595" t="s">
        <v>1135</v>
      </c>
      <c r="K79" s="583" t="str">
        <f t="shared" si="12"/>
        <v xml:space="preserve">2023 (октябрь 2023) - спутник  </v>
      </c>
      <c r="L79" s="583">
        <v>833</v>
      </c>
      <c r="M79" s="560"/>
      <c r="N79" s="560" t="str">
        <f>IFERROR(INDEX(#REF!,MATCH('УЦН 2.0'!D42,#REF!,0)),"")</f>
        <v/>
      </c>
      <c r="O79" s="540"/>
      <c r="P79" s="540"/>
      <c r="Q79" s="540"/>
      <c r="R79" s="540"/>
      <c r="S79" s="540"/>
      <c r="T79" s="540"/>
      <c r="U79" s="540"/>
      <c r="V79" s="540"/>
      <c r="W79" s="540"/>
      <c r="X79" s="540"/>
      <c r="Y79" s="540"/>
      <c r="Z79" s="540"/>
    </row>
    <row r="80" ht="14.25">
      <c r="A80" s="586" t="s">
        <v>1143</v>
      </c>
      <c r="B80" s="587" t="s">
        <v>1223</v>
      </c>
      <c r="C80" s="587" t="s">
        <v>120</v>
      </c>
      <c r="D80" s="582" t="str">
        <f>IFERROR(INDEX('показатель 504-п'!F:F,MATCH('УЦН 2.0'!L43,'показатель 504-п'!T:T,0)),"")</f>
        <v>214d4523-20d3-468d-939a-251de9a8253c</v>
      </c>
      <c r="E80" s="588" t="s">
        <v>661</v>
      </c>
      <c r="F80" s="583">
        <f>IFERROR(INDEX('показатель 504-п'!E:E,MATCH('УЦН 2.0'!L80,'показатель 504-п'!T:T,0)),"")</f>
        <v>247</v>
      </c>
      <c r="G80" s="588">
        <v>650</v>
      </c>
      <c r="H80" s="584">
        <v>2023</v>
      </c>
      <c r="I80" s="585" t="s">
        <v>1222</v>
      </c>
      <c r="J80" s="590" t="s">
        <v>819</v>
      </c>
      <c r="K80" s="583" t="str">
        <f t="shared" si="12"/>
        <v xml:space="preserve">2023 (октябрь 2023) - ВОЛС  </v>
      </c>
      <c r="L80" s="583">
        <v>941</v>
      </c>
      <c r="M80" s="560"/>
      <c r="N80" s="560" t="str">
        <f>IFERROR(INDEX(#REF!,MATCH('УЦН 2.0'!D43,#REF!,0)),"")</f>
        <v/>
      </c>
      <c r="O80" s="540"/>
      <c r="P80" s="540"/>
      <c r="Q80" s="540"/>
      <c r="R80" s="540"/>
      <c r="S80" s="540"/>
      <c r="T80" s="540"/>
      <c r="U80" s="540"/>
      <c r="V80" s="540"/>
      <c r="W80" s="540"/>
      <c r="X80" s="540"/>
      <c r="Y80" s="540"/>
      <c r="Z80" s="540"/>
    </row>
    <row r="81" ht="14.25">
      <c r="A81" s="586" t="s">
        <v>1143</v>
      </c>
      <c r="B81" s="587" t="s">
        <v>1180</v>
      </c>
      <c r="C81" s="587" t="s">
        <v>122</v>
      </c>
      <c r="D81" s="582" t="str">
        <f>IFERROR(INDEX('показатель 504-п'!F:F,MATCH('УЦН 2.0'!L44,'показатель 504-п'!T:T,0)),"")</f>
        <v>ca85f367-1bcc-45cc-ad10-4eb113f194a5</v>
      </c>
      <c r="E81" s="588" t="s">
        <v>661</v>
      </c>
      <c r="F81" s="583">
        <f>IFERROR(INDEX('показатель 504-п'!E:E,MATCH('УЦН 2.0'!L81,'показатель 504-п'!T:T,0)),"")</f>
        <v>145</v>
      </c>
      <c r="G81" s="588">
        <v>148</v>
      </c>
      <c r="H81" s="584">
        <v>2023</v>
      </c>
      <c r="I81" s="585" t="s">
        <v>1222</v>
      </c>
      <c r="J81" s="590" t="s">
        <v>819</v>
      </c>
      <c r="K81" s="583" t="str">
        <f t="shared" si="12"/>
        <v xml:space="preserve">2023 (октябрь 2023) - ВОЛС  </v>
      </c>
      <c r="L81" s="583">
        <v>958</v>
      </c>
      <c r="M81" s="560"/>
      <c r="N81" s="560" t="str">
        <f>IFERROR(INDEX(#REF!,MATCH('УЦН 2.0'!D44,#REF!,0)),"")</f>
        <v/>
      </c>
      <c r="O81" s="540"/>
      <c r="P81" s="540"/>
      <c r="Q81" s="540"/>
      <c r="R81" s="540"/>
      <c r="S81" s="540"/>
      <c r="T81" s="540"/>
      <c r="U81" s="540"/>
      <c r="V81" s="540"/>
      <c r="W81" s="540"/>
      <c r="X81" s="540"/>
      <c r="Y81" s="540"/>
      <c r="Z81" s="540"/>
    </row>
    <row r="82" ht="14.25">
      <c r="A82" s="586" t="s">
        <v>772</v>
      </c>
      <c r="B82" s="587" t="s">
        <v>1224</v>
      </c>
      <c r="C82" s="587" t="s">
        <v>1225</v>
      </c>
      <c r="D82" s="582" t="str">
        <f>IFERROR(INDEX('показатель 504-п'!F:F,MATCH('УЦН 2.0'!L45,'показатель 504-п'!T:T,0)),"")</f>
        <v>9eec61d1-1062-4882-af9b-09764b2538ed</v>
      </c>
      <c r="E82" s="588" t="s">
        <v>661</v>
      </c>
      <c r="F82" s="583">
        <f>IFERROR(INDEX('показатель 504-п'!E:E,MATCH('УЦН 2.0'!L82,'показатель 504-п'!T:T,0)),"")</f>
        <v>128</v>
      </c>
      <c r="G82" s="588">
        <v>180</v>
      </c>
      <c r="H82" s="584">
        <v>2023</v>
      </c>
      <c r="I82" s="585" t="s">
        <v>1177</v>
      </c>
      <c r="J82" s="590" t="s">
        <v>819</v>
      </c>
      <c r="K82" s="583" t="str">
        <f t="shared" si="12"/>
        <v xml:space="preserve">2023 (сентябрь 2023) - ВОЛС  </v>
      </c>
      <c r="L82" s="583">
        <v>968</v>
      </c>
      <c r="M82" s="560"/>
      <c r="N82" s="560" t="str">
        <f>IFERROR(INDEX(#REF!,MATCH('УЦН 2.0'!D45,#REF!,0)),"")</f>
        <v/>
      </c>
      <c r="O82" s="540"/>
      <c r="P82" s="540"/>
      <c r="Q82" s="540"/>
      <c r="R82" s="540"/>
      <c r="S82" s="540"/>
      <c r="T82" s="540"/>
      <c r="U82" s="540"/>
      <c r="V82" s="540"/>
      <c r="W82" s="540"/>
      <c r="X82" s="540"/>
      <c r="Y82" s="540"/>
      <c r="Z82" s="540"/>
    </row>
    <row r="83" ht="14.25">
      <c r="A83" s="586" t="s">
        <v>1226</v>
      </c>
      <c r="B83" s="587" t="s">
        <v>1227</v>
      </c>
      <c r="C83" s="587" t="s">
        <v>357</v>
      </c>
      <c r="D83" s="582" t="str">
        <f>IFERROR(INDEX('показатель 504-п'!F:F,MATCH('УЦН 2.0'!L46,'показатель 504-п'!T:T,0)),"")</f>
        <v>7edcdf79-5f3c-4f16-9fbe-b7bff7f8efdf</v>
      </c>
      <c r="E83" s="588" t="s">
        <v>661</v>
      </c>
      <c r="F83" s="583">
        <f>IFERROR(INDEX('показатель 504-п'!E:E,MATCH('УЦН 2.0'!L83,'показатель 504-п'!T:T,0)),"")</f>
        <v>332</v>
      </c>
      <c r="G83" s="588">
        <v>199</v>
      </c>
      <c r="H83" s="584">
        <v>2023</v>
      </c>
      <c r="I83" s="585" t="s">
        <v>1174</v>
      </c>
      <c r="J83" s="590" t="s">
        <v>819</v>
      </c>
      <c r="K83" s="583" t="str">
        <f t="shared" si="12"/>
        <v xml:space="preserve">2023 (ноябрь 2023) - ВОЛС  </v>
      </c>
      <c r="L83" s="583">
        <v>1046</v>
      </c>
      <c r="M83" s="560"/>
      <c r="N83" s="560" t="str">
        <f>IFERROR(INDEX(#REF!,MATCH('УЦН 2.0'!D46,#REF!,0)),"")</f>
        <v/>
      </c>
      <c r="O83" s="540"/>
      <c r="P83" s="540"/>
      <c r="Q83" s="540"/>
      <c r="R83" s="540"/>
      <c r="S83" s="540"/>
      <c r="T83" s="540"/>
      <c r="U83" s="540"/>
      <c r="V83" s="540"/>
      <c r="W83" s="540"/>
      <c r="X83" s="540"/>
      <c r="Y83" s="540"/>
      <c r="Z83" s="540"/>
    </row>
    <row r="84" ht="14.25">
      <c r="A84" s="586" t="s">
        <v>779</v>
      </c>
      <c r="B84" s="587" t="s">
        <v>1228</v>
      </c>
      <c r="C84" s="587" t="s">
        <v>173</v>
      </c>
      <c r="D84" s="582" t="str">
        <f>IFERROR(INDEX('показатель 504-п'!F:F,MATCH('УЦН 2.0'!L47,'показатель 504-п'!T:T,0)),"")</f>
        <v>488a5382-a665-48aa-8837-a62bd72af070</v>
      </c>
      <c r="E84" s="588" t="s">
        <v>661</v>
      </c>
      <c r="F84" s="583">
        <f>IFERROR(INDEX('показатель 504-п'!E:E,MATCH('УЦН 2.0'!L84,'показатель 504-п'!T:T,0)),"")</f>
        <v>196</v>
      </c>
      <c r="G84" s="588">
        <v>105</v>
      </c>
      <c r="H84" s="584">
        <v>2023</v>
      </c>
      <c r="I84" s="585" t="s">
        <v>1174</v>
      </c>
      <c r="J84" s="590" t="s">
        <v>819</v>
      </c>
      <c r="K84" s="583" t="str">
        <f t="shared" si="12"/>
        <v xml:space="preserve">2023 (ноябрь 2023) - ВОЛС  </v>
      </c>
      <c r="L84" s="583">
        <v>1149</v>
      </c>
      <c r="M84" s="560"/>
      <c r="N84" s="560" t="str">
        <f>IFERROR(INDEX(#REF!,MATCH('УЦН 2.0'!D47,#REF!,0)),"")</f>
        <v/>
      </c>
      <c r="O84" s="540"/>
      <c r="P84" s="540"/>
      <c r="Q84" s="540"/>
      <c r="R84" s="540"/>
      <c r="S84" s="540"/>
      <c r="T84" s="540"/>
      <c r="U84" s="540"/>
      <c r="V84" s="540"/>
      <c r="W84" s="540"/>
      <c r="X84" s="540"/>
      <c r="Y84" s="540"/>
      <c r="Z84" s="540"/>
    </row>
    <row r="85" ht="14.25">
      <c r="A85" s="586" t="s">
        <v>1229</v>
      </c>
      <c r="B85" s="587" t="s">
        <v>1230</v>
      </c>
      <c r="C85" s="587" t="s">
        <v>1231</v>
      </c>
      <c r="D85" s="582" t="str">
        <f>IFERROR(INDEX('показатель 504-п'!F:F,MATCH('УЦН 2.0'!L48,'показатель 504-п'!T:T,0)),"")</f>
        <v>8b7e9572-07ed-4e29-9aa1-3c345a9da2f0</v>
      </c>
      <c r="E85" s="588" t="s">
        <v>661</v>
      </c>
      <c r="F85" s="583">
        <f>IFERROR(INDEX('показатель 504-п'!E:E,MATCH('УЦН 2.0'!L85,'показатель 504-п'!T:T,0)),"")</f>
        <v>135</v>
      </c>
      <c r="G85" s="588">
        <v>307</v>
      </c>
      <c r="H85" s="584">
        <v>2023</v>
      </c>
      <c r="I85" s="585" t="s">
        <v>1174</v>
      </c>
      <c r="J85" s="590" t="s">
        <v>819</v>
      </c>
      <c r="K85" s="583" t="str">
        <f t="shared" si="12"/>
        <v xml:space="preserve">2023 (ноябрь 2023) - ВОЛС  </v>
      </c>
      <c r="L85" s="583">
        <v>1222</v>
      </c>
      <c r="M85" s="560"/>
      <c r="N85" s="560" t="str">
        <f>IFERROR(INDEX(#REF!,MATCH('УЦН 2.0'!D48,#REF!,0)),"")</f>
        <v/>
      </c>
      <c r="O85" s="540"/>
      <c r="P85" s="540"/>
      <c r="Q85" s="540"/>
      <c r="R85" s="540"/>
      <c r="S85" s="540"/>
      <c r="T85" s="540"/>
      <c r="U85" s="540"/>
      <c r="V85" s="540"/>
      <c r="W85" s="540"/>
      <c r="X85" s="540"/>
      <c r="Y85" s="540"/>
      <c r="Z85" s="540"/>
    </row>
    <row r="86" ht="14.25">
      <c r="A86" s="586" t="s">
        <v>782</v>
      </c>
      <c r="B86" s="587" t="s">
        <v>1232</v>
      </c>
      <c r="C86" s="587" t="s">
        <v>131</v>
      </c>
      <c r="D86" s="582" t="str">
        <f>IFERROR(INDEX('показатель 504-п'!F:F,MATCH('УЦН 2.0'!L49,'показатель 504-п'!T:T,0)),"")</f>
        <v>b32e7e55-96aa-44a1-8779-33ef667a9a56</v>
      </c>
      <c r="E86" s="588" t="s">
        <v>661</v>
      </c>
      <c r="F86" s="583">
        <f>IFERROR(INDEX('показатель 504-п'!E:E,MATCH('УЦН 2.0'!L86,'показатель 504-п'!T:T,0)),"")</f>
        <v>107</v>
      </c>
      <c r="G86" s="588">
        <v>261</v>
      </c>
      <c r="H86" s="584">
        <v>2023</v>
      </c>
      <c r="I86" s="585" t="s">
        <v>1174</v>
      </c>
      <c r="J86" s="590" t="s">
        <v>819</v>
      </c>
      <c r="K86" s="583" t="str">
        <f t="shared" si="12"/>
        <v xml:space="preserve">2023 (ноябрь 2023) - ВОЛС  </v>
      </c>
      <c r="L86" s="583">
        <v>1241</v>
      </c>
      <c r="M86" s="560"/>
      <c r="N86" s="560" t="str">
        <f>IFERROR(INDEX(#REF!,MATCH('УЦН 2.0'!D49,#REF!,0)),"")</f>
        <v/>
      </c>
      <c r="O86" s="540"/>
      <c r="P86" s="540"/>
      <c r="Q86" s="540"/>
      <c r="R86" s="540"/>
      <c r="S86" s="540"/>
      <c r="T86" s="540"/>
      <c r="U86" s="540"/>
      <c r="V86" s="540"/>
      <c r="W86" s="540"/>
      <c r="X86" s="540"/>
      <c r="Y86" s="540"/>
      <c r="Z86" s="540"/>
    </row>
    <row r="87" ht="14.25">
      <c r="A87" s="586" t="s">
        <v>782</v>
      </c>
      <c r="B87" s="587" t="s">
        <v>1233</v>
      </c>
      <c r="C87" s="587" t="s">
        <v>120</v>
      </c>
      <c r="D87" s="582" t="str">
        <f>IFERROR(INDEX('показатель 504-п'!F:F,MATCH('УЦН 2.0'!L50,'показатель 504-п'!T:T,0)),"")</f>
        <v>9e2451b6-c4e3-4201-b10e-a54ee5362c49</v>
      </c>
      <c r="E87" s="588" t="s">
        <v>661</v>
      </c>
      <c r="F87" s="583">
        <f>IFERROR(INDEX('показатель 504-п'!E:E,MATCH('УЦН 2.0'!L87,'показатель 504-п'!T:T,0)),"")</f>
        <v>111</v>
      </c>
      <c r="G87" s="588">
        <v>116</v>
      </c>
      <c r="H87" s="584">
        <v>2023</v>
      </c>
      <c r="I87" s="585" t="s">
        <v>1171</v>
      </c>
      <c r="J87" s="590" t="s">
        <v>819</v>
      </c>
      <c r="K87" s="583" t="str">
        <f t="shared" si="12"/>
        <v xml:space="preserve">2023 (декабрь 2023) - ВОЛС  </v>
      </c>
      <c r="L87" s="583">
        <v>1250</v>
      </c>
      <c r="M87" s="560"/>
      <c r="N87" s="560" t="str">
        <f>IFERROR(INDEX(#REF!,MATCH('УЦН 2.0'!D50,#REF!,0)),"")</f>
        <v/>
      </c>
      <c r="O87" s="540"/>
      <c r="P87" s="540"/>
      <c r="Q87" s="540"/>
      <c r="R87" s="540"/>
      <c r="S87" s="540"/>
      <c r="T87" s="540"/>
      <c r="U87" s="540"/>
      <c r="V87" s="540"/>
      <c r="W87" s="540"/>
      <c r="X87" s="540"/>
      <c r="Y87" s="540"/>
      <c r="Z87" s="540"/>
    </row>
    <row r="88" ht="14.25">
      <c r="A88" s="586" t="s">
        <v>1234</v>
      </c>
      <c r="B88" s="587" t="s">
        <v>1235</v>
      </c>
      <c r="C88" s="587" t="s">
        <v>1236</v>
      </c>
      <c r="D88" s="582" t="str">
        <f>IFERROR(INDEX('показатель 504-п'!F:F,MATCH('УЦН 2.0'!L51,'показатель 504-п'!T:T,0)),"")</f>
        <v>e85f3476-8770-4f3a-aaf5-92bf9e3a5b2a</v>
      </c>
      <c r="E88" s="588" t="s">
        <v>661</v>
      </c>
      <c r="F88" s="583">
        <f>IFERROR(INDEX('показатель 504-п'!E:E,MATCH('УЦН 2.0'!L88,'показатель 504-п'!T:T,0)),"")</f>
        <v>146</v>
      </c>
      <c r="G88" s="588">
        <v>96</v>
      </c>
      <c r="H88" s="584">
        <v>2023</v>
      </c>
      <c r="I88" s="585" t="s">
        <v>1193</v>
      </c>
      <c r="J88" s="595" t="s">
        <v>819</v>
      </c>
      <c r="K88" s="583" t="str">
        <f t="shared" si="12"/>
        <v xml:space="preserve">2023 (июнь 2023) - ВОЛС + Мегафон </v>
      </c>
      <c r="L88" s="583">
        <v>1360</v>
      </c>
      <c r="M88" s="560"/>
      <c r="N88" s="567" t="s">
        <v>1190</v>
      </c>
      <c r="O88" s="540"/>
      <c r="P88" s="540"/>
      <c r="Q88" s="540"/>
      <c r="R88" s="540"/>
      <c r="S88" s="540"/>
      <c r="T88" s="540"/>
      <c r="U88" s="540"/>
      <c r="V88" s="540"/>
      <c r="W88" s="540"/>
      <c r="X88" s="540"/>
      <c r="Y88" s="540"/>
      <c r="Z88" s="540"/>
    </row>
    <row r="89" ht="14.25">
      <c r="A89" s="586" t="s">
        <v>1234</v>
      </c>
      <c r="B89" s="587" t="s">
        <v>1237</v>
      </c>
      <c r="C89" s="587" t="s">
        <v>1238</v>
      </c>
      <c r="D89" s="582" t="str">
        <f>IFERROR(INDEX('показатель 504-п'!F:F,MATCH('УЦН 2.0'!L52,'показатель 504-п'!T:T,0)),"")</f>
        <v>47e7bb87-58d8-4e4c-8256-1d5e0c42b34d</v>
      </c>
      <c r="E89" s="588" t="s">
        <v>661</v>
      </c>
      <c r="F89" s="583">
        <f>IFERROR(INDEX('показатель 504-п'!E:E,MATCH('УЦН 2.0'!L89,'показатель 504-п'!T:T,0)),"")</f>
        <v>101</v>
      </c>
      <c r="G89" s="588">
        <v>564</v>
      </c>
      <c r="H89" s="584">
        <v>2023</v>
      </c>
      <c r="I89" s="585" t="s">
        <v>1222</v>
      </c>
      <c r="J89" s="595" t="s">
        <v>819</v>
      </c>
      <c r="K89" s="583" t="str">
        <f t="shared" si="12"/>
        <v xml:space="preserve">2023 (октябрь 2023) - ВОЛС  </v>
      </c>
      <c r="L89" s="583">
        <v>1364</v>
      </c>
      <c r="M89" s="560"/>
      <c r="N89" s="560"/>
      <c r="O89" s="540"/>
      <c r="P89" s="540"/>
      <c r="Q89" s="540"/>
      <c r="R89" s="540"/>
      <c r="S89" s="540"/>
      <c r="T89" s="540"/>
      <c r="U89" s="540"/>
      <c r="V89" s="540"/>
      <c r="W89" s="540"/>
      <c r="X89" s="540"/>
      <c r="Y89" s="540"/>
      <c r="Z89" s="540"/>
    </row>
    <row r="90" ht="14.25">
      <c r="A90" s="586" t="s">
        <v>1152</v>
      </c>
      <c r="B90" s="587" t="s">
        <v>1239</v>
      </c>
      <c r="C90" s="587" t="s">
        <v>1240</v>
      </c>
      <c r="D90" s="582" t="str">
        <f>IFERROR(INDEX('показатель 504-п'!F:F,MATCH('УЦН 2.0'!L54,'показатель 504-п'!T:T,0)),"")</f>
        <v>04bc0832-f51b-40c0-aca1-9b30db97aa2a</v>
      </c>
      <c r="E90" s="588" t="s">
        <v>661</v>
      </c>
      <c r="F90" s="583">
        <f>IFERROR(INDEX('показатель 504-п'!E:E,MATCH('УЦН 2.0'!L90,'показатель 504-п'!T:T,0)),"")</f>
        <v>177</v>
      </c>
      <c r="G90" s="588">
        <v>371</v>
      </c>
      <c r="H90" s="584">
        <v>2023</v>
      </c>
      <c r="I90" s="585" t="s">
        <v>1174</v>
      </c>
      <c r="J90" s="595" t="s">
        <v>819</v>
      </c>
      <c r="K90" s="583" t="str">
        <f t="shared" si="12"/>
        <v xml:space="preserve">2023 (ноябрь 2023) - ВОЛС  </v>
      </c>
      <c r="L90" s="583">
        <v>1398</v>
      </c>
      <c r="M90" s="560"/>
      <c r="N90" s="560"/>
      <c r="O90" s="540"/>
      <c r="P90" s="540"/>
      <c r="Q90" s="540"/>
      <c r="R90" s="540"/>
      <c r="S90" s="540"/>
      <c r="T90" s="540"/>
      <c r="U90" s="540"/>
      <c r="V90" s="540"/>
      <c r="W90" s="540"/>
      <c r="X90" s="540"/>
      <c r="Y90" s="540"/>
      <c r="Z90" s="540"/>
    </row>
    <row r="91" s="540" customFormat="1" ht="14.25">
      <c r="A91" s="586" t="s">
        <v>1152</v>
      </c>
      <c r="B91" s="587" t="s">
        <v>1241</v>
      </c>
      <c r="C91" s="587" t="s">
        <v>1242</v>
      </c>
      <c r="D91" s="582" t="str">
        <f>IFERROR(INDEX('показатель 504-п'!F:F,MATCH('УЦН 2.0'!L55,'показатель 504-п'!T:T,0)),"")</f>
        <v>637066cb-0adb-4881-bd39-5ef49dcd1978</v>
      </c>
      <c r="E91" s="588" t="s">
        <v>661</v>
      </c>
      <c r="F91" s="583">
        <f>IFERROR(INDEX('показатель 504-п'!E:E,MATCH('УЦН 2.0'!L91,'показатель 504-п'!T:T,0)),"")</f>
        <v>197</v>
      </c>
      <c r="G91" s="588">
        <v>153</v>
      </c>
      <c r="H91" s="584">
        <v>2023</v>
      </c>
      <c r="I91" s="585" t="s">
        <v>1177</v>
      </c>
      <c r="J91" s="590" t="s">
        <v>819</v>
      </c>
      <c r="K91" s="590" t="str">
        <f t="shared" si="12"/>
        <v xml:space="preserve">2023 (сентябрь 2023) - ВОЛС  </v>
      </c>
      <c r="L91" s="590">
        <v>1416</v>
      </c>
      <c r="M91" s="560"/>
      <c r="N91" s="560"/>
      <c r="O91" s="540"/>
      <c r="P91" s="540"/>
      <c r="Q91" s="540"/>
      <c r="R91" s="540"/>
      <c r="S91" s="540"/>
      <c r="T91" s="540"/>
      <c r="U91" s="540"/>
      <c r="V91" s="540"/>
      <c r="W91" s="540"/>
      <c r="X91" s="540"/>
      <c r="Y91" s="540"/>
      <c r="Z91" s="540"/>
    </row>
    <row r="92" ht="14.25">
      <c r="A92" s="586" t="s">
        <v>1156</v>
      </c>
      <c r="B92" s="587" t="s">
        <v>1243</v>
      </c>
      <c r="C92" s="587" t="s">
        <v>586</v>
      </c>
      <c r="D92" s="582" t="str">
        <f>IFERROR(INDEX('показатель 504-п'!F:F,MATCH('УЦН 2.0'!L56,'показатель 504-п'!T:T,0)),"")</f>
        <v>3ecc52e8-b7f4-4049-b40e-9773f75e9100</v>
      </c>
      <c r="E92" s="588" t="s">
        <v>661</v>
      </c>
      <c r="F92" s="583">
        <f>IFERROR(INDEX('показатель 504-п'!E:E,MATCH('УЦН 2.0'!L92,'показатель 504-п'!T:T,0)),"")</f>
        <v>352</v>
      </c>
      <c r="G92" s="588">
        <v>94</v>
      </c>
      <c r="H92" s="584">
        <v>2023</v>
      </c>
      <c r="I92" s="585" t="s">
        <v>1174</v>
      </c>
      <c r="J92" s="595" t="s">
        <v>1135</v>
      </c>
      <c r="K92" s="583" t="str">
        <f t="shared" si="12"/>
        <v xml:space="preserve">2023 (ноябрь 2023) - спутник  </v>
      </c>
      <c r="L92" s="583">
        <v>1446</v>
      </c>
      <c r="M92" s="560"/>
      <c r="N92" s="560"/>
      <c r="O92" s="540"/>
      <c r="P92" s="540"/>
      <c r="Q92" s="540"/>
      <c r="R92" s="540"/>
      <c r="S92" s="540"/>
      <c r="T92" s="540"/>
      <c r="U92" s="540"/>
      <c r="V92" s="540"/>
      <c r="W92" s="540"/>
      <c r="X92" s="540"/>
      <c r="Y92" s="540"/>
      <c r="Z92" s="540"/>
    </row>
    <row r="93" ht="14.25">
      <c r="A93" s="586" t="s">
        <v>1161</v>
      </c>
      <c r="B93" s="587" t="s">
        <v>1244</v>
      </c>
      <c r="C93" s="587" t="s">
        <v>1245</v>
      </c>
      <c r="D93" s="582" t="str">
        <f>IFERROR(INDEX('показатель 504-п'!F:F,MATCH('УЦН 2.0'!L57,'показатель 504-п'!T:T,0)),"")</f>
        <v>9d9c864f-511c-4417-83cb-ff6ea74767a1</v>
      </c>
      <c r="E93" s="588" t="s">
        <v>661</v>
      </c>
      <c r="F93" s="583">
        <f>IFERROR(INDEX('показатель 504-п'!E:E,MATCH('УЦН 2.0'!L93,'показатель 504-п'!T:T,0)),"")</f>
        <v>371</v>
      </c>
      <c r="G93" s="588">
        <v>227</v>
      </c>
      <c r="H93" s="584">
        <v>2023</v>
      </c>
      <c r="I93" s="585" t="s">
        <v>1222</v>
      </c>
      <c r="J93" s="595" t="s">
        <v>1135</v>
      </c>
      <c r="K93" s="583" t="str">
        <f t="shared" si="12"/>
        <v xml:space="preserve">2023 (октябрь 2023) - спутник  </v>
      </c>
      <c r="L93" s="583">
        <v>1487</v>
      </c>
      <c r="M93" s="560"/>
      <c r="N93" s="560"/>
      <c r="O93" s="540"/>
      <c r="P93" s="540"/>
      <c r="Q93" s="540"/>
      <c r="R93" s="540"/>
      <c r="S93" s="540"/>
      <c r="T93" s="540"/>
      <c r="U93" s="540"/>
      <c r="V93" s="540"/>
      <c r="W93" s="540"/>
      <c r="X93" s="540"/>
      <c r="Y93" s="540"/>
      <c r="Z93" s="540"/>
    </row>
    <row r="94" ht="14.25">
      <c r="A94" s="586" t="s">
        <v>1163</v>
      </c>
      <c r="B94" s="587" t="s">
        <v>156</v>
      </c>
      <c r="C94" s="587" t="s">
        <v>145</v>
      </c>
      <c r="D94" s="582" t="str">
        <f>IFERROR(INDEX('показатель 504-п'!F:F,MATCH('УЦН 2.0'!L58,'показатель 504-п'!T:T,0)),"")</f>
        <v>13452985-3cd2-4f3e-b181-47b484433cda</v>
      </c>
      <c r="E94" s="588" t="s">
        <v>661</v>
      </c>
      <c r="F94" s="583">
        <f>IFERROR(INDEX('показатель 504-п'!E:E,MATCH('УЦН 2.0'!L94,'показатель 504-п'!T:T,0)),"")</f>
        <v>140</v>
      </c>
      <c r="G94" s="588">
        <v>128</v>
      </c>
      <c r="H94" s="584">
        <v>2023</v>
      </c>
      <c r="I94" s="585" t="s">
        <v>1177</v>
      </c>
      <c r="J94" s="590" t="s">
        <v>819</v>
      </c>
      <c r="K94" s="583" t="str">
        <f t="shared" si="12"/>
        <v xml:space="preserve">2023 (сентябрь 2023) - ВОЛС  </v>
      </c>
      <c r="L94" s="583">
        <v>1520</v>
      </c>
      <c r="M94" s="560"/>
      <c r="N94" s="560"/>
      <c r="O94" s="540"/>
      <c r="P94" s="540"/>
      <c r="Q94" s="540"/>
      <c r="R94" s="540"/>
      <c r="S94" s="540"/>
      <c r="T94" s="540"/>
      <c r="U94" s="540"/>
      <c r="V94" s="540"/>
      <c r="W94" s="540"/>
      <c r="X94" s="540"/>
      <c r="Y94" s="540"/>
      <c r="Z94" s="540"/>
    </row>
    <row r="95" ht="14.25">
      <c r="A95" s="586" t="s">
        <v>1163</v>
      </c>
      <c r="B95" s="587" t="s">
        <v>156</v>
      </c>
      <c r="C95" s="587" t="s">
        <v>422</v>
      </c>
      <c r="D95" s="582" t="str">
        <f>IFERROR(INDEX('показатель 504-п'!F:F,MATCH('УЦН 2.0'!L59,'показатель 504-п'!T:T,0)),"")</f>
        <v>8735061e-cbd1-4305-8e71-17f9d8f67386</v>
      </c>
      <c r="E95" s="588" t="s">
        <v>661</v>
      </c>
      <c r="F95" s="583">
        <f>IFERROR(INDEX('показатель 504-п'!E:E,MATCH('УЦН 2.0'!L95,'показатель 504-п'!T:T,0)),"")</f>
        <v>222</v>
      </c>
      <c r="G95" s="588">
        <v>320</v>
      </c>
      <c r="H95" s="584">
        <v>2023</v>
      </c>
      <c r="I95" s="585" t="s">
        <v>1171</v>
      </c>
      <c r="J95" s="590" t="s">
        <v>819</v>
      </c>
      <c r="K95" s="583" t="str">
        <f t="shared" si="12"/>
        <v xml:space="preserve">2023 (декабрь 2023) - ВОЛС  </v>
      </c>
      <c r="L95" s="583">
        <v>1524</v>
      </c>
      <c r="M95" s="560"/>
      <c r="N95" s="560"/>
      <c r="O95" s="540"/>
      <c r="P95" s="540"/>
      <c r="Q95" s="540"/>
      <c r="R95" s="540"/>
      <c r="S95" s="540"/>
      <c r="T95" s="540"/>
      <c r="U95" s="540"/>
      <c r="V95" s="540"/>
      <c r="W95" s="540"/>
      <c r="X95" s="540"/>
      <c r="Y95" s="540"/>
      <c r="Z95" s="540"/>
    </row>
    <row r="96" ht="14.25">
      <c r="A96" s="586" t="s">
        <v>785</v>
      </c>
      <c r="B96" s="587" t="s">
        <v>1246</v>
      </c>
      <c r="C96" s="587" t="s">
        <v>1247</v>
      </c>
      <c r="D96" s="582" t="str">
        <f>IFERROR(INDEX('показатель 504-п'!F:F,MATCH('УЦН 2.0'!L60,'показатель 504-п'!T:T,0)),"")</f>
        <v>ae011068-0a51-4c01-bac5-c642a6a29d44</v>
      </c>
      <c r="E96" s="588" t="s">
        <v>661</v>
      </c>
      <c r="F96" s="583">
        <f>IFERROR(INDEX('показатель 504-п'!E:E,MATCH('УЦН 2.0'!L96,'показатель 504-п'!T:T,0)),"")</f>
        <v>128</v>
      </c>
      <c r="G96" s="588">
        <v>355</v>
      </c>
      <c r="H96" s="584">
        <v>2023</v>
      </c>
      <c r="I96" s="585" t="s">
        <v>1174</v>
      </c>
      <c r="J96" s="590" t="s">
        <v>819</v>
      </c>
      <c r="K96" s="583" t="str">
        <f t="shared" si="12"/>
        <v xml:space="preserve">2023 (ноябрь 2023) - ВОЛС  </v>
      </c>
      <c r="L96" s="583">
        <v>1578</v>
      </c>
      <c r="M96" s="560"/>
      <c r="N96" s="560"/>
      <c r="O96" s="540"/>
      <c r="P96" s="540"/>
      <c r="Q96" s="540"/>
      <c r="R96" s="540"/>
      <c r="S96" s="540"/>
      <c r="T96" s="540"/>
      <c r="U96" s="540"/>
      <c r="V96" s="540"/>
      <c r="W96" s="540"/>
      <c r="X96" s="540"/>
      <c r="Y96" s="540"/>
      <c r="Z96" s="540"/>
    </row>
    <row r="97" ht="14.25">
      <c r="A97" s="586" t="s">
        <v>785</v>
      </c>
      <c r="B97" s="587" t="s">
        <v>1248</v>
      </c>
      <c r="C97" s="587" t="s">
        <v>1249</v>
      </c>
      <c r="D97" s="582" t="str">
        <f>IFERROR(INDEX('показатель 504-п'!F:F,MATCH('УЦН 2.0'!L61,'показатель 504-п'!T:T,0)),"")</f>
        <v>595afc71-d3a0-4f7a-a3d2-f0a4240f360e</v>
      </c>
      <c r="E97" s="588" t="s">
        <v>661</v>
      </c>
      <c r="F97" s="583">
        <f>IFERROR(INDEX('показатель 504-п'!E:E,MATCH('УЦН 2.0'!L97,'показатель 504-п'!T:T,0)),"")</f>
        <v>166</v>
      </c>
      <c r="G97" s="588">
        <v>208</v>
      </c>
      <c r="H97" s="584">
        <v>2023</v>
      </c>
      <c r="I97" s="585" t="s">
        <v>1222</v>
      </c>
      <c r="J97" s="590" t="s">
        <v>819</v>
      </c>
      <c r="K97" s="583" t="str">
        <f t="shared" si="12"/>
        <v xml:space="preserve">2023 (октябрь 2023) - ВОЛС  </v>
      </c>
      <c r="L97" s="583">
        <v>1586</v>
      </c>
      <c r="M97" s="560"/>
      <c r="N97" s="560"/>
      <c r="O97" s="540"/>
      <c r="P97" s="540"/>
      <c r="Q97" s="540"/>
      <c r="R97" s="540"/>
      <c r="S97" s="540"/>
      <c r="T97" s="540"/>
      <c r="U97" s="540"/>
      <c r="V97" s="540"/>
      <c r="W97" s="540"/>
      <c r="X97" s="540"/>
      <c r="Y97" s="540"/>
      <c r="Z97" s="540"/>
    </row>
    <row r="98" ht="14.25">
      <c r="A98" s="586" t="s">
        <v>1164</v>
      </c>
      <c r="B98" s="587" t="s">
        <v>1250</v>
      </c>
      <c r="C98" s="587" t="s">
        <v>432</v>
      </c>
      <c r="D98" s="582" t="str">
        <f>IFERROR(INDEX('показатель 504-п'!F:F,MATCH('УЦН 2.0'!L62,'показатель 504-п'!T:T,0)),"")</f>
        <v>2fc7d731-9fe9-4847-945f-f7ab0659492a</v>
      </c>
      <c r="E98" s="588" t="s">
        <v>661</v>
      </c>
      <c r="F98" s="583">
        <f>IFERROR(INDEX('показатель 504-п'!E:E,MATCH('УЦН 2.0'!L98,'показатель 504-п'!T:T,0)),"")</f>
        <v>325</v>
      </c>
      <c r="G98" s="588">
        <v>214</v>
      </c>
      <c r="H98" s="584">
        <v>2023</v>
      </c>
      <c r="I98" s="585" t="s">
        <v>1174</v>
      </c>
      <c r="J98" s="590" t="s">
        <v>819</v>
      </c>
      <c r="K98" s="583" t="str">
        <f t="shared" si="12"/>
        <v xml:space="preserve">2023 (ноябрь 2023) - ВОЛС  </v>
      </c>
      <c r="L98" s="583">
        <v>1619</v>
      </c>
      <c r="M98" s="560"/>
      <c r="N98" s="560"/>
      <c r="O98" s="540"/>
      <c r="P98" s="540"/>
      <c r="Q98" s="540"/>
      <c r="R98" s="540"/>
      <c r="S98" s="540"/>
      <c r="T98" s="540"/>
      <c r="U98" s="540"/>
      <c r="V98" s="540"/>
      <c r="W98" s="540"/>
      <c r="X98" s="540"/>
      <c r="Y98" s="540"/>
      <c r="Z98" s="540"/>
    </row>
    <row r="99" ht="14.25">
      <c r="A99" s="586" t="s">
        <v>736</v>
      </c>
      <c r="B99" s="587" t="s">
        <v>1251</v>
      </c>
      <c r="C99" s="587" t="s">
        <v>449</v>
      </c>
      <c r="D99" s="582" t="str">
        <f>IFERROR(INDEX('показатель 504-п'!F:F,MATCH('УЦН 2.0'!L63,'показатель 504-п'!T:T,0)),"")</f>
        <v>1a37468c-7db3-47b2-9577-dcb7f5463847</v>
      </c>
      <c r="E99" s="588" t="s">
        <v>661</v>
      </c>
      <c r="F99" s="583">
        <f>IFERROR(INDEX('показатель 504-п'!E:E,MATCH('УЦН 2.0'!L99,'показатель 504-п'!T:T,0)),"")</f>
        <v>322</v>
      </c>
      <c r="G99" s="588">
        <v>117</v>
      </c>
      <c r="H99" s="584">
        <v>2023</v>
      </c>
      <c r="I99" s="585" t="s">
        <v>1222</v>
      </c>
      <c r="J99" s="590" t="s">
        <v>819</v>
      </c>
      <c r="K99" s="583" t="str">
        <f t="shared" si="12"/>
        <v xml:space="preserve">2023 (октябрь 2023) - ВОЛС  </v>
      </c>
      <c r="L99" s="583">
        <v>1672</v>
      </c>
      <c r="M99" s="560"/>
      <c r="N99" s="560"/>
      <c r="O99" s="540"/>
      <c r="P99" s="540"/>
      <c r="Q99" s="540"/>
      <c r="R99" s="540"/>
      <c r="S99" s="540"/>
      <c r="T99" s="540"/>
      <c r="U99" s="540"/>
      <c r="V99" s="540"/>
      <c r="W99" s="540"/>
      <c r="X99" s="540"/>
      <c r="Y99" s="540"/>
      <c r="Z99" s="540"/>
    </row>
    <row r="100" ht="14.25">
      <c r="A100" s="586" t="s">
        <v>736</v>
      </c>
      <c r="B100" s="587" t="s">
        <v>1252</v>
      </c>
      <c r="C100" s="587" t="s">
        <v>629</v>
      </c>
      <c r="D100" s="582" t="str">
        <f>IFERROR(INDEX('показатель 504-п'!F:F,MATCH('УЦН 2.0'!L64,'показатель 504-п'!T:T,0)),"")</f>
        <v>9411b289-deea-4a77-a374-f256feb81528</v>
      </c>
      <c r="E100" s="588" t="s">
        <v>661</v>
      </c>
      <c r="F100" s="583">
        <f>IFERROR(INDEX('показатель 504-п'!E:E,MATCH('УЦН 2.0'!L100,'показатель 504-п'!T:T,0)),"")</f>
        <v>191</v>
      </c>
      <c r="G100" s="588">
        <v>179</v>
      </c>
      <c r="H100" s="584">
        <v>2023</v>
      </c>
      <c r="I100" s="585" t="s">
        <v>1177</v>
      </c>
      <c r="J100" s="590" t="s">
        <v>819</v>
      </c>
      <c r="K100" s="583" t="str">
        <f t="shared" si="12"/>
        <v xml:space="preserve">2023 (сентябрь 2023) - ВОЛС  </v>
      </c>
      <c r="L100" s="583">
        <v>1686</v>
      </c>
      <c r="M100" s="560"/>
      <c r="N100" s="560"/>
      <c r="O100" s="540"/>
      <c r="P100" s="540"/>
      <c r="Q100" s="540"/>
      <c r="R100" s="540"/>
      <c r="S100" s="540"/>
      <c r="T100" s="540"/>
      <c r="U100" s="540"/>
      <c r="V100" s="540"/>
      <c r="W100" s="540"/>
      <c r="X100" s="540"/>
      <c r="Y100" s="540"/>
      <c r="Z100" s="540"/>
    </row>
    <row r="101" ht="14.25">
      <c r="A101" s="586" t="s">
        <v>736</v>
      </c>
      <c r="B101" s="587" t="s">
        <v>1252</v>
      </c>
      <c r="C101" s="587" t="s">
        <v>1253</v>
      </c>
      <c r="D101" s="582" t="str">
        <f>IFERROR(INDEX('показатель 504-п'!F:F,MATCH('УЦН 2.0'!L65,'показатель 504-п'!T:T,0)),"")</f>
        <v>717f0c5e-20fd-476a-a642-83e9676b551b</v>
      </c>
      <c r="E101" s="588" t="s">
        <v>661</v>
      </c>
      <c r="F101" s="583">
        <f>IFERROR(INDEX('показатель 504-п'!E:E,MATCH('УЦН 2.0'!L101,'показатель 504-п'!T:T,0)),"")</f>
        <v>117</v>
      </c>
      <c r="G101" s="588">
        <v>114</v>
      </c>
      <c r="H101" s="584">
        <v>2023</v>
      </c>
      <c r="I101" s="585" t="s">
        <v>1174</v>
      </c>
      <c r="J101" s="590" t="s">
        <v>819</v>
      </c>
      <c r="K101" s="583" t="str">
        <f t="shared" si="12"/>
        <v xml:space="preserve">2023 (ноябрь 2023) - ВОЛС  </v>
      </c>
      <c r="L101" s="583">
        <v>1695</v>
      </c>
      <c r="M101" s="560"/>
      <c r="N101" s="560"/>
      <c r="O101" s="540"/>
      <c r="P101" s="540"/>
      <c r="Q101" s="540"/>
      <c r="R101" s="540"/>
      <c r="S101" s="540"/>
      <c r="T101" s="540"/>
      <c r="U101" s="540"/>
      <c r="V101" s="540"/>
      <c r="W101" s="540"/>
      <c r="X101" s="540"/>
      <c r="Y101" s="540"/>
      <c r="Z101" s="540"/>
    </row>
    <row r="102" ht="14.25">
      <c r="A102" s="581" t="s">
        <v>1186</v>
      </c>
      <c r="B102" s="581" t="s">
        <v>1254</v>
      </c>
      <c r="C102" s="581" t="s">
        <v>1255</v>
      </c>
      <c r="D102" s="582" t="str">
        <f>IFERROR(INDEX('показатель 504-п'!F:F,MATCH('УЦН 2.0'!L66,'показатель 504-п'!T:T,0)),"")</f>
        <v>320eb6a9-3355-4c06-87b2-29a9b86818cb</v>
      </c>
      <c r="E102" s="583">
        <v>145</v>
      </c>
      <c r="F102" s="583">
        <f>IFERROR(INDEX('показатель 504-п'!E:E,MATCH('УЦН 2.0'!L102,'показатель 504-п'!T:T,0)),"")</f>
        <v>95</v>
      </c>
      <c r="G102" s="583">
        <v>176</v>
      </c>
      <c r="H102" s="600" t="s">
        <v>1256</v>
      </c>
      <c r="I102" s="601" t="s">
        <v>1257</v>
      </c>
      <c r="J102" s="591" t="s">
        <v>819</v>
      </c>
      <c r="K102" s="583" t="str">
        <f t="shared" si="12"/>
        <v xml:space="preserve">2023 (с 2022) (апрель 2023) - ВОЛС + Мегафон </v>
      </c>
      <c r="L102" s="583">
        <v>129</v>
      </c>
      <c r="M102" s="560"/>
      <c r="N102" s="567" t="s">
        <v>1190</v>
      </c>
      <c r="O102" s="540"/>
      <c r="P102" s="540"/>
      <c r="Q102" s="540"/>
      <c r="R102" s="540"/>
      <c r="S102" s="540"/>
      <c r="T102" s="540"/>
      <c r="U102" s="540"/>
      <c r="V102" s="540"/>
      <c r="W102" s="540"/>
      <c r="X102" s="540"/>
      <c r="Y102" s="540"/>
      <c r="Z102" s="540"/>
    </row>
    <row r="103" ht="14.25">
      <c r="A103" s="581" t="s">
        <v>1258</v>
      </c>
      <c r="B103" s="581" t="s">
        <v>1259</v>
      </c>
      <c r="C103" s="581" t="s">
        <v>1260</v>
      </c>
      <c r="D103" s="582" t="str">
        <f>IFERROR(INDEX('показатель 504-п'!F:F,MATCH('УЦН 2.0'!L67,'показатель 504-п'!T:T,0)),"")</f>
        <v>1ba86ede-d4f4-4352-a849-d74922848f6e</v>
      </c>
      <c r="E103" s="583">
        <v>142</v>
      </c>
      <c r="F103" s="583">
        <f>IFERROR(INDEX('показатель 504-п'!E:E,MATCH('УЦН 2.0'!L103,'показатель 504-п'!T:T,0)),"")</f>
        <v>134</v>
      </c>
      <c r="G103" s="583">
        <v>300</v>
      </c>
      <c r="H103" s="585" t="s">
        <v>1256</v>
      </c>
      <c r="I103" s="602" t="s">
        <v>1261</v>
      </c>
      <c r="J103" s="591" t="s">
        <v>819</v>
      </c>
      <c r="K103" s="583" t="str">
        <f t="shared" si="12"/>
        <v xml:space="preserve">2023 (с 2022) (март 2023) - ВОЛС + Мегафон </v>
      </c>
      <c r="L103" s="583">
        <v>163</v>
      </c>
      <c r="M103" s="560"/>
      <c r="N103" s="567" t="s">
        <v>1190</v>
      </c>
      <c r="O103" s="540"/>
      <c r="P103" s="540"/>
      <c r="Q103" s="540"/>
      <c r="R103" s="540"/>
      <c r="S103" s="540"/>
      <c r="T103" s="540"/>
      <c r="U103" s="540"/>
      <c r="V103" s="540"/>
      <c r="W103" s="540"/>
      <c r="X103" s="540"/>
      <c r="Y103" s="540"/>
      <c r="Z103" s="540"/>
    </row>
    <row r="104" ht="14.25">
      <c r="A104" s="581" t="s">
        <v>1194</v>
      </c>
      <c r="B104" s="581" t="s">
        <v>1262</v>
      </c>
      <c r="C104" s="581" t="s">
        <v>1263</v>
      </c>
      <c r="D104" s="582" t="str">
        <f>IFERROR(INDEX('показатель 504-п'!F:F,MATCH('УЦН 2.0'!L68,'показатель 504-п'!T:T,0)),"")</f>
        <v>5e99866a-212e-4049-9128-198a8ad93e15</v>
      </c>
      <c r="E104" s="583">
        <v>153</v>
      </c>
      <c r="F104" s="583">
        <f>IFERROR(INDEX('показатель 504-п'!E:E,MATCH('УЦН 2.0'!L104,'показатель 504-п'!T:T,0)),"")</f>
        <v>89</v>
      </c>
      <c r="G104" s="583">
        <v>72</v>
      </c>
      <c r="H104" s="600" t="s">
        <v>1256</v>
      </c>
      <c r="I104" s="603" t="s">
        <v>1264</v>
      </c>
      <c r="J104" s="591" t="s">
        <v>819</v>
      </c>
      <c r="K104" s="583" t="str">
        <f t="shared" si="12"/>
        <v xml:space="preserve">2023 (с 2022) (май 2023) - ВОЛС + Мегафон </v>
      </c>
      <c r="L104" s="583">
        <v>198</v>
      </c>
      <c r="M104" s="560"/>
      <c r="N104" s="567" t="s">
        <v>1190</v>
      </c>
      <c r="O104" s="540"/>
      <c r="P104" s="540"/>
      <c r="Q104" s="540"/>
      <c r="R104" s="540"/>
      <c r="S104" s="540"/>
      <c r="T104" s="540"/>
      <c r="U104" s="540"/>
      <c r="V104" s="540"/>
      <c r="W104" s="540"/>
      <c r="X104" s="540"/>
      <c r="Y104" s="540"/>
      <c r="Z104" s="540"/>
    </row>
    <row r="105" ht="14.25">
      <c r="A105" s="581" t="s">
        <v>1194</v>
      </c>
      <c r="B105" s="581" t="s">
        <v>1265</v>
      </c>
      <c r="C105" s="581" t="s">
        <v>1266</v>
      </c>
      <c r="D105" s="582" t="str">
        <f>IFERROR(INDEX('показатель 504-п'!F:F,MATCH('УЦН 2.0'!L69,'показатель 504-п'!T:T,0)),"")</f>
        <v>e346fe08-f691-4dfa-9772-ef650597cd1a</v>
      </c>
      <c r="E105" s="583">
        <v>289</v>
      </c>
      <c r="F105" s="583">
        <f>IFERROR(INDEX('показатель 504-п'!E:E,MATCH('УЦН 2.0'!L105,'показатель 504-п'!T:T,0)),"")</f>
        <v>192</v>
      </c>
      <c r="G105" s="583">
        <v>94</v>
      </c>
      <c r="H105" s="585" t="s">
        <v>1256</v>
      </c>
      <c r="I105" s="601" t="s">
        <v>1267</v>
      </c>
      <c r="J105" s="591" t="s">
        <v>819</v>
      </c>
      <c r="K105" s="583" t="str">
        <f t="shared" si="12"/>
        <v xml:space="preserve">2023 (с 2022) (февраль 2023) - ВОЛС + Мегафон </v>
      </c>
      <c r="L105" s="583">
        <v>200</v>
      </c>
      <c r="M105" s="560"/>
      <c r="N105" s="567" t="s">
        <v>1190</v>
      </c>
      <c r="O105" s="540"/>
      <c r="P105" s="540"/>
      <c r="Q105" s="540"/>
      <c r="R105" s="540"/>
      <c r="S105" s="540"/>
      <c r="T105" s="540"/>
      <c r="U105" s="540"/>
      <c r="V105" s="540"/>
      <c r="W105" s="540"/>
      <c r="X105" s="540"/>
      <c r="Y105" s="540"/>
      <c r="Z105" s="540"/>
    </row>
    <row r="106" ht="14.25">
      <c r="A106" s="581" t="s">
        <v>1194</v>
      </c>
      <c r="B106" s="581" t="s">
        <v>1268</v>
      </c>
      <c r="C106" s="581" t="s">
        <v>1269</v>
      </c>
      <c r="D106" s="582" t="str">
        <f>IFERROR(INDEX('показатель 504-п'!F:F,MATCH('УЦН 2.0'!L70,'показатель 504-п'!T:T,0)),"")</f>
        <v>bb19793f-d126-4689-9a44-a1a83a4caa1a</v>
      </c>
      <c r="E106" s="583">
        <v>273</v>
      </c>
      <c r="F106" s="583">
        <f>IFERROR(INDEX('показатель 504-п'!E:E,MATCH('УЦН 2.0'!L106,'показатель 504-п'!T:T,0)),"")</f>
        <v>127</v>
      </c>
      <c r="G106" s="583">
        <v>284</v>
      </c>
      <c r="H106" s="600" t="s">
        <v>1256</v>
      </c>
      <c r="I106" s="603" t="s">
        <v>1193</v>
      </c>
      <c r="J106" s="591" t="s">
        <v>819</v>
      </c>
      <c r="K106" s="583" t="str">
        <f t="shared" si="12"/>
        <v xml:space="preserve">2023 (с 2022) (июнь 2023) - ВОЛС + Мегафон </v>
      </c>
      <c r="L106" s="583">
        <v>214</v>
      </c>
      <c r="M106" s="560"/>
      <c r="N106" s="567" t="s">
        <v>1190</v>
      </c>
      <c r="O106" s="540"/>
      <c r="P106" s="540"/>
      <c r="Q106" s="540"/>
      <c r="R106" s="540"/>
      <c r="S106" s="540"/>
      <c r="T106" s="540"/>
      <c r="U106" s="540"/>
      <c r="V106" s="540"/>
      <c r="W106" s="540"/>
      <c r="X106" s="540"/>
      <c r="Y106" s="540"/>
      <c r="Z106" s="540"/>
    </row>
    <row r="107" ht="14.25">
      <c r="A107" s="581" t="s">
        <v>759</v>
      </c>
      <c r="B107" s="581" t="s">
        <v>1270</v>
      </c>
      <c r="C107" s="581" t="s">
        <v>1271</v>
      </c>
      <c r="D107" s="582" t="str">
        <f>IFERROR(INDEX('показатель 504-п'!F:F,MATCH('УЦН 2.0'!L71,'показатель 504-п'!T:T,0)),"")</f>
        <v>6f854c97-824a-420c-8502-42d1bb03779a</v>
      </c>
      <c r="E107" s="583">
        <v>190</v>
      </c>
      <c r="F107" s="583">
        <f>IFERROR(INDEX('показатель 504-п'!E:E,MATCH('УЦН 2.0'!L107,'показатель 504-п'!T:T,0)),"")</f>
        <v>141</v>
      </c>
      <c r="G107" s="583">
        <v>162</v>
      </c>
      <c r="H107" s="585" t="s">
        <v>1256</v>
      </c>
      <c r="I107" s="603" t="s">
        <v>1193</v>
      </c>
      <c r="J107" s="591" t="s">
        <v>819</v>
      </c>
      <c r="K107" s="583" t="str">
        <f t="shared" si="12"/>
        <v xml:space="preserve">2023 (с 2022) (июнь 2023) - ВОЛС + Мегафон </v>
      </c>
      <c r="L107" s="583">
        <v>340</v>
      </c>
      <c r="M107" s="560"/>
      <c r="N107" s="567" t="s">
        <v>1190</v>
      </c>
      <c r="O107" s="540"/>
      <c r="P107" s="540"/>
      <c r="Q107" s="540"/>
      <c r="R107" s="540"/>
      <c r="S107" s="540"/>
      <c r="T107" s="540"/>
      <c r="U107" s="540"/>
      <c r="V107" s="540"/>
      <c r="W107" s="540"/>
      <c r="X107" s="540"/>
      <c r="Y107" s="540"/>
      <c r="Z107" s="540"/>
    </row>
    <row r="108" ht="14.25">
      <c r="A108" s="581" t="s">
        <v>759</v>
      </c>
      <c r="B108" s="581" t="s">
        <v>1272</v>
      </c>
      <c r="C108" s="581" t="s">
        <v>1273</v>
      </c>
      <c r="D108" s="582" t="str">
        <f>IFERROR(INDEX('показатель 504-п'!F:F,MATCH('УЦН 2.0'!L72,'показатель 504-п'!T:T,0)),"")</f>
        <v>90ae474e-f11a-4167-a13f-fb9d48c96eb7</v>
      </c>
      <c r="E108" s="583">
        <v>131</v>
      </c>
      <c r="F108" s="583">
        <f>IFERROR(INDEX('показатель 504-п'!E:E,MATCH('УЦН 2.0'!L108,'показатель 504-п'!T:T,0)),"")</f>
        <v>119</v>
      </c>
      <c r="G108" s="583">
        <v>160</v>
      </c>
      <c r="H108" s="600" t="s">
        <v>1256</v>
      </c>
      <c r="I108" s="603" t="s">
        <v>1193</v>
      </c>
      <c r="J108" s="591" t="s">
        <v>819</v>
      </c>
      <c r="K108" s="583" t="str">
        <f t="shared" ref="K108:K154" si="13">CONCATENATE(H108," (",I108,") ","- ",J108," ",N108," ")</f>
        <v xml:space="preserve">2023 (с 2022) (июнь 2023) - ВОЛС + Мегафон </v>
      </c>
      <c r="L108" s="583">
        <v>364</v>
      </c>
      <c r="M108" s="560"/>
      <c r="N108" s="567" t="s">
        <v>1190</v>
      </c>
      <c r="O108" s="540"/>
      <c r="P108" s="540"/>
      <c r="Q108" s="540"/>
      <c r="R108" s="540"/>
      <c r="S108" s="540"/>
      <c r="T108" s="540"/>
      <c r="U108" s="540"/>
      <c r="V108" s="540"/>
      <c r="W108" s="540"/>
      <c r="X108" s="540"/>
      <c r="Y108" s="540"/>
      <c r="Z108" s="540"/>
    </row>
    <row r="109" ht="14.25">
      <c r="A109" s="581" t="s">
        <v>1274</v>
      </c>
      <c r="B109" s="581" t="s">
        <v>1275</v>
      </c>
      <c r="C109" s="581" t="s">
        <v>1276</v>
      </c>
      <c r="D109" s="582" t="str">
        <f>IFERROR(INDEX('показатель 504-п'!F:F,MATCH('УЦН 2.0'!L73,'показатель 504-п'!T:T,0)),"")</f>
        <v>422bbec5-ec71-4dd3-bf81-0195c26e147d</v>
      </c>
      <c r="E109" s="583">
        <v>488</v>
      </c>
      <c r="F109" s="583">
        <f>IFERROR(INDEX('показатель 504-п'!E:E,MATCH('УЦН 2.0'!L109,'показатель 504-п'!T:T,0)),"")</f>
        <v>454</v>
      </c>
      <c r="G109" s="583">
        <v>112</v>
      </c>
      <c r="H109" s="585" t="s">
        <v>1256</v>
      </c>
      <c r="I109" s="601" t="s">
        <v>1267</v>
      </c>
      <c r="J109" s="591" t="s">
        <v>819</v>
      </c>
      <c r="K109" s="583" t="str">
        <f t="shared" si="13"/>
        <v xml:space="preserve">2023 (с 2022) (февраль 2023) - ВОЛС + Мегафон </v>
      </c>
      <c r="L109" s="583">
        <v>420</v>
      </c>
      <c r="M109" s="560"/>
      <c r="N109" s="567" t="s">
        <v>1190</v>
      </c>
      <c r="O109" s="540"/>
      <c r="P109" s="540"/>
      <c r="Q109" s="540"/>
      <c r="R109" s="540"/>
      <c r="S109" s="540"/>
      <c r="T109" s="540"/>
      <c r="U109" s="540"/>
      <c r="V109" s="540"/>
      <c r="W109" s="540"/>
      <c r="X109" s="540"/>
      <c r="Y109" s="540"/>
      <c r="Z109" s="540"/>
    </row>
    <row r="110" ht="14.25">
      <c r="A110" s="581" t="s">
        <v>677</v>
      </c>
      <c r="B110" s="581" t="s">
        <v>1277</v>
      </c>
      <c r="C110" s="581" t="s">
        <v>1278</v>
      </c>
      <c r="D110" s="582" t="str">
        <f>IFERROR(INDEX('показатель 504-п'!F:F,MATCH('УЦН 2.0'!L74,'показатель 504-п'!T:T,0)),"")</f>
        <v>11063316-accf-4477-9530-6a2f0890f56f</v>
      </c>
      <c r="E110" s="583">
        <v>208</v>
      </c>
      <c r="F110" s="583">
        <f>IFERROR(INDEX('показатель 504-п'!E:E,MATCH('УЦН 2.0'!L110,'показатель 504-п'!T:T,0)),"")</f>
        <v>140</v>
      </c>
      <c r="G110" s="583">
        <v>88</v>
      </c>
      <c r="H110" s="600" t="s">
        <v>1256</v>
      </c>
      <c r="I110" s="585" t="s">
        <v>1200</v>
      </c>
      <c r="J110" s="591" t="s">
        <v>819</v>
      </c>
      <c r="K110" s="583" t="str">
        <f t="shared" si="13"/>
        <v xml:space="preserve">2023 (с 2022) (август 2023) - ВОЛС + Мегафон </v>
      </c>
      <c r="L110" s="583">
        <v>479</v>
      </c>
      <c r="M110" s="560"/>
      <c r="N110" s="567" t="s">
        <v>1190</v>
      </c>
      <c r="O110" s="540"/>
      <c r="P110" s="540"/>
      <c r="Q110" s="540"/>
      <c r="R110" s="540"/>
      <c r="S110" s="540"/>
      <c r="T110" s="540"/>
      <c r="U110" s="540"/>
      <c r="V110" s="540"/>
      <c r="W110" s="540"/>
      <c r="X110" s="540"/>
      <c r="Y110" s="540"/>
      <c r="Z110" s="540"/>
    </row>
    <row r="111" ht="14.25">
      <c r="A111" s="581" t="s">
        <v>677</v>
      </c>
      <c r="B111" s="581" t="s">
        <v>1279</v>
      </c>
      <c r="C111" s="581" t="s">
        <v>1280</v>
      </c>
      <c r="D111" s="582" t="str">
        <f>IFERROR(INDEX('показатель 504-п'!F:F,MATCH('УЦН 2.0'!L75,'показатель 504-п'!T:T,0)),"")</f>
        <v>b781a786-8c5a-416e-b1ce-cf7282152578</v>
      </c>
      <c r="E111" s="583">
        <v>332</v>
      </c>
      <c r="F111" s="583">
        <f>IFERROR(INDEX('показатель 504-п'!E:E,MATCH('УЦН 2.0'!L111,'показатель 504-п'!T:T,0)),"")</f>
        <v>266</v>
      </c>
      <c r="G111" s="583">
        <v>70</v>
      </c>
      <c r="H111" s="585" t="s">
        <v>1256</v>
      </c>
      <c r="I111" s="603" t="s">
        <v>1189</v>
      </c>
      <c r="J111" s="591" t="s">
        <v>1135</v>
      </c>
      <c r="K111" s="583" t="str">
        <f t="shared" si="13"/>
        <v xml:space="preserve">2023 (с 2022) (июль 2023) - спутник  </v>
      </c>
      <c r="L111" s="583">
        <v>509</v>
      </c>
      <c r="M111" s="560"/>
      <c r="N111" s="560" t="str">
        <f>IFERROR(INDEX(#REF!,MATCH('УЦН 2.0'!D75,#REF!,0)),"")</f>
        <v/>
      </c>
      <c r="O111" s="540"/>
      <c r="P111" s="540"/>
      <c r="Q111" s="540"/>
      <c r="R111" s="540"/>
      <c r="S111" s="540"/>
      <c r="T111" s="540"/>
      <c r="U111" s="540"/>
      <c r="V111" s="540"/>
      <c r="W111" s="540"/>
      <c r="X111" s="540"/>
      <c r="Y111" s="540"/>
      <c r="Z111" s="540"/>
    </row>
    <row r="112" ht="14.25">
      <c r="A112" s="581" t="s">
        <v>1281</v>
      </c>
      <c r="B112" s="581" t="s">
        <v>1282</v>
      </c>
      <c r="C112" s="581" t="s">
        <v>1283</v>
      </c>
      <c r="D112" s="582" t="str">
        <f>IFERROR(INDEX('показатель 504-п'!F:F,MATCH('УЦН 2.0'!L76,'показатель 504-п'!T:T,0)),"")</f>
        <v>d8cb07aa-43d6-473c-86f1-00d3d31eafb6</v>
      </c>
      <c r="E112" s="583">
        <v>392</v>
      </c>
      <c r="F112" s="583">
        <f>IFERROR(INDEX('показатель 504-п'!E:E,MATCH('УЦН 2.0'!L112,'показатель 504-п'!T:T,0)),"")</f>
        <v>291</v>
      </c>
      <c r="G112" s="583">
        <v>1084</v>
      </c>
      <c r="H112" s="600" t="s">
        <v>1256</v>
      </c>
      <c r="I112" s="601" t="s">
        <v>1267</v>
      </c>
      <c r="J112" s="591" t="s">
        <v>819</v>
      </c>
      <c r="K112" s="583" t="str">
        <f t="shared" si="13"/>
        <v xml:space="preserve">2023 (с 2022) (февраль 2023) - ВОЛС  </v>
      </c>
      <c r="L112" s="583">
        <v>550</v>
      </c>
      <c r="M112" s="560"/>
      <c r="N112" s="560" t="str">
        <f>IFERROR(INDEX(#REF!,MATCH('УЦН 2.0'!D76,#REF!,0)),"")</f>
        <v/>
      </c>
      <c r="O112" s="540"/>
      <c r="P112" s="540"/>
      <c r="Q112" s="540"/>
      <c r="R112" s="540"/>
      <c r="S112" s="540"/>
      <c r="T112" s="540"/>
      <c r="U112" s="540"/>
      <c r="V112" s="540"/>
      <c r="W112" s="540"/>
      <c r="X112" s="540"/>
      <c r="Y112" s="540"/>
      <c r="Z112" s="540"/>
    </row>
    <row r="113" ht="14.25">
      <c r="A113" s="581" t="s">
        <v>1284</v>
      </c>
      <c r="B113" s="581" t="s">
        <v>1285</v>
      </c>
      <c r="C113" s="581" t="s">
        <v>1286</v>
      </c>
      <c r="D113" s="582" t="str">
        <f>IFERROR(INDEX('показатель 504-п'!F:F,MATCH('УЦН 2.0'!L77,'показатель 504-п'!T:T,0)),"")</f>
        <v>715ea513-f6a9-4aee-aa05-55d0ec56e9e7</v>
      </c>
      <c r="E113" s="583">
        <v>176</v>
      </c>
      <c r="F113" s="583">
        <f>IFERROR(INDEX('показатель 504-п'!E:E,MATCH('УЦН 2.0'!L113,'показатель 504-п'!T:T,0)),"")</f>
        <v>101</v>
      </c>
      <c r="G113" s="583">
        <v>102</v>
      </c>
      <c r="H113" s="585" t="s">
        <v>1256</v>
      </c>
      <c r="I113" s="601" t="s">
        <v>1261</v>
      </c>
      <c r="J113" s="591" t="s">
        <v>819</v>
      </c>
      <c r="K113" s="583" t="str">
        <f t="shared" si="13"/>
        <v xml:space="preserve">2023 (с 2022) (март 2023) - ВОЛС + Мегафон </v>
      </c>
      <c r="L113" s="583">
        <v>601</v>
      </c>
      <c r="M113" s="560"/>
      <c r="N113" s="567" t="s">
        <v>1190</v>
      </c>
      <c r="O113" s="540"/>
      <c r="P113" s="540"/>
      <c r="Q113" s="540"/>
      <c r="R113" s="540"/>
      <c r="S113" s="540"/>
      <c r="T113" s="540"/>
      <c r="U113" s="540"/>
      <c r="V113" s="540"/>
      <c r="W113" s="540"/>
      <c r="X113" s="540"/>
      <c r="Y113" s="540"/>
      <c r="Z113" s="540"/>
    </row>
    <row r="114" ht="14.25">
      <c r="A114" s="581" t="s">
        <v>1217</v>
      </c>
      <c r="B114" s="581" t="s">
        <v>1287</v>
      </c>
      <c r="C114" s="581" t="s">
        <v>320</v>
      </c>
      <c r="D114" s="582" t="str">
        <f>IFERROR(INDEX('показатель 504-п'!F:F,MATCH('УЦН 2.0'!L78,'показатель 504-п'!T:T,0)),"")</f>
        <v>750e5e0d-b172-4d7d-983e-5f64a34e9279</v>
      </c>
      <c r="E114" s="583"/>
      <c r="F114" s="583">
        <f>IFERROR(INDEX('показатель 504-п'!E:E,MATCH('УЦН 2.0'!L114,'показатель 504-п'!T:T,0)),"")</f>
        <v>326</v>
      </c>
      <c r="G114" s="583">
        <v>326</v>
      </c>
      <c r="H114" s="600" t="s">
        <v>1256</v>
      </c>
      <c r="I114" s="601" t="s">
        <v>1261</v>
      </c>
      <c r="J114" s="591" t="s">
        <v>819</v>
      </c>
      <c r="K114" s="583" t="str">
        <f t="shared" si="13"/>
        <v xml:space="preserve">2023 (с 2022) (март 2023) - ВОЛС + Мегафон </v>
      </c>
      <c r="L114" s="583">
        <v>795</v>
      </c>
      <c r="M114" s="560"/>
      <c r="N114" s="567" t="s">
        <v>1190</v>
      </c>
      <c r="O114" s="540"/>
      <c r="P114" s="540"/>
      <c r="Q114" s="540"/>
      <c r="R114" s="540"/>
      <c r="S114" s="540"/>
      <c r="T114" s="540"/>
      <c r="U114" s="540"/>
      <c r="V114" s="540"/>
      <c r="W114" s="540"/>
      <c r="X114" s="540"/>
      <c r="Y114" s="540"/>
      <c r="Z114" s="540"/>
    </row>
    <row r="115" ht="14.25">
      <c r="A115" s="581" t="s">
        <v>768</v>
      </c>
      <c r="B115" s="581" t="s">
        <v>1288</v>
      </c>
      <c r="C115" s="581" t="s">
        <v>1289</v>
      </c>
      <c r="D115" s="582" t="str">
        <f>IFERROR(INDEX('показатель 504-п'!F:F,MATCH('УЦН 2.0'!L79,'показатель 504-п'!T:T,0)),"")</f>
        <v>64c17c77-9abe-4e55-ac2c-5b25a5d2b7ec</v>
      </c>
      <c r="E115" s="583">
        <v>153</v>
      </c>
      <c r="F115" s="583">
        <f>IFERROR(INDEX('показатель 504-п'!E:E,MATCH('УЦН 2.0'!L115,'показатель 504-п'!T:T,0)),"")</f>
        <v>150</v>
      </c>
      <c r="G115" s="583">
        <v>122</v>
      </c>
      <c r="H115" s="585" t="s">
        <v>1256</v>
      </c>
      <c r="I115" s="603" t="s">
        <v>1193</v>
      </c>
      <c r="J115" s="591" t="s">
        <v>819</v>
      </c>
      <c r="K115" s="583" t="str">
        <f t="shared" si="13"/>
        <v xml:space="preserve">2023 (с 2022) (июнь 2023) - ВОЛС + Мегафон </v>
      </c>
      <c r="L115" s="583">
        <v>799</v>
      </c>
      <c r="M115" s="560"/>
      <c r="N115" s="567" t="s">
        <v>1190</v>
      </c>
      <c r="O115" s="540"/>
      <c r="P115" s="540"/>
      <c r="Q115" s="540"/>
      <c r="R115" s="540"/>
      <c r="S115" s="540"/>
      <c r="T115" s="540"/>
      <c r="U115" s="540"/>
      <c r="V115" s="540"/>
      <c r="W115" s="540"/>
      <c r="X115" s="540"/>
      <c r="Y115" s="540"/>
      <c r="Z115" s="540"/>
    </row>
    <row r="116" ht="14.25">
      <c r="A116" s="581" t="s">
        <v>1142</v>
      </c>
      <c r="B116" s="581" t="s">
        <v>1290</v>
      </c>
      <c r="C116" s="604" t="s">
        <v>1291</v>
      </c>
      <c r="D116" s="582" t="str">
        <f>IFERROR(INDEX('показатель 504-п'!F:F,MATCH('УЦН 2.0'!L80,'показатель 504-п'!T:T,0)),"")</f>
        <v>e1d336a1-96cb-4e9e-b9e3-c4ca9aa85d95</v>
      </c>
      <c r="E116" s="583">
        <v>280</v>
      </c>
      <c r="F116" s="583">
        <f>IFERROR(INDEX('показатель 504-п'!E:E,MATCH('УЦН 2.0'!L116,'показатель 504-п'!T:T,0)),"")</f>
        <v>307</v>
      </c>
      <c r="G116" s="583">
        <v>649</v>
      </c>
      <c r="H116" s="600" t="s">
        <v>1256</v>
      </c>
      <c r="I116" s="603" t="s">
        <v>1189</v>
      </c>
      <c r="J116" s="605" t="s">
        <v>1135</v>
      </c>
      <c r="K116" s="583" t="str">
        <f t="shared" si="13"/>
        <v xml:space="preserve">2023 (с 2022) (июль 2023) - спутник  </v>
      </c>
      <c r="L116" s="583">
        <v>830</v>
      </c>
      <c r="M116" s="560" t="s">
        <v>1292</v>
      </c>
      <c r="N116" s="560"/>
      <c r="O116" s="540"/>
      <c r="P116" s="540"/>
      <c r="Q116" s="540"/>
      <c r="R116" s="540"/>
      <c r="S116" s="540"/>
      <c r="T116" s="540"/>
      <c r="U116" s="540"/>
      <c r="V116" s="540"/>
      <c r="W116" s="540"/>
      <c r="X116" s="540"/>
      <c r="Y116" s="540"/>
      <c r="Z116" s="540"/>
    </row>
    <row r="117" ht="14.25">
      <c r="A117" s="581" t="s">
        <v>1293</v>
      </c>
      <c r="B117" s="581" t="s">
        <v>1294</v>
      </c>
      <c r="C117" s="581" t="s">
        <v>1295</v>
      </c>
      <c r="D117" s="582" t="str">
        <f>IFERROR(INDEX('показатель 504-п'!F:F,MATCH('УЦН 2.0'!L81,'показатель 504-п'!T:T,0)),"")</f>
        <v>be0d756f-cddf-4282-addc-c866667fa61a</v>
      </c>
      <c r="E117" s="583">
        <v>233</v>
      </c>
      <c r="F117" s="583">
        <f>IFERROR(INDEX('показатель 504-п'!E:E,MATCH('УЦН 2.0'!L117,'показатель 504-п'!T:T,0)),"")</f>
        <v>138</v>
      </c>
      <c r="G117" s="583">
        <v>483</v>
      </c>
      <c r="H117" s="585" t="s">
        <v>1256</v>
      </c>
      <c r="I117" s="601" t="s">
        <v>1267</v>
      </c>
      <c r="J117" s="591" t="s">
        <v>819</v>
      </c>
      <c r="K117" s="583" t="str">
        <f t="shared" si="13"/>
        <v xml:space="preserve">2023 (с 2022) (февраль 2023) - ВОЛС + Мегафон </v>
      </c>
      <c r="L117" s="583">
        <v>896</v>
      </c>
      <c r="M117" s="560"/>
      <c r="N117" s="567" t="s">
        <v>1190</v>
      </c>
      <c r="O117" s="540"/>
      <c r="P117" s="540"/>
      <c r="Q117" s="540"/>
      <c r="R117" s="540"/>
      <c r="S117" s="540"/>
      <c r="T117" s="540"/>
      <c r="U117" s="540"/>
      <c r="V117" s="540"/>
      <c r="W117" s="540"/>
      <c r="X117" s="540"/>
      <c r="Y117" s="540"/>
      <c r="Z117" s="540"/>
    </row>
    <row r="118" ht="14.25">
      <c r="A118" s="581" t="s">
        <v>1293</v>
      </c>
      <c r="B118" s="581" t="s">
        <v>1296</v>
      </c>
      <c r="C118" s="581" t="s">
        <v>1297</v>
      </c>
      <c r="D118" s="582" t="str">
        <f>IFERROR(INDEX('показатель 504-п'!F:F,MATCH('УЦН 2.0'!L82,'показатель 504-п'!T:T,0)),"")</f>
        <v>50f42240-898d-43d1-9671-20853b85776d</v>
      </c>
      <c r="E118" s="583">
        <v>118</v>
      </c>
      <c r="F118" s="583">
        <f>IFERROR(INDEX('показатель 504-п'!E:E,MATCH('УЦН 2.0'!L118,'показатель 504-п'!T:T,0)),"")</f>
        <v>63</v>
      </c>
      <c r="G118" s="583">
        <v>234</v>
      </c>
      <c r="H118" s="600" t="s">
        <v>1256</v>
      </c>
      <c r="I118" s="603" t="s">
        <v>1193</v>
      </c>
      <c r="J118" s="591" t="s">
        <v>819</v>
      </c>
      <c r="K118" s="583" t="str">
        <f t="shared" si="13"/>
        <v xml:space="preserve">2023 (с 2022) (июнь 2023) - ВОЛС + Мегафон </v>
      </c>
      <c r="L118" s="583">
        <v>897</v>
      </c>
      <c r="M118" s="560"/>
      <c r="N118" s="567" t="s">
        <v>1190</v>
      </c>
      <c r="O118" s="540"/>
      <c r="P118" s="540"/>
      <c r="Q118" s="540"/>
      <c r="R118" s="540"/>
      <c r="S118" s="540"/>
      <c r="T118" s="540"/>
      <c r="U118" s="540"/>
      <c r="V118" s="540"/>
      <c r="W118" s="540"/>
      <c r="X118" s="540"/>
      <c r="Y118" s="540"/>
      <c r="Z118" s="540"/>
    </row>
    <row r="119" ht="14.25">
      <c r="A119" s="581" t="s">
        <v>1143</v>
      </c>
      <c r="B119" s="581" t="s">
        <v>1298</v>
      </c>
      <c r="C119" s="604" t="s">
        <v>1299</v>
      </c>
      <c r="D119" s="582" t="str">
        <f>IFERROR(INDEX('показатель 504-п'!F:F,MATCH('УЦН 2.0'!L83,'показатель 504-п'!T:T,0)),"")</f>
        <v>d522bff1-2441-474e-8e6a-d5ba4c45abee</v>
      </c>
      <c r="E119" s="583">
        <v>223</v>
      </c>
      <c r="F119" s="583">
        <f>IFERROR(INDEX('показатель 504-п'!E:E,MATCH('УЦН 2.0'!L119,'показатель 504-п'!T:T,0)),"")</f>
        <v>79</v>
      </c>
      <c r="G119" s="583">
        <v>152</v>
      </c>
      <c r="H119" s="585" t="s">
        <v>1256</v>
      </c>
      <c r="I119" s="603" t="s">
        <v>1189</v>
      </c>
      <c r="J119" s="605" t="s">
        <v>1135</v>
      </c>
      <c r="K119" s="583" t="str">
        <f t="shared" si="13"/>
        <v xml:space="preserve">2023 (с 2022) (июль 2023) - спутник  </v>
      </c>
      <c r="L119" s="583">
        <v>964</v>
      </c>
      <c r="M119" s="560" t="s">
        <v>1300</v>
      </c>
      <c r="N119" s="560"/>
      <c r="O119" s="540"/>
      <c r="P119" s="540"/>
      <c r="Q119" s="540"/>
      <c r="R119" s="540"/>
      <c r="S119" s="540"/>
      <c r="T119" s="540"/>
      <c r="U119" s="540"/>
      <c r="V119" s="540"/>
      <c r="W119" s="540"/>
      <c r="X119" s="540"/>
      <c r="Y119" s="540"/>
      <c r="Z119" s="540"/>
    </row>
    <row r="120" ht="14.25">
      <c r="A120" s="581" t="s">
        <v>772</v>
      </c>
      <c r="B120" s="581" t="s">
        <v>1301</v>
      </c>
      <c r="C120" s="581" t="s">
        <v>1302</v>
      </c>
      <c r="D120" s="582" t="str">
        <f>IFERROR(INDEX('показатель 504-п'!F:F,MATCH('УЦН 2.0'!L84,'показатель 504-п'!T:T,0)),"")</f>
        <v>1b834507-0d3b-4854-919f-24131143da9d</v>
      </c>
      <c r="E120" s="583">
        <v>138</v>
      </c>
      <c r="F120" s="583">
        <f>IFERROR(INDEX('показатель 504-п'!E:E,MATCH('УЦН 2.0'!L120,'показатель 504-п'!T:T,0)),"")</f>
        <v>81</v>
      </c>
      <c r="G120" s="583">
        <v>273</v>
      </c>
      <c r="H120" s="600" t="s">
        <v>1256</v>
      </c>
      <c r="I120" s="601" t="s">
        <v>1261</v>
      </c>
      <c r="J120" s="591" t="s">
        <v>819</v>
      </c>
      <c r="K120" s="583" t="str">
        <f t="shared" si="13"/>
        <v xml:space="preserve">2023 (с 2022) (март 2023) - ВОЛС + Мегафон </v>
      </c>
      <c r="L120" s="583">
        <v>980</v>
      </c>
      <c r="M120" s="560"/>
      <c r="N120" s="567" t="s">
        <v>1190</v>
      </c>
      <c r="O120" s="540"/>
      <c r="P120" s="540"/>
      <c r="Q120" s="540"/>
      <c r="R120" s="540"/>
      <c r="S120" s="540"/>
      <c r="T120" s="540"/>
      <c r="U120" s="540"/>
      <c r="V120" s="540"/>
      <c r="W120" s="540"/>
      <c r="X120" s="540"/>
      <c r="Y120" s="540"/>
      <c r="Z120" s="540"/>
    </row>
    <row r="121" ht="14.25">
      <c r="A121" s="581" t="s">
        <v>1226</v>
      </c>
      <c r="B121" s="581" t="s">
        <v>1303</v>
      </c>
      <c r="C121" s="581" t="s">
        <v>1304</v>
      </c>
      <c r="D121" s="582" t="str">
        <f>IFERROR(INDEX('показатель 504-п'!F:F,MATCH('УЦН 2.0'!L85,'показатель 504-п'!T:T,0)),"")</f>
        <v>115f2342-6c54-4039-b542-349d9a4a4612</v>
      </c>
      <c r="E121" s="583">
        <v>122</v>
      </c>
      <c r="F121" s="583">
        <f>IFERROR(INDEX('показатель 504-п'!E:E,MATCH('УЦН 2.0'!L121,'показатель 504-п'!T:T,0)),"")</f>
        <v>154</v>
      </c>
      <c r="G121" s="583">
        <v>124</v>
      </c>
      <c r="H121" s="585" t="s">
        <v>1256</v>
      </c>
      <c r="I121" s="601" t="s">
        <v>1261</v>
      </c>
      <c r="J121" s="591" t="s">
        <v>819</v>
      </c>
      <c r="K121" s="583" t="str">
        <f t="shared" si="13"/>
        <v xml:space="preserve">2023 (с 2022) (март 2023) - ВОЛС + Мегафон </v>
      </c>
      <c r="L121" s="583">
        <v>1041</v>
      </c>
      <c r="M121" s="560"/>
      <c r="N121" s="567" t="s">
        <v>1190</v>
      </c>
      <c r="O121" s="540"/>
      <c r="P121" s="540"/>
      <c r="Q121" s="540"/>
      <c r="R121" s="540"/>
      <c r="S121" s="540"/>
      <c r="T121" s="540"/>
      <c r="U121" s="540"/>
      <c r="V121" s="540"/>
      <c r="W121" s="540"/>
      <c r="X121" s="540"/>
      <c r="Y121" s="540"/>
      <c r="Z121" s="540"/>
    </row>
    <row r="122" ht="14.25">
      <c r="A122" s="581" t="s">
        <v>1305</v>
      </c>
      <c r="B122" s="581" t="s">
        <v>1306</v>
      </c>
      <c r="C122" s="604" t="s">
        <v>1307</v>
      </c>
      <c r="D122" s="582" t="str">
        <f>IFERROR(INDEX('показатель 504-п'!F:F,MATCH('УЦН 2.0'!L86,'показатель 504-п'!T:T,0)),"")</f>
        <v>2f564915-f2d8-4183-b5b3-40d6dea74034</v>
      </c>
      <c r="E122" s="583">
        <v>370</v>
      </c>
      <c r="F122" s="583">
        <f>IFERROR(INDEX('показатель 504-п'!E:E,MATCH('УЦН 2.0'!L122,'показатель 504-п'!T:T,0)),"")</f>
        <v>351</v>
      </c>
      <c r="G122" s="583">
        <v>212</v>
      </c>
      <c r="H122" s="600" t="s">
        <v>1256</v>
      </c>
      <c r="I122" s="603" t="s">
        <v>1189</v>
      </c>
      <c r="J122" s="605" t="s">
        <v>1135</v>
      </c>
      <c r="K122" s="583" t="str">
        <f t="shared" si="13"/>
        <v xml:space="preserve">2023 (с 2022) (июль 2023) - спутник  </v>
      </c>
      <c r="L122" s="583">
        <v>1057</v>
      </c>
      <c r="M122" s="560" t="s">
        <v>1308</v>
      </c>
      <c r="N122" s="560"/>
      <c r="O122" s="540"/>
      <c r="P122" s="540"/>
      <c r="Q122" s="540"/>
      <c r="R122" s="540"/>
      <c r="S122" s="540"/>
      <c r="T122" s="540"/>
      <c r="U122" s="540"/>
      <c r="V122" s="540"/>
      <c r="W122" s="540"/>
      <c r="X122" s="540"/>
      <c r="Y122" s="540"/>
      <c r="Z122" s="540"/>
    </row>
    <row r="123" ht="14.25">
      <c r="A123" s="581" t="s">
        <v>779</v>
      </c>
      <c r="B123" s="581" t="s">
        <v>1309</v>
      </c>
      <c r="C123" s="581" t="s">
        <v>1310</v>
      </c>
      <c r="D123" s="582" t="str">
        <f>IFERROR(INDEX('показатель 504-п'!F:F,MATCH('УЦН 2.0'!L87,'показатель 504-п'!T:T,0)),"")</f>
        <v>89b827c6-a165-4db1-996c-6cc5f90ae08b</v>
      </c>
      <c r="E123" s="583">
        <v>289</v>
      </c>
      <c r="F123" s="583">
        <f>IFERROR(INDEX('показатель 504-п'!E:E,MATCH('УЦН 2.0'!L123,'показатель 504-п'!T:T,0)),"")</f>
        <v>178</v>
      </c>
      <c r="G123" s="583">
        <v>90</v>
      </c>
      <c r="H123" s="585" t="s">
        <v>1256</v>
      </c>
      <c r="I123" s="601" t="s">
        <v>1267</v>
      </c>
      <c r="J123" s="591" t="s">
        <v>819</v>
      </c>
      <c r="K123" s="583" t="str">
        <f t="shared" si="13"/>
        <v xml:space="preserve">2023 (с 2022) (февраль 2023) - ВОЛС + Мегафон </v>
      </c>
      <c r="L123" s="583">
        <v>1167</v>
      </c>
      <c r="M123" s="560"/>
      <c r="N123" s="567" t="s">
        <v>1190</v>
      </c>
      <c r="O123" s="540"/>
      <c r="P123" s="540"/>
      <c r="Q123" s="540"/>
      <c r="R123" s="540"/>
      <c r="S123" s="540"/>
      <c r="T123" s="540"/>
      <c r="U123" s="540"/>
      <c r="V123" s="540"/>
      <c r="W123" s="540"/>
      <c r="X123" s="540"/>
      <c r="Y123" s="540"/>
      <c r="Z123" s="540"/>
    </row>
    <row r="124" ht="14.25">
      <c r="A124" s="581" t="s">
        <v>1229</v>
      </c>
      <c r="B124" s="581" t="s">
        <v>1311</v>
      </c>
      <c r="C124" s="581" t="s">
        <v>1312</v>
      </c>
      <c r="D124" s="582" t="str">
        <f>IFERROR(INDEX('показатель 504-п'!F:F,MATCH('УЦН 2.0'!L88,'показатель 504-п'!T:T,0)),"")</f>
        <v>c2c9cbd1-0592-40f4-802a-22369bf88776</v>
      </c>
      <c r="E124" s="583">
        <v>244</v>
      </c>
      <c r="F124" s="583">
        <f>IFERROR(INDEX('показатель 504-п'!E:E,MATCH('УЦН 2.0'!L124,'показатель 504-п'!T:T,0)),"")</f>
        <v>210</v>
      </c>
      <c r="G124" s="583">
        <v>134</v>
      </c>
      <c r="H124" s="600" t="s">
        <v>1256</v>
      </c>
      <c r="I124" s="601" t="s">
        <v>1257</v>
      </c>
      <c r="J124" s="591" t="s">
        <v>819</v>
      </c>
      <c r="K124" s="583" t="str">
        <f t="shared" si="13"/>
        <v xml:space="preserve">2023 (с 2022) (апрель 2023) - ВОЛС + Мегафон </v>
      </c>
      <c r="L124" s="583">
        <v>1200</v>
      </c>
      <c r="M124" s="560"/>
      <c r="N124" s="567" t="s">
        <v>1190</v>
      </c>
      <c r="O124" s="540"/>
      <c r="P124" s="540"/>
      <c r="Q124" s="540"/>
      <c r="R124" s="540"/>
      <c r="S124" s="540"/>
      <c r="T124" s="540"/>
      <c r="U124" s="540"/>
      <c r="V124" s="540"/>
      <c r="W124" s="540"/>
      <c r="X124" s="540"/>
      <c r="Y124" s="540"/>
      <c r="Z124" s="540"/>
    </row>
    <row r="125" ht="14.25">
      <c r="A125" s="581" t="s">
        <v>1229</v>
      </c>
      <c r="B125" s="581" t="s">
        <v>1313</v>
      </c>
      <c r="C125" s="581" t="s">
        <v>1314</v>
      </c>
      <c r="D125" s="582" t="str">
        <f>IFERROR(INDEX('показатель 504-п'!F:F,MATCH('УЦН 2.0'!L89,'показатель 504-п'!T:T,0)),"")</f>
        <v>991b1363-a051-4281-a7b6-9e51fd7995ef</v>
      </c>
      <c r="E125" s="583">
        <v>149</v>
      </c>
      <c r="F125" s="583">
        <f>IFERROR(INDEX('показатель 504-п'!E:E,MATCH('УЦН 2.0'!L125,'показатель 504-п'!T:T,0)),"")</f>
        <v>110</v>
      </c>
      <c r="G125" s="583">
        <v>66</v>
      </c>
      <c r="H125" s="585" t="s">
        <v>1256</v>
      </c>
      <c r="I125" s="603" t="s">
        <v>1193</v>
      </c>
      <c r="J125" s="591" t="s">
        <v>819</v>
      </c>
      <c r="K125" s="583" t="str">
        <f t="shared" si="13"/>
        <v xml:space="preserve">2023 (с 2022) (июнь 2023) - ВОЛС + Мегафон </v>
      </c>
      <c r="L125" s="583">
        <v>1207</v>
      </c>
      <c r="M125" s="560"/>
      <c r="N125" s="567" t="s">
        <v>1190</v>
      </c>
      <c r="O125" s="540"/>
      <c r="P125" s="540"/>
      <c r="Q125" s="540"/>
      <c r="R125" s="540"/>
      <c r="S125" s="540"/>
      <c r="T125" s="540"/>
      <c r="U125" s="540"/>
      <c r="V125" s="540"/>
      <c r="W125" s="540"/>
      <c r="X125" s="540"/>
      <c r="Y125" s="540"/>
      <c r="Z125" s="540"/>
    </row>
    <row r="126" ht="14.25">
      <c r="A126" s="581" t="s">
        <v>1229</v>
      </c>
      <c r="B126" s="581" t="s">
        <v>1230</v>
      </c>
      <c r="C126" s="38" t="s">
        <v>1315</v>
      </c>
      <c r="D126" s="582" t="str">
        <f>IFERROR(INDEX('показатель 504-п'!F:F,MATCH('УЦН 2.0'!L90,'показатель 504-п'!T:T,0)),"")</f>
        <v>8a508e23-c500-4c44-991c-940050cc462e</v>
      </c>
      <c r="E126" s="583">
        <v>280</v>
      </c>
      <c r="F126" s="583">
        <f>IFERROR(INDEX('показатель 504-п'!E:E,MATCH('УЦН 2.0'!L126,'показатель 504-п'!T:T,0)),"")</f>
        <v>135</v>
      </c>
      <c r="G126" s="583">
        <v>312</v>
      </c>
      <c r="H126" s="600" t="s">
        <v>1256</v>
      </c>
      <c r="I126" s="603" t="s">
        <v>1189</v>
      </c>
      <c r="J126" s="606" t="s">
        <v>1135</v>
      </c>
      <c r="K126" s="583" t="str">
        <f t="shared" si="13"/>
        <v xml:space="preserve">2023 (с 2022) (июль 2023) - спутник  </v>
      </c>
      <c r="L126" s="583">
        <v>1208</v>
      </c>
      <c r="M126" s="607" t="s">
        <v>1316</v>
      </c>
      <c r="N126" s="560"/>
      <c r="O126" s="540"/>
      <c r="P126" s="540"/>
      <c r="Q126" s="540"/>
      <c r="R126" s="540"/>
      <c r="S126" s="540"/>
      <c r="T126" s="540"/>
      <c r="U126" s="540"/>
      <c r="V126" s="540"/>
      <c r="W126" s="540"/>
      <c r="X126" s="540"/>
      <c r="Y126" s="540"/>
      <c r="Z126" s="540"/>
    </row>
    <row r="127" ht="14.25">
      <c r="A127" s="581" t="s">
        <v>1317</v>
      </c>
      <c r="B127" s="581" t="s">
        <v>156</v>
      </c>
      <c r="C127" s="581" t="s">
        <v>1318</v>
      </c>
      <c r="D127" s="582" t="str">
        <f>IFERROR(INDEX('показатель 504-п'!F:F,MATCH('УЦН 2.0'!L91,'показатель 504-п'!T:T,0)),"")</f>
        <v>2f75a6fe-828c-4c4e-9d7b-9103f9c7529c</v>
      </c>
      <c r="E127" s="583">
        <v>0</v>
      </c>
      <c r="F127" s="583">
        <f>IFERROR(INDEX('показатель 504-п'!E:E,MATCH('УЦН 2.0'!L127,'показатель 504-п'!T:T,0)),"")</f>
        <v>132</v>
      </c>
      <c r="G127" s="583">
        <v>182</v>
      </c>
      <c r="H127" s="585" t="s">
        <v>1256</v>
      </c>
      <c r="I127" s="585" t="s">
        <v>1177</v>
      </c>
      <c r="J127" s="591" t="s">
        <v>819</v>
      </c>
      <c r="K127" s="583" t="str">
        <f t="shared" si="13"/>
        <v xml:space="preserve">2023 (с 2022) (сентябрь 2023) - ВОЛС + Мегафон </v>
      </c>
      <c r="L127" s="583">
        <v>1292</v>
      </c>
      <c r="M127" s="560"/>
      <c r="N127" s="567" t="s">
        <v>1190</v>
      </c>
      <c r="O127" s="540"/>
      <c r="P127" s="540"/>
      <c r="Q127" s="540"/>
      <c r="R127" s="540"/>
      <c r="S127" s="540"/>
      <c r="T127" s="540"/>
      <c r="U127" s="540"/>
      <c r="V127" s="540"/>
      <c r="W127" s="540"/>
      <c r="X127" s="540"/>
      <c r="Y127" s="540"/>
      <c r="Z127" s="540"/>
    </row>
    <row r="128" ht="14.25">
      <c r="A128" s="581" t="s">
        <v>1152</v>
      </c>
      <c r="B128" s="581" t="s">
        <v>1239</v>
      </c>
      <c r="C128" s="581" t="s">
        <v>1319</v>
      </c>
      <c r="D128" s="582" t="str">
        <f>IFERROR(INDEX('показатель 504-п'!F:F,MATCH('УЦН 2.0'!L92,'показатель 504-п'!T:T,0)),"")</f>
        <v>791df9bf-31a6-4d2c-8f30-daf6236d9e5f</v>
      </c>
      <c r="E128" s="583">
        <v>401</v>
      </c>
      <c r="F128" s="583">
        <f>IFERROR(INDEX('показатель 504-п'!E:E,MATCH('УЦН 2.0'!L128,'показатель 504-п'!T:T,0)),"")</f>
        <v>386</v>
      </c>
      <c r="G128" s="583">
        <v>66</v>
      </c>
      <c r="H128" s="600" t="s">
        <v>1256</v>
      </c>
      <c r="I128" s="601" t="s">
        <v>1320</v>
      </c>
      <c r="J128" s="608" t="s">
        <v>819</v>
      </c>
      <c r="K128" s="583" t="str">
        <f t="shared" si="13"/>
        <v xml:space="preserve">2023 (с 2022) (январь 2023) - ВОЛС + Мегафон </v>
      </c>
      <c r="L128" s="583">
        <v>1392</v>
      </c>
      <c r="M128" s="560"/>
      <c r="N128" s="567" t="s">
        <v>1190</v>
      </c>
      <c r="O128" s="540"/>
      <c r="P128" s="540"/>
      <c r="Q128" s="540"/>
      <c r="R128" s="540"/>
      <c r="S128" s="540"/>
      <c r="T128" s="540"/>
      <c r="U128" s="540"/>
      <c r="V128" s="540"/>
      <c r="W128" s="540"/>
      <c r="X128" s="540"/>
      <c r="Y128" s="540"/>
      <c r="Z128" s="540"/>
    </row>
    <row r="129" ht="14.25">
      <c r="A129" s="581" t="s">
        <v>1152</v>
      </c>
      <c r="B129" s="581" t="s">
        <v>1321</v>
      </c>
      <c r="C129" s="581" t="s">
        <v>1322</v>
      </c>
      <c r="D129" s="582" t="str">
        <f>IFERROR(INDEX('показатель 504-п'!F:F,MATCH('УЦН 2.0'!L93,'показатель 504-п'!T:T,0)),"")</f>
        <v>b198c2b6-fee7-4b28-8bb2-2a7e67c1d49a</v>
      </c>
      <c r="E129" s="583">
        <v>234</v>
      </c>
      <c r="F129" s="583">
        <f>IFERROR(INDEX('показатель 504-п'!E:E,MATCH('УЦН 2.0'!L129,'показатель 504-п'!T:T,0)),"")</f>
        <v>201</v>
      </c>
      <c r="G129" s="583">
        <v>64</v>
      </c>
      <c r="H129" s="585" t="s">
        <v>1256</v>
      </c>
      <c r="I129" s="601" t="s">
        <v>1267</v>
      </c>
      <c r="J129" s="608" t="s">
        <v>819</v>
      </c>
      <c r="K129" s="583" t="str">
        <f t="shared" si="13"/>
        <v xml:space="preserve">2023 (с 2022) (февраль 2023) - ВОЛС + Мегафон </v>
      </c>
      <c r="L129" s="583">
        <v>1400</v>
      </c>
      <c r="M129" s="560"/>
      <c r="N129" s="567" t="s">
        <v>1190</v>
      </c>
      <c r="O129" s="540"/>
      <c r="P129" s="540"/>
      <c r="Q129" s="540"/>
      <c r="R129" s="540"/>
      <c r="S129" s="540"/>
      <c r="T129" s="540"/>
      <c r="U129" s="540"/>
      <c r="V129" s="540"/>
      <c r="W129" s="540"/>
      <c r="X129" s="540"/>
      <c r="Y129" s="540"/>
      <c r="Z129" s="540"/>
    </row>
    <row r="130" ht="14.25">
      <c r="A130" s="581" t="s">
        <v>1152</v>
      </c>
      <c r="B130" s="581" t="s">
        <v>1323</v>
      </c>
      <c r="C130" s="581" t="s">
        <v>1324</v>
      </c>
      <c r="D130" s="582" t="str">
        <f>IFERROR(INDEX('показатель 504-п'!F:F,MATCH('УЦН 2.0'!L94,'показатель 504-п'!T:T,0)),"")</f>
        <v>ca2a013a-2dbd-47d0-ad38-6fd42474c234</v>
      </c>
      <c r="E130" s="583">
        <v>190</v>
      </c>
      <c r="F130" s="583">
        <f>IFERROR(INDEX('показатель 504-п'!E:E,MATCH('УЦН 2.0'!L130,'показатель 504-п'!T:T,0)),"")</f>
        <v>174</v>
      </c>
      <c r="G130" s="583">
        <v>88</v>
      </c>
      <c r="H130" s="600" t="s">
        <v>1256</v>
      </c>
      <c r="I130" s="601" t="s">
        <v>1261</v>
      </c>
      <c r="J130" s="608" t="s">
        <v>819</v>
      </c>
      <c r="K130" s="583" t="str">
        <f t="shared" si="13"/>
        <v xml:space="preserve">2023 (с 2022) (март 2023) - ВОЛС + Мегафон </v>
      </c>
      <c r="L130" s="583">
        <v>1417</v>
      </c>
      <c r="M130" s="560"/>
      <c r="N130" s="567" t="s">
        <v>1190</v>
      </c>
      <c r="O130" s="540"/>
      <c r="P130" s="540"/>
      <c r="Q130" s="540"/>
      <c r="R130" s="540"/>
      <c r="S130" s="540"/>
      <c r="T130" s="540"/>
      <c r="U130" s="540"/>
      <c r="V130" s="540"/>
      <c r="W130" s="540"/>
      <c r="X130" s="540"/>
      <c r="Y130" s="540"/>
      <c r="Z130" s="540"/>
    </row>
    <row r="131" ht="14.25">
      <c r="A131" s="581" t="s">
        <v>1156</v>
      </c>
      <c r="B131" s="581" t="s">
        <v>156</v>
      </c>
      <c r="C131" s="581" t="s">
        <v>1325</v>
      </c>
      <c r="D131" s="582" t="str">
        <f>IFERROR(INDEX('показатель 504-п'!F:F,MATCH('УЦН 2.0'!L95,'показатель 504-п'!T:T,0)),"")</f>
        <v>e33df020-3cc4-476b-916b-de57a0512292</v>
      </c>
      <c r="E131" s="583">
        <v>122</v>
      </c>
      <c r="F131" s="583">
        <f>IFERROR(INDEX('показатель 504-п'!E:E,MATCH('УЦН 2.0'!L131,'показатель 504-п'!T:T,0)),"")</f>
        <v>88</v>
      </c>
      <c r="G131" s="583">
        <v>188</v>
      </c>
      <c r="H131" s="585" t="s">
        <v>1256</v>
      </c>
      <c r="I131" s="603" t="s">
        <v>1189</v>
      </c>
      <c r="J131" s="608" t="s">
        <v>1135</v>
      </c>
      <c r="K131" s="583" t="str">
        <f t="shared" si="13"/>
        <v xml:space="preserve">2023 (с 2022) (июль 2023) - спутник  </v>
      </c>
      <c r="L131" s="583">
        <v>1424</v>
      </c>
      <c r="M131" s="560"/>
      <c r="N131" s="560"/>
      <c r="O131" s="540"/>
      <c r="P131" s="540"/>
      <c r="Q131" s="540"/>
      <c r="R131" s="540"/>
      <c r="S131" s="540"/>
      <c r="T131" s="540"/>
      <c r="U131" s="540"/>
      <c r="V131" s="540"/>
      <c r="W131" s="540"/>
      <c r="X131" s="540"/>
      <c r="Y131" s="540"/>
      <c r="Z131" s="540"/>
    </row>
    <row r="132" ht="14.25">
      <c r="A132" s="581" t="s">
        <v>732</v>
      </c>
      <c r="B132" s="581" t="s">
        <v>1326</v>
      </c>
      <c r="C132" s="581" t="s">
        <v>1327</v>
      </c>
      <c r="D132" s="582" t="str">
        <f>IFERROR(INDEX('показатель 504-п'!F:F,MATCH('УЦН 2.0'!L96,'показатель 504-п'!T:T,0)),"")</f>
        <v>94c7a018-d8a1-4e24-9f80-04a35db1e6d6</v>
      </c>
      <c r="E132" s="583">
        <v>197</v>
      </c>
      <c r="F132" s="583">
        <f>IFERROR(INDEX('показатель 504-п'!E:E,MATCH('УЦН 2.0'!L132,'показатель 504-п'!T:T,0)),"")</f>
        <v>125</v>
      </c>
      <c r="G132" s="583">
        <v>36</v>
      </c>
      <c r="H132" s="600" t="s">
        <v>1256</v>
      </c>
      <c r="I132" s="601" t="s">
        <v>1267</v>
      </c>
      <c r="J132" s="608" t="s">
        <v>819</v>
      </c>
      <c r="K132" s="583" t="str">
        <f t="shared" si="13"/>
        <v xml:space="preserve">2023 (с 2022) (февраль 2023) - ВОЛС + Мегафон </v>
      </c>
      <c r="L132" s="583">
        <v>1472</v>
      </c>
      <c r="M132" s="560"/>
      <c r="N132" s="567" t="s">
        <v>1190</v>
      </c>
      <c r="O132" s="540"/>
      <c r="P132" s="540"/>
      <c r="Q132" s="540"/>
      <c r="R132" s="540"/>
      <c r="S132" s="540"/>
      <c r="T132" s="540"/>
      <c r="U132" s="540"/>
      <c r="V132" s="540"/>
      <c r="W132" s="540"/>
      <c r="X132" s="540"/>
      <c r="Y132" s="540"/>
      <c r="Z132" s="540"/>
    </row>
    <row r="133" ht="14.25">
      <c r="A133" s="581" t="s">
        <v>1161</v>
      </c>
      <c r="B133" s="581" t="s">
        <v>156</v>
      </c>
      <c r="C133" s="581" t="s">
        <v>1328</v>
      </c>
      <c r="D133" s="582" t="str">
        <f>IFERROR(INDEX('показатель 504-п'!F:F,MATCH('УЦН 2.0'!L97,'показатель 504-п'!T:T,0)),"")</f>
        <v>fb826210-ee7f-4620-b2d8-c3da8cd4db32</v>
      </c>
      <c r="E133" s="583">
        <v>220</v>
      </c>
      <c r="F133" s="583">
        <f>IFERROR(INDEX('показатель 504-п'!E:E,MATCH('УЦН 2.0'!L133,'показатель 504-п'!T:T,0)),"")</f>
        <v>191</v>
      </c>
      <c r="G133" s="583">
        <v>86</v>
      </c>
      <c r="H133" s="585" t="s">
        <v>1256</v>
      </c>
      <c r="I133" s="603" t="s">
        <v>1189</v>
      </c>
      <c r="J133" s="608" t="s">
        <v>1135</v>
      </c>
      <c r="K133" s="583" t="str">
        <f t="shared" si="13"/>
        <v xml:space="preserve">2023 (с 2022) (июль 2023) - спутник  </v>
      </c>
      <c r="L133" s="583">
        <v>1481</v>
      </c>
      <c r="M133" s="560"/>
      <c r="N133" s="560"/>
      <c r="O133" s="540"/>
      <c r="P133" s="540"/>
      <c r="Q133" s="540"/>
      <c r="R133" s="540"/>
      <c r="S133" s="540"/>
      <c r="T133" s="540"/>
      <c r="U133" s="540"/>
      <c r="V133" s="540"/>
      <c r="W133" s="540"/>
      <c r="X133" s="540"/>
      <c r="Y133" s="540"/>
      <c r="Z133" s="540"/>
    </row>
    <row r="134" ht="14.25">
      <c r="A134" s="581" t="s">
        <v>1161</v>
      </c>
      <c r="B134" s="581" t="s">
        <v>156</v>
      </c>
      <c r="C134" s="581" t="s">
        <v>1329</v>
      </c>
      <c r="D134" s="582" t="str">
        <f>IFERROR(INDEX('показатель 504-п'!F:F,MATCH('УЦН 2.0'!L98,'показатель 504-п'!T:T,0)),"")</f>
        <v>c8299ebf-7ff3-45fe-9fa5-9d5afef1e5dc</v>
      </c>
      <c r="E134" s="583">
        <v>146</v>
      </c>
      <c r="F134" s="583">
        <f>IFERROR(INDEX('показатель 504-п'!E:E,MATCH('УЦН 2.0'!L134,'показатель 504-п'!T:T,0)),"")</f>
        <v>111</v>
      </c>
      <c r="G134" s="583">
        <v>482</v>
      </c>
      <c r="H134" s="600" t="s">
        <v>1256</v>
      </c>
      <c r="I134" s="603" t="s">
        <v>1193</v>
      </c>
      <c r="J134" s="608" t="s">
        <v>1135</v>
      </c>
      <c r="K134" s="583" t="str">
        <f t="shared" si="13"/>
        <v xml:space="preserve">2023 (с 2022) (июнь 2023) - спутник  </v>
      </c>
      <c r="L134" s="583">
        <v>1483</v>
      </c>
      <c r="M134" s="560"/>
      <c r="N134" s="560"/>
      <c r="O134" s="540"/>
      <c r="P134" s="540"/>
      <c r="Q134" s="540"/>
      <c r="R134" s="540"/>
      <c r="S134" s="540"/>
      <c r="T134" s="540"/>
      <c r="U134" s="540"/>
      <c r="V134" s="540"/>
      <c r="W134" s="540"/>
      <c r="X134" s="540"/>
      <c r="Y134" s="540"/>
      <c r="Z134" s="540"/>
    </row>
    <row r="135" ht="14.25">
      <c r="A135" s="581" t="s">
        <v>1163</v>
      </c>
      <c r="B135" s="581" t="s">
        <v>156</v>
      </c>
      <c r="C135" s="581" t="s">
        <v>1330</v>
      </c>
      <c r="D135" s="582" t="str">
        <f>IFERROR(INDEX('показатель 504-п'!F:F,MATCH('УЦН 2.0'!L99,'показатель 504-п'!T:T,0)),"")</f>
        <v>9ac46ad1-c912-4f99-bae4-8b3c1357fdf0</v>
      </c>
      <c r="E135" s="583">
        <v>230</v>
      </c>
      <c r="F135" s="583">
        <f>IFERROR(INDEX('показатель 504-п'!E:E,MATCH('УЦН 2.0'!L135,'показатель 504-п'!T:T,0)),"")</f>
        <v>186</v>
      </c>
      <c r="G135" s="583">
        <v>104</v>
      </c>
      <c r="H135" s="585" t="s">
        <v>1256</v>
      </c>
      <c r="I135" s="601" t="s">
        <v>1261</v>
      </c>
      <c r="J135" s="608" t="s">
        <v>819</v>
      </c>
      <c r="K135" s="583" t="str">
        <f t="shared" si="13"/>
        <v xml:space="preserve">2023 (с 2022) (март 2023) - ВОЛС + Мегафон </v>
      </c>
      <c r="L135" s="583">
        <v>1516</v>
      </c>
      <c r="M135" s="560"/>
      <c r="N135" s="567" t="s">
        <v>1190</v>
      </c>
      <c r="O135" s="540"/>
      <c r="P135" s="540"/>
      <c r="Q135" s="540"/>
      <c r="R135" s="540"/>
      <c r="S135" s="540"/>
      <c r="T135" s="540"/>
      <c r="U135" s="540"/>
      <c r="V135" s="540"/>
      <c r="W135" s="540"/>
      <c r="X135" s="540"/>
      <c r="Y135" s="540"/>
      <c r="Z135" s="540"/>
    </row>
    <row r="136" ht="14.25">
      <c r="A136" s="581" t="s">
        <v>736</v>
      </c>
      <c r="B136" s="581" t="s">
        <v>1331</v>
      </c>
      <c r="C136" s="581" t="s">
        <v>1332</v>
      </c>
      <c r="D136" s="582" t="str">
        <f>IFERROR(INDEX('показатель 504-п'!F:F,MATCH('УЦН 2.0'!L100,'показатель 504-п'!T:T,0)),"")</f>
        <v>bf1b1348-4034-4325-8f95-34575cc54fc4</v>
      </c>
      <c r="E136" s="583">
        <v>123</v>
      </c>
      <c r="F136" s="583">
        <f>IFERROR(INDEX('показатель 504-п'!E:E,MATCH('УЦН 2.0'!L136,'показатель 504-п'!T:T,0)),"")</f>
        <v>90</v>
      </c>
      <c r="G136" s="583">
        <v>162</v>
      </c>
      <c r="H136" s="600" t="s">
        <v>1256</v>
      </c>
      <c r="I136" s="601" t="s">
        <v>1261</v>
      </c>
      <c r="J136" s="591" t="s">
        <v>819</v>
      </c>
      <c r="K136" s="583" t="str">
        <f t="shared" si="13"/>
        <v xml:space="preserve">2023 (с 2022) (март 2023) - ВОЛС + Мегафон </v>
      </c>
      <c r="L136" s="583">
        <v>1669</v>
      </c>
      <c r="M136" s="560"/>
      <c r="N136" s="567" t="s">
        <v>1190</v>
      </c>
      <c r="O136" s="540"/>
      <c r="P136" s="540"/>
      <c r="Q136" s="540"/>
      <c r="R136" s="540"/>
      <c r="S136" s="540"/>
      <c r="T136" s="540"/>
      <c r="U136" s="540"/>
      <c r="V136" s="540"/>
      <c r="W136" s="540"/>
      <c r="X136" s="540"/>
      <c r="Y136" s="540"/>
      <c r="Z136" s="540"/>
    </row>
    <row r="137" ht="14.25">
      <c r="A137" s="581" t="s">
        <v>736</v>
      </c>
      <c r="B137" s="581" t="s">
        <v>1331</v>
      </c>
      <c r="C137" s="581" t="s">
        <v>1333</v>
      </c>
      <c r="D137" s="582" t="str">
        <f>IFERROR(INDEX('показатель 504-п'!F:F,MATCH('УЦН 2.0'!L101,'показатель 504-п'!T:T,0)),"")</f>
        <v>5f08510f-6577-49c7-acbd-22000af04386</v>
      </c>
      <c r="E137" s="583">
        <v>157</v>
      </c>
      <c r="F137" s="583">
        <f>IFERROR(INDEX('показатель 504-п'!E:E,MATCH('УЦН 2.0'!L137,'показатель 504-п'!T:T,0)),"")</f>
        <v>119</v>
      </c>
      <c r="G137" s="583">
        <v>160</v>
      </c>
      <c r="H137" s="585" t="s">
        <v>1256</v>
      </c>
      <c r="I137" s="601" t="s">
        <v>1261</v>
      </c>
      <c r="J137" s="591" t="s">
        <v>819</v>
      </c>
      <c r="K137" s="583" t="str">
        <f t="shared" si="13"/>
        <v xml:space="preserve">2023 (с 2022) (март 2023) - ВОЛС + Мегафон </v>
      </c>
      <c r="L137" s="583">
        <v>1682</v>
      </c>
      <c r="M137" s="560"/>
      <c r="N137" s="567" t="s">
        <v>1190</v>
      </c>
      <c r="O137" s="540"/>
      <c r="P137" s="540"/>
      <c r="Q137" s="540"/>
      <c r="R137" s="540"/>
      <c r="S137" s="540"/>
      <c r="T137" s="540"/>
      <c r="U137" s="540"/>
      <c r="V137" s="540"/>
      <c r="W137" s="540"/>
      <c r="X137" s="540"/>
      <c r="Y137" s="540"/>
      <c r="Z137" s="540"/>
    </row>
    <row r="138" ht="14.25">
      <c r="A138" s="609" t="s">
        <v>21</v>
      </c>
      <c r="B138" s="609" t="s">
        <v>1185</v>
      </c>
      <c r="C138" s="609" t="s">
        <v>1334</v>
      </c>
      <c r="D138" s="610" t="str">
        <f>IFERROR(INDEX('показатель 504-п'!F:F,MATCH('УЦН 2.0'!L138,'показатель 504-п'!T:T,0)),"")</f>
        <v>25811a3f-8eb4-44da-940d-d9b17cf6ef85</v>
      </c>
      <c r="E138" s="611">
        <v>176</v>
      </c>
      <c r="F138" s="611">
        <f>IFERROR(INDEX('показатель 504-п'!E:E,MATCH('УЦН 2.0'!L138,'показатель 504-п'!T:T,0)),"")</f>
        <v>156</v>
      </c>
      <c r="G138" s="611">
        <v>162</v>
      </c>
      <c r="H138" s="612">
        <v>2022</v>
      </c>
      <c r="I138" s="613" t="s">
        <v>1335</v>
      </c>
      <c r="J138" s="614" t="s">
        <v>819</v>
      </c>
      <c r="K138" s="615" t="str">
        <f t="shared" si="13"/>
        <v xml:space="preserve">2022 (ноябрь 2022) - ВОЛС + Мегафон </v>
      </c>
      <c r="L138" s="615">
        <v>7</v>
      </c>
      <c r="M138" s="560"/>
      <c r="N138" s="567" t="s">
        <v>1190</v>
      </c>
      <c r="O138" s="540"/>
      <c r="P138" s="540"/>
      <c r="Q138" s="540"/>
      <c r="R138" s="540"/>
      <c r="S138" s="540"/>
      <c r="T138" s="540"/>
      <c r="U138" s="540"/>
      <c r="V138" s="540"/>
      <c r="W138" s="540"/>
      <c r="X138" s="540"/>
      <c r="Y138" s="540"/>
      <c r="Z138" s="540"/>
      <c r="AA138" s="540"/>
    </row>
    <row r="139" ht="14.25">
      <c r="A139" s="609" t="s">
        <v>21</v>
      </c>
      <c r="B139" s="609" t="s">
        <v>1175</v>
      </c>
      <c r="C139" s="609" t="s">
        <v>1336</v>
      </c>
      <c r="D139" s="610" t="str">
        <f>IFERROR(INDEX('показатель 504-п'!F:F,MATCH('УЦН 2.0'!L139,'показатель 504-п'!T:T,0)),"")</f>
        <v>dc58f4d0-61ff-4b36-bff7-fee592aea0ad</v>
      </c>
      <c r="E139" s="611">
        <v>142</v>
      </c>
      <c r="F139" s="611">
        <f>IFERROR(INDEX('показатель 504-п'!E:E,MATCH('УЦН 2.0'!L139,'показатель 504-п'!T:T,0)),"")</f>
        <v>128</v>
      </c>
      <c r="G139" s="611">
        <v>268</v>
      </c>
      <c r="H139" s="612">
        <v>2022</v>
      </c>
      <c r="I139" s="616" t="s">
        <v>1335</v>
      </c>
      <c r="J139" s="614" t="s">
        <v>819</v>
      </c>
      <c r="K139" s="615" t="str">
        <f t="shared" si="13"/>
        <v xml:space="preserve">2022 (ноябрь 2022) - ВОЛС + Мегафон </v>
      </c>
      <c r="L139" s="615">
        <v>15</v>
      </c>
      <c r="M139" s="560"/>
      <c r="N139" s="567" t="s">
        <v>1190</v>
      </c>
      <c r="O139" s="540"/>
      <c r="P139" s="540"/>
      <c r="Q139" s="540"/>
      <c r="R139" s="540"/>
      <c r="S139" s="540"/>
      <c r="T139" s="540"/>
      <c r="U139" s="540"/>
      <c r="V139" s="540"/>
      <c r="W139" s="540"/>
      <c r="X139" s="540"/>
      <c r="Y139" s="540"/>
      <c r="Z139" s="540"/>
      <c r="AA139" s="540"/>
    </row>
    <row r="140" ht="14.25">
      <c r="A140" s="609" t="s">
        <v>21</v>
      </c>
      <c r="B140" s="609" t="s">
        <v>1175</v>
      </c>
      <c r="C140" s="609" t="s">
        <v>1337</v>
      </c>
      <c r="D140" s="610" t="str">
        <f>IFERROR(INDEX('показатель 504-п'!F:F,MATCH('УЦН 2.0'!L140,'показатель 504-п'!T:T,0)),"")</f>
        <v>6a9a8cfb-c10e-4cf9-aa43-10f6fc36b775</v>
      </c>
      <c r="E140" s="611">
        <v>207</v>
      </c>
      <c r="F140" s="611">
        <f>IFERROR(INDEX('показатель 504-п'!E:E,MATCH('УЦН 2.0'!L140,'показатель 504-п'!T:T,0)),"")</f>
        <v>179</v>
      </c>
      <c r="G140" s="611">
        <v>279</v>
      </c>
      <c r="H140" s="612">
        <v>2022</v>
      </c>
      <c r="I140" s="616" t="s">
        <v>1335</v>
      </c>
      <c r="J140" s="614" t="s">
        <v>819</v>
      </c>
      <c r="K140" s="615" t="str">
        <f t="shared" si="13"/>
        <v xml:space="preserve">2022 (ноябрь 2022) - ВОЛС + Мегафон </v>
      </c>
      <c r="L140" s="615">
        <v>40</v>
      </c>
      <c r="M140" s="560"/>
      <c r="N140" s="567" t="s">
        <v>1190</v>
      </c>
      <c r="O140" s="540"/>
      <c r="P140" s="540"/>
      <c r="Q140" s="540"/>
      <c r="R140" s="540"/>
      <c r="S140" s="540"/>
      <c r="T140" s="540"/>
      <c r="U140" s="540"/>
      <c r="V140" s="540"/>
      <c r="W140" s="540"/>
      <c r="X140" s="540"/>
      <c r="Y140" s="540"/>
      <c r="Z140" s="540"/>
      <c r="AA140" s="540"/>
    </row>
    <row r="141" ht="14.25">
      <c r="A141" s="609" t="s">
        <v>21</v>
      </c>
      <c r="B141" s="609" t="s">
        <v>1172</v>
      </c>
      <c r="C141" s="609" t="s">
        <v>1338</v>
      </c>
      <c r="D141" s="610" t="str">
        <f>IFERROR(INDEX('показатель 504-п'!F:F,MATCH('УЦН 2.0'!L141,'показатель 504-п'!T:T,0)),"")</f>
        <v>69a0720d-94a8-4499-83e5-62ecde49e8bf</v>
      </c>
      <c r="E141" s="611">
        <v>222</v>
      </c>
      <c r="F141" s="611">
        <f>IFERROR(INDEX('показатель 504-п'!E:E,MATCH('УЦН 2.0'!L141,'показатель 504-п'!T:T,0)),"")</f>
        <v>160</v>
      </c>
      <c r="G141" s="611">
        <v>606</v>
      </c>
      <c r="H141" s="612">
        <v>2022</v>
      </c>
      <c r="I141" s="616" t="s">
        <v>1335</v>
      </c>
      <c r="J141" s="614" t="s">
        <v>819</v>
      </c>
      <c r="K141" s="615" t="str">
        <f t="shared" si="13"/>
        <v xml:space="preserve">2022 (ноябрь 2022) - ВОЛС + Мегафон </v>
      </c>
      <c r="L141" s="615">
        <v>60</v>
      </c>
      <c r="M141" s="560"/>
      <c r="N141" s="567" t="s">
        <v>1190</v>
      </c>
      <c r="O141" s="540"/>
      <c r="P141" s="540"/>
      <c r="Q141" s="540"/>
      <c r="R141" s="540"/>
      <c r="S141" s="540"/>
      <c r="T141" s="540"/>
      <c r="U141" s="540"/>
      <c r="V141" s="540"/>
      <c r="W141" s="540"/>
      <c r="X141" s="540"/>
      <c r="Y141" s="540"/>
      <c r="Z141" s="540"/>
      <c r="AA141" s="540"/>
    </row>
    <row r="142" ht="14.25">
      <c r="A142" s="609" t="s">
        <v>1186</v>
      </c>
      <c r="B142" s="609" t="s">
        <v>1175</v>
      </c>
      <c r="C142" s="609" t="s">
        <v>1339</v>
      </c>
      <c r="D142" s="610" t="str">
        <f>IFERROR(INDEX('показатель 504-п'!F:F,MATCH('УЦН 2.0'!L142,'показатель 504-п'!T:T,0)),"")</f>
        <v>39da6405-b3e6-4baf-b332-d47b73b4d5fb</v>
      </c>
      <c r="E142" s="611">
        <v>162</v>
      </c>
      <c r="F142" s="611">
        <f>IFERROR(INDEX('показатель 504-п'!E:E,MATCH('УЦН 2.0'!L142,'показатель 504-п'!T:T,0)),"")</f>
        <v>128</v>
      </c>
      <c r="G142" s="611">
        <v>154</v>
      </c>
      <c r="H142" s="612">
        <v>2022</v>
      </c>
      <c r="I142" s="616" t="s">
        <v>1335</v>
      </c>
      <c r="J142" s="614" t="s">
        <v>819</v>
      </c>
      <c r="K142" s="615" t="str">
        <f t="shared" si="13"/>
        <v xml:space="preserve">2022 (ноябрь 2022) - ВОЛС + Мегафон </v>
      </c>
      <c r="L142" s="615">
        <v>137</v>
      </c>
      <c r="M142" s="560"/>
      <c r="N142" s="567" t="s">
        <v>1190</v>
      </c>
      <c r="O142" s="540"/>
      <c r="P142" s="540"/>
      <c r="Q142" s="540"/>
      <c r="R142" s="540"/>
      <c r="S142" s="540"/>
      <c r="T142" s="540"/>
      <c r="U142" s="540"/>
      <c r="V142" s="540"/>
      <c r="W142" s="540"/>
      <c r="X142" s="540"/>
      <c r="Y142" s="540"/>
      <c r="Z142" s="540"/>
      <c r="AA142" s="540"/>
    </row>
    <row r="143" ht="14.25">
      <c r="A143" s="609" t="s">
        <v>1194</v>
      </c>
      <c r="B143" s="609" t="s">
        <v>1340</v>
      </c>
      <c r="C143" s="609" t="s">
        <v>1341</v>
      </c>
      <c r="D143" s="610" t="str">
        <f>IFERROR(INDEX('показатель 504-п'!F:F,MATCH('УЦН 2.0'!L143,'показатель 504-п'!T:T,0)),"")</f>
        <v>8d1a7f29-a265-4b3c-92a9-b08b38cdc5d8</v>
      </c>
      <c r="E143" s="611">
        <v>145</v>
      </c>
      <c r="F143" s="611">
        <f>IFERROR(INDEX('показатель 504-п'!E:E,MATCH('УЦН 2.0'!L143,'показатель 504-п'!T:T,0)),"")</f>
        <v>110</v>
      </c>
      <c r="G143" s="611">
        <v>146</v>
      </c>
      <c r="H143" s="612">
        <v>2022</v>
      </c>
      <c r="I143" s="616" t="s">
        <v>1335</v>
      </c>
      <c r="J143" s="614" t="s">
        <v>819</v>
      </c>
      <c r="K143" s="615" t="str">
        <f t="shared" si="13"/>
        <v xml:space="preserve">2022 (ноябрь 2022) - ВОЛС + Мегафон </v>
      </c>
      <c r="L143" s="615">
        <v>212</v>
      </c>
      <c r="M143" s="560"/>
      <c r="N143" s="567" t="s">
        <v>1190</v>
      </c>
      <c r="O143" s="540"/>
      <c r="P143" s="540"/>
      <c r="Q143" s="540"/>
      <c r="R143" s="540"/>
      <c r="S143" s="540"/>
      <c r="T143" s="540"/>
      <c r="U143" s="540"/>
      <c r="V143" s="540"/>
      <c r="W143" s="540"/>
      <c r="X143" s="540"/>
      <c r="Y143" s="540"/>
      <c r="Z143" s="540"/>
      <c r="AA143" s="540"/>
    </row>
    <row r="144" ht="14.25">
      <c r="A144" s="609" t="s">
        <v>1194</v>
      </c>
      <c r="B144" s="609" t="s">
        <v>1340</v>
      </c>
      <c r="C144" s="609" t="s">
        <v>1342</v>
      </c>
      <c r="D144" s="610" t="str">
        <f>IFERROR(INDEX('показатель 504-п'!F:F,MATCH('УЦН 2.0'!L144,'показатель 504-п'!T:T,0)),"")</f>
        <v>d4bee33b-da43-4a4b-b574-de47727d9693</v>
      </c>
      <c r="E144" s="611">
        <v>141</v>
      </c>
      <c r="F144" s="611">
        <f>IFERROR(INDEX('показатель 504-п'!E:E,MATCH('УЦН 2.0'!L144,'показатель 504-п'!T:T,0)),"")</f>
        <v>88</v>
      </c>
      <c r="G144" s="611">
        <v>526</v>
      </c>
      <c r="H144" s="612">
        <v>2022</v>
      </c>
      <c r="I144" s="616" t="s">
        <v>1335</v>
      </c>
      <c r="J144" s="614" t="s">
        <v>819</v>
      </c>
      <c r="K144" s="615" t="str">
        <f t="shared" si="13"/>
        <v xml:space="preserve">2022 (ноябрь 2022) - ВОЛС + Мегафон </v>
      </c>
      <c r="L144" s="615">
        <v>213</v>
      </c>
      <c r="M144" s="560"/>
      <c r="N144" s="567" t="s">
        <v>1190</v>
      </c>
      <c r="O144" s="540"/>
      <c r="P144" s="540"/>
      <c r="Q144" s="540"/>
      <c r="R144" s="540"/>
      <c r="S144" s="540"/>
      <c r="T144" s="540"/>
      <c r="U144" s="540"/>
      <c r="V144" s="540"/>
      <c r="W144" s="540"/>
      <c r="X144" s="540"/>
      <c r="Y144" s="540"/>
      <c r="Z144" s="540"/>
      <c r="AA144" s="540"/>
    </row>
    <row r="145" ht="14.25">
      <c r="A145" s="609" t="s">
        <v>757</v>
      </c>
      <c r="B145" s="609" t="s">
        <v>1343</v>
      </c>
      <c r="C145" s="609" t="s">
        <v>1344</v>
      </c>
      <c r="D145" s="610" t="str">
        <f>IFERROR(INDEX('показатель 504-п'!F:F,MATCH('УЦН 2.0'!L145,'показатель 504-п'!T:T,0)),"")</f>
        <v>cfcde162-0809-4aa2-93f8-131946286608</v>
      </c>
      <c r="E145" s="611">
        <v>169</v>
      </c>
      <c r="F145" s="611">
        <f>IFERROR(INDEX('показатель 504-п'!E:E,MATCH('УЦН 2.0'!L145,'показатель 504-п'!T:T,0)),"")</f>
        <v>68</v>
      </c>
      <c r="G145" s="611">
        <v>90</v>
      </c>
      <c r="H145" s="612">
        <v>2022</v>
      </c>
      <c r="I145" s="616" t="s">
        <v>1335</v>
      </c>
      <c r="J145" s="614" t="s">
        <v>819</v>
      </c>
      <c r="K145" s="615" t="str">
        <f t="shared" si="13"/>
        <v xml:space="preserve">2022 (ноябрь 2022) - ВОЛС + Мегафон </v>
      </c>
      <c r="L145" s="615">
        <v>318</v>
      </c>
      <c r="M145" s="560"/>
      <c r="N145" s="567" t="s">
        <v>1190</v>
      </c>
      <c r="O145" s="540"/>
      <c r="P145" s="540"/>
      <c r="Q145" s="540"/>
      <c r="R145" s="540"/>
      <c r="S145" s="540"/>
      <c r="T145" s="540"/>
      <c r="U145" s="540"/>
      <c r="V145" s="540"/>
      <c r="W145" s="540"/>
      <c r="X145" s="540"/>
      <c r="Y145" s="540"/>
      <c r="Z145" s="540"/>
      <c r="AA145" s="540"/>
    </row>
    <row r="146" ht="14.25">
      <c r="A146" s="609" t="s">
        <v>1281</v>
      </c>
      <c r="B146" s="609" t="s">
        <v>1345</v>
      </c>
      <c r="C146" s="609" t="s">
        <v>1346</v>
      </c>
      <c r="D146" s="610" t="str">
        <f>IFERROR(INDEX('показатель 504-п'!F:F,MATCH('УЦН 2.0'!L146,'показатель 504-п'!T:T,0)),"")</f>
        <v>6962761e-050e-4c6b-bf2a-466f6a3e70ee</v>
      </c>
      <c r="E146" s="611">
        <v>184</v>
      </c>
      <c r="F146" s="611">
        <f>IFERROR(INDEX('показатель 504-п'!E:E,MATCH('УЦН 2.0'!L146,'показатель 504-п'!T:T,0)),"")</f>
        <v>130</v>
      </c>
      <c r="G146" s="611">
        <v>244</v>
      </c>
      <c r="H146" s="612">
        <v>2022</v>
      </c>
      <c r="I146" s="616" t="s">
        <v>1335</v>
      </c>
      <c r="J146" s="614" t="s">
        <v>819</v>
      </c>
      <c r="K146" s="615" t="str">
        <f t="shared" si="13"/>
        <v xml:space="preserve">2022 (ноябрь 2022) - ВОЛС + Мегафон </v>
      </c>
      <c r="L146" s="615">
        <v>539</v>
      </c>
      <c r="M146" s="560"/>
      <c r="N146" s="567" t="s">
        <v>1190</v>
      </c>
      <c r="O146" s="540"/>
      <c r="P146" s="540"/>
      <c r="Q146" s="540"/>
      <c r="R146" s="540"/>
      <c r="S146" s="540"/>
      <c r="T146" s="540"/>
      <c r="U146" s="540"/>
      <c r="V146" s="540"/>
      <c r="W146" s="540"/>
      <c r="X146" s="540"/>
      <c r="Y146" s="540"/>
      <c r="Z146" s="540"/>
      <c r="AA146" s="540"/>
    </row>
    <row r="147" ht="14.25">
      <c r="A147" s="609" t="s">
        <v>1137</v>
      </c>
      <c r="B147" s="609" t="s">
        <v>1347</v>
      </c>
      <c r="C147" s="609" t="s">
        <v>1348</v>
      </c>
      <c r="D147" s="610" t="str">
        <f>IFERROR(INDEX('показатель 504-п'!F:F,MATCH('УЦН 2.0'!L147,'показатель 504-п'!T:T,0)),"")</f>
        <v>3450df29-ed65-4c17-a0e6-9184b2cc8bba</v>
      </c>
      <c r="E147" s="611">
        <v>428</v>
      </c>
      <c r="F147" s="611">
        <f>IFERROR(INDEX('показатель 504-п'!E:E,MATCH('УЦН 2.0'!L147,'показатель 504-п'!T:T,0)),"")</f>
        <v>266</v>
      </c>
      <c r="G147" s="611">
        <v>196</v>
      </c>
      <c r="H147" s="612">
        <v>2022</v>
      </c>
      <c r="I147" s="616" t="s">
        <v>1335</v>
      </c>
      <c r="J147" s="614" t="s">
        <v>819</v>
      </c>
      <c r="K147" s="615" t="str">
        <f t="shared" si="13"/>
        <v xml:space="preserve">2022 (ноябрь 2022) - ВОЛС + Мегафон </v>
      </c>
      <c r="L147" s="615">
        <v>719</v>
      </c>
      <c r="M147" s="560"/>
      <c r="N147" s="567" t="s">
        <v>1190</v>
      </c>
      <c r="O147" s="540"/>
      <c r="P147" s="540"/>
      <c r="Q147" s="540"/>
      <c r="R147" s="540"/>
      <c r="S147" s="540"/>
      <c r="T147" s="540"/>
      <c r="U147" s="540"/>
      <c r="V147" s="540"/>
      <c r="W147" s="540"/>
      <c r="X147" s="540"/>
      <c r="Y147" s="540"/>
      <c r="Z147" s="540"/>
      <c r="AA147" s="540"/>
    </row>
    <row r="148" ht="14.25">
      <c r="A148" s="609" t="s">
        <v>1349</v>
      </c>
      <c r="B148" s="609" t="s">
        <v>1350</v>
      </c>
      <c r="C148" s="609" t="s">
        <v>1351</v>
      </c>
      <c r="D148" s="610" t="str">
        <f>IFERROR(INDEX('показатель 504-п'!F:F,MATCH('УЦН 2.0'!L148,'показатель 504-п'!T:T,0)),"")</f>
        <v>89a927e6-6e39-4c20-b2eb-a60b38e8eb8c</v>
      </c>
      <c r="E148" s="611">
        <v>138</v>
      </c>
      <c r="F148" s="611">
        <f>IFERROR(INDEX('показатель 504-п'!E:E,MATCH('УЦН 2.0'!L148,'показатель 504-п'!T:T,0)),"")</f>
        <v>89</v>
      </c>
      <c r="G148" s="611">
        <v>404</v>
      </c>
      <c r="H148" s="612">
        <v>2022</v>
      </c>
      <c r="I148" s="616" t="s">
        <v>1335</v>
      </c>
      <c r="J148" s="614" t="s">
        <v>819</v>
      </c>
      <c r="K148" s="615" t="str">
        <f t="shared" si="13"/>
        <v xml:space="preserve">2022 (ноябрь 2022) - ВОЛС + Мегафон </v>
      </c>
      <c r="L148" s="615">
        <v>842</v>
      </c>
      <c r="M148" s="560"/>
      <c r="N148" s="567" t="s">
        <v>1190</v>
      </c>
      <c r="O148" s="540"/>
      <c r="P148" s="540"/>
      <c r="Q148" s="540"/>
      <c r="R148" s="540"/>
      <c r="S148" s="540"/>
      <c r="T148" s="540"/>
      <c r="U148" s="540"/>
      <c r="V148" s="540"/>
      <c r="W148" s="540"/>
      <c r="X148" s="540"/>
      <c r="Y148" s="540"/>
      <c r="Z148" s="540"/>
      <c r="AA148" s="540"/>
    </row>
    <row r="149" ht="14.25">
      <c r="A149" s="609" t="s">
        <v>1293</v>
      </c>
      <c r="B149" s="609" t="s">
        <v>1352</v>
      </c>
      <c r="C149" s="609" t="s">
        <v>1353</v>
      </c>
      <c r="D149" s="610" t="str">
        <f>IFERROR(INDEX('показатель 504-п'!F:F,MATCH('УЦН 2.0'!L149,'показатель 504-п'!T:T,0)),"")</f>
        <v>e107d600-8d04-40e0-8276-ada7f4fe4680</v>
      </c>
      <c r="E149" s="611">
        <v>205</v>
      </c>
      <c r="F149" s="611">
        <f>IFERROR(INDEX('показатель 504-п'!E:E,MATCH('УЦН 2.0'!L149,'показатель 504-п'!T:T,0)),"")</f>
        <v>187</v>
      </c>
      <c r="G149" s="611">
        <v>408</v>
      </c>
      <c r="H149" s="612">
        <v>2022</v>
      </c>
      <c r="I149" s="616" t="s">
        <v>1335</v>
      </c>
      <c r="J149" s="614" t="s">
        <v>819</v>
      </c>
      <c r="K149" s="615" t="str">
        <f t="shared" si="13"/>
        <v xml:space="preserve">2022 (ноябрь 2022) - ВОЛС + Мегафон </v>
      </c>
      <c r="L149" s="615">
        <v>880</v>
      </c>
      <c r="M149" s="560"/>
      <c r="N149" s="567" t="s">
        <v>1190</v>
      </c>
      <c r="O149" s="540"/>
      <c r="P149" s="540"/>
      <c r="Q149" s="540"/>
      <c r="R149" s="540"/>
      <c r="S149" s="540"/>
      <c r="T149" s="540"/>
      <c r="U149" s="540"/>
      <c r="V149" s="540"/>
      <c r="W149" s="540"/>
      <c r="X149" s="540"/>
      <c r="Y149" s="540"/>
      <c r="Z149" s="540"/>
      <c r="AA149" s="540"/>
    </row>
    <row r="150" ht="14.25">
      <c r="A150" s="609" t="s">
        <v>1293</v>
      </c>
      <c r="B150" s="609" t="s">
        <v>1354</v>
      </c>
      <c r="C150" s="609" t="s">
        <v>1355</v>
      </c>
      <c r="D150" s="610" t="str">
        <f>IFERROR(INDEX('показатель 504-п'!F:F,MATCH('УЦН 2.0'!L150,'показатель 504-п'!T:T,0)),"")</f>
        <v>d4d5ce6e-3706-4874-a5cc-5836bbd92589</v>
      </c>
      <c r="E150" s="611">
        <v>209</v>
      </c>
      <c r="F150" s="611">
        <f>IFERROR(INDEX('показатель 504-п'!E:E,MATCH('УЦН 2.0'!L150,'показатель 504-п'!T:T,0)),"")</f>
        <v>167</v>
      </c>
      <c r="G150" s="611">
        <v>261</v>
      </c>
      <c r="H150" s="612">
        <v>2022</v>
      </c>
      <c r="I150" s="616" t="s">
        <v>1335</v>
      </c>
      <c r="J150" s="614" t="s">
        <v>819</v>
      </c>
      <c r="K150" s="615" t="str">
        <f t="shared" si="13"/>
        <v xml:space="preserve">2022 (ноябрь 2022) - ВОЛС + Мегафон </v>
      </c>
      <c r="L150" s="615">
        <v>882</v>
      </c>
      <c r="M150" s="560"/>
      <c r="N150" s="567" t="s">
        <v>1190</v>
      </c>
      <c r="O150" s="540"/>
      <c r="P150" s="540"/>
      <c r="Q150" s="540"/>
      <c r="R150" s="540"/>
      <c r="S150" s="540"/>
      <c r="T150" s="540"/>
      <c r="U150" s="540"/>
      <c r="V150" s="540"/>
      <c r="W150" s="540"/>
      <c r="X150" s="540"/>
      <c r="Y150" s="540"/>
      <c r="Z150" s="540"/>
      <c r="AA150" s="540"/>
    </row>
    <row r="151" ht="14.25">
      <c r="A151" s="609" t="s">
        <v>1317</v>
      </c>
      <c r="B151" s="609" t="s">
        <v>156</v>
      </c>
      <c r="C151" s="609" t="s">
        <v>1356</v>
      </c>
      <c r="D151" s="610" t="str">
        <f>IFERROR(INDEX('показатель 504-п'!F:F,MATCH('УЦН 2.0'!L151,'показатель 504-п'!T:T,0)),"")</f>
        <v>fd578677-ab17-4aed-b05f-1e4228ff6d31</v>
      </c>
      <c r="E151" s="611">
        <v>253</v>
      </c>
      <c r="F151" s="611">
        <f>IFERROR(INDEX('показатель 504-п'!E:E,MATCH('УЦН 2.0'!L151,'показатель 504-п'!T:T,0)),"")</f>
        <v>198</v>
      </c>
      <c r="G151" s="611">
        <v>168</v>
      </c>
      <c r="H151" s="612">
        <v>2022</v>
      </c>
      <c r="I151" s="616" t="s">
        <v>1335</v>
      </c>
      <c r="J151" s="614" t="s">
        <v>819</v>
      </c>
      <c r="K151" s="615" t="str">
        <f t="shared" si="13"/>
        <v xml:space="preserve">2022 (ноябрь 2022) - ВОЛС + Мегафон </v>
      </c>
      <c r="L151" s="615">
        <v>1267</v>
      </c>
      <c r="M151" s="560"/>
      <c r="N151" s="567" t="s">
        <v>1190</v>
      </c>
      <c r="O151" s="540"/>
      <c r="P151" s="540"/>
      <c r="Q151" s="540"/>
      <c r="R151" s="540"/>
      <c r="S151" s="540"/>
      <c r="T151" s="540"/>
      <c r="U151" s="540"/>
      <c r="V151" s="540"/>
      <c r="W151" s="540"/>
      <c r="X151" s="540"/>
      <c r="Y151" s="540"/>
      <c r="Z151" s="540"/>
      <c r="AA151" s="540"/>
    </row>
    <row r="152" ht="14.25">
      <c r="A152" s="609" t="s">
        <v>732</v>
      </c>
      <c r="B152" s="609" t="s">
        <v>1326</v>
      </c>
      <c r="C152" s="609" t="s">
        <v>1357</v>
      </c>
      <c r="D152" s="610" t="str">
        <f>IFERROR(INDEX('показатель 504-п'!F:F,MATCH('УЦН 2.0'!L152,'показатель 504-п'!T:T,0)),"")</f>
        <v>e5e7d94f-593c-4e91-9cae-186f37e51645</v>
      </c>
      <c r="E152" s="611">
        <v>123</v>
      </c>
      <c r="F152" s="611">
        <f>IFERROR(INDEX('показатель 504-п'!E:E,MATCH('УЦН 2.0'!L152,'показатель 504-п'!T:T,0)),"")</f>
        <v>83</v>
      </c>
      <c r="G152" s="611">
        <v>226</v>
      </c>
      <c r="H152" s="612">
        <v>2022</v>
      </c>
      <c r="I152" s="616" t="s">
        <v>1335</v>
      </c>
      <c r="J152" s="614" t="s">
        <v>819</v>
      </c>
      <c r="K152" s="615" t="str">
        <f t="shared" si="13"/>
        <v xml:space="preserve">2022 (ноябрь 2022) - ВОЛС + Мегафон </v>
      </c>
      <c r="L152" s="615">
        <v>1455</v>
      </c>
      <c r="M152" s="560"/>
      <c r="N152" s="567" t="s">
        <v>1190</v>
      </c>
      <c r="O152" s="540"/>
      <c r="P152" s="540"/>
      <c r="Q152" s="540"/>
      <c r="R152" s="540"/>
      <c r="S152" s="540"/>
      <c r="T152" s="540"/>
      <c r="U152" s="540"/>
      <c r="V152" s="540"/>
      <c r="W152" s="540"/>
      <c r="X152" s="540"/>
      <c r="Y152" s="540"/>
      <c r="Z152" s="540"/>
      <c r="AA152" s="540"/>
    </row>
    <row r="153" ht="14.25">
      <c r="A153" s="609" t="s">
        <v>732</v>
      </c>
      <c r="B153" s="609" t="s">
        <v>1358</v>
      </c>
      <c r="C153" s="609" t="s">
        <v>1359</v>
      </c>
      <c r="D153" s="610" t="str">
        <f>IFERROR(INDEX('показатель 504-п'!F:F,MATCH('УЦН 2.0'!L153,'показатель 504-п'!T:T,0)),"")</f>
        <v>61e37b6e-6c76-49ea-ac20-b7023581bf68</v>
      </c>
      <c r="E153" s="611">
        <v>112</v>
      </c>
      <c r="F153" s="611">
        <f>IFERROR(INDEX('показатель 504-п'!E:E,MATCH('УЦН 2.0'!L153,'показатель 504-п'!T:T,0)),"")</f>
        <v>81</v>
      </c>
      <c r="G153" s="611">
        <v>212</v>
      </c>
      <c r="H153" s="612">
        <v>2022</v>
      </c>
      <c r="I153" s="616" t="s">
        <v>1335</v>
      </c>
      <c r="J153" s="614" t="s">
        <v>819</v>
      </c>
      <c r="K153" s="615" t="str">
        <f t="shared" si="13"/>
        <v xml:space="preserve">2022 (ноябрь 2022) - ВОЛС + Мегафон </v>
      </c>
      <c r="L153" s="615">
        <v>1477</v>
      </c>
      <c r="M153" s="560"/>
      <c r="N153" s="567" t="s">
        <v>1190</v>
      </c>
      <c r="O153" s="540"/>
      <c r="P153" s="540"/>
      <c r="Q153" s="540"/>
      <c r="R153" s="540"/>
      <c r="S153" s="540"/>
      <c r="T153" s="540"/>
      <c r="U153" s="540"/>
      <c r="V153" s="540"/>
      <c r="W153" s="540"/>
      <c r="X153" s="540"/>
      <c r="Y153" s="540"/>
      <c r="Z153" s="540"/>
      <c r="AA153" s="540"/>
    </row>
    <row r="154" ht="14.25">
      <c r="A154" s="609" t="s">
        <v>1163</v>
      </c>
      <c r="B154" s="609" t="s">
        <v>156</v>
      </c>
      <c r="C154" s="617" t="s">
        <v>1360</v>
      </c>
      <c r="D154" s="610" t="str">
        <f>IFERROR(INDEX('показатель 504-п'!F:F,MATCH('УЦН 2.0'!L154,'показатель 504-п'!T:T,0)),"")</f>
        <v>f3deaa75-d8c7-4d49-b546-62796fd76f2b</v>
      </c>
      <c r="E154" s="618">
        <v>281</v>
      </c>
      <c r="F154" s="618">
        <f>IFERROR(INDEX('показатель 504-п'!E:E,MATCH('УЦН 2.0'!L154,'показатель 504-п'!T:T,0)),"")</f>
        <v>169</v>
      </c>
      <c r="G154" s="618">
        <v>102</v>
      </c>
      <c r="H154" s="619">
        <v>2022</v>
      </c>
      <c r="I154" s="616" t="s">
        <v>1335</v>
      </c>
      <c r="J154" s="614" t="s">
        <v>819</v>
      </c>
      <c r="K154" s="615" t="str">
        <f t="shared" si="13"/>
        <v xml:space="preserve">2022 (ноябрь 2022) - ВОЛС + Мегафон </v>
      </c>
      <c r="L154" s="615">
        <v>1529</v>
      </c>
      <c r="M154" s="560"/>
      <c r="N154" s="567" t="s">
        <v>1190</v>
      </c>
      <c r="O154" s="540"/>
      <c r="P154" s="540"/>
      <c r="Q154" s="540"/>
      <c r="R154" s="540"/>
      <c r="S154" s="540"/>
      <c r="T154" s="540"/>
      <c r="U154" s="540"/>
      <c r="V154" s="540"/>
      <c r="W154" s="540"/>
      <c r="X154" s="540"/>
      <c r="Y154" s="540"/>
      <c r="Z154" s="540"/>
      <c r="AA154" s="540"/>
    </row>
    <row r="155" ht="14.25">
      <c r="A155" s="620" t="s">
        <v>1126</v>
      </c>
      <c r="B155" s="621" t="s">
        <v>1361</v>
      </c>
      <c r="C155" s="581" t="s">
        <v>211</v>
      </c>
      <c r="D155" s="582" t="str">
        <f>IFERROR(INDEX('показатель 504-п'!F:F,MATCH('УЦН 2.0'!L155,'показатель 504-п'!T:T,0)),"")</f>
        <v>40bf7179-3dc7-496d-a9c8-25b9fc9c46fa</v>
      </c>
      <c r="E155" s="583">
        <v>256</v>
      </c>
      <c r="F155" s="583">
        <f>IFERROR(INDEX('показатель 504-п'!E:E,MATCH('УЦН 2.0'!L155,'показатель 504-п'!T:T,0)),"")</f>
        <v>183</v>
      </c>
      <c r="G155" s="583" t="s">
        <v>661</v>
      </c>
      <c r="H155" s="585">
        <v>2021</v>
      </c>
      <c r="I155" s="585"/>
      <c r="J155" s="591" t="s">
        <v>819</v>
      </c>
      <c r="K155" s="583" t="str">
        <f t="shared" ref="K155:K181" si="14">CONCATENATE(H155," - ",J155," ",N155," ")</f>
        <v xml:space="preserve">2021 - ВОЛС + Мегафон </v>
      </c>
      <c r="L155" s="583">
        <v>92</v>
      </c>
      <c r="M155" s="560"/>
      <c r="N155" s="567" t="s">
        <v>1190</v>
      </c>
      <c r="O155" s="540"/>
      <c r="P155" s="540"/>
      <c r="Q155" s="540"/>
      <c r="R155" s="540"/>
      <c r="S155" s="540"/>
      <c r="T155" s="540"/>
      <c r="U155" s="540"/>
      <c r="V155" s="540"/>
      <c r="W155" s="540"/>
      <c r="X155" s="540"/>
      <c r="Y155" s="540"/>
      <c r="Z155" s="540"/>
      <c r="AA155" s="540"/>
    </row>
    <row r="156" ht="14.25">
      <c r="A156" s="620" t="s">
        <v>1128</v>
      </c>
      <c r="B156" s="621" t="s">
        <v>1196</v>
      </c>
      <c r="C156" s="581" t="s">
        <v>230</v>
      </c>
      <c r="D156" s="582" t="str">
        <f>IFERROR(INDEX('показатель 504-п'!F:F,MATCH('УЦН 2.0'!L156,'показатель 504-п'!T:T,0)),"")</f>
        <v>b821cdcd-8ef5-48a9-84f4-f0d19303c2ff</v>
      </c>
      <c r="E156" s="583">
        <v>324</v>
      </c>
      <c r="F156" s="583">
        <f>IFERROR(INDEX('показатель 504-п'!E:E,MATCH('УЦН 2.0'!L156,'показатель 504-п'!T:T,0)),"")</f>
        <v>260</v>
      </c>
      <c r="G156" s="583" t="s">
        <v>661</v>
      </c>
      <c r="H156" s="585">
        <v>2021</v>
      </c>
      <c r="I156" s="601" t="s">
        <v>156</v>
      </c>
      <c r="J156" s="591" t="s">
        <v>819</v>
      </c>
      <c r="K156" s="583" t="str">
        <f t="shared" si="14"/>
        <v xml:space="preserve">2021 - ВОЛС + Мегафон </v>
      </c>
      <c r="L156" s="583">
        <v>262</v>
      </c>
      <c r="M156" s="560"/>
      <c r="N156" s="567" t="s">
        <v>1190</v>
      </c>
      <c r="O156" s="540"/>
      <c r="P156" s="540"/>
      <c r="Q156" s="540"/>
      <c r="R156" s="540"/>
      <c r="S156" s="540"/>
      <c r="T156" s="540"/>
      <c r="U156" s="540"/>
      <c r="V156" s="540"/>
      <c r="W156" s="540"/>
      <c r="X156" s="540"/>
      <c r="Y156" s="540"/>
      <c r="Z156" s="540"/>
      <c r="AA156" s="540"/>
    </row>
    <row r="157" ht="14.25">
      <c r="A157" s="620" t="s">
        <v>757</v>
      </c>
      <c r="B157" s="621" t="s">
        <v>1362</v>
      </c>
      <c r="C157" s="581" t="s">
        <v>232</v>
      </c>
      <c r="D157" s="582" t="str">
        <f>IFERROR(INDEX('показатель 504-п'!F:F,MATCH('УЦН 2.0'!L157,'показатель 504-п'!T:T,0)),"")</f>
        <v>ccae4a03-9ef1-43b1-bf08-a10dff8728eb</v>
      </c>
      <c r="E157" s="583">
        <v>285</v>
      </c>
      <c r="F157" s="583">
        <f>IFERROR(INDEX('показатель 504-п'!E:E,MATCH('УЦН 2.0'!L157,'показатель 504-п'!T:T,0)),"")</f>
        <v>206</v>
      </c>
      <c r="G157" s="583" t="s">
        <v>661</v>
      </c>
      <c r="H157" s="585">
        <v>2021</v>
      </c>
      <c r="I157" s="601" t="s">
        <v>156</v>
      </c>
      <c r="J157" s="591" t="s">
        <v>819</v>
      </c>
      <c r="K157" s="583" t="str">
        <f t="shared" si="14"/>
        <v xml:space="preserve">2021 - ВОЛС + Мегафон </v>
      </c>
      <c r="L157" s="583">
        <v>299</v>
      </c>
      <c r="M157" s="560"/>
      <c r="N157" s="567" t="s">
        <v>1190</v>
      </c>
      <c r="O157" s="540"/>
      <c r="P157" s="540"/>
      <c r="Q157" s="540"/>
      <c r="R157" s="540"/>
      <c r="S157" s="540"/>
      <c r="T157" s="540"/>
      <c r="U157" s="540"/>
      <c r="V157" s="540"/>
      <c r="W157" s="540"/>
      <c r="X157" s="540"/>
      <c r="Y157" s="540"/>
      <c r="Z157" s="540"/>
      <c r="AA157" s="540"/>
    </row>
    <row r="158" ht="14.25">
      <c r="A158" s="620" t="s">
        <v>795</v>
      </c>
      <c r="B158" s="621" t="s">
        <v>1363</v>
      </c>
      <c r="C158" s="581" t="s">
        <v>242</v>
      </c>
      <c r="D158" s="582" t="str">
        <f>IFERROR(INDEX('показатель 504-п'!F:F,MATCH('УЦН 2.0'!L158,'показатель 504-п'!T:T,0)),"")</f>
        <v>875c9038-d426-4691-bef1-fee590f5dc4b</v>
      </c>
      <c r="E158" s="583">
        <v>317</v>
      </c>
      <c r="F158" s="583">
        <f>IFERROR(INDEX('показатель 504-п'!E:E,MATCH('УЦН 2.0'!L158,'показатель 504-п'!T:T,0)),"")</f>
        <v>252</v>
      </c>
      <c r="G158" s="583" t="s">
        <v>661</v>
      </c>
      <c r="H158" s="585">
        <v>2021</v>
      </c>
      <c r="I158" s="601" t="s">
        <v>156</v>
      </c>
      <c r="J158" s="591" t="s">
        <v>819</v>
      </c>
      <c r="K158" s="583" t="str">
        <f t="shared" si="14"/>
        <v xml:space="preserve">2021 - ВОЛС + Мегафон </v>
      </c>
      <c r="L158" s="583">
        <v>387</v>
      </c>
      <c r="M158" s="560"/>
      <c r="N158" s="567" t="s">
        <v>1190</v>
      </c>
      <c r="O158" s="540"/>
      <c r="P158" s="540"/>
      <c r="Q158" s="540"/>
      <c r="R158" s="540"/>
      <c r="S158" s="540"/>
      <c r="T158" s="540"/>
      <c r="U158" s="540"/>
      <c r="V158" s="540"/>
      <c r="W158" s="540"/>
      <c r="X158" s="540"/>
      <c r="Y158" s="540"/>
      <c r="Z158" s="540"/>
      <c r="AA158" s="540"/>
    </row>
    <row r="159" ht="14.25">
      <c r="A159" s="620" t="s">
        <v>1274</v>
      </c>
      <c r="B159" s="621" t="s">
        <v>1364</v>
      </c>
      <c r="C159" s="581" t="s">
        <v>248</v>
      </c>
      <c r="D159" s="582" t="str">
        <f>IFERROR(INDEX('показатель 504-п'!F:F,MATCH('УЦН 2.0'!L159,'показатель 504-п'!T:T,0)),"")</f>
        <v>48e0b77a-c3d3-450c-a938-1cc72aba05cd</v>
      </c>
      <c r="E159" s="583">
        <v>312</v>
      </c>
      <c r="F159" s="583">
        <f>IFERROR(INDEX('показатель 504-п'!E:E,MATCH('УЦН 2.0'!L159,'показатель 504-п'!T:T,0)),"")</f>
        <v>298</v>
      </c>
      <c r="G159" s="583" t="s">
        <v>661</v>
      </c>
      <c r="H159" s="585">
        <v>2021</v>
      </c>
      <c r="I159" s="601" t="s">
        <v>156</v>
      </c>
      <c r="J159" s="591" t="s">
        <v>819</v>
      </c>
      <c r="K159" s="583" t="str">
        <f t="shared" si="14"/>
        <v xml:space="preserve">2021 - ВОЛС + Мегафон </v>
      </c>
      <c r="L159" s="583">
        <v>411</v>
      </c>
      <c r="M159" s="560"/>
      <c r="N159" s="567" t="s">
        <v>1190</v>
      </c>
      <c r="O159" s="540"/>
      <c r="P159" s="540"/>
      <c r="Q159" s="540"/>
      <c r="R159" s="540"/>
      <c r="S159" s="540"/>
      <c r="T159" s="540"/>
      <c r="U159" s="540"/>
      <c r="V159" s="540"/>
      <c r="W159" s="540"/>
      <c r="X159" s="540"/>
      <c r="Y159" s="540"/>
      <c r="Z159" s="540"/>
      <c r="AA159" s="540"/>
    </row>
    <row r="160" ht="14.25">
      <c r="A160" s="620" t="s">
        <v>1274</v>
      </c>
      <c r="B160" s="621" t="s">
        <v>1275</v>
      </c>
      <c r="C160" s="581" t="s">
        <v>258</v>
      </c>
      <c r="D160" s="582" t="str">
        <f>IFERROR(INDEX('показатель 504-п'!F:F,MATCH('УЦН 2.0'!L160,'показатель 504-п'!T:T,0)),"")</f>
        <v>ee03f722-cd0d-43cd-9456-b5b4ecbfc79a</v>
      </c>
      <c r="E160" s="583">
        <v>299</v>
      </c>
      <c r="F160" s="583">
        <f>IFERROR(INDEX('показатель 504-п'!E:E,MATCH('УЦН 2.0'!L160,'показатель 504-п'!T:T,0)),"")</f>
        <v>377</v>
      </c>
      <c r="G160" s="583" t="s">
        <v>661</v>
      </c>
      <c r="H160" s="585">
        <v>2021</v>
      </c>
      <c r="I160" s="601" t="s">
        <v>156</v>
      </c>
      <c r="J160" s="591" t="s">
        <v>819</v>
      </c>
      <c r="K160" s="583" t="str">
        <f t="shared" si="14"/>
        <v xml:space="preserve">2021 - ВОЛС + Мегафон </v>
      </c>
      <c r="L160" s="583">
        <v>448</v>
      </c>
      <c r="M160" s="560"/>
      <c r="N160" s="567" t="s">
        <v>1190</v>
      </c>
      <c r="O160" s="540"/>
      <c r="P160" s="540"/>
      <c r="Q160" s="540"/>
      <c r="R160" s="540"/>
      <c r="S160" s="540"/>
      <c r="T160" s="540"/>
      <c r="U160" s="540"/>
      <c r="V160" s="540"/>
      <c r="W160" s="540"/>
      <c r="X160" s="540"/>
      <c r="Y160" s="540"/>
      <c r="Z160" s="540"/>
      <c r="AA160" s="540"/>
    </row>
    <row r="161" ht="14.25">
      <c r="A161" s="620" t="s">
        <v>677</v>
      </c>
      <c r="B161" s="621" t="s">
        <v>1277</v>
      </c>
      <c r="C161" s="581" t="s">
        <v>263</v>
      </c>
      <c r="D161" s="582" t="str">
        <f>IFERROR(INDEX('показатель 504-п'!F:F,MATCH('УЦН 2.0'!L161,'показатель 504-п'!T:T,0)),"")</f>
        <v>e2c201c3-b112-426a-860f-c9a8987fa32c</v>
      </c>
      <c r="E161" s="583">
        <v>284</v>
      </c>
      <c r="F161" s="583">
        <f>IFERROR(INDEX('показатель 504-п'!E:E,MATCH('УЦН 2.0'!L161,'показатель 504-п'!T:T,0)),"")</f>
        <v>272</v>
      </c>
      <c r="G161" s="583" t="s">
        <v>661</v>
      </c>
      <c r="H161" s="585">
        <v>2021</v>
      </c>
      <c r="I161" s="601" t="s">
        <v>156</v>
      </c>
      <c r="J161" s="591" t="s">
        <v>819</v>
      </c>
      <c r="K161" s="583" t="str">
        <f t="shared" si="14"/>
        <v xml:space="preserve">2021 - ВОЛС + Мегафон </v>
      </c>
      <c r="L161" s="583">
        <v>513</v>
      </c>
      <c r="M161" s="560"/>
      <c r="N161" s="567" t="s">
        <v>1190</v>
      </c>
      <c r="O161" s="540"/>
      <c r="P161" s="540"/>
      <c r="Q161" s="540"/>
      <c r="R161" s="540"/>
      <c r="S161" s="540"/>
      <c r="T161" s="540"/>
      <c r="U161" s="540"/>
      <c r="V161" s="540"/>
      <c r="W161" s="540"/>
      <c r="X161" s="540"/>
      <c r="Y161" s="540"/>
      <c r="Z161" s="540"/>
    </row>
    <row r="162" ht="14.25">
      <c r="A162" s="620" t="s">
        <v>1284</v>
      </c>
      <c r="B162" s="621" t="s">
        <v>1365</v>
      </c>
      <c r="C162" s="581" t="s">
        <v>279</v>
      </c>
      <c r="D162" s="582" t="str">
        <f>IFERROR(INDEX('показатель 504-п'!F:F,MATCH('УЦН 2.0'!L162,'показатель 504-п'!T:T,0)),"")</f>
        <v>6a911bcb-16fa-4030-98d4-d7fdf3dcbaf3</v>
      </c>
      <c r="E162" s="583">
        <v>347</v>
      </c>
      <c r="F162" s="583">
        <f>IFERROR(INDEX('показатель 504-п'!E:E,MATCH('УЦН 2.0'!L162,'показатель 504-п'!T:T,0)),"")</f>
        <v>322</v>
      </c>
      <c r="G162" s="583" t="s">
        <v>661</v>
      </c>
      <c r="H162" s="585">
        <v>2021</v>
      </c>
      <c r="I162" s="585" t="s">
        <v>156</v>
      </c>
      <c r="J162" s="591" t="s">
        <v>819</v>
      </c>
      <c r="K162" s="583" t="str">
        <f t="shared" si="14"/>
        <v xml:space="preserve">2021 - ВОЛС + Мегафон </v>
      </c>
      <c r="L162" s="583">
        <v>596</v>
      </c>
      <c r="M162" s="560"/>
      <c r="N162" s="567" t="s">
        <v>1190</v>
      </c>
      <c r="O162" s="540"/>
      <c r="P162" s="540"/>
      <c r="Q162" s="540"/>
      <c r="R162" s="540"/>
      <c r="S162" s="540"/>
      <c r="T162" s="540"/>
      <c r="U162" s="540"/>
      <c r="V162" s="540"/>
      <c r="W162" s="540"/>
      <c r="X162" s="540"/>
      <c r="Y162" s="540"/>
      <c r="Z162" s="540"/>
    </row>
    <row r="163" ht="14.25">
      <c r="A163" s="620" t="s">
        <v>1284</v>
      </c>
      <c r="B163" s="621" t="s">
        <v>1366</v>
      </c>
      <c r="C163" s="581" t="s">
        <v>283</v>
      </c>
      <c r="D163" s="582" t="str">
        <f>IFERROR(INDEX('показатель 504-п'!F:F,MATCH('УЦН 2.0'!L163,'показатель 504-п'!T:T,0)),"")</f>
        <v>41ae0cab-decd-43da-b049-f1f7fdebc463</v>
      </c>
      <c r="E163" s="583">
        <v>355</v>
      </c>
      <c r="F163" s="583">
        <f>IFERROR(INDEX('показатель 504-п'!E:E,MATCH('УЦН 2.0'!L163,'показатель 504-п'!T:T,0)),"")</f>
        <v>346</v>
      </c>
      <c r="G163" s="583" t="s">
        <v>661</v>
      </c>
      <c r="H163" s="585">
        <v>2021</v>
      </c>
      <c r="I163" s="585" t="s">
        <v>156</v>
      </c>
      <c r="J163" s="591" t="s">
        <v>819</v>
      </c>
      <c r="K163" s="583" t="str">
        <f t="shared" si="14"/>
        <v xml:space="preserve">2021 - ВОЛС + Мегафон </v>
      </c>
      <c r="L163" s="583">
        <v>607</v>
      </c>
      <c r="M163" s="560"/>
      <c r="N163" s="567" t="s">
        <v>1190</v>
      </c>
      <c r="O163" s="540"/>
      <c r="P163" s="540"/>
      <c r="Q163" s="540"/>
      <c r="R163" s="540"/>
      <c r="S163" s="540"/>
      <c r="T163" s="540"/>
      <c r="U163" s="540"/>
      <c r="V163" s="540"/>
      <c r="W163" s="540"/>
      <c r="X163" s="540"/>
      <c r="Y163" s="540"/>
      <c r="Z163" s="540"/>
    </row>
    <row r="164" ht="14.25">
      <c r="A164" s="620" t="s">
        <v>767</v>
      </c>
      <c r="B164" s="621" t="s">
        <v>1367</v>
      </c>
      <c r="C164" s="581" t="s">
        <v>291</v>
      </c>
      <c r="D164" s="582" t="str">
        <f>IFERROR(INDEX('показатель 504-п'!F:F,MATCH('УЦН 2.0'!L164,'показатель 504-п'!T:T,0)),"")</f>
        <v>ece36246-9701-439f-b153-35446cafefaa</v>
      </c>
      <c r="E164" s="583">
        <v>255</v>
      </c>
      <c r="F164" s="583">
        <f>IFERROR(INDEX('показатель 504-п'!E:E,MATCH('УЦН 2.0'!L164,'показатель 504-п'!T:T,0)),"")</f>
        <v>174</v>
      </c>
      <c r="G164" s="583" t="s">
        <v>661</v>
      </c>
      <c r="H164" s="585">
        <v>2021</v>
      </c>
      <c r="I164" s="585" t="s">
        <v>156</v>
      </c>
      <c r="J164" s="591" t="s">
        <v>819</v>
      </c>
      <c r="K164" s="583" t="str">
        <f t="shared" si="14"/>
        <v xml:space="preserve">2021 - ВОЛС + Мегафон </v>
      </c>
      <c r="L164" s="583">
        <v>670</v>
      </c>
      <c r="M164" s="560"/>
      <c r="N164" s="567" t="s">
        <v>1190</v>
      </c>
      <c r="O164" s="540"/>
      <c r="P164" s="540"/>
      <c r="Q164" s="540"/>
      <c r="R164" s="540"/>
      <c r="S164" s="540"/>
      <c r="T164" s="540"/>
      <c r="U164" s="540"/>
      <c r="V164" s="540"/>
      <c r="W164" s="540"/>
      <c r="X164" s="540"/>
      <c r="Y164" s="540"/>
      <c r="Z164" s="540"/>
    </row>
    <row r="165" ht="14.25">
      <c r="A165" s="620" t="s">
        <v>1217</v>
      </c>
      <c r="B165" s="621" t="s">
        <v>1368</v>
      </c>
      <c r="C165" s="581" t="s">
        <v>308</v>
      </c>
      <c r="D165" s="582" t="str">
        <f>IFERROR(INDEX('показатель 504-п'!F:F,MATCH('УЦН 2.0'!L165,'показатель 504-п'!T:T,0)),"")</f>
        <v>2584bee8-8feb-4818-bb0b-85be37032a6b</v>
      </c>
      <c r="E165" s="583">
        <v>267</v>
      </c>
      <c r="F165" s="583">
        <f>IFERROR(INDEX('показатель 504-п'!E:E,MATCH('УЦН 2.0'!L165,'показатель 504-п'!T:T,0)),"")</f>
        <v>143</v>
      </c>
      <c r="G165" s="583" t="s">
        <v>661</v>
      </c>
      <c r="H165" s="585">
        <v>2021</v>
      </c>
      <c r="I165" s="602" t="s">
        <v>156</v>
      </c>
      <c r="J165" s="591" t="s">
        <v>819</v>
      </c>
      <c r="K165" s="583" t="str">
        <f t="shared" si="14"/>
        <v xml:space="preserve">2021 - ВОЛС + Мегафон </v>
      </c>
      <c r="L165" s="583">
        <v>740</v>
      </c>
      <c r="M165" s="560"/>
      <c r="N165" s="567" t="s">
        <v>1190</v>
      </c>
      <c r="O165" s="540"/>
      <c r="P165" s="540"/>
      <c r="Q165" s="540"/>
      <c r="R165" s="540"/>
      <c r="S165" s="540"/>
      <c r="T165" s="540"/>
      <c r="U165" s="540"/>
      <c r="V165" s="540"/>
      <c r="W165" s="540"/>
      <c r="X165" s="540"/>
      <c r="Y165" s="540"/>
      <c r="Z165" s="540"/>
    </row>
    <row r="166" ht="14.25">
      <c r="A166" s="620" t="s">
        <v>1217</v>
      </c>
      <c r="B166" s="621" t="s">
        <v>1369</v>
      </c>
      <c r="C166" s="581" t="s">
        <v>175</v>
      </c>
      <c r="D166" s="582" t="str">
        <f>IFERROR(INDEX('показатель 504-п'!F:F,MATCH('УЦН 2.0'!L166,'показатель 504-п'!T:T,0)),"")</f>
        <v>320b1d56-147c-4517-a5ca-8ab7c7942f61</v>
      </c>
      <c r="E166" s="583">
        <v>317</v>
      </c>
      <c r="F166" s="583">
        <f>IFERROR(INDEX('показатель 504-п'!E:E,MATCH('УЦН 2.0'!L166,'показатель 504-п'!T:T,0)),"")</f>
        <v>156</v>
      </c>
      <c r="G166" s="583" t="s">
        <v>661</v>
      </c>
      <c r="H166" s="585">
        <v>2021</v>
      </c>
      <c r="I166" s="601" t="s">
        <v>156</v>
      </c>
      <c r="J166" s="591" t="s">
        <v>819</v>
      </c>
      <c r="K166" s="583" t="str">
        <f t="shared" si="14"/>
        <v xml:space="preserve">2021 - ВОЛС + Мегафон </v>
      </c>
      <c r="L166" s="583">
        <v>772</v>
      </c>
      <c r="M166" s="560"/>
      <c r="N166" s="567" t="s">
        <v>1190</v>
      </c>
      <c r="O166" s="540"/>
      <c r="P166" s="540"/>
      <c r="Q166" s="540"/>
      <c r="R166" s="540"/>
      <c r="S166" s="540"/>
      <c r="T166" s="540"/>
      <c r="U166" s="540"/>
      <c r="V166" s="540"/>
      <c r="W166" s="540"/>
      <c r="X166" s="540"/>
      <c r="Y166" s="540"/>
      <c r="Z166" s="540"/>
    </row>
    <row r="167" ht="14.25">
      <c r="A167" s="620" t="s">
        <v>1217</v>
      </c>
      <c r="B167" s="621" t="s">
        <v>1370</v>
      </c>
      <c r="C167" s="581" t="s">
        <v>314</v>
      </c>
      <c r="D167" s="582" t="str">
        <f>IFERROR(INDEX('показатель 504-п'!F:F,MATCH('УЦН 2.0'!L167,'показатель 504-п'!T:T,0)),"")</f>
        <v>54213b2c-4464-47e8-8df7-185b7cd3fb6a</v>
      </c>
      <c r="E167" s="583">
        <v>360</v>
      </c>
      <c r="F167" s="583">
        <f>IFERROR(INDEX('показатель 504-п'!E:E,MATCH('УЦН 2.0'!L167,'показатель 504-п'!T:T,0)),"")</f>
        <v>247</v>
      </c>
      <c r="G167" s="583" t="s">
        <v>661</v>
      </c>
      <c r="H167" s="585">
        <v>2021</v>
      </c>
      <c r="I167" s="601" t="s">
        <v>156</v>
      </c>
      <c r="J167" s="591" t="s">
        <v>819</v>
      </c>
      <c r="K167" s="583" t="str">
        <f t="shared" si="14"/>
        <v xml:space="preserve">2021 - ВОЛС + Мегафон </v>
      </c>
      <c r="L167" s="583">
        <v>783</v>
      </c>
      <c r="M167" s="560"/>
      <c r="N167" s="567" t="s">
        <v>1190</v>
      </c>
      <c r="O167" s="540"/>
      <c r="P167" s="540"/>
      <c r="Q167" s="540"/>
      <c r="R167" s="540"/>
      <c r="S167" s="540"/>
      <c r="T167" s="540"/>
      <c r="U167" s="540"/>
      <c r="V167" s="540"/>
      <c r="W167" s="540"/>
      <c r="X167" s="540"/>
      <c r="Y167" s="540"/>
      <c r="Z167" s="540"/>
    </row>
    <row r="168" ht="14.25">
      <c r="A168" s="620" t="s">
        <v>1217</v>
      </c>
      <c r="B168" s="621" t="s">
        <v>1371</v>
      </c>
      <c r="C168" s="581" t="s">
        <v>318</v>
      </c>
      <c r="D168" s="582" t="str">
        <f>IFERROR(INDEX('показатель 504-п'!F:F,MATCH('УЦН 2.0'!L168,'показатель 504-п'!T:T,0)),"")</f>
        <v>1a7901fe-0a33-4ef1-90b2-67d15a7be46d</v>
      </c>
      <c r="E168" s="583">
        <v>302</v>
      </c>
      <c r="F168" s="583">
        <f>IFERROR(INDEX('показатель 504-п'!E:E,MATCH('УЦН 2.0'!L168,'показатель 504-п'!T:T,0)),"")</f>
        <v>190</v>
      </c>
      <c r="G168" s="583" t="s">
        <v>661</v>
      </c>
      <c r="H168" s="585">
        <v>2021</v>
      </c>
      <c r="I168" s="601" t="s">
        <v>156</v>
      </c>
      <c r="J168" s="591" t="s">
        <v>819</v>
      </c>
      <c r="K168" s="583" t="str">
        <f t="shared" si="14"/>
        <v xml:space="preserve">2021 - ВОЛС + Мегафон </v>
      </c>
      <c r="L168" s="583">
        <v>790</v>
      </c>
      <c r="M168" s="560"/>
      <c r="N168" s="567" t="s">
        <v>1190</v>
      </c>
      <c r="O168" s="540"/>
      <c r="P168" s="540"/>
      <c r="Q168" s="540"/>
      <c r="R168" s="540"/>
      <c r="S168" s="540"/>
      <c r="T168" s="540"/>
      <c r="U168" s="540"/>
      <c r="V168" s="540"/>
      <c r="W168" s="540"/>
      <c r="X168" s="540"/>
      <c r="Y168" s="540"/>
      <c r="Z168" s="540"/>
    </row>
    <row r="169" ht="14.25">
      <c r="A169" s="620" t="s">
        <v>1217</v>
      </c>
      <c r="B169" s="621" t="s">
        <v>1372</v>
      </c>
      <c r="C169" s="581" t="s">
        <v>319</v>
      </c>
      <c r="D169" s="582" t="str">
        <f>IFERROR(INDEX('показатель 504-п'!F:F,MATCH('УЦН 2.0'!L169,'показатель 504-п'!T:T,0)),"")</f>
        <v>65d46fa6-0c2c-4120-a089-db1536e8323e</v>
      </c>
      <c r="E169" s="583">
        <v>274</v>
      </c>
      <c r="F169" s="583">
        <f>IFERROR(INDEX('показатель 504-п'!E:E,MATCH('УЦН 2.0'!L169,'показатель 504-п'!T:T,0)),"")</f>
        <v>255</v>
      </c>
      <c r="G169" s="583" t="s">
        <v>661</v>
      </c>
      <c r="H169" s="585">
        <v>2021</v>
      </c>
      <c r="I169" s="601" t="s">
        <v>156</v>
      </c>
      <c r="J169" s="591" t="s">
        <v>819</v>
      </c>
      <c r="K169" s="583" t="str">
        <f t="shared" si="14"/>
        <v xml:space="preserve">2021 - ВОЛС + Мегафон </v>
      </c>
      <c r="L169" s="583">
        <v>793</v>
      </c>
      <c r="M169" s="560"/>
      <c r="N169" s="567" t="s">
        <v>1190</v>
      </c>
      <c r="O169" s="540"/>
    </row>
    <row r="170" ht="14.25">
      <c r="A170" s="620" t="s">
        <v>768</v>
      </c>
      <c r="B170" s="621" t="s">
        <v>1373</v>
      </c>
      <c r="C170" s="581" t="s">
        <v>321</v>
      </c>
      <c r="D170" s="582" t="str">
        <f>IFERROR(INDEX('показатель 504-п'!F:F,MATCH('УЦН 2.0'!L170,'показатель 504-п'!T:T,0)),"")</f>
        <v>4769177e-bc4c-4833-a779-1a5e4c4237fb</v>
      </c>
      <c r="E170" s="583">
        <v>489</v>
      </c>
      <c r="F170" s="583">
        <f>IFERROR(INDEX('показатель 504-п'!E:E,MATCH('УЦН 2.0'!L170,'показатель 504-п'!T:T,0)),"")</f>
        <v>430</v>
      </c>
      <c r="G170" s="583" t="s">
        <v>661</v>
      </c>
      <c r="H170" s="585">
        <v>2021</v>
      </c>
      <c r="I170" s="601" t="s">
        <v>156</v>
      </c>
      <c r="J170" s="591" t="s">
        <v>819</v>
      </c>
      <c r="K170" s="583" t="str">
        <f t="shared" si="14"/>
        <v xml:space="preserve">2021 - ВОЛС + Мегафон </v>
      </c>
      <c r="L170" s="583">
        <v>808</v>
      </c>
      <c r="M170" s="560"/>
      <c r="N170" s="567" t="s">
        <v>1190</v>
      </c>
      <c r="O170" s="540"/>
      <c r="P170" s="540"/>
      <c r="Q170" s="540"/>
      <c r="R170" s="540"/>
      <c r="S170" s="540"/>
      <c r="T170" s="540"/>
      <c r="U170" s="540"/>
      <c r="V170" s="540"/>
      <c r="W170" s="540"/>
      <c r="X170" s="540"/>
      <c r="Y170" s="540"/>
      <c r="Z170" s="540"/>
    </row>
    <row r="171" ht="14.25">
      <c r="A171" s="620" t="s">
        <v>1143</v>
      </c>
      <c r="B171" s="621" t="s">
        <v>1374</v>
      </c>
      <c r="C171" s="581" t="s">
        <v>335</v>
      </c>
      <c r="D171" s="582" t="str">
        <f>IFERROR(INDEX('показатель 504-п'!F:F,MATCH('УЦН 2.0'!L171,'показатель 504-п'!T:T,0)),"")</f>
        <v>a59b6325-b670-4315-93d4-5ef7aaa4bdf1</v>
      </c>
      <c r="E171" s="583">
        <v>310</v>
      </c>
      <c r="F171" s="583">
        <f>IFERROR(INDEX('показатель 504-п'!E:E,MATCH('УЦН 2.0'!L171,'показатель 504-п'!T:T,0)),"")</f>
        <v>197</v>
      </c>
      <c r="G171" s="583" t="s">
        <v>661</v>
      </c>
      <c r="H171" s="585">
        <v>2021</v>
      </c>
      <c r="I171" s="601" t="s">
        <v>156</v>
      </c>
      <c r="J171" s="591" t="s">
        <v>819</v>
      </c>
      <c r="K171" s="583" t="str">
        <f t="shared" si="14"/>
        <v xml:space="preserve">2021 - ВОЛС + Мегафон </v>
      </c>
      <c r="L171" s="583">
        <v>912</v>
      </c>
      <c r="M171" s="560"/>
      <c r="N171" s="567" t="s">
        <v>1190</v>
      </c>
      <c r="O171" s="540"/>
      <c r="P171" s="540"/>
      <c r="Q171" s="540"/>
      <c r="R171" s="540"/>
      <c r="S171" s="540"/>
      <c r="T171" s="540"/>
      <c r="U171" s="540"/>
      <c r="V171" s="540"/>
      <c r="W171" s="540"/>
      <c r="X171" s="540"/>
      <c r="Y171" s="540"/>
      <c r="Z171" s="540"/>
    </row>
    <row r="172" ht="14.25">
      <c r="A172" s="620" t="s">
        <v>1143</v>
      </c>
      <c r="B172" s="621" t="s">
        <v>1375</v>
      </c>
      <c r="C172" s="581" t="s">
        <v>337</v>
      </c>
      <c r="D172" s="582" t="str">
        <f>IFERROR(INDEX('показатель 504-п'!F:F,MATCH('УЦН 2.0'!L172,'показатель 504-п'!T:T,0)),"")</f>
        <v>bf3567b8-a7a0-4893-83ee-00d3aa44fe37</v>
      </c>
      <c r="E172" s="583">
        <v>417</v>
      </c>
      <c r="F172" s="583">
        <f>IFERROR(INDEX('показатель 504-п'!E:E,MATCH('УЦН 2.0'!L172,'показатель 504-п'!T:T,0)),"")</f>
        <v>298</v>
      </c>
      <c r="G172" s="583" t="s">
        <v>661</v>
      </c>
      <c r="H172" s="585">
        <v>2021</v>
      </c>
      <c r="I172" s="601" t="s">
        <v>156</v>
      </c>
      <c r="J172" s="591" t="s">
        <v>819</v>
      </c>
      <c r="K172" s="583" t="str">
        <f t="shared" si="14"/>
        <v xml:space="preserve">2021 - ВОЛС + Мегафон </v>
      </c>
      <c r="L172" s="583">
        <v>932</v>
      </c>
      <c r="M172" s="560"/>
      <c r="N172" s="567" t="s">
        <v>1190</v>
      </c>
      <c r="O172" s="540"/>
      <c r="P172" s="540"/>
      <c r="Q172" s="540"/>
      <c r="R172" s="540"/>
      <c r="S172" s="540"/>
      <c r="T172" s="540"/>
      <c r="U172" s="540"/>
      <c r="V172" s="540"/>
      <c r="W172" s="540"/>
      <c r="X172" s="540"/>
      <c r="Y172" s="540"/>
      <c r="Z172" s="540"/>
    </row>
    <row r="173" ht="14.25">
      <c r="A173" s="620" t="s">
        <v>774</v>
      </c>
      <c r="B173" s="621" t="s">
        <v>1376</v>
      </c>
      <c r="C173" s="581" t="s">
        <v>364</v>
      </c>
      <c r="D173" s="582" t="str">
        <f>IFERROR(INDEX('показатель 504-п'!F:F,MATCH('УЦН 2.0'!L173,'показатель 504-п'!T:T,0)),"")</f>
        <v>2d0f550e-1e81-4b2b-905d-d2e8c105d1ab</v>
      </c>
      <c r="E173" s="583">
        <v>340</v>
      </c>
      <c r="F173" s="583">
        <f>IFERROR(INDEX('показатель 504-п'!E:E,MATCH('УЦН 2.0'!L173,'показатель 504-п'!T:T,0)),"")</f>
        <v>279</v>
      </c>
      <c r="G173" s="583" t="s">
        <v>661</v>
      </c>
      <c r="H173" s="585">
        <v>2021</v>
      </c>
      <c r="I173" s="601" t="s">
        <v>156</v>
      </c>
      <c r="J173" s="591" t="s">
        <v>819</v>
      </c>
      <c r="K173" s="583" t="str">
        <f t="shared" si="14"/>
        <v xml:space="preserve">2021 - ВОЛС + Мегафон </v>
      </c>
      <c r="L173" s="583">
        <v>1082</v>
      </c>
      <c r="M173" s="560"/>
      <c r="N173" s="567" t="s">
        <v>1190</v>
      </c>
      <c r="O173" s="540"/>
      <c r="P173" s="540"/>
      <c r="Q173" s="540"/>
      <c r="R173" s="540"/>
      <c r="S173" s="540"/>
      <c r="T173" s="540"/>
      <c r="U173" s="540"/>
      <c r="V173" s="540"/>
      <c r="W173" s="540"/>
      <c r="X173" s="540"/>
      <c r="Y173" s="540"/>
      <c r="Z173" s="540"/>
    </row>
    <row r="174" ht="14.25">
      <c r="A174" s="620" t="s">
        <v>774</v>
      </c>
      <c r="B174" s="621" t="s">
        <v>1377</v>
      </c>
      <c r="C174" s="581" t="s">
        <v>372</v>
      </c>
      <c r="D174" s="582" t="str">
        <f>IFERROR(INDEX('показатель 504-п'!F:F,MATCH('УЦН 2.0'!L174,'показатель 504-п'!T:T,0)),"")</f>
        <v>c2cdd5bc-05e5-4dfb-95ed-802309b7a7f0</v>
      </c>
      <c r="E174" s="583">
        <v>310</v>
      </c>
      <c r="F174" s="583">
        <f>IFERROR(INDEX('показатель 504-п'!E:E,MATCH('УЦН 2.0'!L174,'показатель 504-п'!T:T,0)),"")</f>
        <v>250</v>
      </c>
      <c r="G174" s="583" t="s">
        <v>661</v>
      </c>
      <c r="H174" s="585">
        <v>2021</v>
      </c>
      <c r="I174" s="601" t="s">
        <v>156</v>
      </c>
      <c r="J174" s="591" t="s">
        <v>819</v>
      </c>
      <c r="K174" s="583" t="str">
        <f t="shared" si="14"/>
        <v xml:space="preserve">2021 - ВОЛС + Мегафон </v>
      </c>
      <c r="L174" s="583">
        <v>1109</v>
      </c>
      <c r="M174" s="560"/>
      <c r="N174" s="567" t="s">
        <v>1190</v>
      </c>
      <c r="O174" s="540"/>
      <c r="P174" s="540"/>
      <c r="Q174" s="540"/>
      <c r="R174" s="540"/>
      <c r="S174" s="540"/>
      <c r="T174" s="540"/>
      <c r="U174" s="540"/>
      <c r="V174" s="540"/>
      <c r="W174" s="540"/>
      <c r="X174" s="540"/>
      <c r="Y174" s="540"/>
      <c r="Z174" s="540"/>
    </row>
    <row r="175" ht="14.25">
      <c r="A175" s="620" t="s">
        <v>774</v>
      </c>
      <c r="B175" s="621" t="s">
        <v>1378</v>
      </c>
      <c r="C175" s="581" t="s">
        <v>377</v>
      </c>
      <c r="D175" s="582" t="str">
        <f>IFERROR(INDEX('показатель 504-п'!F:F,MATCH('УЦН 2.0'!L175,'показатель 504-п'!T:T,0)),"")</f>
        <v>6f07ffa1-62c6-4809-ad26-d1ae4013e2d9</v>
      </c>
      <c r="E175" s="583">
        <v>262</v>
      </c>
      <c r="F175" s="583">
        <f>IFERROR(INDEX('показатель 504-п'!E:E,MATCH('УЦН 2.0'!L175,'показатель 504-п'!T:T,0)),"")</f>
        <v>193</v>
      </c>
      <c r="G175" s="583" t="s">
        <v>661</v>
      </c>
      <c r="H175" s="585">
        <v>2021</v>
      </c>
      <c r="I175" s="585" t="s">
        <v>156</v>
      </c>
      <c r="J175" s="591" t="s">
        <v>819</v>
      </c>
      <c r="K175" s="583" t="str">
        <f t="shared" si="14"/>
        <v xml:space="preserve">2021 - ВОЛС + Мегафон </v>
      </c>
      <c r="L175" s="583">
        <v>1133</v>
      </c>
      <c r="M175" s="560"/>
      <c r="N175" s="567" t="s">
        <v>1190</v>
      </c>
      <c r="O175" s="540"/>
      <c r="P175" s="540"/>
      <c r="Q175" s="540"/>
      <c r="R175" s="540"/>
      <c r="S175" s="540"/>
      <c r="T175" s="540"/>
      <c r="U175" s="540"/>
      <c r="V175" s="540"/>
      <c r="W175" s="540"/>
      <c r="X175" s="540"/>
      <c r="Y175" s="540"/>
      <c r="Z175" s="540"/>
    </row>
    <row r="176" ht="14.25">
      <c r="A176" s="620" t="s">
        <v>730</v>
      </c>
      <c r="B176" s="621" t="s">
        <v>1379</v>
      </c>
      <c r="C176" s="581" t="s">
        <v>395</v>
      </c>
      <c r="D176" s="582" t="str">
        <f>IFERROR(INDEX('показатель 504-п'!F:F,MATCH('УЦН 2.0'!L176,'показатель 504-п'!T:T,0)),"")</f>
        <v>2f20265a-268b-4a36-9f0e-de9a1ca330c2</v>
      </c>
      <c r="E176" s="583">
        <v>403</v>
      </c>
      <c r="F176" s="583">
        <f>IFERROR(INDEX('показатель 504-п'!E:E,MATCH('УЦН 2.0'!L176,'показатель 504-п'!T:T,0)),"")</f>
        <v>335</v>
      </c>
      <c r="G176" s="583" t="s">
        <v>661</v>
      </c>
      <c r="H176" s="585">
        <v>2021</v>
      </c>
      <c r="I176" s="585" t="s">
        <v>156</v>
      </c>
      <c r="J176" s="591" t="s">
        <v>819</v>
      </c>
      <c r="K176" s="583" t="str">
        <f t="shared" si="14"/>
        <v xml:space="preserve">2021 - ВОЛС + Мегафон </v>
      </c>
      <c r="L176" s="583">
        <v>1315</v>
      </c>
      <c r="M176" s="560"/>
      <c r="N176" s="567" t="s">
        <v>1190</v>
      </c>
      <c r="O176" s="540"/>
      <c r="P176" s="540"/>
      <c r="Q176" s="540"/>
      <c r="R176" s="540"/>
      <c r="S176" s="540"/>
      <c r="T176" s="540"/>
      <c r="U176" s="540"/>
      <c r="V176" s="540"/>
      <c r="W176" s="540"/>
      <c r="X176" s="540"/>
      <c r="Y176" s="540"/>
      <c r="Z176" s="540"/>
    </row>
    <row r="177" ht="14.25">
      <c r="A177" s="620" t="s">
        <v>1234</v>
      </c>
      <c r="B177" s="621" t="s">
        <v>1380</v>
      </c>
      <c r="C177" s="581" t="s">
        <v>400</v>
      </c>
      <c r="D177" s="582" t="str">
        <f>IFERROR(INDEX('показатель 504-п'!F:F,MATCH('УЦН 2.0'!L177,'показатель 504-п'!T:T,0)),"")</f>
        <v>2b8efcec-7a30-45f1-b94c-e9183436082b</v>
      </c>
      <c r="E177" s="583">
        <v>359</v>
      </c>
      <c r="F177" s="583">
        <f>IFERROR(INDEX('показатель 504-п'!E:E,MATCH('УЦН 2.0'!L177,'показатель 504-п'!T:T,0)),"")</f>
        <v>306</v>
      </c>
      <c r="G177" s="583" t="s">
        <v>661</v>
      </c>
      <c r="H177" s="585">
        <v>2021</v>
      </c>
      <c r="I177" s="585" t="s">
        <v>156</v>
      </c>
      <c r="J177" s="591" t="s">
        <v>819</v>
      </c>
      <c r="K177" s="583" t="str">
        <f t="shared" si="14"/>
        <v xml:space="preserve">2021 - ВОЛС + Мегафон </v>
      </c>
      <c r="L177" s="583">
        <v>1351</v>
      </c>
      <c r="M177" s="560"/>
      <c r="N177" s="567" t="s">
        <v>1190</v>
      </c>
      <c r="O177" s="540"/>
      <c r="P177" s="540"/>
      <c r="Q177" s="540"/>
      <c r="R177" s="540"/>
      <c r="S177" s="540"/>
      <c r="T177" s="540"/>
      <c r="U177" s="540"/>
      <c r="V177" s="540"/>
      <c r="W177" s="540"/>
      <c r="X177" s="540"/>
      <c r="Y177" s="540"/>
      <c r="Z177" s="540"/>
    </row>
    <row r="178" ht="14.25">
      <c r="A178" s="620" t="s">
        <v>1234</v>
      </c>
      <c r="B178" s="621" t="s">
        <v>1381</v>
      </c>
      <c r="C178" s="581" t="s">
        <v>401</v>
      </c>
      <c r="D178" s="582" t="str">
        <f>IFERROR(INDEX('показатель 504-п'!F:F,MATCH('УЦН 2.0'!L178,'показатель 504-п'!T:T,0)),"")</f>
        <v>240a4d8c-6cc4-4a5c-8eb2-4d63a2c3d927</v>
      </c>
      <c r="E178" s="583">
        <v>339</v>
      </c>
      <c r="F178" s="583">
        <f>IFERROR(INDEX('показатель 504-п'!E:E,MATCH('УЦН 2.0'!L178,'показатель 504-п'!T:T,0)),"")</f>
        <v>241</v>
      </c>
      <c r="G178" s="583" t="s">
        <v>661</v>
      </c>
      <c r="H178" s="585">
        <v>2021</v>
      </c>
      <c r="I178" s="601" t="s">
        <v>156</v>
      </c>
      <c r="J178" s="591" t="s">
        <v>819</v>
      </c>
      <c r="K178" s="583" t="str">
        <f t="shared" si="14"/>
        <v xml:space="preserve">2021 - ВОЛС + Мегафон </v>
      </c>
      <c r="L178" s="583">
        <v>1363</v>
      </c>
      <c r="M178" s="560"/>
      <c r="N178" s="567" t="s">
        <v>1190</v>
      </c>
      <c r="O178" s="540"/>
      <c r="P178" s="540"/>
      <c r="Q178" s="540"/>
      <c r="R178" s="540"/>
      <c r="S178" s="540"/>
      <c r="T178" s="540"/>
      <c r="U178" s="540"/>
      <c r="V178" s="540"/>
      <c r="W178" s="540"/>
      <c r="X178" s="540"/>
      <c r="Y178" s="540"/>
      <c r="Z178" s="540"/>
    </row>
    <row r="179" ht="14.25">
      <c r="A179" s="620" t="s">
        <v>1163</v>
      </c>
      <c r="B179" s="621" t="s">
        <v>156</v>
      </c>
      <c r="C179" s="581" t="s">
        <v>144</v>
      </c>
      <c r="D179" s="582" t="str">
        <f>IFERROR(INDEX('показатель 504-п'!F:F,MATCH('УЦН 2.0'!L179,'показатель 504-п'!T:T,0)),"")</f>
        <v>d629e763-3a1b-422a-bd70-48d0feba82ab</v>
      </c>
      <c r="E179" s="583">
        <v>346</v>
      </c>
      <c r="F179" s="583">
        <f>IFERROR(INDEX('показатель 504-п'!E:E,MATCH('УЦН 2.0'!L179,'показатель 504-п'!T:T,0)),"")</f>
        <v>234</v>
      </c>
      <c r="G179" s="583" t="s">
        <v>661</v>
      </c>
      <c r="H179" s="585">
        <v>2021</v>
      </c>
      <c r="I179" s="601" t="s">
        <v>156</v>
      </c>
      <c r="J179" s="591" t="s">
        <v>819</v>
      </c>
      <c r="K179" s="583" t="str">
        <f t="shared" si="14"/>
        <v xml:space="preserve">2021 - ВОЛС + Мегафон </v>
      </c>
      <c r="L179" s="583">
        <v>1517</v>
      </c>
      <c r="M179" s="560"/>
      <c r="N179" s="567" t="s">
        <v>1190</v>
      </c>
      <c r="O179" s="540"/>
      <c r="P179" s="540"/>
      <c r="Q179" s="540"/>
      <c r="R179" s="540"/>
      <c r="S179" s="540"/>
      <c r="T179" s="540"/>
      <c r="U179" s="540"/>
      <c r="V179" s="540"/>
      <c r="W179" s="540"/>
      <c r="X179" s="540"/>
      <c r="Y179" s="540"/>
      <c r="Z179" s="540"/>
    </row>
    <row r="180" ht="14.25">
      <c r="A180" s="620" t="s">
        <v>1163</v>
      </c>
      <c r="B180" s="621" t="s">
        <v>156</v>
      </c>
      <c r="C180" s="581" t="s">
        <v>421</v>
      </c>
      <c r="D180" s="582" t="str">
        <f>IFERROR(INDEX('показатель 504-п'!F:F,MATCH('УЦН 2.0'!L180,'показатель 504-п'!T:T,0)),"")</f>
        <v>3311fd4b-7493-4e55-a95b-e19d3fa38ad7</v>
      </c>
      <c r="E180" s="583">
        <v>404</v>
      </c>
      <c r="F180" s="583">
        <f>IFERROR(INDEX('показатель 504-п'!E:E,MATCH('УЦН 2.0'!L180,'показатель 504-п'!T:T,0)),"")</f>
        <v>364</v>
      </c>
      <c r="G180" s="583" t="s">
        <v>661</v>
      </c>
      <c r="H180" s="585">
        <v>2021</v>
      </c>
      <c r="I180" s="601" t="s">
        <v>156</v>
      </c>
      <c r="J180" s="591" t="s">
        <v>819</v>
      </c>
      <c r="K180" s="583" t="str">
        <f t="shared" si="14"/>
        <v xml:space="preserve">2021 - ВОЛС + Мегафон </v>
      </c>
      <c r="L180" s="583">
        <v>1522</v>
      </c>
      <c r="M180" s="560"/>
      <c r="N180" s="567" t="s">
        <v>1190</v>
      </c>
      <c r="O180" s="540"/>
      <c r="P180" s="540"/>
      <c r="Q180" s="540"/>
      <c r="R180" s="540"/>
      <c r="S180" s="540"/>
      <c r="T180" s="540"/>
      <c r="U180" s="540"/>
      <c r="V180" s="540"/>
      <c r="W180" s="540"/>
      <c r="X180" s="540"/>
      <c r="Y180" s="540"/>
      <c r="Z180" s="540"/>
    </row>
    <row r="181" ht="14.25">
      <c r="A181" s="620" t="s">
        <v>1163</v>
      </c>
      <c r="B181" s="621" t="s">
        <v>156</v>
      </c>
      <c r="C181" s="581" t="s">
        <v>423</v>
      </c>
      <c r="D181" s="582" t="str">
        <f>IFERROR(INDEX('показатель 504-п'!F:F,MATCH('УЦН 2.0'!L181,'показатель 504-п'!T:T,0)),"")</f>
        <v>c73c9c25-e059-4816-85d2-06c77dceb726</v>
      </c>
      <c r="E181" s="583">
        <v>349</v>
      </c>
      <c r="F181" s="583">
        <f>IFERROR(INDEX('показатель 504-п'!E:E,MATCH('УЦН 2.0'!L181,'показатель 504-п'!T:T,0)),"")</f>
        <v>305</v>
      </c>
      <c r="G181" s="583" t="s">
        <v>661</v>
      </c>
      <c r="H181" s="585">
        <v>2021</v>
      </c>
      <c r="I181" s="601" t="s">
        <v>156</v>
      </c>
      <c r="J181" s="591" t="s">
        <v>819</v>
      </c>
      <c r="K181" s="583" t="str">
        <f t="shared" si="14"/>
        <v xml:space="preserve">2021 - ВОЛС + Мегафон </v>
      </c>
      <c r="L181" s="583">
        <v>1526</v>
      </c>
      <c r="M181" s="560"/>
      <c r="N181" s="567" t="s">
        <v>1190</v>
      </c>
      <c r="O181" s="540"/>
      <c r="P181" s="540"/>
      <c r="Q181" s="540"/>
      <c r="R181" s="540"/>
      <c r="S181" s="540"/>
      <c r="T181" s="540"/>
      <c r="U181" s="540"/>
      <c r="V181" s="540"/>
      <c r="W181" s="540"/>
      <c r="X181" s="540"/>
      <c r="Y181" s="540"/>
      <c r="Z181" s="540"/>
    </row>
    <row r="182" ht="14.25">
      <c r="D182" s="541"/>
      <c r="E182" s="542"/>
      <c r="F182" s="542"/>
      <c r="I182" s="545"/>
      <c r="K182" s="543"/>
    </row>
    <row r="183" ht="14.25">
      <c r="D183" s="541"/>
      <c r="E183" s="542"/>
      <c r="F183" s="542"/>
      <c r="I183" s="545"/>
      <c r="K183" s="543"/>
    </row>
    <row r="184" ht="14.25">
      <c r="D184" s="541"/>
      <c r="E184" s="542"/>
      <c r="F184" s="542"/>
      <c r="I184" s="545"/>
      <c r="K184" s="543"/>
    </row>
    <row r="185" ht="14.25">
      <c r="D185" s="541"/>
      <c r="E185" s="542"/>
      <c r="F185" s="542"/>
      <c r="I185" s="545"/>
      <c r="K185" s="543"/>
    </row>
    <row r="186" ht="14.25">
      <c r="D186" s="541"/>
      <c r="E186" s="542"/>
      <c r="F186" s="542"/>
      <c r="I186" s="545"/>
      <c r="K186" s="543"/>
    </row>
    <row r="187" ht="14.25">
      <c r="D187" s="541"/>
      <c r="E187" s="542"/>
      <c r="F187" s="542"/>
      <c r="I187" s="545"/>
      <c r="K187" s="543"/>
    </row>
    <row r="188" ht="14.25">
      <c r="D188" s="541"/>
      <c r="E188" s="542"/>
      <c r="F188" s="542"/>
      <c r="I188" s="545"/>
      <c r="K188" s="543"/>
    </row>
    <row r="189" ht="14.25">
      <c r="D189" s="541"/>
      <c r="E189" s="542"/>
      <c r="F189" s="542"/>
      <c r="I189" s="545"/>
      <c r="K189" s="543"/>
    </row>
    <row r="190" ht="14.25">
      <c r="D190" s="541"/>
      <c r="E190" s="542"/>
      <c r="F190" s="542"/>
      <c r="I190" s="545"/>
      <c r="K190" s="543"/>
    </row>
    <row r="191" ht="14.25">
      <c r="D191" s="541"/>
      <c r="E191" s="542"/>
      <c r="F191" s="542"/>
      <c r="I191" s="545"/>
      <c r="K191" s="543"/>
    </row>
    <row r="192" ht="14.25">
      <c r="D192" s="541"/>
      <c r="E192" s="542"/>
      <c r="F192" s="542"/>
      <c r="I192" s="545"/>
      <c r="K192" s="543"/>
    </row>
    <row r="193" ht="14.25">
      <c r="D193" s="541"/>
      <c r="E193" s="542"/>
      <c r="F193" s="542"/>
      <c r="I193" s="545"/>
      <c r="K193" s="543"/>
    </row>
    <row r="194" ht="14.25">
      <c r="D194" s="541"/>
      <c r="E194" s="542"/>
      <c r="F194" s="542"/>
      <c r="I194" s="545"/>
      <c r="K194" s="543"/>
    </row>
    <row r="195" ht="14.25">
      <c r="D195" s="541"/>
      <c r="E195" s="542"/>
      <c r="F195" s="542"/>
      <c r="I195" s="545"/>
      <c r="K195" s="543"/>
    </row>
    <row r="196" ht="14.25">
      <c r="D196" s="541"/>
      <c r="E196" s="542"/>
      <c r="F196" s="542"/>
      <c r="I196" s="545"/>
      <c r="K196" s="543"/>
    </row>
    <row r="197" ht="14.25">
      <c r="D197" s="541"/>
      <c r="E197" s="542"/>
      <c r="F197" s="542"/>
      <c r="I197" s="545"/>
      <c r="K197" s="543"/>
    </row>
    <row r="198" ht="14.25">
      <c r="D198" s="541"/>
      <c r="E198" s="542"/>
      <c r="F198" s="542"/>
      <c r="I198" s="545"/>
      <c r="K198" s="543"/>
    </row>
    <row r="199" ht="14.25">
      <c r="D199" s="541"/>
      <c r="E199" s="542"/>
      <c r="F199" s="542"/>
      <c r="I199" s="545"/>
      <c r="K199" s="543"/>
    </row>
    <row r="200" ht="14.25">
      <c r="D200" s="541"/>
      <c r="E200" s="542"/>
      <c r="F200" s="542"/>
      <c r="I200" s="545"/>
      <c r="K200" s="543"/>
    </row>
    <row r="201" ht="14.25">
      <c r="D201" s="541"/>
      <c r="E201" s="542"/>
      <c r="F201" s="542"/>
      <c r="I201" s="545"/>
      <c r="K201" s="543"/>
    </row>
    <row r="202" ht="14.25">
      <c r="D202" s="541"/>
      <c r="E202" s="542"/>
      <c r="F202" s="542"/>
      <c r="I202" s="545"/>
      <c r="K202" s="543"/>
    </row>
    <row r="203" ht="14.25">
      <c r="D203" s="541"/>
      <c r="E203" s="542"/>
      <c r="F203" s="542"/>
      <c r="I203" s="545"/>
      <c r="K203" s="543"/>
    </row>
    <row r="204" ht="14.25">
      <c r="D204" s="541"/>
      <c r="E204" s="542"/>
      <c r="F204" s="542"/>
      <c r="I204" s="545"/>
      <c r="K204" s="543"/>
    </row>
    <row r="205" ht="14.25">
      <c r="D205" s="541"/>
      <c r="E205" s="542"/>
      <c r="F205" s="542"/>
      <c r="I205" s="545"/>
      <c r="K205" s="543"/>
    </row>
    <row r="206" ht="14.25">
      <c r="D206" s="541"/>
      <c r="E206" s="542"/>
      <c r="F206" s="542"/>
      <c r="I206" s="545"/>
      <c r="K206" s="543"/>
    </row>
    <row r="207" ht="14.25">
      <c r="D207" s="541"/>
      <c r="E207" s="542"/>
      <c r="F207" s="542"/>
      <c r="I207" s="545"/>
      <c r="K207" s="543"/>
    </row>
    <row r="208" ht="14.25">
      <c r="D208" s="541"/>
      <c r="E208" s="542"/>
      <c r="F208" s="542"/>
      <c r="I208" s="545"/>
      <c r="K208" s="543"/>
    </row>
    <row r="209" ht="14.25">
      <c r="D209" s="541"/>
      <c r="E209" s="542"/>
      <c r="F209" s="542"/>
      <c r="I209" s="545"/>
      <c r="K209" s="543"/>
    </row>
    <row r="210" ht="14.25">
      <c r="D210" s="541"/>
      <c r="E210" s="542"/>
      <c r="F210" s="542"/>
      <c r="I210" s="545"/>
      <c r="K210" s="543"/>
    </row>
    <row r="211" ht="14.25">
      <c r="D211" s="541"/>
      <c r="E211" s="542"/>
      <c r="F211" s="542"/>
      <c r="I211" s="545"/>
      <c r="K211" s="543"/>
    </row>
    <row r="212" ht="14.25">
      <c r="D212" s="541"/>
      <c r="E212" s="542"/>
      <c r="F212" s="542"/>
      <c r="I212" s="545"/>
      <c r="K212" s="543"/>
    </row>
    <row r="213" ht="14.25">
      <c r="D213" s="541"/>
      <c r="E213" s="542"/>
      <c r="F213" s="542"/>
      <c r="I213" s="545"/>
      <c r="K213" s="543"/>
    </row>
    <row r="214" ht="14.25">
      <c r="D214" s="541"/>
      <c r="E214" s="542"/>
      <c r="F214" s="542"/>
      <c r="I214" s="545"/>
      <c r="K214" s="543"/>
    </row>
    <row r="215" ht="14.25">
      <c r="D215" s="541"/>
      <c r="E215" s="542"/>
      <c r="F215" s="542"/>
      <c r="I215" s="545"/>
      <c r="K215" s="543"/>
    </row>
    <row r="216" ht="14.25">
      <c r="D216" s="541"/>
      <c r="E216" s="542"/>
      <c r="F216" s="542"/>
      <c r="I216" s="545"/>
      <c r="K216" s="543"/>
    </row>
    <row r="217" ht="14.25">
      <c r="D217" s="541"/>
      <c r="E217" s="542"/>
      <c r="F217" s="542"/>
      <c r="I217" s="545"/>
      <c r="K217" s="543"/>
    </row>
    <row r="218" ht="14.25">
      <c r="D218" s="541"/>
      <c r="E218" s="542"/>
      <c r="F218" s="542"/>
      <c r="I218" s="545"/>
      <c r="K218" s="543"/>
    </row>
    <row r="219" ht="14.25">
      <c r="D219" s="541"/>
      <c r="E219" s="542"/>
      <c r="F219" s="542"/>
      <c r="I219" s="545"/>
      <c r="K219" s="543"/>
    </row>
    <row r="220" ht="14.25">
      <c r="D220" s="541"/>
      <c r="E220" s="542"/>
      <c r="F220" s="542"/>
      <c r="I220" s="545"/>
      <c r="K220" s="543"/>
    </row>
    <row r="221" ht="14.25">
      <c r="D221" s="541"/>
      <c r="E221" s="542"/>
      <c r="F221" s="542"/>
      <c r="I221" s="545"/>
      <c r="K221" s="543"/>
    </row>
    <row r="222" ht="14.25">
      <c r="D222" s="541"/>
      <c r="E222" s="542"/>
      <c r="F222" s="542"/>
      <c r="I222" s="545"/>
      <c r="K222" s="543"/>
    </row>
    <row r="223" ht="14.25">
      <c r="D223" s="541"/>
      <c r="E223" s="542"/>
      <c r="F223" s="542"/>
      <c r="I223" s="545"/>
      <c r="K223" s="543"/>
    </row>
    <row r="224" ht="14.25">
      <c r="D224" s="541"/>
      <c r="E224" s="542"/>
      <c r="F224" s="542"/>
      <c r="I224" s="545"/>
      <c r="K224" s="543"/>
    </row>
    <row r="225" ht="14.25">
      <c r="D225" s="541"/>
      <c r="E225" s="542"/>
      <c r="F225" s="542"/>
      <c r="I225" s="545"/>
      <c r="K225" s="543"/>
    </row>
    <row r="226" ht="14.25">
      <c r="D226" s="541"/>
      <c r="E226" s="542"/>
      <c r="F226" s="542"/>
      <c r="I226" s="545"/>
      <c r="K226" s="543"/>
    </row>
    <row r="227" ht="14.25">
      <c r="D227" s="541"/>
      <c r="E227" s="542"/>
      <c r="F227" s="542"/>
      <c r="I227" s="545"/>
      <c r="K227" s="543"/>
    </row>
    <row r="228" ht="14.25">
      <c r="D228" s="541"/>
      <c r="E228" s="542"/>
      <c r="F228" s="542"/>
      <c r="I228" s="545"/>
      <c r="K228" s="543"/>
    </row>
    <row r="229" ht="14.25">
      <c r="D229" s="541"/>
      <c r="E229" s="542"/>
      <c r="F229" s="542"/>
      <c r="I229" s="545"/>
      <c r="K229" s="543"/>
    </row>
    <row r="230" ht="14.25">
      <c r="D230" s="541"/>
      <c r="F230" s="542"/>
      <c r="K230" s="543"/>
    </row>
    <row r="231" ht="14.25">
      <c r="D231" s="541"/>
      <c r="F231" s="542"/>
      <c r="K231" s="543"/>
    </row>
    <row r="232" ht="14.25">
      <c r="D232" s="541"/>
      <c r="F232" s="542"/>
      <c r="K232" s="543"/>
    </row>
    <row r="233" ht="14.25">
      <c r="D233" s="541"/>
      <c r="F233" s="542"/>
      <c r="K233" s="543"/>
    </row>
    <row r="234" ht="14.25">
      <c r="D234" s="541"/>
      <c r="F234" s="542"/>
      <c r="K234" s="543"/>
    </row>
    <row r="235" ht="14.25">
      <c r="D235" s="541"/>
      <c r="F235" s="542"/>
      <c r="K235" s="543"/>
    </row>
    <row r="236" ht="14.25">
      <c r="D236" s="541"/>
      <c r="F236" s="542"/>
      <c r="K236" s="543"/>
    </row>
    <row r="237" ht="14.25">
      <c r="D237" s="541"/>
      <c r="F237" s="542"/>
      <c r="K237" s="543"/>
    </row>
    <row r="238" ht="14.25">
      <c r="D238" s="541"/>
      <c r="F238" s="542"/>
      <c r="K238" s="543"/>
    </row>
    <row r="239" ht="14.25">
      <c r="D239" s="541"/>
      <c r="F239" s="542"/>
      <c r="K239" s="543"/>
    </row>
    <row r="240" ht="14.25">
      <c r="D240" s="541"/>
      <c r="F240" s="542"/>
      <c r="K240" s="543"/>
    </row>
    <row r="241" ht="14.25">
      <c r="D241" s="541"/>
      <c r="F241" s="542"/>
      <c r="K241" s="543"/>
    </row>
  </sheetData>
  <protectedRanges>
    <protectedRange name="инфобезникилохи_1" sqref="G16:G26"/>
  </protectedRanges>
  <autoFilter ref="A1:Z181">
    <sortState ref="G1:H181">
      <sortCondition descending="1" ref="H1:H173"/>
    </sortState>
  </autoFilter>
  <printOptions headings="0" gridLines="0"/>
  <pageMargins left="0.70078740157480324" right="0.70078740157480324" top="0.75196850393700776" bottom="0.75196850393700776" header="0.29999999999999999" footer="0.29999999999999999"/>
  <pageSetup paperSize="9" scale="63" firstPageNumber="1" fitToWidth="1" fitToHeight="0" pageOrder="downThenOver" orientation="landscape" usePrinterDefaults="1" blackAndWhite="0" draft="0" cellComments="none" useFirstPageNumber="1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A1" activeCellId="0" sqref="A1"/>
    </sheetView>
  </sheetViews>
  <sheetFormatPr defaultRowHeight="14.25"/>
  <cols>
    <col customWidth="1" min="1" max="1" style="149" width="6.8515625"/>
    <col customWidth="1" min="2" max="2" style="147" width="35.140625"/>
    <col customWidth="1" min="3" max="3" style="147" width="20.28125"/>
    <col min="4" max="4" style="622" width="9.140625"/>
    <col customWidth="1" min="5" max="5" style="623" width="12.28125"/>
    <col customWidth="1" min="6" max="6" style="623" width="8.28125"/>
    <col customWidth="1" min="7" max="7" style="624" width="32.57421875"/>
    <col customWidth="1" min="8" max="8" style="149" width="9.140625"/>
    <col customWidth="1" min="9" max="9" style="622" width="14.8515625"/>
    <col customWidth="1" min="10" max="10" style="622" width="15.8515625"/>
    <col customWidth="1" min="11" max="11" style="622" width="13.28125"/>
    <col customWidth="1" min="12" max="12" style="622" width="13.8515625"/>
    <col customWidth="1" min="13" max="13" style="624" width="21.140625"/>
    <col min="14" max="14" style="622" width="9.140625"/>
    <col min="15" max="16384" style="147" width="9.140625"/>
  </cols>
  <sheetData>
    <row r="1" s="149" customFormat="1" ht="24">
      <c r="A1" s="625" t="s">
        <v>1382</v>
      </c>
      <c r="B1" s="625" t="s">
        <v>738</v>
      </c>
      <c r="C1" s="626" t="s">
        <v>1383</v>
      </c>
      <c r="D1" s="627" t="s">
        <v>1384</v>
      </c>
      <c r="E1" s="628" t="s">
        <v>1385</v>
      </c>
      <c r="F1" s="628" t="s">
        <v>1386</v>
      </c>
      <c r="G1" s="383" t="s">
        <v>1387</v>
      </c>
      <c r="H1" s="383" t="s">
        <v>1388</v>
      </c>
      <c r="I1" s="629" t="s">
        <v>669</v>
      </c>
      <c r="J1" s="629" t="s">
        <v>547</v>
      </c>
      <c r="K1" s="629" t="s">
        <v>465</v>
      </c>
      <c r="L1" s="629" t="s">
        <v>1389</v>
      </c>
      <c r="M1" s="622"/>
      <c r="N1" s="622"/>
      <c r="O1" s="149"/>
      <c r="P1" s="149"/>
      <c r="Q1" s="149"/>
      <c r="R1" s="149"/>
    </row>
    <row r="2" ht="14.25">
      <c r="A2" s="630">
        <v>1484</v>
      </c>
      <c r="B2" s="631" t="str">
        <f>IFERROR(INDEX('показатель 504-п'!A:A,MATCH('УЦН 2.0 (24)'!A2,'показатель 504-п'!T:T,0)),"")</f>
        <v xml:space="preserve">Туруханский р-н</v>
      </c>
      <c r="C2" s="632" t="s">
        <v>1162</v>
      </c>
      <c r="D2" s="633">
        <f>IFERROR(INDEX('показатель 504-п'!E:E,MATCH('УЦН 2.0 (24)'!A2,'показатель 504-п'!T:T,0)),"")</f>
        <v>443</v>
      </c>
      <c r="E2" s="634">
        <v>757</v>
      </c>
      <c r="F2" s="634">
        <v>1</v>
      </c>
      <c r="G2" s="635" t="s">
        <v>1390</v>
      </c>
      <c r="H2" s="367" t="str">
        <f>IFERROR(INDEX('показатель 504-п'!J:J,MATCH('УЦН 2.0 (24)'!A2,'показатель 504-п'!T:T,0)),"")</f>
        <v xml:space="preserve">2G хор</v>
      </c>
      <c r="I2" s="636" t="str">
        <f>IFERROR(INDEX('показатель 504-п'!K:K,MATCH('УЦН 2.0 (24)'!A2,'показатель 504-п'!T:T,0)),"")</f>
        <v> </v>
      </c>
      <c r="J2" s="637" t="str">
        <f>IFERROR(INDEX('показатель 504-п'!L:L,MATCH('УЦН 2.0 (24)'!A2,'показатель 504-п'!T:T,0)),"")</f>
        <v> </v>
      </c>
      <c r="K2" s="637" t="str">
        <f>IFERROR(INDEX('показатель 504-п'!M:M,MATCH('УЦН 2.0 (24)'!A2,'показатель 504-п'!T:T,0)),"")</f>
        <v> </v>
      </c>
      <c r="L2" s="637" t="str">
        <f>IFERROR(INDEX('показатель 504-п'!N:N,MATCH('УЦН 2.0 (24)'!A2,'показатель 504-п'!T:T,0)),"")</f>
        <v xml:space="preserve">Теле2(2G Хорошее)</v>
      </c>
      <c r="M2" s="624"/>
      <c r="N2" s="622"/>
      <c r="O2" s="147"/>
      <c r="P2" s="147"/>
      <c r="Q2" s="147"/>
      <c r="R2" s="147"/>
    </row>
    <row r="3" ht="14.25">
      <c r="A3" s="630">
        <v>1389</v>
      </c>
      <c r="B3" s="631" t="str">
        <f>IFERROR(INDEX('показатель 504-п'!A:A,MATCH('УЦН 2.0 (24)'!A3,'показатель 504-п'!T:T,0)),"")</f>
        <v xml:space="preserve">Сухобузимский р-н</v>
      </c>
      <c r="C3" s="632" t="s">
        <v>1153</v>
      </c>
      <c r="D3" s="633">
        <f>IFERROR(INDEX('показатель 504-п'!E:E,MATCH('УЦН 2.0 (24)'!A3,'показатель 504-п'!T:T,0)),"")</f>
        <v>227</v>
      </c>
      <c r="E3" s="634">
        <v>704</v>
      </c>
      <c r="F3" s="634">
        <v>2</v>
      </c>
      <c r="G3" s="635" t="s">
        <v>1391</v>
      </c>
      <c r="H3" s="367" t="str">
        <f>IFERROR(INDEX('показатель 504-п'!J:J,MATCH('УЦН 2.0 (24)'!A3,'показатель 504-п'!T:T,0)),"")</f>
        <v xml:space="preserve">2G низ</v>
      </c>
      <c r="I3" s="636" t="str">
        <f>IFERROR(INDEX('показатель 504-п'!K:K,MATCH('УЦН 2.0 (24)'!A3,'показатель 504-п'!T:T,0)),"")</f>
        <v> </v>
      </c>
      <c r="J3" s="637" t="str">
        <f>IFERROR(INDEX('показатель 504-п'!L:L,MATCH('УЦН 2.0 (24)'!A3,'показатель 504-п'!T:T,0)),"")</f>
        <v> </v>
      </c>
      <c r="K3" s="637" t="str">
        <f>IFERROR(INDEX('показатель 504-п'!M:M,MATCH('УЦН 2.0 (24)'!A3,'показатель 504-п'!T:T,0)),"")</f>
        <v> </v>
      </c>
      <c r="L3" s="637" t="str">
        <f>IFERROR(INDEX('показатель 504-п'!N:N,MATCH('УЦН 2.0 (24)'!A3,'показатель 504-п'!T:T,0)),"")</f>
        <v xml:space="preserve">Теле2(2G Низкое)</v>
      </c>
      <c r="M3" s="624"/>
      <c r="N3" s="622"/>
      <c r="O3" s="147"/>
      <c r="P3" s="147"/>
      <c r="Q3" s="147"/>
      <c r="R3" s="147"/>
    </row>
    <row r="4" ht="14.25">
      <c r="A4" s="638">
        <v>1625</v>
      </c>
      <c r="B4" s="639" t="str">
        <f>IFERROR(INDEX('показатель 504-п'!A:A,MATCH('УЦН 2.0 (24)'!A4,'показатель 504-п'!T:T,0)),"")</f>
        <v xml:space="preserve">Шарыпово го</v>
      </c>
      <c r="C4" s="640" t="s">
        <v>1392</v>
      </c>
      <c r="D4" s="641">
        <f>IFERROR(INDEX('показатель 504-п'!E:E,MATCH('УЦН 2.0 (24)'!A4,'показатель 504-п'!T:T,0)),"")</f>
        <v>398</v>
      </c>
      <c r="E4" s="642">
        <v>653</v>
      </c>
      <c r="F4" s="642"/>
      <c r="G4" s="643" t="s">
        <v>1393</v>
      </c>
      <c r="H4" s="367" t="str">
        <f>IFERROR(INDEX('показатель 504-п'!J:J,MATCH('УЦН 2.0 (24)'!A4,'показатель 504-п'!T:T,0)),"")</f>
        <v xml:space="preserve">4G хор</v>
      </c>
      <c r="I4" s="636">
        <f>IFERROR(INDEX('показатель 504-п'!K:K,MATCH('УЦН 2.0 (24)'!A4,'показатель 504-п'!T:T,0)),"")</f>
        <v>0</v>
      </c>
      <c r="J4" s="637">
        <f>IFERROR(INDEX('показатель 504-п'!L:L,MATCH('УЦН 2.0 (24)'!A4,'показатель 504-п'!T:T,0)),"")</f>
        <v>0</v>
      </c>
      <c r="K4" s="637">
        <f>IFERROR(INDEX('показатель 504-п'!M:M,MATCH('УЦН 2.0 (24)'!A4,'показатель 504-п'!T:T,0)),"")</f>
        <v>0</v>
      </c>
      <c r="L4" s="637" t="str">
        <f>IFERROR(INDEX('показатель 504-п'!N:N,MATCH('УЦН 2.0 (24)'!A4,'показатель 504-п'!T:T,0)),"")</f>
        <v xml:space="preserve">Теле2(4G Хорошее)</v>
      </c>
      <c r="M4" s="624"/>
      <c r="N4" s="622"/>
      <c r="O4" s="147"/>
      <c r="P4" s="147"/>
      <c r="Q4" s="147"/>
      <c r="R4" s="147"/>
    </row>
    <row r="5" ht="14.25">
      <c r="A5" s="630">
        <v>524</v>
      </c>
      <c r="B5" s="631" t="str">
        <f>IFERROR(INDEX('показатель 504-п'!A:A,MATCH('УЦН 2.0 (24)'!A5,'показатель 504-п'!T:T,0)),"")</f>
        <v xml:space="preserve">Енисейский р-н</v>
      </c>
      <c r="C5" s="632" t="s">
        <v>109</v>
      </c>
      <c r="D5" s="633">
        <f>IFERROR(INDEX('показатель 504-п'!E:E,MATCH('УЦН 2.0 (24)'!A5,'показатель 504-п'!T:T,0)),"")</f>
        <v>311</v>
      </c>
      <c r="E5" s="634">
        <v>620</v>
      </c>
      <c r="F5" s="634">
        <v>3</v>
      </c>
      <c r="G5" s="635" t="s">
        <v>1394</v>
      </c>
      <c r="H5" s="367" t="str">
        <f>IFERROR(INDEX('показатель 504-п'!J:J,MATCH('УЦН 2.0 (24)'!A5,'показатель 504-п'!T:T,0)),"")</f>
        <v>-</v>
      </c>
      <c r="I5" s="636" t="str">
        <f>IFERROR(INDEX('показатель 504-п'!K:K,MATCH('УЦН 2.0 (24)'!A5,'показатель 504-п'!T:T,0)),"")</f>
        <v> </v>
      </c>
      <c r="J5" s="637" t="str">
        <f>IFERROR(INDEX('показатель 504-п'!L:L,MATCH('УЦН 2.0 (24)'!A5,'показатель 504-п'!T:T,0)),"")</f>
        <v> </v>
      </c>
      <c r="K5" s="637" t="str">
        <f>IFERROR(INDEX('показатель 504-п'!M:M,MATCH('УЦН 2.0 (24)'!A5,'показатель 504-п'!T:T,0)),"")</f>
        <v> </v>
      </c>
      <c r="L5" s="637" t="str">
        <f>IFERROR(INDEX('показатель 504-п'!N:N,MATCH('УЦН 2.0 (24)'!A5,'показатель 504-п'!T:T,0)),"")</f>
        <v> </v>
      </c>
      <c r="M5" s="624"/>
      <c r="N5" s="622"/>
      <c r="O5" s="147"/>
      <c r="P5" s="147"/>
      <c r="Q5" s="147"/>
      <c r="R5" s="147"/>
    </row>
    <row r="6" ht="14.25">
      <c r="A6" s="630">
        <v>28</v>
      </c>
      <c r="B6" s="631" t="str">
        <f>IFERROR(INDEX('показатель 504-п'!A:A,MATCH('УЦН 2.0 (24)'!A6,'показатель 504-п'!T:T,0)),"")</f>
        <v xml:space="preserve">Абанский р-н</v>
      </c>
      <c r="C6" s="632" t="s">
        <v>1124</v>
      </c>
      <c r="D6" s="633">
        <f>IFERROR(INDEX('показатель 504-п'!E:E,MATCH('УЦН 2.0 (24)'!A6,'показатель 504-п'!T:T,0)),"")</f>
        <v>123</v>
      </c>
      <c r="E6" s="634">
        <v>560</v>
      </c>
      <c r="F6" s="634">
        <v>4</v>
      </c>
      <c r="G6" s="635" t="s">
        <v>1394</v>
      </c>
      <c r="H6" s="367" t="str">
        <f>IFERROR(INDEX('показатель 504-п'!J:J,MATCH('УЦН 2.0 (24)'!A6,'показатель 504-п'!T:T,0)),"")</f>
        <v>-</v>
      </c>
      <c r="I6" s="636" t="str">
        <f>IFERROR(INDEX('показатель 504-п'!K:K,MATCH('УЦН 2.0 (24)'!A6,'показатель 504-п'!T:T,0)),"")</f>
        <v> </v>
      </c>
      <c r="J6" s="637" t="str">
        <f>IFERROR(INDEX('показатель 504-п'!L:L,MATCH('УЦН 2.0 (24)'!A6,'показатель 504-п'!T:T,0)),"")</f>
        <v> </v>
      </c>
      <c r="K6" s="637" t="str">
        <f>IFERROR(INDEX('показатель 504-п'!M:M,MATCH('УЦН 2.0 (24)'!A6,'показатель 504-п'!T:T,0)),"")</f>
        <v> </v>
      </c>
      <c r="L6" s="637" t="str">
        <f>IFERROR(INDEX('показатель 504-п'!N:N,MATCH('УЦН 2.0 (24)'!A6,'показатель 504-п'!T:T,0)),"")</f>
        <v> </v>
      </c>
      <c r="M6" s="624"/>
      <c r="N6" s="622"/>
      <c r="O6" s="147"/>
      <c r="P6" s="147"/>
      <c r="Q6" s="147"/>
      <c r="R6" s="147"/>
    </row>
    <row r="7" ht="14.25">
      <c r="A7" s="638">
        <v>130</v>
      </c>
      <c r="B7" s="639" t="str">
        <f>IFERROR(INDEX('показатель 504-п'!A:A,MATCH('УЦН 2.0 (24)'!A7,'показатель 504-п'!T:T,0)),"")</f>
        <v xml:space="preserve">Балахтинский р-н</v>
      </c>
      <c r="C7" s="640" t="s">
        <v>1395</v>
      </c>
      <c r="D7" s="641">
        <f>IFERROR(INDEX('показатель 504-п'!E:E,MATCH('УЦН 2.0 (24)'!A7,'показатель 504-п'!T:T,0)),"")</f>
        <v>130</v>
      </c>
      <c r="E7" s="642">
        <v>550</v>
      </c>
      <c r="F7" s="642"/>
      <c r="G7" s="644" t="s">
        <v>1393</v>
      </c>
      <c r="H7" s="367" t="str">
        <f>IFERROR(INDEX('показатель 504-п'!J:J,MATCH('УЦН 2.0 (24)'!A7,'показатель 504-п'!T:T,0)),"")</f>
        <v xml:space="preserve">3G хор</v>
      </c>
      <c r="I7" s="636" t="str">
        <f>IFERROR(INDEX('показатель 504-п'!K:K,MATCH('УЦН 2.0 (24)'!A7,'показатель 504-п'!T:T,0)),"")</f>
        <v xml:space="preserve">Билайн(2G Хорошее)</v>
      </c>
      <c r="J7" s="637" t="str">
        <f>IFERROR(INDEX('показатель 504-п'!L:L,MATCH('УЦН 2.0 (24)'!A7,'показатель 504-п'!T:T,0)),"")</f>
        <v xml:space="preserve">Мегафон(2G Хорошее)</v>
      </c>
      <c r="K7" s="637" t="str">
        <f>IFERROR(INDEX('показатель 504-п'!M:M,MATCH('УЦН 2.0 (24)'!A7,'показатель 504-п'!T:T,0)),"")</f>
        <v xml:space="preserve">МТС(3G Хорошее)</v>
      </c>
      <c r="L7" s="637" t="str">
        <f>IFERROR(INDEX('показатель 504-п'!N:N,MATCH('УЦН 2.0 (24)'!A7,'показатель 504-п'!T:T,0)),"")</f>
        <v xml:space="preserve">Теле2(3G Хорошее)</v>
      </c>
      <c r="M7" s="624"/>
      <c r="N7" s="622"/>
      <c r="O7" s="147"/>
      <c r="P7" s="147"/>
      <c r="Q7" s="147"/>
      <c r="R7" s="147"/>
    </row>
    <row r="8" ht="14.25">
      <c r="A8" s="630">
        <v>1379</v>
      </c>
      <c r="B8" s="631" t="str">
        <f>IFERROR(INDEX('показатель 504-п'!A:A,MATCH('УЦН 2.0 (24)'!A8,'показатель 504-п'!T:T,0)),"")</f>
        <v xml:space="preserve">Северо-Енисейский р-н</v>
      </c>
      <c r="C8" s="632" t="s">
        <v>406</v>
      </c>
      <c r="D8" s="633">
        <f>IFERROR(INDEX('показатель 504-п'!E:E,MATCH('УЦН 2.0 (24)'!A8,'показатель 504-п'!T:T,0)),"")</f>
        <v>222</v>
      </c>
      <c r="E8" s="634">
        <v>548</v>
      </c>
      <c r="F8" s="634">
        <v>5</v>
      </c>
      <c r="G8" s="635" t="s">
        <v>1396</v>
      </c>
      <c r="H8" s="367" t="str">
        <f>IFERROR(INDEX('показатель 504-п'!J:J,MATCH('УЦН 2.0 (24)'!A8,'показатель 504-п'!T:T,0)),"")</f>
        <v xml:space="preserve">3G низ</v>
      </c>
      <c r="I8" s="636" t="str">
        <f>IFERROR(INDEX('показатель 504-п'!K:K,MATCH('УЦН 2.0 (24)'!A8,'показатель 504-п'!T:T,0)),"")</f>
        <v> </v>
      </c>
      <c r="J8" s="637" t="str">
        <f>IFERROR(INDEX('показатель 504-п'!L:L,MATCH('УЦН 2.0 (24)'!A8,'показатель 504-п'!T:T,0)),"")</f>
        <v xml:space="preserve">Мегафон(3G низкое)</v>
      </c>
      <c r="K8" s="637" t="str">
        <f>IFERROR(INDEX('показатель 504-п'!M:M,MATCH('УЦН 2.0 (24)'!A8,'показатель 504-п'!T:T,0)),"")</f>
        <v> </v>
      </c>
      <c r="L8" s="637" t="str">
        <f>IFERROR(INDEX('показатель 504-п'!N:N,MATCH('УЦН 2.0 (24)'!A8,'показатель 504-п'!T:T,0)),"")</f>
        <v> </v>
      </c>
      <c r="M8" s="624"/>
      <c r="N8" s="622"/>
      <c r="O8" s="147"/>
      <c r="P8" s="147"/>
      <c r="Q8" s="147"/>
      <c r="R8" s="147"/>
    </row>
    <row r="9" ht="14.25">
      <c r="A9" s="630">
        <v>1715</v>
      </c>
      <c r="B9" s="631" t="str">
        <f>IFERROR(INDEX('показатель 504-п'!A:A,MATCH('УЦН 2.0 (24)'!A9,'показатель 504-п'!T:T,0)),"")</f>
        <v xml:space="preserve">Эвенкийский р-н</v>
      </c>
      <c r="C9" s="632" t="s">
        <v>1095</v>
      </c>
      <c r="D9" s="633">
        <f>IFERROR(INDEX('показатель 504-п'!E:E,MATCH('УЦН 2.0 (24)'!A9,'показатель 504-п'!T:T,0)),"")</f>
        <v>202</v>
      </c>
      <c r="E9" s="634">
        <v>513</v>
      </c>
      <c r="F9" s="634">
        <v>6</v>
      </c>
      <c r="G9" s="635" t="s">
        <v>1394</v>
      </c>
      <c r="H9" s="367" t="str">
        <f>IFERROR(INDEX('показатель 504-п'!J:J,MATCH('УЦН 2.0 (24)'!A9,'показатель 504-п'!T:T,0)),"")</f>
        <v>-</v>
      </c>
      <c r="I9" s="636" t="str">
        <f>IFERROR(INDEX('показатель 504-п'!K:K,MATCH('УЦН 2.0 (24)'!A9,'показатель 504-п'!T:T,0)),"")</f>
        <v> </v>
      </c>
      <c r="J9" s="637" t="str">
        <f>IFERROR(INDEX('показатель 504-п'!L:L,MATCH('УЦН 2.0 (24)'!A9,'показатель 504-п'!T:T,0)),"")</f>
        <v> </v>
      </c>
      <c r="K9" s="637" t="str">
        <f>IFERROR(INDEX('показатель 504-п'!M:M,MATCH('УЦН 2.0 (24)'!A9,'показатель 504-п'!T:T,0)),"")</f>
        <v> </v>
      </c>
      <c r="L9" s="637" t="str">
        <f>IFERROR(INDEX('показатель 504-п'!N:N,MATCH('УЦН 2.0 (24)'!A9,'показатель 504-п'!T:T,0)),"")</f>
        <v> </v>
      </c>
      <c r="M9" s="624"/>
      <c r="N9" s="622"/>
      <c r="O9" s="147"/>
      <c r="P9" s="147"/>
      <c r="Q9" s="147"/>
      <c r="R9" s="147"/>
    </row>
    <row r="10" ht="14.25">
      <c r="A10" s="630">
        <v>42</v>
      </c>
      <c r="B10" s="631" t="str">
        <f>IFERROR(INDEX('показатель 504-п'!A:A,MATCH('УЦН 2.0 (24)'!A10,'показатель 504-п'!T:T,0)),"")</f>
        <v xml:space="preserve">Абанский р-н</v>
      </c>
      <c r="C10" s="632" t="s">
        <v>1125</v>
      </c>
      <c r="D10" s="633">
        <f>IFERROR(INDEX('показатель 504-п'!E:E,MATCH('УЦН 2.0 (24)'!A10,'показатель 504-п'!T:T,0)),"")</f>
        <v>144</v>
      </c>
      <c r="E10" s="634">
        <v>506</v>
      </c>
      <c r="F10" s="634">
        <v>7</v>
      </c>
      <c r="G10" s="635" t="s">
        <v>1394</v>
      </c>
      <c r="H10" s="367" t="str">
        <f>IFERROR(INDEX('показатель 504-п'!J:J,MATCH('УЦН 2.0 (24)'!A10,'показатель 504-п'!T:T,0)),"")</f>
        <v xml:space="preserve">4G низ</v>
      </c>
      <c r="I10" s="636" t="str">
        <f>IFERROR(INDEX('показатель 504-п'!K:K,MATCH('УЦН 2.0 (24)'!A10,'показатель 504-п'!T:T,0)),"")</f>
        <v> </v>
      </c>
      <c r="J10" s="637" t="str">
        <f>IFERROR(INDEX('показатель 504-п'!L:L,MATCH('УЦН 2.0 (24)'!A10,'показатель 504-п'!T:T,0)),"")</f>
        <v xml:space="preserve">Мегафон(4G Низкое)</v>
      </c>
      <c r="K10" s="637" t="str">
        <f>IFERROR(INDEX('показатель 504-п'!M:M,MATCH('УЦН 2.0 (24)'!A10,'показатель 504-п'!T:T,0)),"")</f>
        <v> </v>
      </c>
      <c r="L10" s="637" t="str">
        <f>IFERROR(INDEX('показатель 504-п'!N:N,MATCH('УЦН 2.0 (24)'!A10,'показатель 504-п'!T:T,0)),"")</f>
        <v xml:space="preserve">Теле2(4G Низкое)</v>
      </c>
      <c r="M10" s="624"/>
      <c r="N10" s="622"/>
      <c r="O10" s="147"/>
      <c r="P10" s="147"/>
      <c r="Q10" s="147"/>
      <c r="R10" s="147"/>
    </row>
    <row r="11" ht="14.25">
      <c r="A11" s="630">
        <v>1535</v>
      </c>
      <c r="B11" s="631" t="str">
        <f>IFERROR(INDEX('показатель 504-п'!A:A,MATCH('УЦН 2.0 (24)'!A11,'показатель 504-п'!T:T,0)),"")</f>
        <v xml:space="preserve">Тюхтетский округ</v>
      </c>
      <c r="C11" s="632" t="s">
        <v>147</v>
      </c>
      <c r="D11" s="633">
        <f>IFERROR(INDEX('показатель 504-п'!E:E,MATCH('УЦН 2.0 (24)'!A11,'показатель 504-п'!T:T,0)),"")</f>
        <v>106</v>
      </c>
      <c r="E11" s="634">
        <v>484</v>
      </c>
      <c r="F11" s="634">
        <v>8</v>
      </c>
      <c r="G11" s="635" t="s">
        <v>1394</v>
      </c>
      <c r="H11" s="367" t="str">
        <f>IFERROR(INDEX('показатель 504-п'!J:J,MATCH('УЦН 2.0 (24)'!A11,'показатель 504-п'!T:T,0)),"")</f>
        <v>-</v>
      </c>
      <c r="I11" s="636" t="str">
        <f>IFERROR(INDEX('показатель 504-п'!K:K,MATCH('УЦН 2.0 (24)'!A11,'показатель 504-п'!T:T,0)),"")</f>
        <v> </v>
      </c>
      <c r="J11" s="637" t="str">
        <f>IFERROR(INDEX('показатель 504-п'!L:L,MATCH('УЦН 2.0 (24)'!A11,'показатель 504-п'!T:T,0)),"")</f>
        <v> </v>
      </c>
      <c r="K11" s="637" t="str">
        <f>IFERROR(INDEX('показатель 504-п'!M:M,MATCH('УЦН 2.0 (24)'!A11,'показатель 504-п'!T:T,0)),"")</f>
        <v> </v>
      </c>
      <c r="L11" s="637" t="str">
        <f>IFERROR(INDEX('показатель 504-п'!N:N,MATCH('УЦН 2.0 (24)'!A11,'показатель 504-п'!T:T,0)),"")</f>
        <v> </v>
      </c>
      <c r="M11" s="624"/>
      <c r="N11" s="622"/>
      <c r="O11" s="147"/>
      <c r="P11" s="147"/>
      <c r="Q11" s="147"/>
      <c r="R11" s="147"/>
    </row>
    <row r="12" ht="14.25">
      <c r="A12" s="630">
        <v>933</v>
      </c>
      <c r="B12" s="631" t="str">
        <f>IFERROR(INDEX('показатель 504-п'!A:A,MATCH('УЦН 2.0 (24)'!A12,'показатель 504-п'!T:T,0)),"")</f>
        <v xml:space="preserve">Курагинский р-н</v>
      </c>
      <c r="C12" s="632" t="s">
        <v>1144</v>
      </c>
      <c r="D12" s="633">
        <f>IFERROR(INDEX('показатель 504-п'!E:E,MATCH('УЦН 2.0 (24)'!A12,'показатель 504-п'!T:T,0)),"")</f>
        <v>143</v>
      </c>
      <c r="E12" s="634">
        <v>404</v>
      </c>
      <c r="F12" s="634">
        <v>9</v>
      </c>
      <c r="G12" s="635" t="s">
        <v>1394</v>
      </c>
      <c r="H12" s="367" t="str">
        <f>IFERROR(INDEX('показатель 504-п'!J:J,MATCH('УЦН 2.0 (24)'!A12,'показатель 504-п'!T:T,0)),"")</f>
        <v xml:space="preserve">2G низ</v>
      </c>
      <c r="I12" s="636" t="str">
        <f>IFERROR(INDEX('показатель 504-п'!K:K,MATCH('УЦН 2.0 (24)'!A12,'показатель 504-п'!T:T,0)),"")</f>
        <v xml:space="preserve">Билайн(2 Хорошее)</v>
      </c>
      <c r="J12" s="637">
        <f>IFERROR(INDEX('показатель 504-п'!L:L,MATCH('УЦН 2.0 (24)'!A12,'показатель 504-п'!T:T,0)),"")</f>
        <v>0</v>
      </c>
      <c r="K12" s="637" t="str">
        <f>IFERROR(INDEX('показатель 504-п'!M:M,MATCH('УЦН 2.0 (24)'!A12,'показатель 504-п'!T:T,0)),"")</f>
        <v xml:space="preserve">МТС(2G Низкое)</v>
      </c>
      <c r="L12" s="637">
        <f>IFERROR(INDEX('показатель 504-п'!N:N,MATCH('УЦН 2.0 (24)'!A12,'показатель 504-п'!T:T,0)),"")</f>
        <v>0</v>
      </c>
      <c r="M12" s="624"/>
      <c r="N12" s="622"/>
      <c r="O12" s="147"/>
      <c r="P12" s="147"/>
      <c r="Q12" s="147"/>
      <c r="R12" s="147"/>
    </row>
    <row r="13" ht="14.25">
      <c r="A13" s="630">
        <v>727</v>
      </c>
      <c r="B13" s="631" t="str">
        <f>IFERROR(INDEX('показатель 504-п'!A:A,MATCH('УЦН 2.0 (24)'!A13,'показатель 504-п'!T:T,0)),"")</f>
        <v xml:space="preserve">Казачинский р-н</v>
      </c>
      <c r="C13" s="632" t="s">
        <v>303</v>
      </c>
      <c r="D13" s="633">
        <f>IFERROR(INDEX('показатель 504-п'!E:E,MATCH('УЦН 2.0 (24)'!A13,'показатель 504-п'!T:T,0)),"")</f>
        <v>190</v>
      </c>
      <c r="E13" s="634">
        <v>378</v>
      </c>
      <c r="F13" s="634">
        <v>10</v>
      </c>
      <c r="G13" s="635" t="s">
        <v>1394</v>
      </c>
      <c r="H13" s="367" t="str">
        <f>IFERROR(INDEX('показатель 504-п'!J:J,MATCH('УЦН 2.0 (24)'!A13,'показатель 504-п'!T:T,0)),"")</f>
        <v xml:space="preserve">4G низ</v>
      </c>
      <c r="I13" s="636" t="str">
        <f>IFERROR(INDEX('показатель 504-п'!K:K,MATCH('УЦН 2.0 (24)'!A13,'показатель 504-п'!T:T,0)),"")</f>
        <v xml:space="preserve">Билайн(2G Хорошее)</v>
      </c>
      <c r="J13" s="637">
        <f>IFERROR(INDEX('показатель 504-п'!L:L,MATCH('УЦН 2.0 (24)'!A13,'показатель 504-п'!T:T,0)),"")</f>
        <v>0</v>
      </c>
      <c r="K13" s="637">
        <f>IFERROR(INDEX('показатель 504-п'!M:M,MATCH('УЦН 2.0 (24)'!A13,'показатель 504-п'!T:T,0)),"")</f>
        <v>0</v>
      </c>
      <c r="L13" s="637" t="str">
        <f>IFERROR(INDEX('показатель 504-п'!N:N,MATCH('УЦН 2.0 (24)'!A13,'показатель 504-п'!T:T,0)),"")</f>
        <v xml:space="preserve">Теле2(4G Низкое)</v>
      </c>
      <c r="M13" s="624"/>
      <c r="N13" s="622"/>
      <c r="O13" s="147"/>
      <c r="P13" s="147"/>
      <c r="Q13" s="147"/>
      <c r="R13" s="147"/>
    </row>
    <row r="14" ht="21">
      <c r="A14" s="630">
        <v>1433</v>
      </c>
      <c r="B14" s="631" t="str">
        <f>IFERROR(INDEX('показатель 504-п'!A:A,MATCH('УЦН 2.0 (24)'!A14,'показатель 504-п'!T:T,0)),"")</f>
        <v xml:space="preserve">Таймырский Долгано-Ненецкий р-н</v>
      </c>
      <c r="C14" s="632" t="s">
        <v>1042</v>
      </c>
      <c r="D14" s="633">
        <f>IFERROR(INDEX('показатель 504-п'!E:E,MATCH('УЦН 2.0 (24)'!A14,'показатель 504-п'!T:T,0)),"")</f>
        <v>203</v>
      </c>
      <c r="E14" s="634">
        <v>376</v>
      </c>
      <c r="F14" s="634">
        <v>11</v>
      </c>
      <c r="G14" s="635" t="s">
        <v>1394</v>
      </c>
      <c r="H14" s="367" t="str">
        <f>IFERROR(INDEX('показатель 504-п'!J:J,MATCH('УЦН 2.0 (24)'!A14,'показатель 504-п'!T:T,0)),"")</f>
        <v>-</v>
      </c>
      <c r="I14" s="636" t="str">
        <f>IFERROR(INDEX('показатель 504-п'!K:K,MATCH('УЦН 2.0 (24)'!A14,'показатель 504-п'!T:T,0)),"")</f>
        <v> </v>
      </c>
      <c r="J14" s="637" t="str">
        <f>IFERROR(INDEX('показатель 504-п'!L:L,MATCH('УЦН 2.0 (24)'!A14,'показатель 504-п'!T:T,0)),"")</f>
        <v> </v>
      </c>
      <c r="K14" s="637" t="str">
        <f>IFERROR(INDEX('показатель 504-п'!M:M,MATCH('УЦН 2.0 (24)'!A14,'показатель 504-п'!T:T,0)),"")</f>
        <v> </v>
      </c>
      <c r="L14" s="637" t="str">
        <f>IFERROR(INDEX('показатель 504-п'!N:N,MATCH('УЦН 2.0 (24)'!A14,'показатель 504-п'!T:T,0)),"")</f>
        <v> </v>
      </c>
      <c r="M14" s="624"/>
      <c r="N14" s="622"/>
      <c r="O14" s="147"/>
      <c r="P14" s="147"/>
      <c r="Q14" s="147"/>
      <c r="R14" s="147"/>
    </row>
    <row r="15" ht="14.25">
      <c r="A15" s="630">
        <v>948</v>
      </c>
      <c r="B15" s="631" t="str">
        <f>IFERROR(INDEX('показатель 504-п'!A:A,MATCH('УЦН 2.0 (24)'!A15,'показатель 504-п'!T:T,0)),"")</f>
        <v xml:space="preserve">Курагинский р-н</v>
      </c>
      <c r="C15" s="632" t="s">
        <v>121</v>
      </c>
      <c r="D15" s="633">
        <f>IFERROR(INDEX('показатель 504-п'!E:E,MATCH('УЦН 2.0 (24)'!A15,'показатель 504-п'!T:T,0)),"")</f>
        <v>212</v>
      </c>
      <c r="E15" s="634">
        <v>335</v>
      </c>
      <c r="F15" s="634">
        <v>12</v>
      </c>
      <c r="G15" s="635" t="s">
        <v>1394</v>
      </c>
      <c r="H15" s="367" t="str">
        <f>IFERROR(INDEX('показатель 504-п'!J:J,MATCH('УЦН 2.0 (24)'!A15,'показатель 504-п'!T:T,0)),"")</f>
        <v xml:space="preserve">3G низ</v>
      </c>
      <c r="I15" s="636">
        <f>IFERROR(INDEX('показатель 504-п'!K:K,MATCH('УЦН 2.0 (24)'!A15,'показатель 504-п'!T:T,0)),"")</f>
        <v>0</v>
      </c>
      <c r="J15" s="637">
        <f>IFERROR(INDEX('показатель 504-п'!L:L,MATCH('УЦН 2.0 (24)'!A15,'показатель 504-п'!T:T,0)),"")</f>
        <v>0</v>
      </c>
      <c r="K15" s="637">
        <f>IFERROR(INDEX('показатель 504-п'!M:M,MATCH('УЦН 2.0 (24)'!A15,'показатель 504-п'!T:T,0)),"")</f>
        <v>0</v>
      </c>
      <c r="L15" s="637" t="str">
        <f>IFERROR(INDEX('показатель 504-п'!N:N,MATCH('УЦН 2.0 (24)'!A15,'показатель 504-п'!T:T,0)),"")</f>
        <v xml:space="preserve">Теле2(3G Низкое)</v>
      </c>
      <c r="M15" s="624"/>
      <c r="N15" s="622"/>
      <c r="O15" s="147"/>
      <c r="P15" s="147"/>
      <c r="Q15" s="147"/>
      <c r="R15" s="147"/>
    </row>
    <row r="16" ht="21">
      <c r="A16" s="630">
        <v>1427</v>
      </c>
      <c r="B16" s="631" t="str">
        <f>IFERROR(INDEX('показатель 504-п'!A:A,MATCH('УЦН 2.0 (24)'!A16,'показатель 504-п'!T:T,0)),"")</f>
        <v xml:space="preserve">Таймырский Долгано-Ненецкий р-н</v>
      </c>
      <c r="C16" s="632" t="s">
        <v>1157</v>
      </c>
      <c r="D16" s="633">
        <f>IFERROR(INDEX('показатель 504-п'!E:E,MATCH('УЦН 2.0 (24)'!A16,'показатель 504-п'!T:T,0)),"")</f>
        <v>319</v>
      </c>
      <c r="E16" s="634">
        <v>322</v>
      </c>
      <c r="F16" s="634">
        <v>13</v>
      </c>
      <c r="G16" s="635" t="s">
        <v>1396</v>
      </c>
      <c r="H16" s="367" t="str">
        <f>IFERROR(INDEX('показатель 504-п'!J:J,MATCH('УЦН 2.0 (24)'!A16,'показатель 504-п'!T:T,0)),"")</f>
        <v xml:space="preserve">2G хор</v>
      </c>
      <c r="I16" s="636" t="str">
        <f>IFERROR(INDEX('показатель 504-п'!K:K,MATCH('УЦН 2.0 (24)'!A16,'показатель 504-п'!T:T,0)),"")</f>
        <v xml:space="preserve">Билайн(2G Хорошее)</v>
      </c>
      <c r="J16" s="637" t="str">
        <f>IFERROR(INDEX('показатель 504-п'!L:L,MATCH('УЦН 2.0 (24)'!A16,'показатель 504-п'!T:T,0)),"")</f>
        <v> </v>
      </c>
      <c r="K16" s="637" t="str">
        <f>IFERROR(INDEX('показатель 504-п'!M:M,MATCH('УЦН 2.0 (24)'!A16,'показатель 504-п'!T:T,0)),"")</f>
        <v> </v>
      </c>
      <c r="L16" s="637" t="str">
        <f>IFERROR(INDEX('показатель 504-п'!N:N,MATCH('УЦН 2.0 (24)'!A16,'показатель 504-п'!T:T,0)),"")</f>
        <v> </v>
      </c>
      <c r="M16" s="624"/>
      <c r="N16" s="622"/>
      <c r="O16" s="147"/>
      <c r="P16" s="147"/>
      <c r="Q16" s="147"/>
      <c r="R16" s="147"/>
    </row>
    <row r="17" ht="14.25">
      <c r="A17" s="638">
        <v>56</v>
      </c>
      <c r="B17" s="639" t="str">
        <f>IFERROR(INDEX('показатель 504-п'!A:A,MATCH('УЦН 2.0 (24)'!A17,'показатель 504-п'!T:T,0)),"")</f>
        <v xml:space="preserve">Абанский р-н</v>
      </c>
      <c r="C17" s="640" t="s">
        <v>205</v>
      </c>
      <c r="D17" s="641">
        <f>IFERROR(INDEX('показатель 504-п'!E:E,MATCH('УЦН 2.0 (24)'!A17,'показатель 504-п'!T:T,0)),"")</f>
        <v>210</v>
      </c>
      <c r="E17" s="642">
        <v>272</v>
      </c>
      <c r="F17" s="642"/>
      <c r="G17" s="643" t="s">
        <v>1393</v>
      </c>
      <c r="H17" s="367" t="str">
        <f>IFERROR(INDEX('показатель 504-п'!J:J,MATCH('УЦН 2.0 (24)'!A17,'показатель 504-п'!T:T,0)),"")</f>
        <v xml:space="preserve">2G хор</v>
      </c>
      <c r="I17" s="636" t="str">
        <f>IFERROR(INDEX('показатель 504-п'!K:K,MATCH('УЦН 2.0 (24)'!A17,'показатель 504-п'!T:T,0)),"")</f>
        <v xml:space="preserve">Билайн(2G Низкое)</v>
      </c>
      <c r="J17" s="637" t="str">
        <f>IFERROR(INDEX('показатель 504-п'!L:L,MATCH('УЦН 2.0 (24)'!A17,'показатель 504-п'!T:T,0)),"")</f>
        <v xml:space="preserve">Мегафон(2G Низкое)</v>
      </c>
      <c r="K17" s="637" t="str">
        <f>IFERROR(INDEX('показатель 504-п'!M:M,MATCH('УЦН 2.0 (24)'!A17,'показатель 504-п'!T:T,0)),"")</f>
        <v xml:space="preserve">МТС(2G Низкое)</v>
      </c>
      <c r="L17" s="637" t="str">
        <f>IFERROR(INDEX('показатель 504-п'!N:N,MATCH('УЦН 2.0 (24)'!A17,'показатель 504-п'!T:T,0)),"")</f>
        <v xml:space="preserve">Теле2(2G Хорошее)</v>
      </c>
      <c r="M17" s="624"/>
      <c r="N17" s="622"/>
      <c r="O17" s="147"/>
      <c r="P17" s="147"/>
      <c r="Q17" s="147"/>
      <c r="R17" s="147"/>
    </row>
    <row r="18" ht="21">
      <c r="A18" s="630">
        <v>243</v>
      </c>
      <c r="B18" s="631" t="str">
        <f>IFERROR(INDEX('показатель 504-п'!A:A,MATCH('УЦН 2.0 (24)'!A18,'показатель 504-п'!T:T,0)),"")</f>
        <v xml:space="preserve">Боготольский р-н</v>
      </c>
      <c r="C18" s="632" t="s">
        <v>1131</v>
      </c>
      <c r="D18" s="633">
        <f>IFERROR(INDEX('показатель 504-п'!E:E,MATCH('УЦН 2.0 (24)'!A18,'показатель 504-п'!T:T,0)),"")</f>
        <v>120</v>
      </c>
      <c r="E18" s="634">
        <v>257</v>
      </c>
      <c r="F18" s="634">
        <v>14</v>
      </c>
      <c r="G18" s="635" t="s">
        <v>1394</v>
      </c>
      <c r="H18" s="367" t="str">
        <f>IFERROR(INDEX('показатель 504-п'!J:J,MATCH('УЦН 2.0 (24)'!A18,'показатель 504-п'!T:T,0)),"")</f>
        <v xml:space="preserve">4G хор</v>
      </c>
      <c r="I18" s="636" t="str">
        <f>IFERROR(INDEX('показатель 504-п'!K:K,MATCH('УЦН 2.0 (24)'!A18,'показатель 504-п'!T:T,0)),"")</f>
        <v> </v>
      </c>
      <c r="J18" s="637" t="str">
        <f>IFERROR(INDEX('показатель 504-п'!L:L,MATCH('УЦН 2.0 (24)'!A18,'показатель 504-п'!T:T,0)),"")</f>
        <v> </v>
      </c>
      <c r="K18" s="637" t="str">
        <f>IFERROR(INDEX('показатель 504-п'!M:M,MATCH('УЦН 2.0 (24)'!A18,'показатель 504-п'!T:T,0)),"")</f>
        <v xml:space="preserve">МТС(только 4G Хорошее)</v>
      </c>
      <c r="L18" s="637" t="str">
        <f>IFERROR(INDEX('показатель 504-п'!N:N,MATCH('УЦН 2.0 (24)'!A18,'показатель 504-п'!T:T,0)),"")</f>
        <v> </v>
      </c>
      <c r="M18" s="624"/>
      <c r="N18" s="622"/>
      <c r="O18" s="147"/>
      <c r="P18" s="147"/>
      <c r="Q18" s="147"/>
      <c r="R18" s="147"/>
    </row>
    <row r="19" ht="14.25">
      <c r="A19" s="630">
        <v>1718</v>
      </c>
      <c r="B19" s="631" t="str">
        <f>IFERROR(INDEX('показатель 504-п'!A:A,MATCH('УЦН 2.0 (24)'!A19,'показатель 504-п'!T:T,0)),"")</f>
        <v xml:space="preserve">Эвенкийский р-н</v>
      </c>
      <c r="C19" s="632" t="s">
        <v>1170</v>
      </c>
      <c r="D19" s="633">
        <f>IFERROR(INDEX('показатель 504-п'!E:E,MATCH('УЦН 2.0 (24)'!A19,'показатель 504-п'!T:T,0)),"")</f>
        <v>220</v>
      </c>
      <c r="E19" s="634">
        <v>253</v>
      </c>
      <c r="F19" s="634">
        <v>15</v>
      </c>
      <c r="G19" s="635" t="s">
        <v>1394</v>
      </c>
      <c r="H19" s="367" t="str">
        <f>IFERROR(INDEX('показатель 504-п'!J:J,MATCH('УЦН 2.0 (24)'!A19,'показатель 504-п'!T:T,0)),"")</f>
        <v>-</v>
      </c>
      <c r="I19" s="636" t="str">
        <f>IFERROR(INDEX('показатель 504-п'!K:K,MATCH('УЦН 2.0 (24)'!A19,'показатель 504-п'!T:T,0)),"")</f>
        <v> </v>
      </c>
      <c r="J19" s="637" t="str">
        <f>IFERROR(INDEX('показатель 504-п'!L:L,MATCH('УЦН 2.0 (24)'!A19,'показатель 504-п'!T:T,0)),"")</f>
        <v> </v>
      </c>
      <c r="K19" s="637" t="str">
        <f>IFERROR(INDEX('показатель 504-п'!M:M,MATCH('УЦН 2.0 (24)'!A19,'показатель 504-п'!T:T,0)),"")</f>
        <v> </v>
      </c>
      <c r="L19" s="637" t="str">
        <f>IFERROR(INDEX('показатель 504-п'!N:N,MATCH('УЦН 2.0 (24)'!A19,'показатель 504-п'!T:T,0)),"")</f>
        <v> </v>
      </c>
      <c r="M19" s="624"/>
      <c r="N19" s="622"/>
      <c r="O19" s="147"/>
      <c r="P19" s="147"/>
      <c r="Q19" s="147"/>
      <c r="R19" s="147"/>
    </row>
    <row r="20" ht="14.25">
      <c r="A20" s="638">
        <v>1582</v>
      </c>
      <c r="B20" s="639" t="str">
        <f>IFERROR(INDEX('показатель 504-п'!A:A,MATCH('УЦН 2.0 (24)'!A20,'показатель 504-п'!T:T,0)),"")</f>
        <v xml:space="preserve">Ужурский р-н</v>
      </c>
      <c r="C20" s="640" t="s">
        <v>808</v>
      </c>
      <c r="D20" s="641">
        <f>IFERROR(INDEX('показатель 504-п'!E:E,MATCH('УЦН 2.0 (24)'!A20,'показатель 504-п'!T:T,0)),"")</f>
        <v>298</v>
      </c>
      <c r="E20" s="642">
        <v>235</v>
      </c>
      <c r="F20" s="642"/>
      <c r="G20" s="643" t="s">
        <v>1393</v>
      </c>
      <c r="H20" s="367" t="str">
        <f>IFERROR(INDEX('показатель 504-п'!J:J,MATCH('УЦН 2.0 (24)'!A20,'показатель 504-п'!T:T,0)),"")</f>
        <v xml:space="preserve">4G низ</v>
      </c>
      <c r="I20" s="636" t="str">
        <f>IFERROR(INDEX('показатель 504-п'!K:K,MATCH('УЦН 2.0 (24)'!A20,'показатель 504-п'!T:T,0)),"")</f>
        <v xml:space="preserve">Билайн(4G Низкое)</v>
      </c>
      <c r="J20" s="637" t="str">
        <f>IFERROR(INDEX('показатель 504-п'!L:L,MATCH('УЦН 2.0 (24)'!A20,'показатель 504-п'!T:T,0)),"")</f>
        <v xml:space="preserve">Мегафон(3G Низкое)</v>
      </c>
      <c r="K20" s="637" t="str">
        <f>IFERROR(INDEX('показатель 504-п'!M:M,MATCH('УЦН 2.0 (24)'!A20,'показатель 504-п'!T:T,0)),"")</f>
        <v xml:space="preserve">МТС(3G Низкое)</v>
      </c>
      <c r="L20" s="637" t="str">
        <f>IFERROR(INDEX('показатель 504-п'!N:N,MATCH('УЦН 2.0 (24)'!A20,'показатель 504-п'!T:T,0)),"")</f>
        <v xml:space="preserve">Теле2(4G Низкое)</v>
      </c>
      <c r="M20" s="624"/>
      <c r="N20" s="622"/>
      <c r="O20" s="147"/>
      <c r="P20" s="147"/>
      <c r="Q20" s="147"/>
      <c r="R20" s="147"/>
    </row>
    <row r="21" ht="14.25">
      <c r="A21" s="630">
        <v>1463</v>
      </c>
      <c r="B21" s="631" t="str">
        <f>IFERROR(INDEX('показатель 504-п'!A:A,MATCH('УЦН 2.0 (24)'!A21,'показатель 504-п'!T:T,0)),"")</f>
        <v xml:space="preserve">Тасеевский р-н</v>
      </c>
      <c r="C21" s="632" t="s">
        <v>1159</v>
      </c>
      <c r="D21" s="633">
        <f>IFERROR(INDEX('показатель 504-п'!E:E,MATCH('УЦН 2.0 (24)'!A21,'показатель 504-п'!T:T,0)),"")</f>
        <v>133</v>
      </c>
      <c r="E21" s="634">
        <v>230</v>
      </c>
      <c r="F21" s="634">
        <v>16</v>
      </c>
      <c r="G21" s="635" t="s">
        <v>1394</v>
      </c>
      <c r="H21" s="367" t="str">
        <f>IFERROR(INDEX('показатель 504-п'!J:J,MATCH('УЦН 2.0 (24)'!A21,'показатель 504-п'!T:T,0)),"")</f>
        <v>-</v>
      </c>
      <c r="I21" s="636" t="str">
        <f>IFERROR(INDEX('показатель 504-п'!K:K,MATCH('УЦН 2.0 (24)'!A21,'показатель 504-п'!T:T,0)),"")</f>
        <v> </v>
      </c>
      <c r="J21" s="637" t="str">
        <f>IFERROR(INDEX('показатель 504-п'!L:L,MATCH('УЦН 2.0 (24)'!A21,'показатель 504-п'!T:T,0)),"")</f>
        <v> </v>
      </c>
      <c r="K21" s="637" t="str">
        <f>IFERROR(INDEX('показатель 504-п'!M:M,MATCH('УЦН 2.0 (24)'!A21,'показатель 504-п'!T:T,0)),"")</f>
        <v> </v>
      </c>
      <c r="L21" s="637" t="str">
        <f>IFERROR(INDEX('показатель 504-п'!N:N,MATCH('УЦН 2.0 (24)'!A21,'показатель 504-п'!T:T,0)),"")</f>
        <v> </v>
      </c>
      <c r="M21" s="624"/>
      <c r="N21" s="622"/>
      <c r="O21" s="147"/>
      <c r="P21" s="147"/>
      <c r="Q21" s="147"/>
      <c r="R21" s="147"/>
    </row>
    <row r="22" ht="24">
      <c r="A22" s="630">
        <v>1491</v>
      </c>
      <c r="B22" s="631" t="str">
        <f>IFERROR(INDEX('показатель 504-п'!A:A,MATCH('УЦН 2.0 (24)'!A22,'показатель 504-п'!T:T,0)),"")</f>
        <v xml:space="preserve">Туруханский р-н</v>
      </c>
      <c r="C22" s="632" t="s">
        <v>141</v>
      </c>
      <c r="D22" s="633">
        <f>IFERROR(INDEX('показатель 504-п'!E:E,MATCH('УЦН 2.0 (24)'!A22,'показатель 504-п'!T:T,0)),"")</f>
        <v>215</v>
      </c>
      <c r="E22" s="634">
        <v>225</v>
      </c>
      <c r="F22" s="634">
        <v>17</v>
      </c>
      <c r="G22" s="635" t="s">
        <v>1394</v>
      </c>
      <c r="H22" s="367" t="str">
        <f>IFERROR(INDEX('показатель 504-п'!J:J,MATCH('УЦН 2.0 (24)'!A22,'показатель 504-п'!T:T,0)),"")</f>
        <v>-</v>
      </c>
      <c r="I22" s="636" t="str">
        <f>IFERROR(INDEX('показатель 504-п'!K:K,MATCH('УЦН 2.0 (24)'!A22,'показатель 504-п'!T:T,0)),"")</f>
        <v> </v>
      </c>
      <c r="J22" s="637" t="str">
        <f>IFERROR(INDEX('показатель 504-п'!L:L,MATCH('УЦН 2.0 (24)'!A22,'показатель 504-п'!T:T,0)),"")</f>
        <v> </v>
      </c>
      <c r="K22" s="637" t="str">
        <f>IFERROR(INDEX('показатель 504-п'!M:M,MATCH('УЦН 2.0 (24)'!A22,'показатель 504-п'!T:T,0)),"")</f>
        <v> </v>
      </c>
      <c r="L22" s="637" t="str">
        <f>IFERROR(INDEX('показатель 504-п'!N:N,MATCH('УЦН 2.0 (24)'!A22,'показатель 504-п'!T:T,0)),"")</f>
        <v> </v>
      </c>
      <c r="M22" s="624"/>
      <c r="N22" s="622"/>
      <c r="O22" s="147"/>
      <c r="P22" s="147"/>
      <c r="Q22" s="147"/>
      <c r="R22" s="147"/>
    </row>
    <row r="23" ht="14.25">
      <c r="A23" s="630">
        <v>1674</v>
      </c>
      <c r="B23" s="631" t="str">
        <f>IFERROR(INDEX('показатель 504-п'!A:A,MATCH('УЦН 2.0 (24)'!A23,'показатель 504-п'!T:T,0)),"")</f>
        <v xml:space="preserve">Шушенский р-н</v>
      </c>
      <c r="C23" s="632" t="s">
        <v>450</v>
      </c>
      <c r="D23" s="633">
        <f>IFERROR(INDEX('показатель 504-п'!E:E,MATCH('УЦН 2.0 (24)'!A23,'показатель 504-п'!T:T,0)),"")</f>
        <v>347</v>
      </c>
      <c r="E23" s="634">
        <v>221</v>
      </c>
      <c r="F23" s="634">
        <v>18</v>
      </c>
      <c r="G23" s="635" t="s">
        <v>1394</v>
      </c>
      <c r="H23" s="367" t="str">
        <f>IFERROR(INDEX('показатель 504-п'!J:J,MATCH('УЦН 2.0 (24)'!A23,'показатель 504-п'!T:T,0)),"")</f>
        <v xml:space="preserve">2G низ</v>
      </c>
      <c r="I23" s="636" t="str">
        <f>IFERROR(INDEX('показатель 504-п'!K:K,MATCH('УЦН 2.0 (24)'!A23,'показатель 504-п'!T:T,0)),"")</f>
        <v> </v>
      </c>
      <c r="J23" s="637">
        <f>IFERROR(INDEX('показатель 504-п'!L:L,MATCH('УЦН 2.0 (24)'!A23,'показатель 504-п'!T:T,0)),"")</f>
        <v>0</v>
      </c>
      <c r="K23" s="637">
        <f>IFERROR(INDEX('показатель 504-п'!M:M,MATCH('УЦН 2.0 (24)'!A23,'показатель 504-п'!T:T,0)),"")</f>
        <v>0</v>
      </c>
      <c r="L23" s="637" t="str">
        <f>IFERROR(INDEX('показатель 504-п'!N:N,MATCH('УЦН 2.0 (24)'!A23,'показатель 504-п'!T:T,0)),"")</f>
        <v xml:space="preserve">Теле2(2G Низкое)</v>
      </c>
      <c r="M23" s="624"/>
      <c r="N23" s="622"/>
      <c r="O23" s="147"/>
      <c r="P23" s="147"/>
      <c r="Q23" s="147"/>
      <c r="R23" s="147"/>
    </row>
    <row r="24" ht="14.25">
      <c r="A24" s="630">
        <v>17</v>
      </c>
      <c r="B24" s="631" t="str">
        <f>IFERROR(INDEX('показатель 504-п'!A:A,MATCH('УЦН 2.0 (24)'!A24,'показатель 504-п'!T:T,0)),"")</f>
        <v xml:space="preserve">Абанский р-н</v>
      </c>
      <c r="C24" s="632" t="s">
        <v>201</v>
      </c>
      <c r="D24" s="633">
        <f>IFERROR(INDEX('показатель 504-п'!E:E,MATCH('УЦН 2.0 (24)'!A24,'показатель 504-п'!T:T,0)),"")</f>
        <v>329</v>
      </c>
      <c r="E24" s="634">
        <v>219</v>
      </c>
      <c r="F24" s="634">
        <v>19</v>
      </c>
      <c r="G24" s="635" t="s">
        <v>1394</v>
      </c>
      <c r="H24" s="367" t="str">
        <f>IFERROR(INDEX('показатель 504-п'!J:J,MATCH('УЦН 2.0 (24)'!A24,'показатель 504-п'!T:T,0)),"")</f>
        <v xml:space="preserve">2G низ</v>
      </c>
      <c r="I24" s="636" t="str">
        <f>IFERROR(INDEX('показатель 504-п'!K:K,MATCH('УЦН 2.0 (24)'!A24,'показатель 504-п'!T:T,0)),"")</f>
        <v xml:space="preserve">Билайн(2G Низкое)</v>
      </c>
      <c r="J24" s="637" t="str">
        <f>IFERROR(INDEX('показатель 504-п'!L:L,MATCH('УЦН 2.0 (24)'!A24,'показатель 504-п'!T:T,0)),"")</f>
        <v xml:space="preserve">Мегафон(2G Низкое)</v>
      </c>
      <c r="K24" s="637" t="str">
        <f>IFERROR(INDEX('показатель 504-п'!M:M,MATCH('УЦН 2.0 (24)'!A24,'показатель 504-п'!T:T,0)),"")</f>
        <v xml:space="preserve">МТС(2G Низкое)</v>
      </c>
      <c r="L24" s="637" t="str">
        <f>IFERROR(INDEX('показатель 504-п'!N:N,MATCH('УЦН 2.0 (24)'!A24,'показатель 504-п'!T:T,0)),"")</f>
        <v xml:space="preserve">Теле2(2G Низкое)</v>
      </c>
      <c r="M24" s="624"/>
      <c r="N24" s="622"/>
      <c r="O24" s="147"/>
      <c r="P24" s="147"/>
      <c r="Q24" s="147"/>
      <c r="R24" s="147"/>
    </row>
    <row r="25" ht="45" customHeight="1">
      <c r="A25" s="630">
        <v>1710</v>
      </c>
      <c r="B25" s="631" t="str">
        <f>IFERROR(INDEX('показатель 504-п'!A:A,MATCH('УЦН 2.0 (24)'!A25,'показатель 504-п'!T:T,0)),"")</f>
        <v xml:space="preserve">Эвенкийский р-н</v>
      </c>
      <c r="C25" s="632" t="s">
        <v>1092</v>
      </c>
      <c r="D25" s="633">
        <f>IFERROR(INDEX('показатель 504-п'!E:E,MATCH('УЦН 2.0 (24)'!A25,'показатель 504-п'!T:T,0)),"")</f>
        <v>158</v>
      </c>
      <c r="E25" s="634">
        <v>215</v>
      </c>
      <c r="F25" s="634">
        <v>20</v>
      </c>
      <c r="G25" s="645" t="s">
        <v>1394</v>
      </c>
      <c r="H25" s="367" t="str">
        <f>IFERROR(INDEX('показатель 504-п'!J:J,MATCH('УЦН 2.0 (24)'!A25,'показатель 504-п'!T:T,0)),"")</f>
        <v>-</v>
      </c>
      <c r="I25" s="636" t="str">
        <f>IFERROR(INDEX('показатель 504-п'!K:K,MATCH('УЦН 2.0 (24)'!A25,'показатель 504-п'!T:T,0)),"")</f>
        <v> </v>
      </c>
      <c r="J25" s="637" t="str">
        <f>IFERROR(INDEX('показатель 504-п'!L:L,MATCH('УЦН 2.0 (24)'!A25,'показатель 504-п'!T:T,0)),"")</f>
        <v> </v>
      </c>
      <c r="K25" s="637" t="str">
        <f>IFERROR(INDEX('показатель 504-п'!M:M,MATCH('УЦН 2.0 (24)'!A25,'показатель 504-п'!T:T,0)),"")</f>
        <v> </v>
      </c>
      <c r="L25" s="637" t="str">
        <f>IFERROR(INDEX('показатель 504-п'!N:N,MATCH('УЦН 2.0 (24)'!A25,'показатель 504-п'!T:T,0)),"")</f>
        <v> </v>
      </c>
      <c r="M25" s="624"/>
      <c r="N25" s="622"/>
      <c r="O25" s="147"/>
      <c r="P25" s="147"/>
      <c r="Q25" s="147"/>
      <c r="R25" s="147"/>
    </row>
    <row r="26" ht="35.25" customHeight="1">
      <c r="A26" s="630">
        <v>1399</v>
      </c>
      <c r="B26" s="631" t="str">
        <f>IFERROR(INDEX('показатель 504-п'!A:A,MATCH('УЦН 2.0 (24)'!A26,'показатель 504-п'!T:T,0)),"")</f>
        <v xml:space="preserve">Сухобузимский р-н</v>
      </c>
      <c r="C26" s="632" t="s">
        <v>1154</v>
      </c>
      <c r="D26" s="633">
        <f>IFERROR(INDEX('показатель 504-п'!E:E,MATCH('УЦН 2.0 (24)'!A26,'показатель 504-п'!T:T,0)),"")</f>
        <v>156</v>
      </c>
      <c r="E26" s="634">
        <v>210</v>
      </c>
      <c r="F26" s="634">
        <v>21</v>
      </c>
      <c r="G26" s="635" t="s">
        <v>1391</v>
      </c>
      <c r="H26" s="367" t="str">
        <f>IFERROR(INDEX('показатель 504-п'!J:J,MATCH('УЦН 2.0 (24)'!A26,'показатель 504-п'!T:T,0)),"")</f>
        <v xml:space="preserve">2G низ</v>
      </c>
      <c r="I26" s="636" t="str">
        <f>IFERROR(INDEX('показатель 504-п'!K:K,MATCH('УЦН 2.0 (24)'!A26,'показатель 504-п'!T:T,0)),"")</f>
        <v> </v>
      </c>
      <c r="J26" s="637" t="str">
        <f>IFERROR(INDEX('показатель 504-п'!L:L,MATCH('УЦН 2.0 (24)'!A26,'показатель 504-п'!T:T,0)),"")</f>
        <v> </v>
      </c>
      <c r="K26" s="637" t="str">
        <f>IFERROR(INDEX('показатель 504-п'!M:M,MATCH('УЦН 2.0 (24)'!A26,'показатель 504-п'!T:T,0)),"")</f>
        <v> </v>
      </c>
      <c r="L26" s="637" t="str">
        <f>IFERROR(INDEX('показатель 504-п'!N:N,MATCH('УЦН 2.0 (24)'!A26,'показатель 504-п'!T:T,0)),"")</f>
        <v xml:space="preserve">Теле2(2G Низкое)</v>
      </c>
      <c r="M26" s="624"/>
      <c r="N26" s="622"/>
      <c r="O26" s="147"/>
      <c r="P26" s="147"/>
      <c r="Q26" s="147"/>
      <c r="R26" s="147"/>
    </row>
    <row r="27" ht="39.75" customHeight="1">
      <c r="A27" s="638">
        <v>1681</v>
      </c>
      <c r="B27" s="639" t="str">
        <f>IFERROR(INDEX('показатель 504-п'!A:A,MATCH('УЦН 2.0 (24)'!A27,'показатель 504-п'!T:T,0)),"")</f>
        <v xml:space="preserve">Шушенский р-н</v>
      </c>
      <c r="C27" s="640" t="s">
        <v>737</v>
      </c>
      <c r="D27" s="641">
        <f>IFERROR(INDEX('показатель 504-п'!E:E,MATCH('УЦН 2.0 (24)'!A27,'показатель 504-п'!T:T,0)),"")</f>
        <v>187</v>
      </c>
      <c r="E27" s="642">
        <v>210</v>
      </c>
      <c r="F27" s="642"/>
      <c r="G27" s="643" t="s">
        <v>1393</v>
      </c>
      <c r="H27" s="367" t="str">
        <f>IFERROR(INDEX('показатель 504-п'!J:J,MATCH('УЦН 2.0 (24)'!A27,'показатель 504-п'!T:T,0)),"")</f>
        <v xml:space="preserve">2G низ</v>
      </c>
      <c r="I27" s="636" t="str">
        <f>IFERROR(INDEX('показатель 504-п'!K:K,MATCH('УЦН 2.0 (24)'!A27,'показатель 504-п'!T:T,0)),"")</f>
        <v> </v>
      </c>
      <c r="J27" s="637" t="str">
        <f>IFERROR(INDEX('показатель 504-п'!L:L,MATCH('УЦН 2.0 (24)'!A27,'показатель 504-п'!T:T,0)),"")</f>
        <v xml:space="preserve">Мегафон(2G Низкое)</v>
      </c>
      <c r="K27" s="637" t="str">
        <f>IFERROR(INDEX('показатель 504-п'!M:M,MATCH('УЦН 2.0 (24)'!A27,'показатель 504-п'!T:T,0)),"")</f>
        <v> </v>
      </c>
      <c r="L27" s="637" t="str">
        <f>IFERROR(INDEX('показатель 504-п'!N:N,MATCH('УЦН 2.0 (24)'!A27,'показатель 504-п'!T:T,0)),"")</f>
        <v> </v>
      </c>
      <c r="M27" s="624"/>
      <c r="N27" s="622"/>
      <c r="O27" s="147"/>
      <c r="P27" s="147"/>
      <c r="Q27" s="147"/>
      <c r="R27" s="147"/>
    </row>
    <row r="28" ht="14.25" customHeight="1">
      <c r="A28" s="638">
        <v>154</v>
      </c>
      <c r="B28" s="639" t="str">
        <f>IFERROR(INDEX('показатель 504-п'!A:A,MATCH('УЦН 2.0 (24)'!A28,'показатель 504-п'!T:T,0)),"")</f>
        <v xml:space="preserve">Балахтинский р-н</v>
      </c>
      <c r="C28" s="640" t="s">
        <v>1397</v>
      </c>
      <c r="D28" s="641">
        <f>IFERROR(INDEX('показатель 504-п'!E:E,MATCH('УЦН 2.0 (24)'!A28,'показатель 504-п'!T:T,0)),"")</f>
        <v>456</v>
      </c>
      <c r="E28" s="642">
        <v>206</v>
      </c>
      <c r="F28" s="642"/>
      <c r="G28" s="643" t="s">
        <v>1393</v>
      </c>
      <c r="H28" s="367" t="str">
        <f>IFERROR(INDEX('показатель 504-п'!J:J,MATCH('УЦН 2.0 (24)'!A28,'показатель 504-п'!T:T,0)),"")</f>
        <v xml:space="preserve">4G хор</v>
      </c>
      <c r="I28" s="636" t="str">
        <f>IFERROR(INDEX('показатель 504-п'!K:K,MATCH('УЦН 2.0 (24)'!A28,'показатель 504-п'!T:T,0)),"")</f>
        <v xml:space="preserve">Билайн(2G Низкое)</v>
      </c>
      <c r="J28" s="637" t="str">
        <f>IFERROR(INDEX('показатель 504-п'!L:L,MATCH('УЦН 2.0 (24)'!A28,'показатель 504-п'!T:T,0)),"")</f>
        <v> </v>
      </c>
      <c r="K28" s="637" t="str">
        <f>IFERROR(INDEX('показатель 504-п'!M:M,MATCH('УЦН 2.0 (24)'!A28,'показатель 504-п'!T:T,0)),"")</f>
        <v> </v>
      </c>
      <c r="L28" s="637" t="str">
        <f>IFERROR(INDEX('показатель 504-п'!N:N,MATCH('УЦН 2.0 (24)'!A28,'показатель 504-п'!T:T,0)),"")</f>
        <v xml:space="preserve">Теле2(4G Хорошее)</v>
      </c>
      <c r="M28" s="624"/>
      <c r="N28" s="622"/>
      <c r="O28" s="147"/>
      <c r="P28" s="147"/>
      <c r="Q28" s="147"/>
      <c r="R28" s="147"/>
    </row>
    <row r="29" ht="25.5">
      <c r="A29" s="630">
        <v>530</v>
      </c>
      <c r="B29" s="631" t="str">
        <f>IFERROR(INDEX('показатель 504-п'!A:A,MATCH('УЦН 2.0 (24)'!A29,'показатель 504-п'!T:T,0)),"")</f>
        <v xml:space="preserve">Енисейский р-н</v>
      </c>
      <c r="C29" s="632" t="s">
        <v>267</v>
      </c>
      <c r="D29" s="633">
        <f>IFERROR(INDEX('показатель 504-п'!E:E,MATCH('УЦН 2.0 (24)'!A29,'показатель 504-п'!T:T,0)),"")</f>
        <v>201</v>
      </c>
      <c r="E29" s="634">
        <v>205</v>
      </c>
      <c r="F29" s="634">
        <v>22</v>
      </c>
      <c r="G29" s="635" t="s">
        <v>1394</v>
      </c>
      <c r="H29" s="367" t="str">
        <f>IFERROR(INDEX('показатель 504-п'!J:J,MATCH('УЦН 2.0 (24)'!A29,'показатель 504-п'!T:T,0)),"")</f>
        <v xml:space="preserve">2G низ</v>
      </c>
      <c r="I29" s="636" t="str">
        <f>IFERROR(INDEX('показатель 504-п'!K:K,MATCH('УЦН 2.0 (24)'!A29,'показатель 504-п'!T:T,0)),"")</f>
        <v> </v>
      </c>
      <c r="J29" s="637" t="str">
        <f>IFERROR(INDEX('показатель 504-п'!L:L,MATCH('УЦН 2.0 (24)'!A29,'показатель 504-п'!T:T,0)),"")</f>
        <v> </v>
      </c>
      <c r="K29" s="637" t="str">
        <f>IFERROR(INDEX('показатель 504-п'!M:M,MATCH('УЦН 2.0 (24)'!A29,'показатель 504-п'!T:T,0)),"")</f>
        <v> </v>
      </c>
      <c r="L29" s="637" t="str">
        <f>IFERROR(INDEX('показатель 504-п'!N:N,MATCH('УЦН 2.0 (24)'!A29,'показатель 504-п'!T:T,0)),"")</f>
        <v xml:space="preserve">Теле2(2G Низкое)</v>
      </c>
      <c r="M29" s="624"/>
      <c r="N29" s="622"/>
      <c r="O29" s="147"/>
      <c r="P29" s="147"/>
      <c r="Q29" s="147"/>
      <c r="R29" s="147"/>
    </row>
    <row r="30" ht="38.25">
      <c r="A30" s="638">
        <v>1541</v>
      </c>
      <c r="B30" s="639" t="str">
        <f>IFERROR(INDEX('показатель 504-п'!A:A,MATCH('УЦН 2.0 (24)'!A30,'показатель 504-п'!T:T,0)),"")</f>
        <v xml:space="preserve">Тюхтетский округ</v>
      </c>
      <c r="C30" s="640" t="s">
        <v>148</v>
      </c>
      <c r="D30" s="641">
        <f>IFERROR(INDEX('показатель 504-п'!E:E,MATCH('УЦН 2.0 (24)'!A30,'показатель 504-п'!T:T,0)),"")</f>
        <v>101</v>
      </c>
      <c r="E30" s="642">
        <v>197</v>
      </c>
      <c r="F30" s="642"/>
      <c r="G30" s="643" t="s">
        <v>1398</v>
      </c>
      <c r="H30" s="367" t="str">
        <f>IFERROR(INDEX('показатель 504-п'!J:J,MATCH('УЦН 2.0 (24)'!A30,'показатель 504-п'!T:T,0)),"")</f>
        <v xml:space="preserve">4G хор</v>
      </c>
      <c r="I30" s="636" t="str">
        <f>IFERROR(INDEX('показатель 504-п'!K:K,MATCH('УЦН 2.0 (24)'!A30,'показатель 504-п'!T:T,0)),"")</f>
        <v> </v>
      </c>
      <c r="J30" s="637" t="str">
        <f>IFERROR(INDEX('показатель 504-п'!L:L,MATCH('УЦН 2.0 (24)'!A30,'показатель 504-п'!T:T,0)),"")</f>
        <v> </v>
      </c>
      <c r="K30" s="637" t="str">
        <f>IFERROR(INDEX('показатель 504-п'!M:M,MATCH('УЦН 2.0 (24)'!A30,'показатель 504-п'!T:T,0)),"")</f>
        <v> </v>
      </c>
      <c r="L30" s="637" t="str">
        <f>IFERROR(INDEX('показатель 504-п'!N:N,MATCH('УЦН 2.0 (24)'!A30,'показатель 504-п'!T:T,0)),"")</f>
        <v xml:space="preserve">Теле2(4G Хорошее)</v>
      </c>
      <c r="M30" s="624"/>
      <c r="N30" s="622"/>
      <c r="O30" s="147"/>
      <c r="P30" s="147"/>
      <c r="Q30" s="147"/>
      <c r="R30" s="147"/>
    </row>
    <row r="31" ht="25.5">
      <c r="A31" s="630">
        <v>503</v>
      </c>
      <c r="B31" s="631" t="str">
        <f>IFERROR(INDEX('показатель 504-п'!A:A,MATCH('УЦН 2.0 (24)'!A31,'показатель 504-п'!T:T,0)),"")</f>
        <v xml:space="preserve">Енисейский р-н</v>
      </c>
      <c r="C31" s="632" t="s">
        <v>1133</v>
      </c>
      <c r="D31" s="633">
        <f>IFERROR(INDEX('показатель 504-п'!E:E,MATCH('УЦН 2.0 (24)'!A31,'показатель 504-п'!T:T,0)),"")</f>
        <v>154</v>
      </c>
      <c r="E31" s="634">
        <v>191</v>
      </c>
      <c r="F31" s="634">
        <v>23</v>
      </c>
      <c r="G31" s="645" t="s">
        <v>1390</v>
      </c>
      <c r="H31" s="367" t="str">
        <f>IFERROR(INDEX('показатель 504-п'!J:J,MATCH('УЦН 2.0 (24)'!A31,'показатель 504-п'!T:T,0)),"")</f>
        <v xml:space="preserve">2G низ</v>
      </c>
      <c r="I31" s="636" t="str">
        <f>IFERROR(INDEX('показатель 504-п'!K:K,MATCH('УЦН 2.0 (24)'!A31,'показатель 504-п'!T:T,0)),"")</f>
        <v> </v>
      </c>
      <c r="J31" s="637" t="str">
        <f>IFERROR(INDEX('показатель 504-п'!L:L,MATCH('УЦН 2.0 (24)'!A31,'показатель 504-п'!T:T,0)),"")</f>
        <v> </v>
      </c>
      <c r="K31" s="637" t="str">
        <f>IFERROR(INDEX('показатель 504-п'!M:M,MATCH('УЦН 2.0 (24)'!A31,'показатель 504-п'!T:T,0)),"")</f>
        <v> </v>
      </c>
      <c r="L31" s="637" t="str">
        <f>IFERROR(INDEX('показатель 504-п'!N:N,MATCH('УЦН 2.0 (24)'!A31,'показатель 504-п'!T:T,0)),"")</f>
        <v xml:space="preserve">Теле2(2G Низкое)</v>
      </c>
      <c r="M31" s="624"/>
      <c r="N31" s="622"/>
      <c r="O31" s="147"/>
      <c r="P31" s="147"/>
      <c r="Q31" s="147"/>
      <c r="R31" s="147"/>
    </row>
    <row r="32" s="147" customFormat="1" ht="15.75" customHeight="1">
      <c r="A32" s="630">
        <v>303</v>
      </c>
      <c r="B32" s="631" t="str">
        <f>IFERROR(INDEX('показатель 504-п'!A:A,MATCH('УЦН 2.0 (24)'!A32,'показатель 504-п'!T:T,0)),"")</f>
        <v xml:space="preserve">Большемуртинский р-н</v>
      </c>
      <c r="C32" s="632" t="s">
        <v>1132</v>
      </c>
      <c r="D32" s="633">
        <f>IFERROR(INDEX('показатель 504-п'!E:E,MATCH('УЦН 2.0 (24)'!A32,'показатель 504-п'!T:T,0)),"")</f>
        <v>146</v>
      </c>
      <c r="E32" s="634">
        <v>189</v>
      </c>
      <c r="F32" s="634">
        <v>24</v>
      </c>
      <c r="G32" s="635" t="s">
        <v>1394</v>
      </c>
      <c r="H32" s="367" t="str">
        <f>IFERROR(INDEX('показатель 504-п'!J:J,MATCH('УЦН 2.0 (24)'!A32,'показатель 504-п'!T:T,0)),"")</f>
        <v>-</v>
      </c>
      <c r="I32" s="636" t="str">
        <f>IFERROR(INDEX('показатель 504-п'!K:K,MATCH('УЦН 2.0 (24)'!A32,'показатель 504-п'!T:T,0)),"")</f>
        <v> </v>
      </c>
      <c r="J32" s="637" t="str">
        <f>IFERROR(INDEX('показатель 504-п'!L:L,MATCH('УЦН 2.0 (24)'!A32,'показатель 504-п'!T:T,0)),"")</f>
        <v> </v>
      </c>
      <c r="K32" s="637" t="str">
        <f>IFERROR(INDEX('показатель 504-п'!M:M,MATCH('УЦН 2.0 (24)'!A32,'показатель 504-п'!T:T,0)),"")</f>
        <v> </v>
      </c>
      <c r="L32" s="637" t="str">
        <f>IFERROR(INDEX('показатель 504-п'!N:N,MATCH('УЦН 2.0 (24)'!A32,'показатель 504-п'!T:T,0)),"")</f>
        <v> </v>
      </c>
      <c r="M32" s="624"/>
      <c r="N32" s="622"/>
      <c r="O32" s="147"/>
      <c r="P32" s="147"/>
      <c r="Q32" s="147"/>
      <c r="R32" s="147"/>
    </row>
    <row r="33" s="147" customFormat="1" ht="15.75" customHeight="1">
      <c r="A33" s="638">
        <v>1585</v>
      </c>
      <c r="B33" s="639" t="str">
        <f>IFERROR(INDEX('показатель 504-п'!A:A,MATCH('УЦН 2.0 (24)'!A33,'показатель 504-п'!T:T,0)),"")</f>
        <v xml:space="preserve">Ужурский р-н</v>
      </c>
      <c r="C33" s="640" t="s">
        <v>1399</v>
      </c>
      <c r="D33" s="641">
        <f>IFERROR(INDEX('показатель 504-п'!E:E,MATCH('УЦН 2.0 (24)'!A33,'показатель 504-п'!T:T,0)),"")</f>
        <v>194</v>
      </c>
      <c r="E33" s="642">
        <v>184</v>
      </c>
      <c r="F33" s="642"/>
      <c r="G33" s="643" t="s">
        <v>1393</v>
      </c>
      <c r="H33" s="367" t="str">
        <f>IFERROR(INDEX('показатель 504-п'!J:J,MATCH('УЦН 2.0 (24)'!A33,'показатель 504-п'!T:T,0)),"")</f>
        <v xml:space="preserve">2G низ</v>
      </c>
      <c r="I33" s="636" t="str">
        <f>IFERROR(INDEX('показатель 504-п'!K:K,MATCH('УЦН 2.0 (24)'!A33,'показатель 504-п'!T:T,0)),"")</f>
        <v> </v>
      </c>
      <c r="J33" s="637" t="str">
        <f>IFERROR(INDEX('показатель 504-п'!L:L,MATCH('УЦН 2.0 (24)'!A33,'показатель 504-п'!T:T,0)),"")</f>
        <v> </v>
      </c>
      <c r="K33" s="637" t="str">
        <f>IFERROR(INDEX('показатель 504-п'!M:M,MATCH('УЦН 2.0 (24)'!A33,'показатель 504-п'!T:T,0)),"")</f>
        <v> </v>
      </c>
      <c r="L33" s="637" t="str">
        <f>IFERROR(INDEX('показатель 504-п'!N:N,MATCH('УЦН 2.0 (24)'!A33,'показатель 504-п'!T:T,0)),"")</f>
        <v xml:space="preserve">Теле2(2G Низкое)</v>
      </c>
      <c r="M33" s="624"/>
      <c r="N33" s="622"/>
      <c r="O33" s="147"/>
      <c r="P33" s="147"/>
      <c r="Q33" s="147"/>
      <c r="R33" s="147"/>
    </row>
    <row r="34" ht="38.25">
      <c r="A34" s="630">
        <v>1426</v>
      </c>
      <c r="B34" s="631" t="str">
        <f>IFERROR(INDEX('показатель 504-п'!A:A,MATCH('УЦН 2.0 (24)'!A34,'показатель 504-п'!T:T,0)),"")</f>
        <v xml:space="preserve">Таймырский Долгано-Ненецкий р-н</v>
      </c>
      <c r="C34" s="632" t="s">
        <v>1040</v>
      </c>
      <c r="D34" s="633">
        <f>IFERROR(INDEX('показатель 504-п'!E:E,MATCH('УЦН 2.0 (24)'!A34,'показатель 504-п'!T:T,0)),"")</f>
        <v>194</v>
      </c>
      <c r="E34" s="634">
        <v>182</v>
      </c>
      <c r="F34" s="634">
        <v>25</v>
      </c>
      <c r="G34" s="635" t="s">
        <v>1394</v>
      </c>
      <c r="H34" s="367" t="str">
        <f>IFERROR(INDEX('показатель 504-п'!J:J,MATCH('УЦН 2.0 (24)'!A34,'показатель 504-п'!T:T,0)),"")</f>
        <v>-</v>
      </c>
      <c r="I34" s="636" t="str">
        <f>IFERROR(INDEX('показатель 504-п'!K:K,MATCH('УЦН 2.0 (24)'!A34,'показатель 504-п'!T:T,0)),"")</f>
        <v> </v>
      </c>
      <c r="J34" s="637" t="str">
        <f>IFERROR(INDEX('показатель 504-п'!L:L,MATCH('УЦН 2.0 (24)'!A34,'показатель 504-п'!T:T,0)),"")</f>
        <v> </v>
      </c>
      <c r="K34" s="637" t="str">
        <f>IFERROR(INDEX('показатель 504-п'!M:M,MATCH('УЦН 2.0 (24)'!A34,'показатель 504-п'!T:T,0)),"")</f>
        <v> </v>
      </c>
      <c r="L34" s="637" t="str">
        <f>IFERROR(INDEX('показатель 504-п'!N:N,MATCH('УЦН 2.0 (24)'!A34,'показатель 504-п'!T:T,0)),"")</f>
        <v> </v>
      </c>
      <c r="M34" s="624"/>
      <c r="N34" s="622"/>
      <c r="O34" s="147"/>
      <c r="P34" s="147"/>
      <c r="Q34" s="147"/>
      <c r="R34" s="147"/>
    </row>
    <row r="35" ht="38.25">
      <c r="A35" s="630">
        <v>838</v>
      </c>
      <c r="B35" s="631" t="str">
        <f>IFERROR(INDEX('показатель 504-п'!A:A,MATCH('УЦН 2.0 (24)'!A35,'показатель 504-п'!T:T,0)),"")</f>
        <v xml:space="preserve">Кежемский р-н</v>
      </c>
      <c r="C35" s="632" t="s">
        <v>117</v>
      </c>
      <c r="D35" s="633">
        <f>IFERROR(INDEX('показатель 504-п'!E:E,MATCH('УЦН 2.0 (24)'!A35,'показатель 504-п'!T:T,0)),"")</f>
        <v>119</v>
      </c>
      <c r="E35" s="634">
        <v>176</v>
      </c>
      <c r="F35" s="634">
        <v>26</v>
      </c>
      <c r="G35" s="635" t="s">
        <v>1394</v>
      </c>
      <c r="H35" s="367" t="str">
        <f>IFERROR(INDEX('показатель 504-п'!J:J,MATCH('УЦН 2.0 (24)'!A35,'показатель 504-п'!T:T,0)),"")</f>
        <v>-</v>
      </c>
      <c r="I35" s="636" t="str">
        <f>IFERROR(INDEX('показатель 504-п'!K:K,MATCH('УЦН 2.0 (24)'!A35,'показатель 504-п'!T:T,0)),"")</f>
        <v> </v>
      </c>
      <c r="J35" s="637" t="str">
        <f>IFERROR(INDEX('показатель 504-п'!L:L,MATCH('УЦН 2.0 (24)'!A35,'показатель 504-п'!T:T,0)),"")</f>
        <v> </v>
      </c>
      <c r="K35" s="637" t="str">
        <f>IFERROR(INDEX('показатель 504-п'!M:M,MATCH('УЦН 2.0 (24)'!A35,'показатель 504-п'!T:T,0)),"")</f>
        <v> </v>
      </c>
      <c r="L35" s="637" t="str">
        <f>IFERROR(INDEX('показатель 504-п'!N:N,MATCH('УЦН 2.0 (24)'!A35,'показатель 504-п'!T:T,0)),"")</f>
        <v> </v>
      </c>
      <c r="M35" s="624"/>
      <c r="N35" s="622"/>
      <c r="O35" s="147"/>
      <c r="P35" s="147"/>
      <c r="Q35" s="147"/>
      <c r="R35" s="147"/>
    </row>
    <row r="36" ht="38.25">
      <c r="A36" s="630">
        <v>1312</v>
      </c>
      <c r="B36" s="631" t="str">
        <f>IFERROR(INDEX('показатель 504-п'!A:A,MATCH('УЦН 2.0 (24)'!A36,'показатель 504-п'!T:T,0)),"")</f>
        <v xml:space="preserve">Рыбинский р-н</v>
      </c>
      <c r="C36" s="632" t="s">
        <v>394</v>
      </c>
      <c r="D36" s="633">
        <f>IFERROR(INDEX('показатель 504-п'!E:E,MATCH('УЦН 2.0 (24)'!A36,'показатель 504-п'!T:T,0)),"")</f>
        <v>401</v>
      </c>
      <c r="E36" s="634">
        <v>172</v>
      </c>
      <c r="F36" s="634">
        <v>27</v>
      </c>
      <c r="G36" s="635" t="s">
        <v>1394</v>
      </c>
      <c r="H36" s="367" t="str">
        <f>IFERROR(INDEX('показатель 504-п'!J:J,MATCH('УЦН 2.0 (24)'!A36,'показатель 504-п'!T:T,0)),"")</f>
        <v xml:space="preserve">3G низ</v>
      </c>
      <c r="I36" s="636">
        <f>IFERROR(INDEX('показатель 504-п'!K:K,MATCH('УЦН 2.0 (24)'!A36,'показатель 504-п'!T:T,0)),"")</f>
        <v>0</v>
      </c>
      <c r="J36" s="637">
        <f>IFERROR(INDEX('показатель 504-п'!L:L,MATCH('УЦН 2.0 (24)'!A36,'показатель 504-п'!T:T,0)),"")</f>
        <v>0</v>
      </c>
      <c r="K36" s="637" t="str">
        <f>IFERROR(INDEX('показатель 504-п'!M:M,MATCH('УЦН 2.0 (24)'!A36,'показатель 504-п'!T:T,0)),"")</f>
        <v xml:space="preserve">МТС(3G Низкое)</v>
      </c>
      <c r="L36" s="637" t="str">
        <f>IFERROR(INDEX('показатель 504-п'!N:N,MATCH('УЦН 2.0 (24)'!A36,'показатель 504-п'!T:T,0)),"")</f>
        <v xml:space="preserve">Теле2(3G Низкое)</v>
      </c>
      <c r="M36" s="624"/>
      <c r="N36" s="622"/>
      <c r="O36" s="147"/>
      <c r="P36" s="147"/>
      <c r="Q36" s="147"/>
      <c r="R36" s="147"/>
    </row>
    <row r="37" ht="25.5">
      <c r="A37" s="630">
        <v>26</v>
      </c>
      <c r="B37" s="631" t="str">
        <f>IFERROR(INDEX('показатель 504-п'!A:A,MATCH('УЦН 2.0 (24)'!A37,'показатель 504-п'!T:T,0)),"")</f>
        <v xml:space="preserve">Абанский р-н</v>
      </c>
      <c r="C37" s="632" t="s">
        <v>1123</v>
      </c>
      <c r="D37" s="633">
        <f>IFERROR(INDEX('показатель 504-п'!E:E,MATCH('УЦН 2.0 (24)'!A37,'показатель 504-п'!T:T,0)),"")</f>
        <v>126</v>
      </c>
      <c r="E37" s="634">
        <v>163</v>
      </c>
      <c r="F37" s="634">
        <v>28</v>
      </c>
      <c r="G37" s="635" t="s">
        <v>1391</v>
      </c>
      <c r="H37" s="367" t="str">
        <f>IFERROR(INDEX('показатель 504-п'!J:J,MATCH('УЦН 2.0 (24)'!A37,'показатель 504-п'!T:T,0)),"")</f>
        <v xml:space="preserve">4G низ</v>
      </c>
      <c r="I37" s="636" t="str">
        <f>IFERROR(INDEX('показатель 504-п'!K:K,MATCH('УЦН 2.0 (24)'!A37,'показатель 504-п'!T:T,0)),"")</f>
        <v xml:space="preserve">Билайн(2G Низкое)</v>
      </c>
      <c r="J37" s="637" t="str">
        <f>IFERROR(INDEX('показатель 504-п'!L:L,MATCH('УЦН 2.0 (24)'!A37,'показатель 504-п'!T:T,0)),"")</f>
        <v xml:space="preserve">Мегафон(2G Низкое)</v>
      </c>
      <c r="K37" s="637" t="str">
        <f>IFERROR(INDEX('показатель 504-п'!M:M,MATCH('УЦН 2.0 (24)'!A37,'показатель 504-п'!T:T,0)),"")</f>
        <v xml:space="preserve">МТС(2G Низкое)</v>
      </c>
      <c r="L37" s="637" t="str">
        <f>IFERROR(INDEX('показатель 504-п'!N:N,MATCH('УЦН 2.0 (24)'!A37,'показатель 504-п'!T:T,0)),"")</f>
        <v xml:space="preserve">Теле2(4G Низкое)</v>
      </c>
      <c r="M37" s="624"/>
      <c r="N37" s="622"/>
      <c r="O37" s="147"/>
      <c r="P37" s="147"/>
      <c r="Q37" s="147"/>
      <c r="R37" s="147"/>
    </row>
    <row r="38" ht="22.5" customHeight="1">
      <c r="A38" s="630">
        <v>822</v>
      </c>
      <c r="B38" s="631" t="str">
        <f>IFERROR(INDEX('показатель 504-п'!A:A,MATCH('УЦН 2.0 (24)'!A38,'показатель 504-п'!T:T,0)),"")</f>
        <v xml:space="preserve">Каратузский р-н</v>
      </c>
      <c r="C38" s="632" t="s">
        <v>1141</v>
      </c>
      <c r="D38" s="633">
        <f>IFERROR(INDEX('показатель 504-п'!E:E,MATCH('УЦН 2.0 (24)'!A38,'показатель 504-п'!T:T,0)),"")</f>
        <v>109</v>
      </c>
      <c r="E38" s="634">
        <v>159</v>
      </c>
      <c r="F38" s="634">
        <v>29</v>
      </c>
      <c r="G38" s="635" t="s">
        <v>1391</v>
      </c>
      <c r="H38" s="367" t="str">
        <f>IFERROR(INDEX('показатель 504-п'!J:J,MATCH('УЦН 2.0 (24)'!A38,'показатель 504-п'!T:T,0)),"")</f>
        <v xml:space="preserve">2G низ</v>
      </c>
      <c r="I38" s="636" t="str">
        <f>IFERROR(INDEX('показатель 504-п'!K:K,MATCH('УЦН 2.0 (24)'!A38,'показатель 504-п'!T:T,0)),"")</f>
        <v> </v>
      </c>
      <c r="J38" s="637" t="str">
        <f>IFERROR(INDEX('показатель 504-п'!L:L,MATCH('УЦН 2.0 (24)'!A38,'показатель 504-п'!T:T,0)),"")</f>
        <v xml:space="preserve">Мегафон(2G Низкое)</v>
      </c>
      <c r="K38" s="637" t="str">
        <f>IFERROR(INDEX('показатель 504-п'!M:M,MATCH('УЦН 2.0 (24)'!A38,'показатель 504-п'!T:T,0)),"")</f>
        <v> </v>
      </c>
      <c r="L38" s="637" t="str">
        <f>IFERROR(INDEX('показатель 504-п'!N:N,MATCH('УЦН 2.0 (24)'!A38,'показатель 504-п'!T:T,0)),"")</f>
        <v xml:space="preserve">Теле2(2G Низкое)</v>
      </c>
      <c r="M38" s="624"/>
      <c r="N38" s="622"/>
      <c r="O38" s="147"/>
      <c r="P38" s="147"/>
      <c r="Q38" s="147"/>
      <c r="R38" s="147"/>
    </row>
    <row r="39" ht="38.25">
      <c r="A39" s="630">
        <v>1412</v>
      </c>
      <c r="B39" s="631" t="str">
        <f>IFERROR(INDEX('показатель 504-п'!A:A,MATCH('УЦН 2.0 (24)'!A39,'показатель 504-п'!T:T,0)),"")</f>
        <v xml:space="preserve">Сухобузимский р-н</v>
      </c>
      <c r="C39" s="632" t="s">
        <v>412</v>
      </c>
      <c r="D39" s="633">
        <f>IFERROR(INDEX('показатель 504-п'!E:E,MATCH('УЦН 2.0 (24)'!A39,'показатель 504-п'!T:T,0)),"")</f>
        <v>454</v>
      </c>
      <c r="E39" s="634">
        <v>154</v>
      </c>
      <c r="F39" s="634">
        <v>30</v>
      </c>
      <c r="G39" s="635" t="s">
        <v>1400</v>
      </c>
      <c r="H39" s="367" t="str">
        <f>IFERROR(INDEX('показатель 504-п'!J:J,MATCH('УЦН 2.0 (24)'!A39,'показатель 504-п'!T:T,0)),"")</f>
        <v xml:space="preserve">3G хор</v>
      </c>
      <c r="I39" s="636">
        <f>IFERROR(INDEX('показатель 504-п'!K:K,MATCH('УЦН 2.0 (24)'!A39,'показатель 504-п'!T:T,0)),"")</f>
        <v>0</v>
      </c>
      <c r="J39" s="637" t="str">
        <f>IFERROR(INDEX('показатель 504-п'!L:L,MATCH('УЦН 2.0 (24)'!A39,'показатель 504-п'!T:T,0)),"")</f>
        <v xml:space="preserve">Мегафон(3G Низкое)</v>
      </c>
      <c r="K39" s="637">
        <f>IFERROR(INDEX('показатель 504-п'!M:M,MATCH('УЦН 2.0 (24)'!A39,'показатель 504-п'!T:T,0)),"")</f>
        <v>0</v>
      </c>
      <c r="L39" s="637" t="str">
        <f>IFERROR(INDEX('показатель 504-п'!N:N,MATCH('УЦН 2.0 (24)'!A39,'показатель 504-п'!T:T,0)),"")</f>
        <v xml:space="preserve">Теле2(3G Хорошее)</v>
      </c>
      <c r="M39" s="624"/>
      <c r="N39" s="622"/>
      <c r="O39" s="147"/>
      <c r="P39" s="147"/>
      <c r="Q39" s="147"/>
      <c r="R39" s="147"/>
    </row>
    <row r="40" ht="38.25">
      <c r="A40" s="630">
        <v>1615</v>
      </c>
      <c r="B40" s="631" t="str">
        <f>IFERROR(INDEX('показатель 504-п'!A:A,MATCH('УЦН 2.0 (24)'!A40,'показатель 504-п'!T:T,0)),"")</f>
        <v xml:space="preserve">Уярский р-н</v>
      </c>
      <c r="C40" s="632" t="s">
        <v>1165</v>
      </c>
      <c r="D40" s="633">
        <f>IFERROR(INDEX('показатель 504-п'!E:E,MATCH('УЦН 2.0 (24)'!A40,'показатель 504-п'!T:T,0)),"")</f>
        <v>108</v>
      </c>
      <c r="E40" s="634">
        <v>154</v>
      </c>
      <c r="F40" s="634">
        <v>31</v>
      </c>
      <c r="G40" s="635" t="s">
        <v>1394</v>
      </c>
      <c r="H40" s="367" t="str">
        <f>IFERROR(INDEX('показатель 504-п'!J:J,MATCH('УЦН 2.0 (24)'!A40,'показатель 504-п'!T:T,0)),"")</f>
        <v xml:space="preserve">2G низ</v>
      </c>
      <c r="I40" s="636">
        <f>IFERROR(INDEX('показатель 504-п'!K:K,MATCH('УЦН 2.0 (24)'!A40,'показатель 504-п'!T:T,0)),"")</f>
        <v>0</v>
      </c>
      <c r="J40" s="637" t="str">
        <f>IFERROR(INDEX('показатель 504-п'!L:L,MATCH('УЦН 2.0 (24)'!A40,'показатель 504-п'!T:T,0)),"")</f>
        <v xml:space="preserve">Мегафон(2G Низкое)</v>
      </c>
      <c r="K40" s="637">
        <f>IFERROR(INDEX('показатель 504-п'!M:M,MATCH('УЦН 2.0 (24)'!A40,'показатель 504-п'!T:T,0)),"")</f>
        <v>0</v>
      </c>
      <c r="L40" s="637">
        <f>IFERROR(INDEX('показатель 504-п'!N:N,MATCH('УЦН 2.0 (24)'!A40,'показатель 504-п'!T:T,0)),"")</f>
        <v>0</v>
      </c>
      <c r="M40" s="624"/>
      <c r="N40" s="622"/>
      <c r="O40" s="147"/>
      <c r="P40" s="147"/>
      <c r="Q40" s="147"/>
      <c r="R40" s="147"/>
    </row>
    <row r="41" ht="38.25">
      <c r="A41" s="630">
        <v>1009</v>
      </c>
      <c r="B41" s="631" t="str">
        <f>IFERROR(INDEX('показатель 504-п'!A:A,MATCH('УЦН 2.0 (24)'!A41,'показатель 504-п'!T:T,0)),"")</f>
        <v xml:space="preserve">Манский р-н</v>
      </c>
      <c r="C41" s="632" t="s">
        <v>349</v>
      </c>
      <c r="D41" s="633">
        <f>IFERROR(INDEX('показатель 504-п'!E:E,MATCH('УЦН 2.0 (24)'!A41,'показатель 504-п'!T:T,0)),"")</f>
        <v>438</v>
      </c>
      <c r="E41" s="634">
        <v>152</v>
      </c>
      <c r="F41" s="634">
        <v>32</v>
      </c>
      <c r="G41" s="635" t="s">
        <v>1391</v>
      </c>
      <c r="H41" s="367" t="str">
        <f>IFERROR(INDEX('показатель 504-п'!J:J,MATCH('УЦН 2.0 (24)'!A41,'показатель 504-п'!T:T,0)),"")</f>
        <v xml:space="preserve">4G низ</v>
      </c>
      <c r="I41" s="636">
        <f>IFERROR(INDEX('показатель 504-п'!K:K,MATCH('УЦН 2.0 (24)'!A41,'показатель 504-п'!T:T,0)),"")</f>
        <v>0</v>
      </c>
      <c r="J41" s="637" t="str">
        <f>IFERROR(INDEX('показатель 504-п'!L:L,MATCH('УЦН 2.0 (24)'!A41,'показатель 504-п'!T:T,0)),"")</f>
        <v xml:space="preserve">Мегафон(2G Низкое)</v>
      </c>
      <c r="K41" s="637">
        <f>IFERROR(INDEX('показатель 504-п'!M:M,MATCH('УЦН 2.0 (24)'!A41,'показатель 504-п'!T:T,0)),"")</f>
        <v>0</v>
      </c>
      <c r="L41" s="637" t="str">
        <f>IFERROR(INDEX('показатель 504-п'!N:N,MATCH('УЦН 2.0 (24)'!A41,'показатель 504-п'!T:T,0)),"")</f>
        <v xml:space="preserve">Теле2(4G Низкое)</v>
      </c>
      <c r="M41" s="624"/>
      <c r="N41" s="622"/>
      <c r="O41" s="147"/>
      <c r="P41" s="147"/>
      <c r="Q41" s="147"/>
      <c r="R41" s="147"/>
    </row>
    <row r="42" ht="36">
      <c r="A42" s="638">
        <v>916</v>
      </c>
      <c r="B42" s="639" t="str">
        <f>IFERROR(INDEX('показатель 504-п'!A:A,MATCH('УЦН 2.0 (24)'!A42,'показатель 504-п'!T:T,0)),"")</f>
        <v xml:space="preserve">Курагинский р-н</v>
      </c>
      <c r="C42" s="640" t="s">
        <v>88</v>
      </c>
      <c r="D42" s="641">
        <f>IFERROR(INDEX('показатель 504-п'!E:E,MATCH('УЦН 2.0 (24)'!A42,'показатель 504-п'!T:T,0)),"")</f>
        <v>393</v>
      </c>
      <c r="E42" s="642">
        <v>149</v>
      </c>
      <c r="F42" s="642"/>
      <c r="G42" s="644" t="s">
        <v>1401</v>
      </c>
      <c r="H42" s="367" t="str">
        <f>IFERROR(INDEX('показатель 504-п'!J:J,MATCH('УЦН 2.0 (24)'!A42,'показатель 504-п'!T:T,0)),"")</f>
        <v xml:space="preserve">2G низ</v>
      </c>
      <c r="I42" s="636" t="str">
        <f>IFERROR(INDEX('показатель 504-п'!K:K,MATCH('УЦН 2.0 (24)'!A42,'показатель 504-п'!T:T,0)),"")</f>
        <v> </v>
      </c>
      <c r="J42" s="637" t="str">
        <f>IFERROR(INDEX('показатель 504-п'!L:L,MATCH('УЦН 2.0 (24)'!A42,'показатель 504-п'!T:T,0)),"")</f>
        <v> </v>
      </c>
      <c r="K42" s="637" t="str">
        <f>IFERROR(INDEX('показатель 504-п'!M:M,MATCH('УЦН 2.0 (24)'!A42,'показатель 504-п'!T:T,0)),"")</f>
        <v> </v>
      </c>
      <c r="L42" s="637" t="str">
        <f>IFERROR(INDEX('показатель 504-п'!N:N,MATCH('УЦН 2.0 (24)'!A42,'показатель 504-п'!T:T,0)),"")</f>
        <v xml:space="preserve">Теле2(2G Низкое)</v>
      </c>
      <c r="M42" s="624"/>
      <c r="N42" s="622"/>
      <c r="O42" s="147"/>
      <c r="P42" s="147"/>
      <c r="Q42" s="147"/>
      <c r="R42" s="147"/>
    </row>
    <row r="43" ht="38.25">
      <c r="A43" s="630">
        <v>1712</v>
      </c>
      <c r="B43" s="631" t="str">
        <f>IFERROR(INDEX('показатель 504-п'!A:A,MATCH('УЦН 2.0 (24)'!A43,'показатель 504-п'!T:T,0)),"")</f>
        <v xml:space="preserve">Эвенкийский р-н</v>
      </c>
      <c r="C43" s="632" t="s">
        <v>1169</v>
      </c>
      <c r="D43" s="633">
        <f>IFERROR(INDEX('показатель 504-п'!E:E,MATCH('УЦН 2.0 (24)'!A43,'показатель 504-п'!T:T,0)),"")</f>
        <v>201</v>
      </c>
      <c r="E43" s="634">
        <v>144</v>
      </c>
      <c r="F43" s="634">
        <v>33</v>
      </c>
      <c r="G43" s="635" t="s">
        <v>1394</v>
      </c>
      <c r="H43" s="367" t="str">
        <f>IFERROR(INDEX('показатель 504-п'!J:J,MATCH('УЦН 2.0 (24)'!A43,'показатель 504-п'!T:T,0)),"")</f>
        <v>-</v>
      </c>
      <c r="I43" s="636" t="str">
        <f>IFERROR(INDEX('показатель 504-п'!K:K,MATCH('УЦН 2.0 (24)'!A43,'показатель 504-п'!T:T,0)),"")</f>
        <v> </v>
      </c>
      <c r="J43" s="637" t="str">
        <f>IFERROR(INDEX('показатель 504-п'!L:L,MATCH('УЦН 2.0 (24)'!A43,'показатель 504-п'!T:T,0)),"")</f>
        <v> </v>
      </c>
      <c r="K43" s="637" t="str">
        <f>IFERROR(INDEX('показатель 504-п'!M:M,MATCH('УЦН 2.0 (24)'!A43,'показатель 504-п'!T:T,0)),"")</f>
        <v> </v>
      </c>
      <c r="L43" s="637" t="str">
        <f>IFERROR(INDEX('показатель 504-п'!N:N,MATCH('УЦН 2.0 (24)'!A43,'показатель 504-п'!T:T,0)),"")</f>
        <v> </v>
      </c>
      <c r="M43" s="624"/>
      <c r="N43" s="622"/>
      <c r="O43" s="147"/>
      <c r="P43" s="147"/>
      <c r="Q43" s="147"/>
      <c r="R43" s="147"/>
    </row>
    <row r="44" ht="38.25">
      <c r="A44" s="630">
        <v>1670</v>
      </c>
      <c r="B44" s="631" t="str">
        <f>IFERROR(INDEX('показатель 504-п'!A:A,MATCH('УЦН 2.0 (24)'!A44,'показатель 504-п'!T:T,0)),"")</f>
        <v xml:space="preserve">Шушенский р-н</v>
      </c>
      <c r="C44" s="632" t="s">
        <v>1166</v>
      </c>
      <c r="D44" s="633">
        <f>IFERROR(INDEX('показатель 504-п'!E:E,MATCH('УЦН 2.0 (24)'!A44,'показатель 504-п'!T:T,0)),"")</f>
        <v>129</v>
      </c>
      <c r="E44" s="634">
        <v>143</v>
      </c>
      <c r="F44" s="634">
        <v>34</v>
      </c>
      <c r="G44" s="635" t="s">
        <v>1394</v>
      </c>
      <c r="H44" s="367" t="str">
        <f>IFERROR(INDEX('показатель 504-п'!J:J,MATCH('УЦН 2.0 (24)'!A44,'показатель 504-п'!T:T,0)),"")</f>
        <v xml:space="preserve">2G низ</v>
      </c>
      <c r="I44" s="636" t="str">
        <f>IFERROR(INDEX('показатель 504-п'!K:K,MATCH('УЦН 2.0 (24)'!A44,'показатель 504-п'!T:T,0)),"")</f>
        <v> </v>
      </c>
      <c r="J44" s="637" t="str">
        <f>IFERROR(INDEX('показатель 504-п'!L:L,MATCH('УЦН 2.0 (24)'!A44,'показатель 504-п'!T:T,0)),"")</f>
        <v> </v>
      </c>
      <c r="K44" s="637" t="str">
        <f>IFERROR(INDEX('показатель 504-п'!M:M,MATCH('УЦН 2.0 (24)'!A44,'показатель 504-п'!T:T,0)),"")</f>
        <v> </v>
      </c>
      <c r="L44" s="637" t="str">
        <f>IFERROR(INDEX('показатель 504-п'!N:N,MATCH('УЦН 2.0 (24)'!A44,'показатель 504-п'!T:T,0)),"")</f>
        <v xml:space="preserve">Теле2(2G Низкое)</v>
      </c>
      <c r="M44" s="624"/>
      <c r="N44" s="622"/>
      <c r="O44" s="147"/>
      <c r="P44" s="147"/>
      <c r="Q44" s="147"/>
      <c r="R44" s="147"/>
    </row>
    <row r="45" ht="38.25">
      <c r="A45" s="630">
        <v>805</v>
      </c>
      <c r="B45" s="631" t="str">
        <f>IFERROR(INDEX('показатель 504-п'!A:A,MATCH('УЦН 2.0 (24)'!A45,'показатель 504-п'!T:T,0)),"")</f>
        <v xml:space="preserve">Каратузский р-н</v>
      </c>
      <c r="C45" s="632" t="s">
        <v>1139</v>
      </c>
      <c r="D45" s="633">
        <f>IFERROR(INDEX('показатель 504-п'!E:E,MATCH('УЦН 2.0 (24)'!A45,'показатель 504-п'!T:T,0)),"")</f>
        <v>147</v>
      </c>
      <c r="E45" s="634">
        <v>133</v>
      </c>
      <c r="F45" s="634">
        <v>35</v>
      </c>
      <c r="G45" s="635" t="s">
        <v>1391</v>
      </c>
      <c r="H45" s="367" t="str">
        <f>IFERROR(INDEX('показатель 504-п'!J:J,MATCH('УЦН 2.0 (24)'!A45,'показатель 504-п'!T:T,0)),"")</f>
        <v xml:space="preserve">2G низ</v>
      </c>
      <c r="I45" s="636" t="str">
        <f>IFERROR(INDEX('показатель 504-п'!K:K,MATCH('УЦН 2.0 (24)'!A45,'показатель 504-п'!T:T,0)),"")</f>
        <v xml:space="preserve">Билайн(2G Низкое)</v>
      </c>
      <c r="J45" s="637" t="str">
        <f>IFERROR(INDEX('показатель 504-п'!L:L,MATCH('УЦН 2.0 (24)'!A45,'показатель 504-п'!T:T,0)),"")</f>
        <v> </v>
      </c>
      <c r="K45" s="637" t="str">
        <f>IFERROR(INDEX('показатель 504-п'!M:M,MATCH('УЦН 2.0 (24)'!A45,'показатель 504-п'!T:T,0)),"")</f>
        <v> </v>
      </c>
      <c r="L45" s="637" t="str">
        <f>IFERROR(INDEX('показатель 504-п'!N:N,MATCH('УЦН 2.0 (24)'!A45,'показатель 504-п'!T:T,0)),"")</f>
        <v xml:space="preserve">Теле2(2G Низкое)</v>
      </c>
      <c r="M45" s="624"/>
      <c r="N45" s="622"/>
      <c r="O45" s="147"/>
      <c r="P45" s="147"/>
      <c r="Q45" s="147"/>
      <c r="R45" s="147"/>
    </row>
    <row r="46" ht="25.5">
      <c r="A46" s="638">
        <v>1607</v>
      </c>
      <c r="B46" s="639" t="str">
        <f>IFERROR(INDEX('показатель 504-п'!A:A,MATCH('УЦН 2.0 (24)'!A46,'показатель 504-п'!T:T,0)),"")</f>
        <v xml:space="preserve">Уярский р-н</v>
      </c>
      <c r="C46" s="640" t="s">
        <v>175</v>
      </c>
      <c r="D46" s="641">
        <f>IFERROR(INDEX('показатель 504-п'!E:E,MATCH('УЦН 2.0 (24)'!A46,'показатель 504-п'!T:T,0)),"")</f>
        <v>120</v>
      </c>
      <c r="E46" s="642">
        <v>130</v>
      </c>
      <c r="F46" s="642"/>
      <c r="G46" s="643" t="s">
        <v>1393</v>
      </c>
      <c r="H46" s="367" t="str">
        <f>IFERROR(INDEX('показатель 504-п'!J:J,MATCH('УЦН 2.0 (24)'!A46,'показатель 504-п'!T:T,0)),"")</f>
        <v xml:space="preserve">4G хор</v>
      </c>
      <c r="I46" s="636" t="str">
        <f>IFERROR(INDEX('показатель 504-п'!K:K,MATCH('УЦН 2.0 (24)'!A46,'показатель 504-п'!T:T,0)),"")</f>
        <v> </v>
      </c>
      <c r="J46" s="637" t="str">
        <f>IFERROR(INDEX('показатель 504-п'!L:L,MATCH('УЦН 2.0 (24)'!A46,'показатель 504-п'!T:T,0)),"")</f>
        <v xml:space="preserve">Мегафон(4G Хорошее)</v>
      </c>
      <c r="K46" s="637" t="str">
        <f>IFERROR(INDEX('показатель 504-п'!M:M,MATCH('УЦН 2.0 (24)'!A46,'показатель 504-п'!T:T,0)),"")</f>
        <v xml:space="preserve">МТС(4G Низкое)</v>
      </c>
      <c r="L46" s="637" t="str">
        <f>IFERROR(INDEX('показатель 504-п'!N:N,MATCH('УЦН 2.0 (24)'!A46,'показатель 504-п'!T:T,0)),"")</f>
        <v xml:space="preserve">Теле2(4G Хорошее)</v>
      </c>
      <c r="M46" s="624"/>
      <c r="N46" s="622"/>
      <c r="O46" s="147"/>
      <c r="P46" s="147"/>
      <c r="Q46" s="147"/>
      <c r="R46" s="147"/>
    </row>
    <row r="47" ht="15" customHeight="1">
      <c r="A47" s="630">
        <v>1505</v>
      </c>
      <c r="B47" s="631" t="str">
        <f>IFERROR(INDEX('показатель 504-п'!A:A,MATCH('УЦН 2.0 (24)'!A47,'показатель 504-п'!T:T,0)),"")</f>
        <v xml:space="preserve">Туруханский р-н</v>
      </c>
      <c r="C47" s="632" t="s">
        <v>142</v>
      </c>
      <c r="D47" s="633">
        <f>IFERROR(INDEX('показатель 504-п'!E:E,MATCH('УЦН 2.0 (24)'!A47,'показатель 504-п'!T:T,0)),"")</f>
        <v>101</v>
      </c>
      <c r="E47" s="634">
        <v>121</v>
      </c>
      <c r="F47" s="634">
        <v>36</v>
      </c>
      <c r="G47" s="645" t="s">
        <v>1394</v>
      </c>
      <c r="H47" s="367" t="str">
        <f>IFERROR(INDEX('показатель 504-п'!J:J,MATCH('УЦН 2.0 (24)'!A47,'показатель 504-п'!T:T,0)),"")</f>
        <v>-</v>
      </c>
      <c r="I47" s="636" t="str">
        <f>IFERROR(INDEX('показатель 504-п'!K:K,MATCH('УЦН 2.0 (24)'!A47,'показатель 504-п'!T:T,0)),"")</f>
        <v> </v>
      </c>
      <c r="J47" s="637" t="str">
        <f>IFERROR(INDEX('показатель 504-п'!L:L,MATCH('УЦН 2.0 (24)'!A47,'показатель 504-п'!T:T,0)),"")</f>
        <v> </v>
      </c>
      <c r="K47" s="637" t="str">
        <f>IFERROR(INDEX('показатель 504-п'!M:M,MATCH('УЦН 2.0 (24)'!A47,'показатель 504-п'!T:T,0)),"")</f>
        <v> </v>
      </c>
      <c r="L47" s="637" t="str">
        <f>IFERROR(INDEX('показатель 504-п'!N:N,MATCH('УЦН 2.0 (24)'!A47,'показатель 504-п'!T:T,0)),"")</f>
        <v> </v>
      </c>
      <c r="M47" s="624"/>
      <c r="N47" s="622"/>
      <c r="O47" s="147"/>
      <c r="P47" s="147"/>
      <c r="Q47" s="147"/>
      <c r="R47" s="147"/>
    </row>
    <row r="48" ht="38.25">
      <c r="A48" s="630">
        <v>1448</v>
      </c>
      <c r="B48" s="631" t="str">
        <f>IFERROR(INDEX('показатель 504-п'!A:A,MATCH('УЦН 2.0 (24)'!A48,'показатель 504-п'!T:T,0)),"")</f>
        <v xml:space="preserve">Таймырский Долгано-Ненецкий р-н</v>
      </c>
      <c r="C48" s="632" t="s">
        <v>1054</v>
      </c>
      <c r="D48" s="633">
        <f>IFERROR(INDEX('показатель 504-п'!E:E,MATCH('УЦН 2.0 (24)'!A48,'показатель 504-п'!T:T,0)),"")</f>
        <v>173</v>
      </c>
      <c r="E48" s="634">
        <v>118</v>
      </c>
      <c r="F48" s="634">
        <v>37</v>
      </c>
      <c r="G48" s="635" t="s">
        <v>1394</v>
      </c>
      <c r="H48" s="367" t="str">
        <f>IFERROR(INDEX('показатель 504-п'!J:J,MATCH('УЦН 2.0 (24)'!A48,'показатель 504-п'!T:T,0)),"")</f>
        <v>-</v>
      </c>
      <c r="I48" s="636" t="str">
        <f>IFERROR(INDEX('показатель 504-п'!K:K,MATCH('УЦН 2.0 (24)'!A48,'показатель 504-п'!T:T,0)),"")</f>
        <v> </v>
      </c>
      <c r="J48" s="637" t="str">
        <f>IFERROR(INDEX('показатель 504-п'!L:L,MATCH('УЦН 2.0 (24)'!A48,'показатель 504-п'!T:T,0)),"")</f>
        <v> </v>
      </c>
      <c r="K48" s="637" t="str">
        <f>IFERROR(INDEX('показатель 504-п'!M:M,MATCH('УЦН 2.0 (24)'!A48,'показатель 504-п'!T:T,0)),"")</f>
        <v> </v>
      </c>
      <c r="L48" s="637" t="str">
        <f>IFERROR(INDEX('показатель 504-п'!N:N,MATCH('УЦН 2.0 (24)'!A48,'показатель 504-п'!T:T,0)),"")</f>
        <v> </v>
      </c>
      <c r="M48" s="624"/>
      <c r="N48" s="622"/>
      <c r="O48" s="147"/>
      <c r="P48" s="147"/>
      <c r="Q48" s="147"/>
      <c r="R48" s="147"/>
    </row>
    <row r="49" ht="38.25">
      <c r="A49" s="630">
        <v>239</v>
      </c>
      <c r="B49" s="631" t="str">
        <f>IFERROR(INDEX('показатель 504-п'!A:A,MATCH('УЦН 2.0 (24)'!A49,'показатель 504-п'!T:T,0)),"")</f>
        <v xml:space="preserve">Боготольский р-н</v>
      </c>
      <c r="C49" s="632" t="s">
        <v>1129</v>
      </c>
      <c r="D49" s="633">
        <f>IFERROR(INDEX('показатель 504-п'!E:E,MATCH('УЦН 2.0 (24)'!A49,'показатель 504-п'!T:T,0)),"")</f>
        <v>105</v>
      </c>
      <c r="E49" s="634">
        <v>117</v>
      </c>
      <c r="F49" s="634">
        <v>38</v>
      </c>
      <c r="G49" s="635" t="s">
        <v>1394</v>
      </c>
      <c r="H49" s="367" t="str">
        <f>IFERROR(INDEX('показатель 504-п'!J:J,MATCH('УЦН 2.0 (24)'!A49,'показатель 504-п'!T:T,0)),"")</f>
        <v xml:space="preserve">2G низ</v>
      </c>
      <c r="I49" s="636" t="str">
        <f>IFERROR(INDEX('показатель 504-п'!K:K,MATCH('УЦН 2.0 (24)'!A49,'показатель 504-п'!T:T,0)),"")</f>
        <v> </v>
      </c>
      <c r="J49" s="637">
        <f>IFERROR(INDEX('показатель 504-п'!L:L,MATCH('УЦН 2.0 (24)'!A49,'показатель 504-п'!T:T,0)),"")</f>
        <v>0</v>
      </c>
      <c r="K49" s="637">
        <f>IFERROR(INDEX('показатель 504-п'!M:M,MATCH('УЦН 2.0 (24)'!A49,'показатель 504-п'!T:T,0)),"")</f>
        <v>0</v>
      </c>
      <c r="L49" s="637" t="str">
        <f>IFERROR(INDEX('показатель 504-п'!N:N,MATCH('УЦН 2.0 (24)'!A49,'показатель 504-п'!T:T,0)),"")</f>
        <v xml:space="preserve">Теле2(2G Низкое)</v>
      </c>
      <c r="M49" s="624"/>
      <c r="N49" s="622"/>
      <c r="O49" s="147"/>
      <c r="P49" s="147"/>
      <c r="Q49" s="147"/>
      <c r="R49" s="147"/>
    </row>
    <row r="50" ht="38.25">
      <c r="A50" s="630">
        <v>388</v>
      </c>
      <c r="B50" s="631" t="str">
        <f>IFERROR(INDEX('показатель 504-п'!A:A,MATCH('УЦН 2.0 (24)'!A50,'показатель 504-п'!T:T,0)),"")</f>
        <v xml:space="preserve">Дзержинский р-н</v>
      </c>
      <c r="C50" s="632" t="s">
        <v>175</v>
      </c>
      <c r="D50" s="633">
        <f>IFERROR(INDEX('показатель 504-п'!E:E,MATCH('УЦН 2.0 (24)'!A50,'показатель 504-п'!T:T,0)),"")</f>
        <v>109</v>
      </c>
      <c r="E50" s="634">
        <v>110</v>
      </c>
      <c r="F50" s="634">
        <v>39</v>
      </c>
      <c r="G50" s="635" t="s">
        <v>1394</v>
      </c>
      <c r="H50" s="367" t="str">
        <f>IFERROR(INDEX('показатель 504-п'!J:J,MATCH('УЦН 2.0 (24)'!A50,'показатель 504-п'!T:T,0)),"")</f>
        <v xml:space="preserve">2G низ</v>
      </c>
      <c r="I50" s="636" t="str">
        <f>IFERROR(INDEX('показатель 504-п'!K:K,MATCH('УЦН 2.0 (24)'!A50,'показатель 504-п'!T:T,0)),"")</f>
        <v xml:space="preserve">Билайн(2G Низкое)</v>
      </c>
      <c r="J50" s="637" t="str">
        <f>IFERROR(INDEX('показатель 504-п'!L:L,MATCH('УЦН 2.0 (24)'!A50,'показатель 504-п'!T:T,0)),"")</f>
        <v xml:space="preserve">Мегафон(2G Низкое)</v>
      </c>
      <c r="K50" s="637" t="str">
        <f>IFERROR(INDEX('показатель 504-п'!M:M,MATCH('УЦН 2.0 (24)'!A50,'показатель 504-п'!T:T,0)),"")</f>
        <v> </v>
      </c>
      <c r="L50" s="637">
        <f>IFERROR(INDEX('показатель 504-п'!N:N,MATCH('УЦН 2.0 (24)'!A50,'показатель 504-п'!T:T,0)),"")</f>
        <v>0</v>
      </c>
      <c r="M50" s="624"/>
      <c r="N50" s="622"/>
      <c r="O50" s="147"/>
      <c r="P50" s="147"/>
      <c r="Q50" s="147"/>
      <c r="R50" s="147"/>
    </row>
    <row r="51" ht="38.25">
      <c r="A51" s="638">
        <v>876</v>
      </c>
      <c r="B51" s="639" t="str">
        <f>IFERROR(INDEX('показатель 504-п'!A:A,MATCH('УЦН 2.0 (24)'!A51,'показатель 504-п'!T:T,0)),"")</f>
        <v xml:space="preserve">Краснотуранский р-н</v>
      </c>
      <c r="C51" s="640" t="s">
        <v>328</v>
      </c>
      <c r="D51" s="641">
        <f>IFERROR(INDEX('показатель 504-п'!E:E,MATCH('УЦН 2.0 (24)'!A51,'показатель 504-п'!T:T,0)),"")</f>
        <v>265</v>
      </c>
      <c r="E51" s="646">
        <v>106</v>
      </c>
      <c r="F51" s="646"/>
      <c r="G51" s="643" t="s">
        <v>1393</v>
      </c>
      <c r="H51" s="367" t="str">
        <f>IFERROR(INDEX('показатель 504-п'!J:J,MATCH('УЦН 2.0 (24)'!A51,'показатель 504-п'!T:T,0)),"")</f>
        <v xml:space="preserve">4G хор</v>
      </c>
      <c r="I51" s="636" t="str">
        <f>IFERROR(INDEX('показатель 504-п'!K:K,MATCH('УЦН 2.0 (24)'!A51,'показатель 504-п'!T:T,0)),"")</f>
        <v xml:space="preserve">Билайн(2G Низкое)</v>
      </c>
      <c r="J51" s="637" t="str">
        <f>IFERROR(INDEX('показатель 504-п'!L:L,MATCH('УЦН 2.0 (24)'!A51,'показатель 504-п'!T:T,0)),"")</f>
        <v xml:space="preserve">Мегафон(4G Хорошее)</v>
      </c>
      <c r="K51" s="637" t="str">
        <f>IFERROR(INDEX('показатель 504-п'!M:M,MATCH('УЦН 2.0 (24)'!A51,'показатель 504-п'!T:T,0)),"")</f>
        <v xml:space="preserve">МТС(3G Хорошее)</v>
      </c>
      <c r="L51" s="637" t="str">
        <f>IFERROR(INDEX('показатель 504-п'!N:N,MATCH('УЦН 2.0 (24)'!A51,'показатель 504-п'!T:T,0)),"")</f>
        <v xml:space="preserve">Теле2(4G Хорошее)</v>
      </c>
      <c r="M51" s="624"/>
      <c r="N51" s="622"/>
      <c r="O51" s="147"/>
      <c r="P51" s="147"/>
      <c r="Q51" s="147"/>
      <c r="R51" s="147"/>
    </row>
    <row r="52" ht="38.25">
      <c r="A52" s="630">
        <v>1123</v>
      </c>
      <c r="B52" s="631" t="str">
        <f>IFERROR(INDEX('показатель 504-п'!A:A,MATCH('УЦН 2.0 (24)'!A52,'показатель 504-п'!T:T,0)),"")</f>
        <v xml:space="preserve">Назаровский р-н</v>
      </c>
      <c r="C52" s="632" t="s">
        <v>1148</v>
      </c>
      <c r="D52" s="633">
        <f>IFERROR(INDEX('показатель 504-п'!E:E,MATCH('УЦН 2.0 (24)'!A52,'показатель 504-п'!T:T,0)),"")</f>
        <v>186</v>
      </c>
      <c r="E52" s="647">
        <v>106</v>
      </c>
      <c r="F52" s="647">
        <v>40</v>
      </c>
      <c r="G52" s="635" t="s">
        <v>1391</v>
      </c>
      <c r="H52" s="367" t="str">
        <f>IFERROR(INDEX('показатель 504-п'!J:J,MATCH('УЦН 2.0 (24)'!A52,'показатель 504-п'!T:T,0)),"")</f>
        <v xml:space="preserve">2G низ</v>
      </c>
      <c r="I52" s="636" t="str">
        <f>IFERROR(INDEX('показатель 504-п'!K:K,MATCH('УЦН 2.0 (24)'!A52,'показатель 504-п'!T:T,0)),"")</f>
        <v xml:space="preserve">Билайн(2G Низкое)</v>
      </c>
      <c r="J52" s="637" t="str">
        <f>IFERROR(INDEX('показатель 504-п'!L:L,MATCH('УЦН 2.0 (24)'!A52,'показатель 504-п'!T:T,0)),"")</f>
        <v xml:space="preserve">Мегафон(2G Низкое)</v>
      </c>
      <c r="K52" s="637" t="str">
        <f>IFERROR(INDEX('показатель 504-п'!M:M,MATCH('УЦН 2.0 (24)'!A52,'показатель 504-п'!T:T,0)),"")</f>
        <v xml:space="preserve">МТС(2G Низкое)</v>
      </c>
      <c r="L52" s="637" t="str">
        <f>IFERROR(INDEX('показатель 504-п'!N:N,MATCH('УЦН 2.0 (24)'!A52,'показатель 504-п'!T:T,0)),"")</f>
        <v xml:space="preserve">Теле2(2G Низкое)</v>
      </c>
      <c r="M52" s="624"/>
      <c r="N52" s="622"/>
      <c r="O52" s="147"/>
      <c r="P52" s="147"/>
      <c r="Q52" s="147"/>
      <c r="R52" s="147"/>
    </row>
    <row r="53" ht="38.25">
      <c r="A53" s="630">
        <v>1110</v>
      </c>
      <c r="B53" s="631" t="str">
        <f>IFERROR(INDEX('показатель 504-п'!A:A,MATCH('УЦН 2.0 (24)'!A53,'показатель 504-п'!T:T,0)),"")</f>
        <v xml:space="preserve">Назаровский р-н</v>
      </c>
      <c r="C53" s="632" t="s">
        <v>1147</v>
      </c>
      <c r="D53" s="633">
        <f>IFERROR(INDEX('показатель 504-п'!E:E,MATCH('УЦН 2.0 (24)'!A53,'показатель 504-п'!T:T,0)),"")</f>
        <v>176</v>
      </c>
      <c r="E53" s="634">
        <v>103</v>
      </c>
      <c r="F53" s="634">
        <v>41</v>
      </c>
      <c r="G53" s="635" t="s">
        <v>1394</v>
      </c>
      <c r="H53" s="367" t="str">
        <f>IFERROR(INDEX('показатель 504-п'!J:J,MATCH('УЦН 2.0 (24)'!A53,'показатель 504-п'!T:T,0)),"")</f>
        <v xml:space="preserve">2G низ</v>
      </c>
      <c r="I53" s="636" t="str">
        <f>IFERROR(INDEX('показатель 504-п'!K:K,MATCH('УЦН 2.0 (24)'!A53,'показатель 504-п'!T:T,0)),"")</f>
        <v xml:space="preserve">Билайн(2G Низкое)</v>
      </c>
      <c r="J53" s="637">
        <f>IFERROR(INDEX('показатель 504-п'!L:L,MATCH('УЦН 2.0 (24)'!A53,'показатель 504-п'!T:T,0)),"")</f>
        <v>0</v>
      </c>
      <c r="K53" s="637" t="str">
        <f>IFERROR(INDEX('показатель 504-п'!M:M,MATCH('УЦН 2.0 (24)'!A53,'показатель 504-п'!T:T,0)),"")</f>
        <v> </v>
      </c>
      <c r="L53" s="637" t="str">
        <f>IFERROR(INDEX('показатель 504-п'!N:N,MATCH('УЦН 2.0 (24)'!A53,'показатель 504-п'!T:T,0)),"")</f>
        <v xml:space="preserve">Теле2(2G Низкое)</v>
      </c>
      <c r="M53" s="624"/>
      <c r="N53" s="622"/>
      <c r="O53" s="147"/>
      <c r="P53" s="147"/>
      <c r="Q53" s="147"/>
      <c r="R53" s="147"/>
    </row>
    <row r="54" ht="38.25">
      <c r="A54" s="630">
        <v>729</v>
      </c>
      <c r="B54" s="631" t="str">
        <f>IFERROR(INDEX('показатель 504-п'!A:A,MATCH('УЦН 2.0 (24)'!A54,'показатель 504-п'!T:T,0)),"")</f>
        <v xml:space="preserve">Казачинский р-н</v>
      </c>
      <c r="C54" s="632" t="s">
        <v>304</v>
      </c>
      <c r="D54" s="633">
        <f>IFERROR(INDEX('показатель 504-п'!E:E,MATCH('УЦН 2.0 (24)'!A54,'показатель 504-п'!T:T,0)),"")</f>
        <v>224</v>
      </c>
      <c r="E54" s="634">
        <v>101</v>
      </c>
      <c r="F54" s="634">
        <v>42</v>
      </c>
      <c r="G54" s="635" t="s">
        <v>1394</v>
      </c>
      <c r="H54" s="367" t="str">
        <f>IFERROR(INDEX('показатель 504-п'!J:J,MATCH('УЦН 2.0 (24)'!A54,'показатель 504-п'!T:T,0)),"")</f>
        <v xml:space="preserve">3G низ</v>
      </c>
      <c r="I54" s="636">
        <f>IFERROR(INDEX('показатель 504-п'!K:K,MATCH('УЦН 2.0 (24)'!A54,'показатель 504-п'!T:T,0)),"")</f>
        <v>0</v>
      </c>
      <c r="J54" s="637" t="str">
        <f>IFERROR(INDEX('показатель 504-п'!L:L,MATCH('УЦН 2.0 (24)'!A54,'показатель 504-п'!T:T,0)),"")</f>
        <v xml:space="preserve">Мегафон(3G Низкое)</v>
      </c>
      <c r="K54" s="637" t="str">
        <f>IFERROR(INDEX('показатель 504-п'!M:M,MATCH('УЦН 2.0 (24)'!A54,'показатель 504-п'!T:T,0)),"")</f>
        <v xml:space="preserve">МТС(2G Низкое)</v>
      </c>
      <c r="L54" s="637" t="str">
        <f>IFERROR(INDEX('показатель 504-п'!N:N,MATCH('УЦН 2.0 (24)'!A54,'показатель 504-п'!T:T,0)),"")</f>
        <v xml:space="preserve">Теле2(2G Низкое)</v>
      </c>
      <c r="M54" s="624"/>
      <c r="N54" s="622"/>
      <c r="O54" s="147"/>
      <c r="P54" s="147"/>
      <c r="Q54" s="147"/>
      <c r="R54" s="147"/>
    </row>
    <row r="55" ht="38.25">
      <c r="A55" s="638">
        <v>1221</v>
      </c>
      <c r="B55" s="639" t="str">
        <f>IFERROR(INDEX('показатель 504-п'!A:A,MATCH('УЦН 2.0 (24)'!A55,'показатель 504-п'!T:T,0)),"")</f>
        <v xml:space="preserve">Новоселовский р-н</v>
      </c>
      <c r="C55" s="640" t="s">
        <v>1402</v>
      </c>
      <c r="D55" s="641">
        <f>IFERROR(INDEX('показатель 504-п'!E:E,MATCH('УЦН 2.0 (24)'!A55,'показатель 504-п'!T:T,0)),"")</f>
        <v>130</v>
      </c>
      <c r="E55" s="642">
        <v>93</v>
      </c>
      <c r="F55" s="642"/>
      <c r="G55" s="644" t="s">
        <v>1393</v>
      </c>
      <c r="H55" s="367" t="str">
        <f>IFERROR(INDEX('показатель 504-п'!J:J,MATCH('УЦН 2.0 (24)'!A55,'показатель 504-п'!T:T,0)),"")</f>
        <v xml:space="preserve">2G низ</v>
      </c>
      <c r="I55" s="636" t="str">
        <f>IFERROR(INDEX('показатель 504-п'!K:K,MATCH('УЦН 2.0 (24)'!A55,'показатель 504-п'!T:T,0)),"")</f>
        <v> </v>
      </c>
      <c r="J55" s="637" t="str">
        <f>IFERROR(INDEX('показатель 504-п'!L:L,MATCH('УЦН 2.0 (24)'!A55,'показатель 504-п'!T:T,0)),"")</f>
        <v xml:space="preserve">Мегафон(2G Низкое)</v>
      </c>
      <c r="K55" s="637" t="str">
        <f>IFERROR(INDEX('показатель 504-п'!M:M,MATCH('УЦН 2.0 (24)'!A55,'показатель 504-п'!T:T,0)),"")</f>
        <v xml:space="preserve">МТС(2G Низкое)</v>
      </c>
      <c r="L55" s="637" t="str">
        <f>IFERROR(INDEX('показатель 504-п'!N:N,MATCH('УЦН 2.0 (24)'!A55,'показатель 504-п'!T:T,0)),"")</f>
        <v xml:space="preserve">Теле2(2G Низкое)</v>
      </c>
      <c r="M55" s="624"/>
      <c r="N55" s="622"/>
      <c r="O55" s="147"/>
      <c r="P55" s="147"/>
      <c r="Q55" s="147"/>
      <c r="R55" s="147"/>
    </row>
    <row r="56" ht="38.25">
      <c r="A56" s="630">
        <v>88</v>
      </c>
      <c r="B56" s="631" t="str">
        <f>IFERROR(INDEX('показатель 504-п'!A:A,MATCH('УЦН 2.0 (24)'!A56,'показатель 504-п'!T:T,0)),"")</f>
        <v xml:space="preserve">Ачинский р-н</v>
      </c>
      <c r="C56" s="632" t="s">
        <v>209</v>
      </c>
      <c r="D56" s="633">
        <f>IFERROR(INDEX('показатель 504-п'!E:E,MATCH('УЦН 2.0 (24)'!A56,'показатель 504-п'!T:T,0)),"")</f>
        <v>311</v>
      </c>
      <c r="E56" s="634">
        <v>75</v>
      </c>
      <c r="F56" s="634">
        <v>43</v>
      </c>
      <c r="G56" s="635" t="s">
        <v>1394</v>
      </c>
      <c r="H56" s="367" t="str">
        <f>IFERROR(INDEX('показатель 504-п'!J:J,MATCH('УЦН 2.0 (24)'!A56,'показатель 504-п'!T:T,0)),"")</f>
        <v xml:space="preserve">2G низ</v>
      </c>
      <c r="I56" s="636" t="str">
        <f>IFERROR(INDEX('показатель 504-п'!K:K,MATCH('УЦН 2.0 (24)'!A56,'показатель 504-п'!T:T,0)),"")</f>
        <v xml:space="preserve">Билайн(2G Низкое)</v>
      </c>
      <c r="J56" s="637" t="str">
        <f>IFERROR(INDEX('показатель 504-п'!L:L,MATCH('УЦН 2.0 (24)'!A56,'показатель 504-п'!T:T,0)),"")</f>
        <v> </v>
      </c>
      <c r="K56" s="637" t="str">
        <f>IFERROR(INDEX('показатель 504-п'!M:M,MATCH('УЦН 2.0 (24)'!A56,'показатель 504-п'!T:T,0)),"")</f>
        <v> </v>
      </c>
      <c r="L56" s="637" t="str">
        <f>IFERROR(INDEX('показатель 504-п'!N:N,MATCH('УЦН 2.0 (24)'!A56,'показатель 504-п'!T:T,0)),"")</f>
        <v xml:space="preserve">Теле2(2G Низкое)</v>
      </c>
      <c r="M56" s="624"/>
      <c r="N56" s="622"/>
      <c r="O56" s="147"/>
      <c r="P56" s="147"/>
      <c r="Q56" s="147"/>
      <c r="R56" s="147"/>
    </row>
    <row r="57" ht="14.25">
      <c r="A57" s="648">
        <v>1429</v>
      </c>
      <c r="B57" s="649" t="str">
        <f>IFERROR(INDEX('показатель 504-п'!A:A,MATCH('УЦН 2.0 (24)'!A57,'показатель 504-п'!T:T,0)),"")</f>
        <v xml:space="preserve">Таймырский Долгано-Ненецкий р-н</v>
      </c>
      <c r="C57" s="650" t="s">
        <v>1116</v>
      </c>
      <c r="D57" s="636">
        <f>IFERROR(INDEX('показатель 504-п'!E:E,MATCH('УЦН 2.0 (24)'!A57,'показатель 504-п'!T:T,0)),"")</f>
        <v>144</v>
      </c>
      <c r="E57" s="651">
        <v>73</v>
      </c>
      <c r="F57" s="652">
        <v>1</v>
      </c>
      <c r="G57" s="653" t="s">
        <v>1394</v>
      </c>
      <c r="H57" s="367" t="str">
        <f>IFERROR(INDEX('показатель 504-п'!J:J,MATCH('УЦН 2.0 (24)'!A57,'показатель 504-п'!T:T,0)),"")</f>
        <v xml:space="preserve">2G низ</v>
      </c>
      <c r="I57" s="636" t="str">
        <f>IFERROR(INDEX('показатель 504-п'!K:K,MATCH('УЦН 2.0 (24)'!A57,'показатель 504-п'!T:T,0)),"")</f>
        <v> </v>
      </c>
      <c r="J57" s="637" t="str">
        <f>IFERROR(INDEX('показатель 504-п'!L:L,MATCH('УЦН 2.0 (24)'!A57,'показатель 504-п'!T:T,0)),"")</f>
        <v> </v>
      </c>
      <c r="K57" s="637" t="str">
        <f>IFERROR(INDEX('показатель 504-п'!M:M,MATCH('УЦН 2.0 (24)'!A57,'показатель 504-п'!T:T,0)),"")</f>
        <v> </v>
      </c>
      <c r="L57" s="637" t="str">
        <f>IFERROR(INDEX('показатель 504-п'!N:N,MATCH('УЦН 2.0 (24)'!A57,'показатель 504-п'!T:T,0)),"")</f>
        <v xml:space="preserve">Теле2(2G Низкое)</v>
      </c>
      <c r="M57" s="624">
        <f>IFERROR(INDEX('показатель 504-п'!R:R,MATCH('УЦН 2.0 (24)'!A57,'показатель 504-п'!T:T,0)),"")</f>
        <v>0</v>
      </c>
      <c r="N57" s="622" t="str">
        <f>IFERROR(INDEX('показатель 504-п'!S:S,MATCH('УЦН 2.0 (24)'!A57,'показатель 504-п'!T:T,0)),"")</f>
        <v/>
      </c>
      <c r="O57" s="147"/>
      <c r="P57" s="147"/>
      <c r="Q57" s="147"/>
      <c r="R57" s="147"/>
    </row>
    <row r="58" ht="14.25">
      <c r="A58" s="648">
        <v>403</v>
      </c>
      <c r="B58" s="649" t="str">
        <f>IFERROR(INDEX('показатель 504-п'!A:A,MATCH('УЦН 2.0 (24)'!A58,'показатель 504-п'!T:T,0)),"")</f>
        <v xml:space="preserve">Дивногорск го</v>
      </c>
      <c r="C58" s="650" t="s">
        <v>1118</v>
      </c>
      <c r="D58" s="636">
        <f>IFERROR(INDEX('показатель 504-п'!E:E,MATCH('УЦН 2.0 (24)'!A58,'показатель 504-п'!T:T,0)),"")</f>
        <v>117</v>
      </c>
      <c r="E58" s="652">
        <v>70</v>
      </c>
      <c r="F58" s="652">
        <v>2</v>
      </c>
      <c r="G58" s="635" t="s">
        <v>1391</v>
      </c>
      <c r="H58" s="367" t="str">
        <f>IFERROR(INDEX('показатель 504-п'!J:J,MATCH('УЦН 2.0 (24)'!A58,'показатель 504-п'!T:T,0)),"")</f>
        <v xml:space="preserve">2G хор</v>
      </c>
      <c r="I58" s="636" t="str">
        <f>IFERROR(INDEX('показатель 504-п'!K:K,MATCH('УЦН 2.0 (24)'!A58,'показатель 504-п'!T:T,0)),"")</f>
        <v xml:space="preserve">Билайн(2G Низкое)</v>
      </c>
      <c r="J58" s="637" t="str">
        <f>IFERROR(INDEX('показатель 504-п'!L:L,MATCH('УЦН 2.0 (24)'!A58,'показатель 504-п'!T:T,0)),"")</f>
        <v xml:space="preserve">Мегафон(2G Низкое)</v>
      </c>
      <c r="K58" s="637" t="str">
        <f>IFERROR(INDEX('показатель 504-п'!M:M,MATCH('УЦН 2.0 (24)'!A58,'показатель 504-п'!T:T,0)),"")</f>
        <v xml:space="preserve">МТС(2G Хорошее)</v>
      </c>
      <c r="L58" s="637">
        <f>IFERROR(INDEX('показатель 504-п'!N:N,MATCH('УЦН 2.0 (24)'!A58,'показатель 504-п'!T:T,0)),"")</f>
        <v>0</v>
      </c>
      <c r="M58" s="624">
        <f>IFERROR(INDEX('показатель 504-п'!R:R,MATCH('УЦН 2.0 (24)'!A58,'показатель 504-п'!T:T,0)),"")</f>
        <v>0</v>
      </c>
      <c r="N58" s="622" t="str">
        <f>IFERROR(INDEX('показатель 504-п'!S:S,MATCH('УЦН 2.0 (24)'!A58,'показатель 504-п'!T:T,0)),"")</f>
        <v/>
      </c>
      <c r="O58" s="147"/>
      <c r="P58" s="147"/>
      <c r="Q58" s="147"/>
      <c r="R58" s="147"/>
    </row>
    <row r="59" s="147" customFormat="1" ht="16.5" customHeight="1">
      <c r="A59" s="648">
        <v>304</v>
      </c>
      <c r="B59" s="649" t="str">
        <f>IFERROR(INDEX('показатель 504-п'!A:A,MATCH('УЦН 2.0 (24)'!A59,'показатель 504-п'!T:T,0)),"")</f>
        <v xml:space="preserve">Большемуртинский р-н</v>
      </c>
      <c r="C59" s="650" t="s">
        <v>233</v>
      </c>
      <c r="D59" s="636">
        <f>IFERROR(INDEX('показатель 504-п'!E:E,MATCH('УЦН 2.0 (24)'!A59,'показатель 504-п'!T:T,0)),"")</f>
        <v>253</v>
      </c>
      <c r="E59" s="652">
        <v>66</v>
      </c>
      <c r="F59" s="652">
        <v>3</v>
      </c>
      <c r="G59" s="635" t="s">
        <v>1400</v>
      </c>
      <c r="H59" s="367" t="str">
        <f>IFERROR(INDEX('показатель 504-п'!J:J,MATCH('УЦН 2.0 (24)'!A59,'показатель 504-п'!T:T,0)),"")</f>
        <v xml:space="preserve">4G низ</v>
      </c>
      <c r="I59" s="636" t="str">
        <f>IFERROR(INDEX('показатель 504-п'!K:K,MATCH('УЦН 2.0 (24)'!A59,'показатель 504-п'!T:T,0)),"")</f>
        <v> </v>
      </c>
      <c r="J59" s="637" t="str">
        <f>IFERROR(INDEX('показатель 504-п'!L:L,MATCH('УЦН 2.0 (24)'!A59,'показатель 504-п'!T:T,0)),"")</f>
        <v> </v>
      </c>
      <c r="K59" s="637" t="str">
        <f>IFERROR(INDEX('показатель 504-п'!M:M,MATCH('УЦН 2.0 (24)'!A59,'показатель 504-п'!T:T,0)),"")</f>
        <v> </v>
      </c>
      <c r="L59" s="637" t="str">
        <f>IFERROR(INDEX('показатель 504-п'!N:N,MATCH('УЦН 2.0 (24)'!A59,'показатель 504-п'!T:T,0)),"")</f>
        <v xml:space="preserve">Теле2(4G Низкое)</v>
      </c>
      <c r="M59" s="624">
        <f>IFERROR(INDEX('показатель 504-п'!R:R,MATCH('УЦН 2.0 (24)'!A59,'показатель 504-п'!T:T,0)),"")</f>
        <v>0</v>
      </c>
      <c r="N59" s="622" t="str">
        <f>IFERROR(INDEX('показатель 504-п'!S:S,MATCH('УЦН 2.0 (24)'!A59,'показатель 504-п'!T:T,0)),"")</f>
        <v/>
      </c>
      <c r="O59" s="147"/>
      <c r="P59" s="147"/>
      <c r="Q59" s="147"/>
      <c r="R59" s="147"/>
    </row>
    <row r="60" ht="24">
      <c r="A60" s="648">
        <v>1262</v>
      </c>
      <c r="B60" s="649" t="str">
        <f>IFERROR(INDEX('показатель 504-п'!A:A,MATCH('УЦН 2.0 (24)'!A60,'показатель 504-п'!T:T,0)),"")</f>
        <v xml:space="preserve">Пировский округ</v>
      </c>
      <c r="C60" s="650" t="s">
        <v>1119</v>
      </c>
      <c r="D60" s="636">
        <f>IFERROR(INDEX('показатель 504-п'!E:E,MATCH('УЦН 2.0 (24)'!A60,'показатель 504-п'!T:T,0)),"")</f>
        <v>121</v>
      </c>
      <c r="E60" s="652">
        <v>63</v>
      </c>
      <c r="F60" s="652">
        <v>4</v>
      </c>
      <c r="G60" s="635" t="s">
        <v>1394</v>
      </c>
      <c r="H60" s="367" t="str">
        <f>IFERROR(INDEX('показатель 504-п'!J:J,MATCH('УЦН 2.0 (24)'!A60,'показатель 504-п'!T:T,0)),"")</f>
        <v>-</v>
      </c>
      <c r="I60" s="636" t="str">
        <f>IFERROR(INDEX('показатель 504-п'!K:K,MATCH('УЦН 2.0 (24)'!A60,'показатель 504-п'!T:T,0)),"")</f>
        <v> </v>
      </c>
      <c r="J60" s="637" t="str">
        <f>IFERROR(INDEX('показатель 504-п'!L:L,MATCH('УЦН 2.0 (24)'!A60,'показатель 504-п'!T:T,0)),"")</f>
        <v> </v>
      </c>
      <c r="K60" s="637" t="str">
        <f>IFERROR(INDEX('показатель 504-п'!M:M,MATCH('УЦН 2.0 (24)'!A60,'показатель 504-п'!T:T,0)),"")</f>
        <v> </v>
      </c>
      <c r="L60" s="637" t="str">
        <f>IFERROR(INDEX('показатель 504-п'!N:N,MATCH('УЦН 2.0 (24)'!A60,'показатель 504-п'!T:T,0)),"")</f>
        <v> </v>
      </c>
      <c r="M60" s="624">
        <f>IFERROR(INDEX('показатель 504-п'!R:R,MATCH('УЦН 2.0 (24)'!A60,'показатель 504-п'!T:T,0)),"")</f>
        <v>0</v>
      </c>
      <c r="N60" s="622" t="str">
        <f>IFERROR(INDEX('показатель 504-п'!S:S,MATCH('УЦН 2.0 (24)'!A60,'показатель 504-п'!T:T,0)),"")</f>
        <v/>
      </c>
      <c r="O60" s="147"/>
      <c r="P60" s="147"/>
      <c r="Q60" s="147"/>
      <c r="R60" s="147"/>
    </row>
    <row r="61" ht="14.25">
      <c r="A61" s="648">
        <v>617</v>
      </c>
      <c r="B61" s="649" t="str">
        <f>IFERROR(INDEX('показатель 504-п'!A:A,MATCH('УЦН 2.0 (24)'!A61,'показатель 504-п'!T:T,0)),"")</f>
        <v xml:space="preserve">Иланский р-н</v>
      </c>
      <c r="C61" s="650" t="s">
        <v>284</v>
      </c>
      <c r="D61" s="636">
        <f>IFERROR(INDEX('показатель 504-п'!E:E,MATCH('УЦН 2.0 (24)'!A61,'показатель 504-п'!T:T,0)),"")</f>
        <v>457</v>
      </c>
      <c r="E61" s="652">
        <v>63</v>
      </c>
      <c r="F61" s="652">
        <v>5</v>
      </c>
      <c r="G61" s="635" t="s">
        <v>1394</v>
      </c>
      <c r="H61" s="367" t="str">
        <f>IFERROR(INDEX('показатель 504-п'!J:J,MATCH('УЦН 2.0 (24)'!A61,'показатель 504-п'!T:T,0)),"")</f>
        <v xml:space="preserve">2G хор</v>
      </c>
      <c r="I61" s="636" t="str">
        <f>IFERROR(INDEX('показатель 504-п'!K:K,MATCH('УЦН 2.0 (24)'!A61,'показатель 504-п'!T:T,0)),"")</f>
        <v xml:space="preserve">Билайн(2G Хорошее)</v>
      </c>
      <c r="J61" s="637" t="str">
        <f>IFERROR(INDEX('показатель 504-п'!L:L,MATCH('УЦН 2.0 (24)'!A61,'показатель 504-п'!T:T,0)),"")</f>
        <v xml:space="preserve">Мегафон(2G Хорошее)</v>
      </c>
      <c r="K61" s="637" t="str">
        <f>IFERROR(INDEX('показатель 504-п'!M:M,MATCH('УЦН 2.0 (24)'!A61,'показатель 504-п'!T:T,0)),"")</f>
        <v xml:space="preserve">МТС(2G Хорошее)</v>
      </c>
      <c r="L61" s="637" t="str">
        <f>IFERROR(INDEX('показатель 504-п'!N:N,MATCH('УЦН 2.0 (24)'!A61,'показатель 504-п'!T:T,0)),"")</f>
        <v xml:space="preserve">Теле2(2G Хорошее)</v>
      </c>
      <c r="M61" s="624">
        <f>IFERROR(INDEX('показатель 504-п'!R:R,MATCH('УЦН 2.0 (24)'!A61,'показатель 504-п'!T:T,0)),"")</f>
        <v>0</v>
      </c>
      <c r="N61" s="622" t="str">
        <f>IFERROR(INDEX('показатель 504-п'!S:S,MATCH('УЦН 2.0 (24)'!A61,'показатель 504-п'!T:T,0)),"")</f>
        <v/>
      </c>
      <c r="O61" s="147"/>
      <c r="P61" s="147"/>
      <c r="Q61" s="147"/>
      <c r="R61" s="147"/>
    </row>
    <row r="62" ht="21">
      <c r="A62" s="648">
        <v>506</v>
      </c>
      <c r="B62" s="649" t="str">
        <f>IFERROR(INDEX('показатель 504-п'!A:A,MATCH('УЦН 2.0 (24)'!A62,'показатель 504-п'!T:T,0)),"")</f>
        <v xml:space="preserve">Енисейский р-н</v>
      </c>
      <c r="C62" s="650" t="s">
        <v>1120</v>
      </c>
      <c r="D62" s="636">
        <f>IFERROR(INDEX('показатель 504-п'!E:E,MATCH('УЦН 2.0 (24)'!A62,'показатель 504-п'!T:T,0)),"")</f>
        <v>219</v>
      </c>
      <c r="E62" s="652">
        <v>58</v>
      </c>
      <c r="F62" s="652">
        <v>6</v>
      </c>
      <c r="G62" s="635" t="s">
        <v>1394</v>
      </c>
      <c r="H62" s="367" t="str">
        <f>IFERROR(INDEX('показатель 504-п'!J:J,MATCH('УЦН 2.0 (24)'!A62,'показатель 504-п'!T:T,0)),"")</f>
        <v>-</v>
      </c>
      <c r="I62" s="636" t="str">
        <f>IFERROR(INDEX('показатель 504-п'!K:K,MATCH('УЦН 2.0 (24)'!A62,'показатель 504-п'!T:T,0)),"")</f>
        <v> </v>
      </c>
      <c r="J62" s="637" t="str">
        <f>IFERROR(INDEX('показатель 504-п'!L:L,MATCH('УЦН 2.0 (24)'!A62,'показатель 504-п'!T:T,0)),"")</f>
        <v> </v>
      </c>
      <c r="K62" s="637" t="str">
        <f>IFERROR(INDEX('показатель 504-п'!M:M,MATCH('УЦН 2.0 (24)'!A62,'показатель 504-п'!T:T,0)),"")</f>
        <v> </v>
      </c>
      <c r="L62" s="637" t="str">
        <f>IFERROR(INDEX('показатель 504-п'!N:N,MATCH('УЦН 2.0 (24)'!A62,'показатель 504-п'!T:T,0)),"")</f>
        <v> </v>
      </c>
      <c r="M62" s="624">
        <f>IFERROR(INDEX('показатель 504-п'!R:R,MATCH('УЦН 2.0 (24)'!A62,'показатель 504-п'!T:T,0)),"")</f>
        <v>0</v>
      </c>
      <c r="N62" s="622" t="str">
        <f>IFERROR(INDEX('показатель 504-п'!S:S,MATCH('УЦН 2.0 (24)'!A62,'показатель 504-п'!T:T,0)),"")</f>
        <v/>
      </c>
      <c r="O62" s="147"/>
      <c r="P62" s="147"/>
      <c r="Q62" s="147"/>
      <c r="R62" s="147"/>
    </row>
    <row r="63" ht="14.25">
      <c r="A63" s="648">
        <v>134</v>
      </c>
      <c r="B63" s="649" t="str">
        <f>IFERROR(INDEX('показатель 504-п'!A:A,MATCH('УЦН 2.0 (24)'!A63,'показатель 504-п'!T:T,0)),"")</f>
        <v xml:space="preserve">Балахтинский р-н</v>
      </c>
      <c r="C63" s="650" t="s">
        <v>1403</v>
      </c>
      <c r="D63" s="636">
        <f>IFERROR(INDEX('показатель 504-п'!E:E,MATCH('УЦН 2.0 (24)'!A63,'показатель 504-п'!T:T,0)),"")</f>
        <v>154</v>
      </c>
      <c r="E63" s="652">
        <v>57</v>
      </c>
      <c r="F63" s="652"/>
      <c r="G63" s="643" t="s">
        <v>1393</v>
      </c>
      <c r="H63" s="367" t="str">
        <f>IFERROR(INDEX('показатель 504-п'!J:J,MATCH('УЦН 2.0 (24)'!A63,'показатель 504-п'!T:T,0)),"")</f>
        <v xml:space="preserve">2G низ</v>
      </c>
      <c r="I63" s="636" t="str">
        <f>IFERROR(INDEX('показатель 504-п'!K:K,MATCH('УЦН 2.0 (24)'!A63,'показатель 504-п'!T:T,0)),"")</f>
        <v> </v>
      </c>
      <c r="J63" s="637" t="str">
        <f>IFERROR(INDEX('показатель 504-п'!L:L,MATCH('УЦН 2.0 (24)'!A63,'показатель 504-п'!T:T,0)),"")</f>
        <v xml:space="preserve">Мегафон(2G Низкое)</v>
      </c>
      <c r="K63" s="637" t="str">
        <f>IFERROR(INDEX('показатель 504-п'!M:M,MATCH('УЦН 2.0 (24)'!A63,'показатель 504-п'!T:T,0)),"")</f>
        <v> </v>
      </c>
      <c r="L63" s="637" t="str">
        <f>IFERROR(INDEX('показатель 504-п'!N:N,MATCH('УЦН 2.0 (24)'!A63,'показатель 504-п'!T:T,0)),"")</f>
        <v> </v>
      </c>
      <c r="M63" s="624" t="str">
        <f>IFERROR(INDEX('показатель 504-п'!R:R,MATCH('УЦН 2.0 (24)'!A63,'показатель 504-п'!T:T,0)),"")</f>
        <v/>
      </c>
      <c r="N63" s="622" t="str">
        <f>IFERROR(INDEX('показатель 504-п'!S:S,MATCH('УЦН 2.0 (24)'!A63,'показатель 504-п'!T:T,0)),"")</f>
        <v/>
      </c>
      <c r="O63" s="147"/>
      <c r="P63" s="147"/>
      <c r="Q63" s="147"/>
      <c r="R63" s="147"/>
    </row>
    <row r="64" ht="14.25">
      <c r="A64" s="648">
        <v>541</v>
      </c>
      <c r="B64" s="649" t="str">
        <f>IFERROR(INDEX('показатель 504-п'!A:A,MATCH('УЦН 2.0 (24)'!A64,'показатель 504-п'!T:T,0)),"")</f>
        <v xml:space="preserve">Ермаковский р-н</v>
      </c>
      <c r="C64" s="650" t="s">
        <v>268</v>
      </c>
      <c r="D64" s="636">
        <f>IFERROR(INDEX('показатель 504-п'!E:E,MATCH('УЦН 2.0 (24)'!A64,'показатель 504-п'!T:T,0)),"")</f>
        <v>103</v>
      </c>
      <c r="E64" s="652">
        <v>57</v>
      </c>
      <c r="F64" s="652"/>
      <c r="G64" s="643" t="s">
        <v>1393</v>
      </c>
      <c r="H64" s="367" t="str">
        <f>IFERROR(INDEX('показатель 504-п'!J:J,MATCH('УЦН 2.0 (24)'!A64,'показатель 504-п'!T:T,0)),"")</f>
        <v xml:space="preserve">2G низ</v>
      </c>
      <c r="I64" s="636" t="str">
        <f>IFERROR(INDEX('показатель 504-п'!K:K,MATCH('УЦН 2.0 (24)'!A64,'показатель 504-п'!T:T,0)),"")</f>
        <v> </v>
      </c>
      <c r="J64" s="637" t="str">
        <f>IFERROR(INDEX('показатель 504-п'!L:L,MATCH('УЦН 2.0 (24)'!A64,'показатель 504-п'!T:T,0)),"")</f>
        <v xml:space="preserve">Мегафон(2G Низкое)</v>
      </c>
      <c r="K64" s="637" t="str">
        <f>IFERROR(INDEX('показатель 504-п'!M:M,MATCH('УЦН 2.0 (24)'!A64,'показатель 504-п'!T:T,0)),"")</f>
        <v> </v>
      </c>
      <c r="L64" s="637" t="str">
        <f>IFERROR(INDEX('показатель 504-п'!N:N,MATCH('УЦН 2.0 (24)'!A64,'показатель 504-п'!T:T,0)),"")</f>
        <v xml:space="preserve">Теле2(2G Низкое)</v>
      </c>
      <c r="M64" s="624" t="str">
        <f>IFERROR(INDEX('показатель 504-п'!R:R,MATCH('УЦН 2.0 (24)'!A64,'показатель 504-п'!T:T,0)),"")</f>
        <v/>
      </c>
      <c r="N64" s="622" t="str">
        <f>IFERROR(INDEX('показатель 504-п'!S:S,MATCH('УЦН 2.0 (24)'!A64,'показатель 504-п'!T:T,0)),"")</f>
        <v/>
      </c>
      <c r="O64" s="147"/>
      <c r="P64" s="147"/>
      <c r="Q64" s="147"/>
      <c r="R64" s="147"/>
    </row>
    <row r="65" ht="14.25">
      <c r="A65" s="648">
        <v>668</v>
      </c>
      <c r="B65" s="649" t="str">
        <f>IFERROR(INDEX('показатель 504-п'!A:A,MATCH('УЦН 2.0 (24)'!A65,'показатель 504-п'!T:T,0)),"")</f>
        <v xml:space="preserve">Ирбейский р-н</v>
      </c>
      <c r="C65" s="650" t="s">
        <v>1121</v>
      </c>
      <c r="D65" s="636">
        <f>IFERROR(INDEX('показатель 504-п'!E:E,MATCH('УЦН 2.0 (24)'!A65,'показатель 504-п'!T:T,0)),"")</f>
        <v>186</v>
      </c>
      <c r="E65" s="652">
        <v>54</v>
      </c>
      <c r="F65" s="652">
        <v>7</v>
      </c>
      <c r="G65" s="635" t="s">
        <v>1394</v>
      </c>
      <c r="H65" s="367" t="str">
        <f>IFERROR(INDEX('показатель 504-п'!J:J,MATCH('УЦН 2.0 (24)'!A65,'показатель 504-п'!T:T,0)),"")</f>
        <v xml:space="preserve">2G низ</v>
      </c>
      <c r="I65" s="636" t="str">
        <f>IFERROR(INDEX('показатель 504-п'!K:K,MATCH('УЦН 2.0 (24)'!A65,'показатель 504-п'!T:T,0)),"")</f>
        <v xml:space="preserve">Билайн(2G Низкое)</v>
      </c>
      <c r="J65" s="637" t="str">
        <f>IFERROR(INDEX('показатель 504-п'!L:L,MATCH('УЦН 2.0 (24)'!A65,'показатель 504-п'!T:T,0)),"")</f>
        <v xml:space="preserve">Мегафон(2G Низкое)</v>
      </c>
      <c r="K65" s="637" t="str">
        <f>IFERROR(INDEX('показатель 504-п'!M:M,MATCH('УЦН 2.0 (24)'!A65,'показатель 504-п'!T:T,0)),"")</f>
        <v xml:space="preserve">МТС(2G Низкое)</v>
      </c>
      <c r="L65" s="637" t="str">
        <f>IFERROR(INDEX('показатель 504-п'!N:N,MATCH('УЦН 2.0 (24)'!A65,'показатель 504-п'!T:T,0)),"")</f>
        <v xml:space="preserve">Теле2(2G Низкое)</v>
      </c>
      <c r="M65" s="624">
        <f>IFERROR(INDEX('показатель 504-п'!R:R,MATCH('УЦН 2.0 (24)'!A65,'показатель 504-п'!T:T,0)),"")</f>
        <v>0</v>
      </c>
      <c r="N65" s="622" t="str">
        <f>IFERROR(INDEX('показатель 504-п'!S:S,MATCH('УЦН 2.0 (24)'!A65,'показатель 504-п'!T:T,0)),"")</f>
        <v/>
      </c>
      <c r="O65" s="147"/>
      <c r="P65" s="147"/>
      <c r="Q65" s="147"/>
      <c r="R65" s="147"/>
    </row>
    <row r="66" ht="14.25">
      <c r="A66" s="648">
        <v>257</v>
      </c>
      <c r="B66" s="649" t="str">
        <f>IFERROR(INDEX('показатель 504-п'!A:A,MATCH('УЦН 2.0 (24)'!A66,'показатель 504-п'!T:T,0)),"")</f>
        <v xml:space="preserve">Боготольский р-н</v>
      </c>
      <c r="C66" s="650" t="s">
        <v>1122</v>
      </c>
      <c r="D66" s="636">
        <f>IFERROR(INDEX('показатель 504-п'!E:E,MATCH('УЦН 2.0 (24)'!A66,'показатель 504-п'!T:T,0)),"")</f>
        <v>145</v>
      </c>
      <c r="E66" s="652">
        <v>48</v>
      </c>
      <c r="F66" s="652">
        <v>8</v>
      </c>
      <c r="G66" s="635" t="s">
        <v>1394</v>
      </c>
      <c r="H66" s="367" t="str">
        <f>IFERROR(INDEX('показатель 504-п'!J:J,MATCH('УЦН 2.0 (24)'!A66,'показатель 504-п'!T:T,0)),"")</f>
        <v xml:space="preserve">2G низ</v>
      </c>
      <c r="I66" s="636" t="str">
        <f>IFERROR(INDEX('показатель 504-п'!K:K,MATCH('УЦН 2.0 (24)'!A66,'показатель 504-п'!T:T,0)),"")</f>
        <v xml:space="preserve">Билайн(2G Низкое)</v>
      </c>
      <c r="J66" s="637" t="str">
        <f>IFERROR(INDEX('показатель 504-п'!L:L,MATCH('УЦН 2.0 (24)'!A66,'показатель 504-п'!T:T,0)),"")</f>
        <v xml:space="preserve">Мегафон(2G Низкое)</v>
      </c>
      <c r="K66" s="637" t="str">
        <f>IFERROR(INDEX('показатель 504-п'!M:M,MATCH('УЦН 2.0 (24)'!A66,'показатель 504-п'!T:T,0)),"")</f>
        <v> </v>
      </c>
      <c r="L66" s="637" t="str">
        <f>IFERROR(INDEX('показатель 504-п'!N:N,MATCH('УЦН 2.0 (24)'!A66,'показатель 504-п'!T:T,0)),"")</f>
        <v> </v>
      </c>
      <c r="M66" s="624">
        <f>IFERROR(INDEX('показатель 504-п'!R:R,MATCH('УЦН 2.0 (24)'!A66,'показатель 504-п'!T:T,0)),"")</f>
        <v>0</v>
      </c>
      <c r="N66" s="622" t="str">
        <f>IFERROR(INDEX('показатель 504-п'!S:S,MATCH('УЦН 2.0 (24)'!A66,'показатель 504-п'!T:T,0)),"")</f>
        <v/>
      </c>
      <c r="O66" s="147"/>
      <c r="P66" s="147"/>
      <c r="Q66" s="147"/>
      <c r="R66" s="147"/>
    </row>
    <row r="67" ht="14.25">
      <c r="A67" s="648">
        <v>432</v>
      </c>
      <c r="B67" s="649" t="str">
        <f>IFERROR(INDEX('показатель 504-п'!A:A,MATCH('УЦН 2.0 (24)'!A67,'показатель 504-п'!T:T,0)),"")</f>
        <v xml:space="preserve">Емельяновский р-н</v>
      </c>
      <c r="C67" s="654" t="s">
        <v>255</v>
      </c>
      <c r="D67" s="636">
        <f>IFERROR(INDEX('показатель 504-п'!E:E,MATCH('УЦН 2.0 (24)'!A67,'показатель 504-п'!T:T,0)),"")</f>
        <v>249</v>
      </c>
      <c r="E67" s="651">
        <v>46</v>
      </c>
      <c r="F67" s="651"/>
      <c r="G67" s="635" t="s">
        <v>1394</v>
      </c>
      <c r="H67" s="367" t="str">
        <f>IFERROR(INDEX('показатель 504-п'!J:J,MATCH('УЦН 2.0 (24)'!A67,'показатель 504-п'!T:T,0)),"")</f>
        <v xml:space="preserve">4G хор</v>
      </c>
      <c r="I67" s="636" t="str">
        <f>IFERROR(INDEX('показатель 504-п'!K:K,MATCH('УЦН 2.0 (24)'!A67,'показатель 504-п'!T:T,0)),"")</f>
        <v xml:space="preserve">Билайн(4G Хорошее)</v>
      </c>
      <c r="J67" s="637" t="str">
        <f>IFERROR(INDEX('показатель 504-п'!L:L,MATCH('УЦН 2.0 (24)'!A67,'показатель 504-п'!T:T,0)),"")</f>
        <v xml:space="preserve">Мегафон(4G Низкое)</v>
      </c>
      <c r="K67" s="637" t="str">
        <f>IFERROR(INDEX('показатель 504-п'!M:M,MATCH('УЦН 2.0 (24)'!A67,'показатель 504-п'!T:T,0)),"")</f>
        <v xml:space="preserve">МТС(2G Низкое)</v>
      </c>
      <c r="L67" s="637" t="str">
        <f>IFERROR(INDEX('показатель 504-п'!N:N,MATCH('УЦН 2.0 (24)'!A67,'показатель 504-п'!T:T,0)),"")</f>
        <v xml:space="preserve">Теле2(2G Низкое)</v>
      </c>
      <c r="M67" s="624" t="str">
        <f>IFERROR(INDEX('показатель 504-п'!R:R,MATCH('УЦН 2.0 (24)'!A67,'показатель 504-п'!T:T,0)),"")</f>
        <v/>
      </c>
      <c r="N67" s="622" t="str">
        <f>IFERROR(INDEX('показатель 504-п'!S:S,MATCH('УЦН 2.0 (24)'!A67,'показатель 504-п'!T:T,0)),"")</f>
        <v/>
      </c>
      <c r="O67" s="147"/>
      <c r="P67" s="147"/>
      <c r="Q67" s="147"/>
      <c r="R67" s="147"/>
    </row>
    <row r="68" ht="14.25">
      <c r="A68" s="648">
        <v>1358</v>
      </c>
      <c r="B68" s="649" t="str">
        <f>IFERROR(INDEX('показатель 504-п'!A:A,MATCH('УЦН 2.0 (24)'!A68,'показатель 504-п'!T:T,0)),"")</f>
        <v xml:space="preserve">Саянский р-н</v>
      </c>
      <c r="C68" s="654" t="s">
        <v>1404</v>
      </c>
      <c r="D68" s="636">
        <f>IFERROR(INDEX('показатель 504-п'!E:E,MATCH('УЦН 2.0 (24)'!A68,'показатель 504-п'!T:T,0)),"")</f>
        <v>203</v>
      </c>
      <c r="E68" s="652">
        <v>45</v>
      </c>
      <c r="F68" s="652"/>
      <c r="G68" s="655" t="s">
        <v>1393</v>
      </c>
      <c r="H68" s="367" t="str">
        <f>IFERROR(INDEX('показатель 504-п'!J:J,MATCH('УЦН 2.0 (24)'!A68,'показатель 504-п'!T:T,0)),"")</f>
        <v xml:space="preserve">2G низ</v>
      </c>
      <c r="I68" s="636" t="str">
        <f>IFERROR(INDEX('показатель 504-п'!K:K,MATCH('УЦН 2.0 (24)'!A68,'показатель 504-п'!T:T,0)),"")</f>
        <v> </v>
      </c>
      <c r="J68" s="637" t="str">
        <f>IFERROR(INDEX('показатель 504-п'!L:L,MATCH('УЦН 2.0 (24)'!A68,'показатель 504-п'!T:T,0)),"")</f>
        <v> </v>
      </c>
      <c r="K68" s="637" t="str">
        <f>IFERROR(INDEX('показатель 504-п'!M:M,MATCH('УЦН 2.0 (24)'!A68,'показатель 504-п'!T:T,0)),"")</f>
        <v> </v>
      </c>
      <c r="L68" s="637" t="str">
        <f>IFERROR(INDEX('показатель 504-п'!N:N,MATCH('УЦН 2.0 (24)'!A68,'показатель 504-п'!T:T,0)),"")</f>
        <v xml:space="preserve">Теле2(2G Низкое)</v>
      </c>
      <c r="M68" s="624" t="str">
        <f>IFERROR(INDEX('показатель 504-п'!R:R,MATCH('УЦН 2.0 (24)'!A68,'показатель 504-п'!T:T,0)),"")</f>
        <v/>
      </c>
      <c r="N68" s="622" t="str">
        <f>IFERROR(INDEX('показатель 504-п'!S:S,MATCH('УЦН 2.0 (24)'!A68,'показатель 504-п'!T:T,0)),"")</f>
        <v/>
      </c>
      <c r="O68" s="147"/>
      <c r="P68" s="147"/>
      <c r="Q68" s="147"/>
      <c r="R68" s="147"/>
    </row>
    <row r="69" ht="14.25">
      <c r="A69" s="648">
        <v>1618</v>
      </c>
      <c r="B69" s="649" t="str">
        <f>IFERROR(INDEX('показатель 504-п'!A:A,MATCH('УЦН 2.0 (24)'!A69,'показатель 504-п'!T:T,0)),"")</f>
        <v xml:space="preserve">Уярский р-н</v>
      </c>
      <c r="C69" s="654" t="s">
        <v>1405</v>
      </c>
      <c r="D69" s="636">
        <f>IFERROR(INDEX('показатель 504-п'!E:E,MATCH('УЦН 2.0 (24)'!A69,'показатель 504-п'!T:T,0)),"")</f>
        <v>128</v>
      </c>
      <c r="E69" s="652">
        <v>45</v>
      </c>
      <c r="F69" s="652"/>
      <c r="G69" s="635" t="s">
        <v>1394</v>
      </c>
      <c r="H69" s="367" t="str">
        <f>IFERROR(INDEX('показатель 504-п'!J:J,MATCH('УЦН 2.0 (24)'!A69,'показатель 504-п'!T:T,0)),"")</f>
        <v xml:space="preserve">4G хор</v>
      </c>
      <c r="I69" s="636" t="str">
        <f>IFERROR(INDEX('показатель 504-п'!K:K,MATCH('УЦН 2.0 (24)'!A69,'показатель 504-п'!T:T,0)),"")</f>
        <v xml:space="preserve">Билайн(3G Низкое)</v>
      </c>
      <c r="J69" s="637" t="str">
        <f>IFERROR(INDEX('показатель 504-п'!L:L,MATCH('УЦН 2.0 (24)'!A69,'показатель 504-п'!T:T,0)),"")</f>
        <v xml:space="preserve">Мегафон(2G Низкое)</v>
      </c>
      <c r="K69" s="637" t="str">
        <f>IFERROR(INDEX('показатель 504-п'!M:M,MATCH('УЦН 2.0 (24)'!A69,'показатель 504-п'!T:T,0)),"")</f>
        <v xml:space="preserve">МТС(4G Хорошее)</v>
      </c>
      <c r="L69" s="637" t="str">
        <f>IFERROR(INDEX('показатель 504-п'!N:N,MATCH('УЦН 2.0 (24)'!A69,'показатель 504-п'!T:T,0)),"")</f>
        <v xml:space="preserve">Теле2(4G Низкое)</v>
      </c>
      <c r="M69" s="624" t="str">
        <f>IFERROR(INDEX('показатель 504-п'!R:R,MATCH('УЦН 2.0 (24)'!A69,'показатель 504-п'!T:T,0)),"")</f>
        <v/>
      </c>
      <c r="N69" s="622" t="str">
        <f>IFERROR(INDEX('показатель 504-п'!S:S,MATCH('УЦН 2.0 (24)'!A69,'показатель 504-п'!T:T,0)),"")</f>
        <v/>
      </c>
      <c r="O69" s="147"/>
      <c r="P69" s="147"/>
      <c r="Q69" s="147"/>
      <c r="R69" s="147"/>
    </row>
    <row r="70" ht="14.25">
      <c r="A70" s="638">
        <v>570</v>
      </c>
      <c r="B70" s="639" t="str">
        <f>IFERROR(INDEX('показатель 504-п'!A:A,MATCH('УЦН 2.0 (24)'!A70,'показатель 504-п'!T:T,0)),"")</f>
        <v xml:space="preserve">Железногорск ЗАТО го</v>
      </c>
      <c r="C70" s="640" t="s">
        <v>273</v>
      </c>
      <c r="D70" s="641">
        <f>IFERROR(INDEX('показатель 504-п'!E:E,MATCH('УЦН 2.0 (24)'!A70,'показатель 504-п'!T:T,0)),"")</f>
        <v>204</v>
      </c>
      <c r="E70" s="642">
        <v>39</v>
      </c>
      <c r="F70" s="642"/>
      <c r="G70" s="656"/>
      <c r="H70" s="643" t="str">
        <f>IFERROR(INDEX('показатель 504-п'!J:J,MATCH('УЦН 2.0 (24)'!A70,'показатель 504-п'!T:T,0)),"")</f>
        <v xml:space="preserve">4G хор</v>
      </c>
      <c r="I70" s="641">
        <f>IFERROR(INDEX('показатель 504-п'!K:K,MATCH('УЦН 2.0 (24)'!A70,'показатель 504-п'!T:T,0)),"")</f>
        <v>0</v>
      </c>
      <c r="J70" s="657">
        <f>IFERROR(INDEX('показатель 504-п'!L:L,MATCH('УЦН 2.0 (24)'!A70,'показатель 504-п'!T:T,0)),"")</f>
        <v>0</v>
      </c>
      <c r="K70" s="657">
        <f>IFERROR(INDEX('показатель 504-п'!M:M,MATCH('УЦН 2.0 (24)'!A70,'показатель 504-п'!T:T,0)),"")</f>
        <v>0</v>
      </c>
      <c r="L70" s="657" t="str">
        <f>IFERROR(INDEX('показатель 504-п'!N:N,MATCH('УЦН 2.0 (24)'!A70,'показатель 504-п'!T:T,0)),"")</f>
        <v xml:space="preserve">Теле2(4G Хорошее)</v>
      </c>
      <c r="M70" s="658" t="str">
        <f>IFERROR(INDEX('показатель 504-п'!R:R,MATCH('УЦН 2.0 (24)'!A70,'показатель 504-п'!T:T,0)),"")</f>
        <v xml:space="preserve">2023 (сентябрь 2023) - ВОЛС  </v>
      </c>
      <c r="N70" s="659" t="str">
        <f>IFERROR(INDEX('показатель 504-п'!S:S,MATCH('УЦН 2.0 (24)'!A70,'показатель 504-п'!T:T,0)),"")</f>
        <v/>
      </c>
      <c r="O70" s="147"/>
      <c r="P70" s="147"/>
      <c r="Q70" s="147"/>
      <c r="R70" s="147"/>
    </row>
    <row r="71" ht="14.25">
      <c r="A71" s="648">
        <v>1637</v>
      </c>
      <c r="B71" s="649" t="str">
        <f>IFERROR(INDEX('показатель 504-п'!A:A,MATCH('УЦН 2.0 (24)'!A71,'показатель 504-п'!T:T,0)),"")</f>
        <v xml:space="preserve">Шарыповский округ</v>
      </c>
      <c r="C71" s="654" t="s">
        <v>1406</v>
      </c>
      <c r="D71" s="636">
        <f>IFERROR(INDEX('показатель 504-п'!E:E,MATCH('УЦН 2.0 (24)'!A71,'показатель 504-п'!T:T,0)),"")</f>
        <v>141</v>
      </c>
      <c r="E71" s="652">
        <v>39</v>
      </c>
      <c r="F71" s="652"/>
      <c r="G71" s="660"/>
      <c r="H71" s="367" t="str">
        <f>IFERROR(INDEX('показатель 504-п'!J:J,MATCH('УЦН 2.0 (24)'!A71,'показатель 504-п'!T:T,0)),"")</f>
        <v xml:space="preserve">4G низ</v>
      </c>
      <c r="I71" s="636" t="str">
        <f>IFERROR(INDEX('показатель 504-п'!K:K,MATCH('УЦН 2.0 (24)'!A71,'показатель 504-п'!T:T,0)),"")</f>
        <v xml:space="preserve">Билайн(4G Низкое)</v>
      </c>
      <c r="J71" s="637" t="str">
        <f>IFERROR(INDEX('показатель 504-п'!L:L,MATCH('УЦН 2.0 (24)'!A71,'показатель 504-п'!T:T,0)),"")</f>
        <v> </v>
      </c>
      <c r="K71" s="637" t="str">
        <f>IFERROR(INDEX('показатель 504-п'!M:M,MATCH('УЦН 2.0 (24)'!A71,'показатель 504-п'!T:T,0)),"")</f>
        <v> </v>
      </c>
      <c r="L71" s="637" t="str">
        <f>IFERROR(INDEX('показатель 504-п'!N:N,MATCH('УЦН 2.0 (24)'!A71,'показатель 504-п'!T:T,0)),"")</f>
        <v> </v>
      </c>
      <c r="M71" s="624" t="str">
        <f>IFERROR(INDEX('показатель 504-п'!R:R,MATCH('УЦН 2.0 (24)'!A71,'показатель 504-п'!T:T,0)),"")</f>
        <v/>
      </c>
      <c r="N71" s="622" t="str">
        <f>IFERROR(INDEX('показатель 504-п'!S:S,MATCH('УЦН 2.0 (24)'!A71,'показатель 504-п'!T:T,0)),"")</f>
        <v/>
      </c>
      <c r="O71" s="147"/>
      <c r="P71" s="147"/>
      <c r="Q71" s="147"/>
      <c r="R71" s="147"/>
    </row>
    <row r="72" ht="14.25">
      <c r="A72" s="638">
        <v>1149</v>
      </c>
      <c r="B72" s="639" t="str">
        <f>IFERROR(INDEX('показатель 504-п'!A:A,MATCH('УЦН 2.0 (24)'!A72,'показатель 504-п'!T:T,0)),"")</f>
        <v xml:space="preserve">Нижнеингашский р-н</v>
      </c>
      <c r="C72" s="640" t="s">
        <v>173</v>
      </c>
      <c r="D72" s="641">
        <f>IFERROR(INDEX('показатель 504-п'!E:E,MATCH('УЦН 2.0 (24)'!A72,'показатель 504-п'!T:T,0)),"")</f>
        <v>196</v>
      </c>
      <c r="E72" s="646">
        <v>39</v>
      </c>
      <c r="F72" s="646"/>
      <c r="G72" s="656"/>
      <c r="H72" s="643" t="str">
        <f>IFERROR(INDEX('показатель 504-п'!J:J,MATCH('УЦН 2.0 (24)'!A72,'показатель 504-п'!T:T,0)),"")</f>
        <v xml:space="preserve">4G хор</v>
      </c>
      <c r="I72" s="641">
        <f>IFERROR(INDEX('показатель 504-п'!K:K,MATCH('УЦН 2.0 (24)'!A72,'показатель 504-п'!T:T,0)),"")</f>
        <v>0</v>
      </c>
      <c r="J72" s="657">
        <f>IFERROR(INDEX('показатель 504-п'!L:L,MATCH('УЦН 2.0 (24)'!A72,'показатель 504-п'!T:T,0)),"")</f>
        <v>0</v>
      </c>
      <c r="K72" s="657">
        <f>IFERROR(INDEX('показатель 504-п'!M:M,MATCH('УЦН 2.0 (24)'!A72,'показатель 504-п'!T:T,0)),"")</f>
        <v>0</v>
      </c>
      <c r="L72" s="657" t="str">
        <f>IFERROR(INDEX('показатель 504-п'!N:N,MATCH('УЦН 2.0 (24)'!A72,'показатель 504-п'!T:T,0)),"")</f>
        <v xml:space="preserve">Теле2(4G Хорошее)</v>
      </c>
      <c r="M72" s="658" t="str">
        <f>IFERROR(INDEX('показатель 504-п'!R:R,MATCH('УЦН 2.0 (24)'!A72,'показатель 504-п'!T:T,0)),"")</f>
        <v xml:space="preserve">2023 (ноябрь 2023) - ВОЛС  </v>
      </c>
      <c r="N72" s="659" t="str">
        <f>IFERROR(INDEX('показатель 504-п'!S:S,MATCH('УЦН 2.0 (24)'!A72,'показатель 504-п'!T:T,0)),"")</f>
        <v/>
      </c>
      <c r="O72" s="147"/>
      <c r="P72" s="147"/>
      <c r="Q72" s="147"/>
      <c r="R72" s="147"/>
    </row>
    <row r="73" ht="14.25">
      <c r="A73" s="648">
        <v>337</v>
      </c>
      <c r="B73" s="649" t="str">
        <f>IFERROR(INDEX('показатель 504-п'!A:A,MATCH('УЦН 2.0 (24)'!A73,'показатель 504-п'!T:T,0)),"")</f>
        <v xml:space="preserve">Большеулуйский р-н</v>
      </c>
      <c r="C73" s="654" t="s">
        <v>164</v>
      </c>
      <c r="D73" s="636">
        <f>IFERROR(INDEX('показатель 504-п'!E:E,MATCH('УЦН 2.0 (24)'!A73,'показатель 504-п'!T:T,0)),"")</f>
        <v>178</v>
      </c>
      <c r="E73" s="652">
        <v>37</v>
      </c>
      <c r="F73" s="652"/>
      <c r="G73" s="660"/>
      <c r="H73" s="367" t="str">
        <f>IFERROR(INDEX('показатель 504-п'!J:J,MATCH('УЦН 2.0 (24)'!A73,'показатель 504-п'!T:T,0)),"")</f>
        <v>-</v>
      </c>
      <c r="I73" s="636" t="str">
        <f>IFERROR(INDEX('показатель 504-п'!K:K,MATCH('УЦН 2.0 (24)'!A73,'показатель 504-п'!T:T,0)),"")</f>
        <v> </v>
      </c>
      <c r="J73" s="637" t="str">
        <f>IFERROR(INDEX('показатель 504-п'!L:L,MATCH('УЦН 2.0 (24)'!A73,'показатель 504-п'!T:T,0)),"")</f>
        <v> </v>
      </c>
      <c r="K73" s="637" t="str">
        <f>IFERROR(INDEX('показатель 504-п'!M:M,MATCH('УЦН 2.0 (24)'!A73,'показатель 504-п'!T:T,0)),"")</f>
        <v> </v>
      </c>
      <c r="L73" s="637" t="str">
        <f>IFERROR(INDEX('показатель 504-п'!N:N,MATCH('УЦН 2.0 (24)'!A73,'показатель 504-п'!T:T,0)),"")</f>
        <v> </v>
      </c>
      <c r="M73" s="624" t="str">
        <f>IFERROR(INDEX('показатель 504-п'!R:R,MATCH('УЦН 2.0 (24)'!A73,'показатель 504-п'!T:T,0)),"")</f>
        <v/>
      </c>
      <c r="N73" s="622">
        <f>IFERROR(INDEX('показатель 504-п'!S:S,MATCH('УЦН 2.0 (24)'!A73,'показатель 504-п'!T:T,0)),"")</f>
        <v>2024</v>
      </c>
      <c r="O73" s="147"/>
      <c r="P73" s="147"/>
      <c r="Q73" s="147"/>
      <c r="R73" s="147"/>
    </row>
    <row r="74" ht="14.25">
      <c r="A74" s="648">
        <v>1608</v>
      </c>
      <c r="B74" s="649" t="str">
        <f>IFERROR(INDEX('показатель 504-п'!A:A,MATCH('УЦН 2.0 (24)'!A74,'показатель 504-п'!T:T,0)),"")</f>
        <v xml:space="preserve">Уярский р-н</v>
      </c>
      <c r="C74" s="654" t="s">
        <v>1407</v>
      </c>
      <c r="D74" s="636">
        <f>IFERROR(INDEX('показатель 504-п'!E:E,MATCH('УЦН 2.0 (24)'!A74,'показатель 504-п'!T:T,0)),"")</f>
        <v>157</v>
      </c>
      <c r="E74" s="652">
        <v>37</v>
      </c>
      <c r="F74" s="652"/>
      <c r="G74" s="660"/>
      <c r="H74" s="367" t="str">
        <f>IFERROR(INDEX('показатель 504-п'!J:J,MATCH('УЦН 2.0 (24)'!A74,'показатель 504-п'!T:T,0)),"")</f>
        <v xml:space="preserve">3G низ</v>
      </c>
      <c r="I74" s="636" t="str">
        <f>IFERROR(INDEX('показатель 504-п'!K:K,MATCH('УЦН 2.0 (24)'!A74,'показатель 504-п'!T:T,0)),"")</f>
        <v xml:space="preserve">Билайн(3G Низкое)</v>
      </c>
      <c r="J74" s="637" t="str">
        <f>IFERROR(INDEX('показатель 504-п'!L:L,MATCH('УЦН 2.0 (24)'!A74,'показатель 504-п'!T:T,0)),"")</f>
        <v xml:space="preserve">Мегафон(3G Низкое)</v>
      </c>
      <c r="K74" s="637" t="str">
        <f>IFERROR(INDEX('показатель 504-п'!M:M,MATCH('УЦН 2.0 (24)'!A74,'показатель 504-п'!T:T,0)),"")</f>
        <v xml:space="preserve">МТС(2G Низкое)</v>
      </c>
      <c r="L74" s="637" t="str">
        <f>IFERROR(INDEX('показатель 504-п'!N:N,MATCH('УЦН 2.0 (24)'!A74,'показатель 504-п'!T:T,0)),"")</f>
        <v xml:space="preserve">Теле2(3G Низкое)</v>
      </c>
      <c r="M74" s="624" t="str">
        <f>IFERROR(INDEX('показатель 504-п'!R:R,MATCH('УЦН 2.0 (24)'!A74,'показатель 504-п'!T:T,0)),"")</f>
        <v/>
      </c>
      <c r="N74" s="622" t="str">
        <f>IFERROR(INDEX('показатель 504-п'!S:S,MATCH('УЦН 2.0 (24)'!A74,'показатель 504-п'!T:T,0)),"")</f>
        <v/>
      </c>
      <c r="O74" s="147"/>
      <c r="P74" s="147"/>
      <c r="Q74" s="147"/>
      <c r="R74" s="147"/>
    </row>
    <row r="75" ht="14.25">
      <c r="A75" s="638">
        <v>163</v>
      </c>
      <c r="B75" s="639" t="str">
        <f>IFERROR(INDEX('показатель 504-п'!A:A,MATCH('УЦН 2.0 (24)'!A75,'показатель 504-п'!T:T,0)),"")</f>
        <v xml:space="preserve">Березовский р-н</v>
      </c>
      <c r="C75" s="640" t="s">
        <v>1408</v>
      </c>
      <c r="D75" s="641">
        <f>IFERROR(INDEX('показатель 504-п'!E:E,MATCH('УЦН 2.0 (24)'!A75,'показатель 504-п'!T:T,0)),"")</f>
        <v>134</v>
      </c>
      <c r="E75" s="642">
        <v>36</v>
      </c>
      <c r="F75" s="642"/>
      <c r="G75" s="656"/>
      <c r="H75" s="643" t="str">
        <f>IFERROR(INDEX('показатель 504-п'!J:J,MATCH('УЦН 2.0 (24)'!A75,'показатель 504-п'!T:T,0)),"")</f>
        <v xml:space="preserve">4G хор</v>
      </c>
      <c r="I75" s="641" t="str">
        <f>IFERROR(INDEX('показатель 504-п'!K:K,MATCH('УЦН 2.0 (24)'!A75,'показатель 504-п'!T:T,0)),"")</f>
        <v> </v>
      </c>
      <c r="J75" s="657" t="str">
        <f>IFERROR(INDEX('показатель 504-п'!L:L,MATCH('УЦН 2.0 (24)'!A75,'показатель 504-п'!T:T,0)),"")</f>
        <v xml:space="preserve">Мегафон(4G Хорошее)</v>
      </c>
      <c r="K75" s="657" t="str">
        <f>IFERROR(INDEX('показатель 504-п'!M:M,MATCH('УЦН 2.0 (24)'!A75,'показатель 504-п'!T:T,0)),"")</f>
        <v> </v>
      </c>
      <c r="L75" s="657" t="str">
        <f>IFERROR(INDEX('показатель 504-п'!N:N,MATCH('УЦН 2.0 (24)'!A75,'показатель 504-п'!T:T,0)),"")</f>
        <v xml:space="preserve">Теле2(4G Хорошее)</v>
      </c>
      <c r="M75" s="658" t="str">
        <f>IFERROR(INDEX('показатель 504-п'!R:R,MATCH('УЦН 2.0 (24)'!A75,'показатель 504-п'!T:T,0)),"")</f>
        <v xml:space="preserve">2023 (с 2022) (март 2023) - ВОЛС + Мегафон </v>
      </c>
      <c r="N75" s="659" t="str">
        <f>IFERROR(INDEX('показатель 504-п'!S:S,MATCH('УЦН 2.0 (24)'!A75,'показатель 504-п'!T:T,0)),"")</f>
        <v/>
      </c>
      <c r="O75" s="147"/>
      <c r="P75" s="147"/>
      <c r="Q75" s="147"/>
      <c r="R75" s="147"/>
    </row>
    <row r="76" ht="14.25">
      <c r="A76" s="638">
        <v>1416</v>
      </c>
      <c r="B76" s="639" t="str">
        <f>IFERROR(INDEX('показатель 504-п'!A:A,MATCH('УЦН 2.0 (24)'!A76,'показатель 504-п'!T:T,0)),"")</f>
        <v xml:space="preserve">Сухобузимский р-н</v>
      </c>
      <c r="C76" s="640" t="s">
        <v>1242</v>
      </c>
      <c r="D76" s="641">
        <f>IFERROR(INDEX('показатель 504-п'!E:E,MATCH('УЦН 2.0 (24)'!A76,'показатель 504-п'!T:T,0)),"")</f>
        <v>197</v>
      </c>
      <c r="E76" s="642">
        <v>36</v>
      </c>
      <c r="F76" s="642"/>
      <c r="G76" s="656"/>
      <c r="H76" s="643" t="str">
        <f>IFERROR(INDEX('показатель 504-п'!J:J,MATCH('УЦН 2.0 (24)'!A76,'показатель 504-п'!T:T,0)),"")</f>
        <v xml:space="preserve">4G хор</v>
      </c>
      <c r="I76" s="641">
        <f>IFERROR(INDEX('показатель 504-п'!K:K,MATCH('УЦН 2.0 (24)'!A76,'показатель 504-п'!T:T,0)),"")</f>
        <v>0</v>
      </c>
      <c r="J76" s="657">
        <f>IFERROR(INDEX('показатель 504-п'!L:L,MATCH('УЦН 2.0 (24)'!A76,'показатель 504-п'!T:T,0)),"")</f>
        <v>0</v>
      </c>
      <c r="K76" s="657">
        <f>IFERROR(INDEX('показатель 504-п'!M:M,MATCH('УЦН 2.0 (24)'!A76,'показатель 504-п'!T:T,0)),"")</f>
        <v>0</v>
      </c>
      <c r="L76" s="657" t="str">
        <f>IFERROR(INDEX('показатель 504-п'!N:N,MATCH('УЦН 2.0 (24)'!A76,'показатель 504-п'!T:T,0)),"")</f>
        <v xml:space="preserve">Теле2(4G Хорошее)</v>
      </c>
      <c r="M76" s="658" t="str">
        <f>IFERROR(INDEX('показатель 504-п'!R:R,MATCH('УЦН 2.0 (24)'!A76,'показатель 504-п'!T:T,0)),"")</f>
        <v xml:space="preserve">2023 (сентябрь 2023) - ВОЛС  </v>
      </c>
      <c r="N76" s="659" t="str">
        <f>IFERROR(INDEX('показатель 504-п'!S:S,MATCH('УЦН 2.0 (24)'!A76,'показатель 504-п'!T:T,0)),"")</f>
        <v/>
      </c>
      <c r="O76" s="147"/>
      <c r="P76" s="147"/>
    </row>
    <row r="77" ht="14.25">
      <c r="A77" s="648">
        <v>1045</v>
      </c>
      <c r="B77" s="649" t="str">
        <f>IFERROR(INDEX('показатель 504-п'!A:A,MATCH('УЦН 2.0 (24)'!A77,'показатель 504-п'!T:T,0)),"")</f>
        <v xml:space="preserve">Минусинский р-н</v>
      </c>
      <c r="C77" s="654" t="s">
        <v>1409</v>
      </c>
      <c r="D77" s="636">
        <f>IFERROR(INDEX('показатель 504-п'!E:E,MATCH('УЦН 2.0 (24)'!A77,'показатель 504-п'!T:T,0)),"")</f>
        <v>225</v>
      </c>
      <c r="E77" s="652">
        <v>35</v>
      </c>
      <c r="F77" s="652"/>
      <c r="G77" s="660"/>
      <c r="H77" s="367" t="str">
        <f>IFERROR(INDEX('показатель 504-п'!J:J,MATCH('УЦН 2.0 (24)'!A77,'показатель 504-п'!T:T,0)),"")</f>
        <v xml:space="preserve">4G низ</v>
      </c>
      <c r="I77" s="636" t="str">
        <f>IFERROR(INDEX('показатель 504-п'!K:K,MATCH('УЦН 2.0 (24)'!A77,'показатель 504-п'!T:T,0)),"")</f>
        <v> </v>
      </c>
      <c r="J77" s="637" t="str">
        <f>IFERROR(INDEX('показатель 504-п'!L:L,MATCH('УЦН 2.0 (24)'!A77,'показатель 504-п'!T:T,0)),"")</f>
        <v xml:space="preserve">Мегафон(4G Низкое)</v>
      </c>
      <c r="K77" s="637" t="str">
        <f>IFERROR(INDEX('показатель 504-п'!M:M,MATCH('УЦН 2.0 (24)'!A77,'показатель 504-п'!T:T,0)),"")</f>
        <v> </v>
      </c>
      <c r="L77" s="637" t="str">
        <f>IFERROR(INDEX('показатель 504-п'!N:N,MATCH('УЦН 2.0 (24)'!A77,'показатель 504-п'!T:T,0)),"")</f>
        <v xml:space="preserve">Теле2(4G Низкое)</v>
      </c>
      <c r="M77" s="624" t="str">
        <f>IFERROR(INDEX('показатель 504-п'!R:R,MATCH('УЦН 2.0 (24)'!A77,'показатель 504-п'!T:T,0)),"")</f>
        <v/>
      </c>
      <c r="N77" s="622" t="str">
        <f>IFERROR(INDEX('показатель 504-п'!S:S,MATCH('УЦН 2.0 (24)'!A77,'показатель 504-п'!T:T,0)),"")</f>
        <v/>
      </c>
      <c r="O77" s="147"/>
      <c r="P77" s="147"/>
    </row>
    <row r="78" ht="14.25">
      <c r="A78" s="638">
        <v>327</v>
      </c>
      <c r="B78" s="639" t="str">
        <f>IFERROR(INDEX('показатель 504-п'!A:A,MATCH('УЦН 2.0 (24)'!A78,'показатель 504-п'!T:T,0)),"")</f>
        <v xml:space="preserve">Большемуртинский р-н</v>
      </c>
      <c r="C78" s="640" t="s">
        <v>237</v>
      </c>
      <c r="D78" s="641">
        <f>IFERROR(INDEX('показатель 504-п'!E:E,MATCH('УЦН 2.0 (24)'!A78,'показатель 504-п'!T:T,0)),"")</f>
        <v>257</v>
      </c>
      <c r="E78" s="642">
        <v>34</v>
      </c>
      <c r="F78" s="642"/>
      <c r="G78" s="656"/>
      <c r="H78" s="643" t="str">
        <f>IFERROR(INDEX('показатель 504-п'!J:J,MATCH('УЦН 2.0 (24)'!A78,'показатель 504-п'!T:T,0)),"")</f>
        <v xml:space="preserve">4G хор</v>
      </c>
      <c r="I78" s="641">
        <f>IFERROR(INDEX('показатель 504-п'!K:K,MATCH('УЦН 2.0 (24)'!A78,'показатель 504-п'!T:T,0)),"")</f>
        <v>0</v>
      </c>
      <c r="J78" s="657" t="str">
        <f>IFERROR(INDEX('показатель 504-п'!L:L,MATCH('УЦН 2.0 (24)'!A78,'показатель 504-п'!T:T,0)),"")</f>
        <v xml:space="preserve">Мегафон(4G Хорошее)</v>
      </c>
      <c r="K78" s="657">
        <f>IFERROR(INDEX('показатель 504-п'!M:M,MATCH('УЦН 2.0 (24)'!A78,'показатель 504-п'!T:T,0)),"")</f>
        <v>0</v>
      </c>
      <c r="L78" s="657">
        <f>IFERROR(INDEX('показатель 504-п'!N:N,MATCH('УЦН 2.0 (24)'!A78,'показатель 504-п'!T:T,0)),"")</f>
        <v>0</v>
      </c>
      <c r="M78" s="658" t="str">
        <f>IFERROR(INDEX('показатель 504-п'!R:R,MATCH('УЦН 2.0 (24)'!A78,'показатель 504-п'!T:T,0)),"")</f>
        <v/>
      </c>
      <c r="N78" s="659">
        <f>IFERROR(INDEX('показатель 504-п'!S:S,MATCH('УЦН 2.0 (24)'!A78,'показатель 504-п'!T:T,0)),"")</f>
        <v>2023</v>
      </c>
      <c r="O78" s="147"/>
      <c r="P78" s="147"/>
    </row>
    <row r="79" ht="14.25">
      <c r="A79" s="638">
        <v>1090</v>
      </c>
      <c r="B79" s="639" t="str">
        <f>IFERROR(INDEX('показатель 504-п'!A:A,MATCH('УЦН 2.0 (24)'!A79,'показатель 504-п'!T:T,0)),"")</f>
        <v xml:space="preserve">Назаровский р-н</v>
      </c>
      <c r="C79" s="640" t="s">
        <v>366</v>
      </c>
      <c r="D79" s="641">
        <f>IFERROR(INDEX('показатель 504-п'!E:E,MATCH('УЦН 2.0 (24)'!A79,'показатель 504-п'!T:T,0)),"")</f>
        <v>288</v>
      </c>
      <c r="E79" s="642">
        <v>34</v>
      </c>
      <c r="F79" s="642"/>
      <c r="G79" s="656"/>
      <c r="H79" s="643" t="str">
        <f>IFERROR(INDEX('показатель 504-п'!J:J,MATCH('УЦН 2.0 (24)'!A79,'показатель 504-п'!T:T,0)),"")</f>
        <v xml:space="preserve">2G низ</v>
      </c>
      <c r="I79" s="641" t="str">
        <f>IFERROR(INDEX('показатель 504-п'!K:K,MATCH('УЦН 2.0 (24)'!A79,'показатель 504-п'!T:T,0)),"")</f>
        <v xml:space="preserve">Билайн(2G Низкое)</v>
      </c>
      <c r="J79" s="657" t="str">
        <f>IFERROR(INDEX('показатель 504-п'!L:L,MATCH('УЦН 2.0 (24)'!A79,'показатель 504-п'!T:T,0)),"")</f>
        <v xml:space="preserve">Мегафон(2G Низкое)</v>
      </c>
      <c r="K79" s="657" t="str">
        <f>IFERROR(INDEX('показатель 504-п'!M:M,MATCH('УЦН 2.0 (24)'!A79,'показатель 504-п'!T:T,0)),"")</f>
        <v> </v>
      </c>
      <c r="L79" s="657" t="str">
        <f>IFERROR(INDEX('показатель 504-п'!N:N,MATCH('УЦН 2.0 (24)'!A79,'показатель 504-п'!T:T,0)),"")</f>
        <v xml:space="preserve">Теле2(2G Низкое)</v>
      </c>
      <c r="M79" s="658" t="str">
        <f>IFERROR(INDEX('показатель 504-п'!R:R,MATCH('УЦН 2.0 (24)'!A79,'показатель 504-п'!T:T,0)),"")</f>
        <v/>
      </c>
      <c r="N79" s="659">
        <f>IFERROR(INDEX('показатель 504-п'!S:S,MATCH('УЦН 2.0 (24)'!A79,'показатель 504-п'!T:T,0)),"")</f>
        <v>2024</v>
      </c>
      <c r="O79" s="147"/>
      <c r="P79" s="147"/>
    </row>
    <row r="80" ht="14.25">
      <c r="A80" s="648">
        <v>462</v>
      </c>
      <c r="B80" s="649" t="str">
        <f>IFERROR(INDEX('показатель 504-п'!A:A,MATCH('УЦН 2.0 (24)'!A80,'показатель 504-п'!T:T,0)),"")</f>
        <v xml:space="preserve">Емельяновский р-н</v>
      </c>
      <c r="C80" s="654" t="s">
        <v>1410</v>
      </c>
      <c r="D80" s="636">
        <f>IFERROR(INDEX('показатель 504-п'!E:E,MATCH('УЦН 2.0 (24)'!A80,'показатель 504-п'!T:T,0)),"")</f>
        <v>155</v>
      </c>
      <c r="E80" s="652">
        <v>33</v>
      </c>
      <c r="F80" s="652"/>
      <c r="G80" s="660"/>
      <c r="H80" s="367" t="str">
        <f>IFERROR(INDEX('показатель 504-п'!J:J,MATCH('УЦН 2.0 (24)'!A80,'показатель 504-п'!T:T,0)),"")</f>
        <v xml:space="preserve">4G хор</v>
      </c>
      <c r="I80" s="636" t="str">
        <f>IFERROR(INDEX('показатель 504-п'!K:K,MATCH('УЦН 2.0 (24)'!A80,'показатель 504-п'!T:T,0)),"")</f>
        <v xml:space="preserve">Билайн(4G Хорошее)</v>
      </c>
      <c r="J80" s="637" t="str">
        <f>IFERROR(INDEX('показатель 504-п'!L:L,MATCH('УЦН 2.0 (24)'!A80,'показатель 504-п'!T:T,0)),"")</f>
        <v xml:space="preserve">Мегафон(4G Хорошее)</v>
      </c>
      <c r="K80" s="637" t="str">
        <f>IFERROR(INDEX('показатель 504-п'!M:M,MATCH('УЦН 2.0 (24)'!A80,'показатель 504-п'!T:T,0)),"")</f>
        <v xml:space="preserve">МТС(3G Низкое)</v>
      </c>
      <c r="L80" s="637" t="str">
        <f>IFERROR(INDEX('показатель 504-п'!N:N,MATCH('УЦН 2.0 (24)'!A80,'показатель 504-п'!T:T,0)),"")</f>
        <v xml:space="preserve">Теле2(4G Хорошее)</v>
      </c>
      <c r="M80" s="624" t="str">
        <f>IFERROR(INDEX('показатель 504-п'!R:R,MATCH('УЦН 2.0 (24)'!A80,'показатель 504-п'!T:T,0)),"")</f>
        <v/>
      </c>
      <c r="N80" s="622" t="str">
        <f>IFERROR(INDEX('показатель 504-п'!S:S,MATCH('УЦН 2.0 (24)'!A80,'показатель 504-п'!T:T,0)),"")</f>
        <v/>
      </c>
      <c r="O80" s="147"/>
      <c r="P80" s="147"/>
    </row>
    <row r="81" ht="14.25">
      <c r="A81" s="648">
        <v>1370</v>
      </c>
      <c r="B81" s="649" t="str">
        <f>IFERROR(INDEX('показатель 504-п'!A:A,MATCH('УЦН 2.0 (24)'!A81,'показатель 504-п'!T:T,0)),"")</f>
        <v xml:space="preserve">Саянский р-н</v>
      </c>
      <c r="C81" s="654" t="s">
        <v>403</v>
      </c>
      <c r="D81" s="636">
        <f>IFERROR(INDEX('показатель 504-п'!E:E,MATCH('УЦН 2.0 (24)'!A81,'показатель 504-п'!T:T,0)),"")</f>
        <v>245</v>
      </c>
      <c r="E81" s="652">
        <v>33</v>
      </c>
      <c r="F81" s="652"/>
      <c r="G81" s="660"/>
      <c r="H81" s="367" t="str">
        <f>IFERROR(INDEX('показатель 504-п'!J:J,MATCH('УЦН 2.0 (24)'!A81,'показатель 504-п'!T:T,0)),"")</f>
        <v xml:space="preserve">3G хор</v>
      </c>
      <c r="I81" s="636" t="str">
        <f>IFERROR(INDEX('показатель 504-п'!K:K,MATCH('УЦН 2.0 (24)'!A81,'показатель 504-п'!T:T,0)),"")</f>
        <v xml:space="preserve">Билайн(3G Хорошее)</v>
      </c>
      <c r="J81" s="637" t="str">
        <f>IFERROR(INDEX('показатель 504-п'!L:L,MATCH('УЦН 2.0 (24)'!A81,'показатель 504-п'!T:T,0)),"")</f>
        <v xml:space="preserve">Мегафон(3G Хорошее)</v>
      </c>
      <c r="K81" s="637" t="str">
        <f>IFERROR(INDEX('показатель 504-п'!M:M,MATCH('УЦН 2.0 (24)'!A81,'показатель 504-п'!T:T,0)),"")</f>
        <v xml:space="preserve">МТС(2G Низкое)</v>
      </c>
      <c r="L81" s="637" t="str">
        <f>IFERROR(INDEX('показатель 504-п'!N:N,MATCH('УЦН 2.0 (24)'!A81,'показатель 504-п'!T:T,0)),"")</f>
        <v xml:space="preserve">Теле2(3G Хорошее)</v>
      </c>
      <c r="M81" s="624" t="str">
        <f>IFERROR(INDEX('показатель 504-п'!R:R,MATCH('УЦН 2.0 (24)'!A81,'показатель 504-п'!T:T,0)),"")</f>
        <v/>
      </c>
      <c r="N81" s="622" t="str">
        <f>IFERROR(INDEX('показатель 504-п'!S:S,MATCH('УЦН 2.0 (24)'!A81,'показатель 504-п'!T:T,0)),"")</f>
        <v/>
      </c>
      <c r="O81" s="147"/>
      <c r="P81" s="147"/>
    </row>
    <row r="82" ht="14.25">
      <c r="A82" s="648">
        <v>247</v>
      </c>
      <c r="B82" s="649" t="str">
        <f>IFERROR(INDEX('показатель 504-п'!A:A,MATCH('УЦН 2.0 (24)'!A82,'показатель 504-п'!T:T,0)),"")</f>
        <v xml:space="preserve">Боготольский р-н</v>
      </c>
      <c r="C82" s="654" t="s">
        <v>228</v>
      </c>
      <c r="D82" s="636">
        <f>IFERROR(INDEX('показатель 504-п'!E:E,MATCH('УЦН 2.0 (24)'!A82,'показатель 504-п'!T:T,0)),"")</f>
        <v>299</v>
      </c>
      <c r="E82" s="652">
        <v>31</v>
      </c>
      <c r="F82" s="652"/>
      <c r="G82" s="660"/>
      <c r="H82" s="367" t="str">
        <f>IFERROR(INDEX('показатель 504-п'!J:J,MATCH('УЦН 2.0 (24)'!A82,'показатель 504-п'!T:T,0)),"")</f>
        <v xml:space="preserve">4G хор</v>
      </c>
      <c r="I82" s="636" t="str">
        <f>IFERROR(INDEX('показатель 504-п'!K:K,MATCH('УЦН 2.0 (24)'!A82,'показатель 504-п'!T:T,0)),"")</f>
        <v> </v>
      </c>
      <c r="J82" s="637" t="str">
        <f>IFERROR(INDEX('показатель 504-п'!L:L,MATCH('УЦН 2.0 (24)'!A82,'показатель 504-п'!T:T,0)),"")</f>
        <v xml:space="preserve">Мегафон(4G Хорошее)</v>
      </c>
      <c r="K82" s="637" t="str">
        <f>IFERROR(INDEX('показатель 504-п'!M:M,MATCH('УЦН 2.0 (24)'!A82,'показатель 504-п'!T:T,0)),"")</f>
        <v xml:space="preserve">МТС(2G Хорошее)</v>
      </c>
      <c r="L82" s="637" t="str">
        <f>IFERROR(INDEX('показатель 504-п'!N:N,MATCH('УЦН 2.0 (24)'!A82,'показатель 504-п'!T:T,0)),"")</f>
        <v> </v>
      </c>
      <c r="M82" s="624" t="str">
        <f>IFERROR(INDEX('показатель 504-п'!R:R,MATCH('УЦН 2.0 (24)'!A82,'показатель 504-п'!T:T,0)),"")</f>
        <v/>
      </c>
      <c r="N82" s="622" t="str">
        <f>IFERROR(INDEX('показатель 504-п'!S:S,MATCH('УЦН 2.0 (24)'!A82,'показатель 504-п'!T:T,0)),"")</f>
        <v/>
      </c>
      <c r="O82" s="147"/>
      <c r="P82" s="147"/>
    </row>
    <row r="83" ht="14.25">
      <c r="A83" s="648">
        <v>450</v>
      </c>
      <c r="B83" s="649" t="str">
        <f>IFERROR(INDEX('показатель 504-п'!A:A,MATCH('УЦН 2.0 (24)'!A83,'показатель 504-п'!T:T,0)),"")</f>
        <v xml:space="preserve">Емельяновский р-н</v>
      </c>
      <c r="C83" s="654" t="s">
        <v>1411</v>
      </c>
      <c r="D83" s="636">
        <f>IFERROR(INDEX('показатель 504-п'!E:E,MATCH('УЦН 2.0 (24)'!A83,'показатель 504-п'!T:T,0)),"")</f>
        <v>147</v>
      </c>
      <c r="E83" s="652">
        <v>30</v>
      </c>
      <c r="F83" s="652"/>
      <c r="G83" s="660"/>
      <c r="H83" s="367" t="str">
        <f>IFERROR(INDEX('показатель 504-п'!J:J,MATCH('УЦН 2.0 (24)'!A83,'показатель 504-п'!T:T,0)),"")</f>
        <v xml:space="preserve">3G хор</v>
      </c>
      <c r="I83" s="636" t="str">
        <f>IFERROR(INDEX('показатель 504-п'!K:K,MATCH('УЦН 2.0 (24)'!A83,'показатель 504-п'!T:T,0)),"")</f>
        <v> </v>
      </c>
      <c r="J83" s="637" t="str">
        <f>IFERROR(INDEX('показатель 504-п'!L:L,MATCH('УЦН 2.0 (24)'!A83,'показатель 504-п'!T:T,0)),"")</f>
        <v> </v>
      </c>
      <c r="K83" s="637" t="str">
        <f>IFERROR(INDEX('показатель 504-п'!M:M,MATCH('УЦН 2.0 (24)'!A83,'показатель 504-п'!T:T,0)),"")</f>
        <v> </v>
      </c>
      <c r="L83" s="637" t="str">
        <f>IFERROR(INDEX('показатель 504-п'!N:N,MATCH('УЦН 2.0 (24)'!A83,'показатель 504-п'!T:T,0)),"")</f>
        <v xml:space="preserve">Теле2(3G Хорошее)</v>
      </c>
      <c r="M83" s="624" t="str">
        <f>IFERROR(INDEX('показатель 504-п'!R:R,MATCH('УЦН 2.0 (24)'!A83,'показатель 504-п'!T:T,0)),"")</f>
        <v/>
      </c>
      <c r="N83" s="622" t="str">
        <f>IFERROR(INDEX('показатель 504-п'!S:S,MATCH('УЦН 2.0 (24)'!A83,'показатель 504-п'!T:T,0)),"")</f>
        <v/>
      </c>
      <c r="O83" s="147"/>
      <c r="P83" s="147"/>
    </row>
    <row r="84" ht="14.25">
      <c r="A84" s="648">
        <v>422</v>
      </c>
      <c r="B84" s="649" t="str">
        <f>IFERROR(INDEX('показатель 504-п'!A:A,MATCH('УЦН 2.0 (24)'!A84,'показатель 504-п'!T:T,0)),"")</f>
        <v xml:space="preserve">Емельяновский р-н</v>
      </c>
      <c r="C84" s="654" t="s">
        <v>1412</v>
      </c>
      <c r="D84" s="636">
        <f>IFERROR(INDEX('показатель 504-п'!E:E,MATCH('УЦН 2.0 (24)'!A84,'показатель 504-п'!T:T,0)),"")</f>
        <v>118</v>
      </c>
      <c r="E84" s="652">
        <v>30</v>
      </c>
      <c r="F84" s="652"/>
      <c r="G84" s="660"/>
      <c r="H84" s="367" t="str">
        <f>IFERROR(INDEX('показатель 504-п'!J:J,MATCH('УЦН 2.0 (24)'!A84,'показатель 504-п'!T:T,0)),"")</f>
        <v xml:space="preserve">2G низ</v>
      </c>
      <c r="I84" s="636" t="str">
        <f>IFERROR(INDEX('показатель 504-п'!K:K,MATCH('УЦН 2.0 (24)'!A84,'показатель 504-п'!T:T,0)),"")</f>
        <v> </v>
      </c>
      <c r="J84" s="637" t="str">
        <f>IFERROR(INDEX('показатель 504-п'!L:L,MATCH('УЦН 2.0 (24)'!A84,'показатель 504-п'!T:T,0)),"")</f>
        <v> </v>
      </c>
      <c r="K84" s="637" t="str">
        <f>IFERROR(INDEX('показатель 504-п'!M:M,MATCH('УЦН 2.0 (24)'!A84,'показатель 504-п'!T:T,0)),"")</f>
        <v> </v>
      </c>
      <c r="L84" s="637" t="str">
        <f>IFERROR(INDEX('показатель 504-п'!N:N,MATCH('УЦН 2.0 (24)'!A84,'показатель 504-п'!T:T,0)),"")</f>
        <v xml:space="preserve">Теле2(2G Низкое)</v>
      </c>
      <c r="M84" s="624" t="str">
        <f>IFERROR(INDEX('показатель 504-п'!R:R,MATCH('УЦН 2.0 (24)'!A84,'показатель 504-п'!T:T,0)),"")</f>
        <v/>
      </c>
      <c r="N84" s="622" t="str">
        <f>IFERROR(INDEX('показатель 504-п'!S:S,MATCH('УЦН 2.0 (24)'!A84,'показатель 504-п'!T:T,0)),"")</f>
        <v/>
      </c>
      <c r="O84" s="147"/>
      <c r="P84" s="147"/>
    </row>
    <row r="85" ht="14.25">
      <c r="A85" s="648">
        <v>984</v>
      </c>
      <c r="B85" s="649" t="str">
        <f>IFERROR(INDEX('показатель 504-п'!A:A,MATCH('УЦН 2.0 (24)'!A85,'показатель 504-п'!T:T,0)),"")</f>
        <v xml:space="preserve">Манский р-н</v>
      </c>
      <c r="C85" s="654" t="s">
        <v>1413</v>
      </c>
      <c r="D85" s="636">
        <f>IFERROR(INDEX('показатель 504-п'!E:E,MATCH('УЦН 2.0 (24)'!A85,'показатель 504-п'!T:T,0)),"")</f>
        <v>120</v>
      </c>
      <c r="E85" s="652">
        <v>30</v>
      </c>
      <c r="F85" s="652"/>
      <c r="G85" s="660"/>
      <c r="H85" s="367" t="str">
        <f>IFERROR(INDEX('показатель 504-п'!J:J,MATCH('УЦН 2.0 (24)'!A85,'показатель 504-п'!T:T,0)),"")</f>
        <v xml:space="preserve">3G хор</v>
      </c>
      <c r="I85" s="636" t="str">
        <f>IFERROR(INDEX('показатель 504-п'!K:K,MATCH('УЦН 2.0 (24)'!A85,'показатель 504-п'!T:T,0)),"")</f>
        <v xml:space="preserve">Билайн(3G Хорошее)</v>
      </c>
      <c r="J85" s="637" t="str">
        <f>IFERROR(INDEX('показатель 504-п'!L:L,MATCH('УЦН 2.0 (24)'!A85,'показатель 504-п'!T:T,0)),"")</f>
        <v xml:space="preserve">Мегафон(3G Хорошее)</v>
      </c>
      <c r="K85" s="637" t="str">
        <f>IFERROR(INDEX('показатель 504-п'!M:M,MATCH('УЦН 2.0 (24)'!A85,'показатель 504-п'!T:T,0)),"")</f>
        <v xml:space="preserve">МТС(3G Хорошее)</v>
      </c>
      <c r="L85" s="637" t="str">
        <f>IFERROR(INDEX('показатель 504-п'!N:N,MATCH('УЦН 2.0 (24)'!A85,'показатель 504-п'!T:T,0)),"")</f>
        <v xml:space="preserve">Теле2(3G Хорошее)</v>
      </c>
      <c r="M85" s="624" t="str">
        <f>IFERROR(INDEX('показатель 504-п'!R:R,MATCH('УЦН 2.0 (24)'!A85,'показатель 504-п'!T:T,0)),"")</f>
        <v/>
      </c>
      <c r="N85" s="622" t="str">
        <f>IFERROR(INDEX('показатель 504-п'!S:S,MATCH('УЦН 2.0 (24)'!A85,'показатель 504-п'!T:T,0)),"")</f>
        <v/>
      </c>
      <c r="O85" s="147"/>
      <c r="P85" s="147"/>
    </row>
    <row r="86" ht="14.25">
      <c r="A86" s="638">
        <v>972</v>
      </c>
      <c r="B86" s="639" t="str">
        <f>IFERROR(INDEX('показатель 504-п'!A:A,MATCH('УЦН 2.0 (24)'!A86,'показатель 504-п'!T:T,0)),"")</f>
        <v xml:space="preserve">Манский р-н</v>
      </c>
      <c r="C86" s="640" t="s">
        <v>720</v>
      </c>
      <c r="D86" s="641">
        <f>IFERROR(INDEX('показатель 504-п'!E:E,MATCH('УЦН 2.0 (24)'!A86,'показатель 504-п'!T:T,0)),"")</f>
        <v>478</v>
      </c>
      <c r="E86" s="642">
        <v>30</v>
      </c>
      <c r="F86" s="642"/>
      <c r="G86" s="656"/>
      <c r="H86" s="643" t="str">
        <f>IFERROR(INDEX('показатель 504-п'!J:J,MATCH('УЦН 2.0 (24)'!A86,'показатель 504-п'!T:T,0)),"")</f>
        <v xml:space="preserve">3G низ</v>
      </c>
      <c r="I86" s="641" t="str">
        <f>IFERROR(INDEX('показатель 504-п'!K:K,MATCH('УЦН 2.0 (24)'!A86,'показатель 504-п'!T:T,0)),"")</f>
        <v xml:space="preserve">Билайн(3G Низкое)</v>
      </c>
      <c r="J86" s="657" t="str">
        <f>IFERROR(INDEX('показатель 504-п'!L:L,MATCH('УЦН 2.0 (24)'!A86,'показатель 504-п'!T:T,0)),"")</f>
        <v xml:space="preserve">Мегафон(3G Низкое)</v>
      </c>
      <c r="K86" s="657" t="str">
        <f>IFERROR(INDEX('показатель 504-п'!M:M,MATCH('УЦН 2.0 (24)'!A86,'показатель 504-п'!T:T,0)),"")</f>
        <v xml:space="preserve">МТС(3G Низкое)</v>
      </c>
      <c r="L86" s="657" t="str">
        <f>IFERROR(INDEX('показатель 504-п'!N:N,MATCH('УЦН 2.0 (24)'!A86,'показатель 504-п'!T:T,0)),"")</f>
        <v xml:space="preserve">Теле2(2G Низкое)</v>
      </c>
      <c r="M86" s="658" t="str">
        <f>IFERROR(INDEX('показатель 504-п'!R:R,MATCH('УЦН 2.0 (24)'!A86,'показатель 504-п'!T:T,0)),"")</f>
        <v/>
      </c>
      <c r="N86" s="659">
        <f>IFERROR(INDEX('показатель 504-п'!S:S,MATCH('УЦН 2.0 (24)'!A86,'показатель 504-п'!T:T,0)),"")</f>
        <v>2024</v>
      </c>
      <c r="O86" s="147"/>
      <c r="P86" s="147"/>
    </row>
    <row r="87" ht="14.25">
      <c r="A87" s="648">
        <v>1119</v>
      </c>
      <c r="B87" s="649" t="str">
        <f>IFERROR(INDEX('показатель 504-п'!A:A,MATCH('УЦН 2.0 (24)'!A87,'показатель 504-п'!T:T,0)),"")</f>
        <v xml:space="preserve">Назаровский р-н</v>
      </c>
      <c r="C87" s="654" t="s">
        <v>1414</v>
      </c>
      <c r="D87" s="636">
        <f>IFERROR(INDEX('показатель 504-п'!E:E,MATCH('УЦН 2.0 (24)'!A87,'показатель 504-п'!T:T,0)),"")</f>
        <v>119</v>
      </c>
      <c r="E87" s="652">
        <v>30</v>
      </c>
      <c r="F87" s="652"/>
      <c r="G87" s="660"/>
      <c r="H87" s="367" t="str">
        <f>IFERROR(INDEX('показатель 504-п'!J:J,MATCH('УЦН 2.0 (24)'!A87,'показатель 504-п'!T:T,0)),"")</f>
        <v xml:space="preserve">2G низ</v>
      </c>
      <c r="I87" s="636" t="str">
        <f>IFERROR(INDEX('показатель 504-п'!K:K,MATCH('УЦН 2.0 (24)'!A87,'показатель 504-п'!T:T,0)),"")</f>
        <v xml:space="preserve">Билайн(2G Низкое)</v>
      </c>
      <c r="J87" s="637" t="str">
        <f>IFERROR(INDEX('показатель 504-п'!L:L,MATCH('УЦН 2.0 (24)'!A87,'показатель 504-п'!T:T,0)),"")</f>
        <v xml:space="preserve">Мегафон(2G Низкое)</v>
      </c>
      <c r="K87" s="637" t="str">
        <f>IFERROR(INDEX('показатель 504-п'!M:M,MATCH('УЦН 2.0 (24)'!A87,'показатель 504-п'!T:T,0)),"")</f>
        <v> </v>
      </c>
      <c r="L87" s="637" t="str">
        <f>IFERROR(INDEX('показатель 504-п'!N:N,MATCH('УЦН 2.0 (24)'!A87,'показатель 504-п'!T:T,0)),"")</f>
        <v xml:space="preserve">Теле2(2G Низкое)</v>
      </c>
      <c r="M87" s="624" t="str">
        <f>IFERROR(INDEX('показатель 504-п'!R:R,MATCH('УЦН 2.0 (24)'!A87,'показатель 504-п'!T:T,0)),"")</f>
        <v/>
      </c>
      <c r="N87" s="622" t="str">
        <f>IFERROR(INDEX('показатель 504-п'!S:S,MATCH('УЦН 2.0 (24)'!A87,'показатель 504-п'!T:T,0)),"")</f>
        <v/>
      </c>
      <c r="O87" s="147"/>
      <c r="P87" s="147"/>
    </row>
    <row r="88" ht="14.25">
      <c r="A88" s="648">
        <v>1097</v>
      </c>
      <c r="B88" s="649" t="str">
        <f>IFERROR(INDEX('показатель 504-п'!A:A,MATCH('УЦН 2.0 (24)'!A88,'показатель 504-п'!T:T,0)),"")</f>
        <v xml:space="preserve">Назаровский р-н</v>
      </c>
      <c r="C88" s="654" t="s">
        <v>1415</v>
      </c>
      <c r="D88" s="636">
        <f>IFERROR(INDEX('показатель 504-п'!E:E,MATCH('УЦН 2.0 (24)'!A88,'показатель 504-п'!T:T,0)),"")</f>
        <v>122</v>
      </c>
      <c r="E88" s="652">
        <v>30</v>
      </c>
      <c r="F88" s="652"/>
      <c r="G88" s="660"/>
      <c r="H88" s="367" t="str">
        <f>IFERROR(INDEX('показатель 504-п'!J:J,MATCH('УЦН 2.0 (24)'!A88,'показатель 504-п'!T:T,0)),"")</f>
        <v xml:space="preserve">2G хор</v>
      </c>
      <c r="I88" s="636" t="str">
        <f>IFERROR(INDEX('показатель 504-п'!K:K,MATCH('УЦН 2.0 (24)'!A88,'показатель 504-п'!T:T,0)),"")</f>
        <v xml:space="preserve">Билайн(2G Низкое)</v>
      </c>
      <c r="J88" s="637" t="str">
        <f>IFERROR(INDEX('показатель 504-п'!L:L,MATCH('УЦН 2.0 (24)'!A88,'показатель 504-п'!T:T,0)),"")</f>
        <v xml:space="preserve">Мегафон(2G Хорошее)</v>
      </c>
      <c r="K88" s="637" t="str">
        <f>IFERROR(INDEX('показатель 504-п'!M:M,MATCH('УЦН 2.0 (24)'!A88,'показатель 504-п'!T:T,0)),"")</f>
        <v xml:space="preserve">МТС(2G Хорошее)</v>
      </c>
      <c r="L88" s="637" t="str">
        <f>IFERROR(INDEX('показатель 504-п'!N:N,MATCH('УЦН 2.0 (24)'!A88,'показатель 504-п'!T:T,0)),"")</f>
        <v xml:space="preserve">Теле2(2G Хорошее)</v>
      </c>
      <c r="M88" s="624" t="str">
        <f>IFERROR(INDEX('показатель 504-п'!R:R,MATCH('УЦН 2.0 (24)'!A88,'показатель 504-п'!T:T,0)),"")</f>
        <v/>
      </c>
      <c r="N88" s="622" t="str">
        <f>IFERROR(INDEX('показатель 504-п'!S:S,MATCH('УЦН 2.0 (24)'!A88,'показатель 504-п'!T:T,0)),"")</f>
        <v/>
      </c>
      <c r="O88" s="147"/>
      <c r="P88" s="147"/>
    </row>
    <row r="89" ht="14.25">
      <c r="A89" s="638">
        <v>1230</v>
      </c>
      <c r="B89" s="639" t="str">
        <f>IFERROR(INDEX('показатель 504-п'!A:A,MATCH('УЦН 2.0 (24)'!A89,'показатель 504-п'!T:T,0)),"")</f>
        <v xml:space="preserve">Партизанский р-н</v>
      </c>
      <c r="C89" s="640" t="s">
        <v>386</v>
      </c>
      <c r="D89" s="641">
        <f>IFERROR(INDEX('показатель 504-п'!E:E,MATCH('УЦН 2.0 (24)'!A89,'показатель 504-п'!T:T,0)),"")</f>
        <v>273</v>
      </c>
      <c r="E89" s="642">
        <v>29</v>
      </c>
      <c r="F89" s="642"/>
      <c r="G89" s="656"/>
      <c r="H89" s="643" t="str">
        <f>IFERROR(INDEX('показатель 504-п'!J:J,MATCH('УЦН 2.0 (24)'!A89,'показатель 504-п'!T:T,0)),"")</f>
        <v xml:space="preserve">2G низ</v>
      </c>
      <c r="I89" s="641" t="str">
        <f>IFERROR(INDEX('показатель 504-п'!K:K,MATCH('УЦН 2.0 (24)'!A89,'показатель 504-п'!T:T,0)),"")</f>
        <v xml:space="preserve">Билайн(2G Низкое)</v>
      </c>
      <c r="J89" s="657" t="str">
        <f>IFERROR(INDEX('показатель 504-п'!L:L,MATCH('УЦН 2.0 (24)'!A89,'показатель 504-п'!T:T,0)),"")</f>
        <v xml:space="preserve">Мегафон(2G Низкое)</v>
      </c>
      <c r="K89" s="657" t="str">
        <f>IFERROR(INDEX('показатель 504-п'!M:M,MATCH('УЦН 2.0 (24)'!A89,'показатель 504-п'!T:T,0)),"")</f>
        <v xml:space="preserve">МТС(2G Низкое)</v>
      </c>
      <c r="L89" s="657" t="str">
        <f>IFERROR(INDEX('показатель 504-п'!N:N,MATCH('УЦН 2.0 (24)'!A89,'показатель 504-п'!T:T,0)),"")</f>
        <v xml:space="preserve">Теле2(2G Низкое)</v>
      </c>
      <c r="M89" s="658" t="str">
        <f>IFERROR(INDEX('показатель 504-п'!R:R,MATCH('УЦН 2.0 (24)'!A89,'показатель 504-п'!T:T,0)),"")</f>
        <v/>
      </c>
      <c r="N89" s="659">
        <f>IFERROR(INDEX('показатель 504-п'!S:S,MATCH('УЦН 2.0 (24)'!A89,'показатель 504-п'!T:T,0)),"")</f>
        <v>2024</v>
      </c>
      <c r="O89" s="147"/>
      <c r="P89" s="147"/>
    </row>
    <row r="90" ht="14.25">
      <c r="A90" s="638">
        <v>1450</v>
      </c>
      <c r="B90" s="639" t="str">
        <f>IFERROR(INDEX('показатель 504-п'!A:A,MATCH('УЦН 2.0 (24)'!A90,'показатель 504-п'!T:T,0)),"")</f>
        <v xml:space="preserve">Таймырский Долгано-Ненецкий р-н</v>
      </c>
      <c r="C90" s="640" t="s">
        <v>648</v>
      </c>
      <c r="D90" s="641">
        <f>IFERROR(INDEX('показатель 504-п'!E:E,MATCH('УЦН 2.0 (24)'!A90,'показатель 504-п'!T:T,0)),"")</f>
        <v>327</v>
      </c>
      <c r="E90" s="642">
        <v>29</v>
      </c>
      <c r="F90" s="642"/>
      <c r="G90" s="656"/>
      <c r="H90" s="643" t="str">
        <f>IFERROR(INDEX('показатель 504-п'!J:J,MATCH('УЦН 2.0 (24)'!A90,'показатель 504-п'!T:T,0)),"")</f>
        <v xml:space="preserve">4G хор</v>
      </c>
      <c r="I90" s="641">
        <f>IFERROR(INDEX('показатель 504-п'!K:K,MATCH('УЦН 2.0 (24)'!A90,'показатель 504-п'!T:T,0)),"")</f>
        <v>0</v>
      </c>
      <c r="J90" s="657">
        <f>IFERROR(INDEX('показатель 504-п'!L:L,MATCH('УЦН 2.0 (24)'!A90,'показатель 504-п'!T:T,0)),"")</f>
        <v>0</v>
      </c>
      <c r="K90" s="657" t="str">
        <f>IFERROR(INDEX('показатель 504-п'!M:M,MATCH('УЦН 2.0 (24)'!A90,'показатель 504-п'!T:T,0)),"")</f>
        <v xml:space="preserve">МТС(4G Хорошее)</v>
      </c>
      <c r="L90" s="657">
        <f>IFERROR(INDEX('показатель 504-п'!N:N,MATCH('УЦН 2.0 (24)'!A90,'показатель 504-п'!T:T,0)),"")</f>
        <v>0</v>
      </c>
      <c r="M90" s="658" t="str">
        <f>IFERROR(INDEX('показатель 504-п'!R:R,MATCH('УЦН 2.0 (24)'!A90,'показатель 504-п'!T:T,0)),"")</f>
        <v/>
      </c>
      <c r="N90" s="659">
        <f>IFERROR(INDEX('показатель 504-п'!S:S,MATCH('УЦН 2.0 (24)'!A90,'показатель 504-п'!T:T,0)),"")</f>
        <v>2022</v>
      </c>
      <c r="O90" s="147"/>
      <c r="P90" s="147"/>
    </row>
    <row r="91" ht="14.25">
      <c r="A91" s="648">
        <v>457</v>
      </c>
      <c r="B91" s="649" t="str">
        <f>IFERROR(INDEX('показатель 504-п'!A:A,MATCH('УЦН 2.0 (24)'!A91,'показатель 504-п'!T:T,0)),"")</f>
        <v xml:space="preserve">Емельяновский р-н</v>
      </c>
      <c r="C91" s="654" t="s">
        <v>1416</v>
      </c>
      <c r="D91" s="636">
        <f>IFERROR(INDEX('показатель 504-п'!E:E,MATCH('УЦН 2.0 (24)'!A91,'показатель 504-п'!T:T,0)),"")</f>
        <v>144</v>
      </c>
      <c r="E91" s="652">
        <v>27</v>
      </c>
      <c r="F91" s="652"/>
      <c r="G91" s="660"/>
      <c r="H91" s="367" t="str">
        <f>IFERROR(INDEX('показатель 504-п'!J:J,MATCH('УЦН 2.0 (24)'!A91,'показатель 504-п'!T:T,0)),"")</f>
        <v xml:space="preserve">4G хор</v>
      </c>
      <c r="I91" s="636" t="str">
        <f>IFERROR(INDEX('показатель 504-п'!K:K,MATCH('УЦН 2.0 (24)'!A91,'показатель 504-п'!T:T,0)),"")</f>
        <v xml:space="preserve">Билайн(4G Низкое)</v>
      </c>
      <c r="J91" s="637" t="str">
        <f>IFERROR(INDEX('показатель 504-п'!L:L,MATCH('УЦН 2.0 (24)'!A91,'показатель 504-п'!T:T,0)),"")</f>
        <v xml:space="preserve">Мегафон(4G Хорошее)</v>
      </c>
      <c r="K91" s="637" t="str">
        <f>IFERROR(INDEX('показатель 504-п'!M:M,MATCH('УЦН 2.0 (24)'!A91,'показатель 504-п'!T:T,0)),"")</f>
        <v xml:space="preserve">МТС(4G Низкое)</v>
      </c>
      <c r="L91" s="637" t="str">
        <f>IFERROR(INDEX('показатель 504-п'!N:N,MATCH('УЦН 2.0 (24)'!A91,'показатель 504-п'!T:T,0)),"")</f>
        <v xml:space="preserve">Теле2(4G Хорошее)</v>
      </c>
      <c r="M91" s="624" t="str">
        <f>IFERROR(INDEX('показатель 504-п'!R:R,MATCH('УЦН 2.0 (24)'!A91,'показатель 504-п'!T:T,0)),"")</f>
        <v/>
      </c>
      <c r="N91" s="622" t="str">
        <f>IFERROR(INDEX('показатель 504-п'!S:S,MATCH('УЦН 2.0 (24)'!A91,'показатель 504-п'!T:T,0)),"")</f>
        <v/>
      </c>
      <c r="O91" s="147"/>
      <c r="P91" s="147"/>
    </row>
    <row r="92" ht="14.25">
      <c r="A92" s="648">
        <v>498</v>
      </c>
      <c r="B92" s="649" t="str">
        <f>IFERROR(INDEX('показатель 504-п'!A:A,MATCH('УЦН 2.0 (24)'!A92,'показатель 504-п'!T:T,0)),"")</f>
        <v xml:space="preserve">Енисейский р-н</v>
      </c>
      <c r="C92" s="654" t="s">
        <v>1417</v>
      </c>
      <c r="D92" s="636">
        <f>IFERROR(INDEX('показатель 504-п'!E:E,MATCH('УЦН 2.0 (24)'!A92,'показатель 504-п'!T:T,0)),"")</f>
        <v>451</v>
      </c>
      <c r="E92" s="652">
        <v>26</v>
      </c>
      <c r="F92" s="652"/>
      <c r="G92" s="660"/>
      <c r="H92" s="367" t="str">
        <f>IFERROR(INDEX('показатель 504-п'!J:J,MATCH('УЦН 2.0 (24)'!A92,'показатель 504-п'!T:T,0)),"")</f>
        <v xml:space="preserve">2G низ</v>
      </c>
      <c r="I92" s="636" t="str">
        <f>IFERROR(INDEX('показатель 504-п'!K:K,MATCH('УЦН 2.0 (24)'!A92,'показатель 504-п'!T:T,0)),"")</f>
        <v> </v>
      </c>
      <c r="J92" s="637" t="str">
        <f>IFERROR(INDEX('показатель 504-п'!L:L,MATCH('УЦН 2.0 (24)'!A92,'показатель 504-п'!T:T,0)),"")</f>
        <v> </v>
      </c>
      <c r="K92" s="637" t="str">
        <f>IFERROR(INDEX('показатель 504-п'!M:M,MATCH('УЦН 2.0 (24)'!A92,'показатель 504-п'!T:T,0)),"")</f>
        <v> </v>
      </c>
      <c r="L92" s="637" t="str">
        <f>IFERROR(INDEX('показатель 504-п'!N:N,MATCH('УЦН 2.0 (24)'!A92,'показатель 504-п'!T:T,0)),"")</f>
        <v xml:space="preserve">Теле2(2G Низкое)</v>
      </c>
      <c r="M92" s="624" t="str">
        <f>IFERROR(INDEX('показатель 504-п'!R:R,MATCH('УЦН 2.0 (24)'!A92,'показатель 504-п'!T:T,0)),"")</f>
        <v/>
      </c>
      <c r="N92" s="622" t="str">
        <f>IFERROR(INDEX('показатель 504-п'!S:S,MATCH('УЦН 2.0 (24)'!A92,'показатель 504-п'!T:T,0)),"")</f>
        <v/>
      </c>
      <c r="O92" s="147"/>
      <c r="P92" s="147"/>
    </row>
    <row r="93" ht="14.25">
      <c r="A93" s="648">
        <v>1153</v>
      </c>
      <c r="B93" s="649" t="str">
        <f>IFERROR(INDEX('показатель 504-п'!A:A,MATCH('УЦН 2.0 (24)'!A93,'показатель 504-п'!T:T,0)),"")</f>
        <v xml:space="preserve">Нижнеингашский р-н</v>
      </c>
      <c r="C93" s="654" t="s">
        <v>1418</v>
      </c>
      <c r="D93" s="636">
        <f>IFERROR(INDEX('показатель 504-п'!E:E,MATCH('УЦН 2.0 (24)'!A93,'показатель 504-п'!T:T,0)),"")</f>
        <v>120</v>
      </c>
      <c r="E93" s="652">
        <v>26</v>
      </c>
      <c r="F93" s="652"/>
      <c r="G93" s="660"/>
      <c r="H93" s="367" t="str">
        <f>IFERROR(INDEX('показатель 504-п'!J:J,MATCH('УЦН 2.0 (24)'!A93,'показатель 504-п'!T:T,0)),"")</f>
        <v>-</v>
      </c>
      <c r="I93" s="636" t="str">
        <f>IFERROR(INDEX('показатель 504-п'!K:K,MATCH('УЦН 2.0 (24)'!A93,'показатель 504-п'!T:T,0)),"")</f>
        <v> </v>
      </c>
      <c r="J93" s="637" t="str">
        <f>IFERROR(INDEX('показатель 504-п'!L:L,MATCH('УЦН 2.0 (24)'!A93,'показатель 504-п'!T:T,0)),"")</f>
        <v> </v>
      </c>
      <c r="K93" s="637" t="str">
        <f>IFERROR(INDEX('показатель 504-п'!M:M,MATCH('УЦН 2.0 (24)'!A93,'показатель 504-п'!T:T,0)),"")</f>
        <v> </v>
      </c>
      <c r="L93" s="637" t="str">
        <f>IFERROR(INDEX('показатель 504-п'!N:N,MATCH('УЦН 2.0 (24)'!A93,'показатель 504-п'!T:T,0)),"")</f>
        <v> </v>
      </c>
      <c r="M93" s="624" t="str">
        <f>IFERROR(INDEX('показатель 504-п'!R:R,MATCH('УЦН 2.0 (24)'!A93,'показатель 504-п'!T:T,0)),"")</f>
        <v/>
      </c>
      <c r="N93" s="622" t="str">
        <f>IFERROR(INDEX('показатель 504-п'!S:S,MATCH('УЦН 2.0 (24)'!A93,'показатель 504-п'!T:T,0)),"")</f>
        <v/>
      </c>
      <c r="O93" s="147"/>
      <c r="P93" s="147"/>
    </row>
    <row r="94" ht="14.25">
      <c r="A94" s="648">
        <v>1286</v>
      </c>
      <c r="B94" s="649" t="str">
        <f>IFERROR(INDEX('показатель 504-п'!A:A,MATCH('УЦН 2.0 (24)'!A94,'показатель 504-п'!T:T,0)),"")</f>
        <v xml:space="preserve">Пировский округ</v>
      </c>
      <c r="C94" s="654" t="s">
        <v>1419</v>
      </c>
      <c r="D94" s="636">
        <f>IFERROR(INDEX('показатель 504-п'!E:E,MATCH('УЦН 2.0 (24)'!A94,'показатель 504-п'!T:T,0)),"")</f>
        <v>158</v>
      </c>
      <c r="E94" s="652">
        <v>25</v>
      </c>
      <c r="F94" s="652"/>
      <c r="G94" s="660"/>
      <c r="H94" s="367" t="str">
        <f>IFERROR(INDEX('показатель 504-п'!J:J,MATCH('УЦН 2.0 (24)'!A94,'показатель 504-п'!T:T,0)),"")</f>
        <v xml:space="preserve">4G низ</v>
      </c>
      <c r="I94" s="636" t="str">
        <f>IFERROR(INDEX('показатель 504-п'!K:K,MATCH('УЦН 2.0 (24)'!A94,'показатель 504-п'!T:T,0)),"")</f>
        <v xml:space="preserve">Билайн(2G Низкое)</v>
      </c>
      <c r="J94" s="637" t="str">
        <f>IFERROR(INDEX('показатель 504-п'!L:L,MATCH('УЦН 2.0 (24)'!A94,'показатель 504-п'!T:T,0)),"")</f>
        <v xml:space="preserve">Мегафон(4G Низкое)</v>
      </c>
      <c r="K94" s="637" t="str">
        <f>IFERROR(INDEX('показатель 504-п'!M:M,MATCH('УЦН 2.0 (24)'!A94,'показатель 504-п'!T:T,0)),"")</f>
        <v xml:space="preserve">МТС(2G Низкое)</v>
      </c>
      <c r="L94" s="637" t="str">
        <f>IFERROR(INDEX('показатель 504-п'!N:N,MATCH('УЦН 2.0 (24)'!A94,'показатель 504-п'!T:T,0)),"")</f>
        <v xml:space="preserve">Теле2(2G Низкое)</v>
      </c>
      <c r="M94" s="624" t="str">
        <f>IFERROR(INDEX('показатель 504-п'!R:R,MATCH('УЦН 2.0 (24)'!A94,'показатель 504-п'!T:T,0)),"")</f>
        <v/>
      </c>
      <c r="N94" s="622" t="str">
        <f>IFERROR(INDEX('показатель 504-п'!S:S,MATCH('УЦН 2.0 (24)'!A94,'показатель 504-п'!T:T,0)),"")</f>
        <v/>
      </c>
      <c r="O94" s="147"/>
      <c r="P94" s="147"/>
    </row>
    <row r="95" ht="14.25">
      <c r="A95" s="648">
        <v>1634</v>
      </c>
      <c r="B95" s="649" t="str">
        <f>IFERROR(INDEX('показатель 504-п'!A:A,MATCH('УЦН 2.0 (24)'!A95,'показатель 504-п'!T:T,0)),"")</f>
        <v xml:space="preserve">Шарыповский округ</v>
      </c>
      <c r="C95" s="654" t="s">
        <v>437</v>
      </c>
      <c r="D95" s="636">
        <f>IFERROR(INDEX('показатель 504-п'!E:E,MATCH('УЦН 2.0 (24)'!A95,'показатель 504-п'!T:T,0)),"")</f>
        <v>246</v>
      </c>
      <c r="E95" s="652">
        <v>25</v>
      </c>
      <c r="F95" s="652"/>
      <c r="G95" s="660"/>
      <c r="H95" s="367" t="str">
        <f>IFERROR(INDEX('показатель 504-п'!J:J,MATCH('УЦН 2.0 (24)'!A95,'показатель 504-п'!T:T,0)),"")</f>
        <v xml:space="preserve">4G хор</v>
      </c>
      <c r="I95" s="636">
        <f>IFERROR(INDEX('показатель 504-п'!K:K,MATCH('УЦН 2.0 (24)'!A95,'показатель 504-п'!T:T,0)),"")</f>
        <v>0</v>
      </c>
      <c r="J95" s="637" t="str">
        <f>IFERROR(INDEX('показатель 504-п'!L:L,MATCH('УЦН 2.0 (24)'!A95,'показатель 504-п'!T:T,0)),"")</f>
        <v xml:space="preserve">Мегафон(4G Хорошее)</v>
      </c>
      <c r="K95" s="637">
        <f>IFERROR(INDEX('показатель 504-п'!M:M,MATCH('УЦН 2.0 (24)'!A95,'показатель 504-п'!T:T,0)),"")</f>
        <v>0</v>
      </c>
      <c r="L95" s="637">
        <f>IFERROR(INDEX('показатель 504-п'!N:N,MATCH('УЦН 2.0 (24)'!A95,'показатель 504-п'!T:T,0)),"")</f>
        <v>0</v>
      </c>
      <c r="M95" s="624" t="str">
        <f>IFERROR(INDEX('показатель 504-п'!R:R,MATCH('УЦН 2.0 (24)'!A95,'показатель 504-п'!T:T,0)),"")</f>
        <v/>
      </c>
      <c r="N95" s="622">
        <f>IFERROR(INDEX('показатель 504-п'!S:S,MATCH('УЦН 2.0 (24)'!A95,'показатель 504-п'!T:T,0)),"")</f>
        <v>2022</v>
      </c>
      <c r="O95" s="147"/>
      <c r="P95" s="147"/>
    </row>
    <row r="96" ht="14.25">
      <c r="A96" s="648">
        <v>968</v>
      </c>
      <c r="B96" s="649" t="str">
        <f>IFERROR(INDEX('показатель 504-п'!A:A,MATCH('УЦН 2.0 (24)'!A96,'показатель 504-п'!T:T,0)),"")</f>
        <v xml:space="preserve">Манский р-н</v>
      </c>
      <c r="C96" s="654" t="s">
        <v>1225</v>
      </c>
      <c r="D96" s="636">
        <f>IFERROR(INDEX('показатель 504-п'!E:E,MATCH('УЦН 2.0 (24)'!A96,'показатель 504-п'!T:T,0)),"")</f>
        <v>128</v>
      </c>
      <c r="E96" s="652">
        <v>25</v>
      </c>
      <c r="F96" s="652"/>
      <c r="G96" s="660"/>
      <c r="H96" s="367" t="str">
        <f>IFERROR(INDEX('показатель 504-п'!J:J,MATCH('УЦН 2.0 (24)'!A96,'показатель 504-п'!T:T,0)),"")</f>
        <v xml:space="preserve">4G хор</v>
      </c>
      <c r="I96" s="636">
        <f>IFERROR(INDEX('показатель 504-п'!K:K,MATCH('УЦН 2.0 (24)'!A96,'показатель 504-п'!T:T,0)),"")</f>
        <v>0</v>
      </c>
      <c r="J96" s="637">
        <f>IFERROR(INDEX('показатель 504-п'!L:L,MATCH('УЦН 2.0 (24)'!A96,'показатель 504-п'!T:T,0)),"")</f>
        <v>0</v>
      </c>
      <c r="K96" s="637">
        <f>IFERROR(INDEX('показатель 504-п'!M:M,MATCH('УЦН 2.0 (24)'!A96,'показатель 504-п'!T:T,0)),"")</f>
        <v>0</v>
      </c>
      <c r="L96" s="637" t="str">
        <f>IFERROR(INDEX('показатель 504-п'!N:N,MATCH('УЦН 2.0 (24)'!A96,'показатель 504-п'!T:T,0)),"")</f>
        <v xml:space="preserve">Теле2(4G Хорошее)</v>
      </c>
      <c r="M96" s="624"/>
      <c r="N96" s="622" t="str">
        <f>IFERROR(INDEX('показатель 504-п'!S:S,MATCH('УЦН 2.0 (24)'!A96,'показатель 504-п'!T:T,0)),"")</f>
        <v/>
      </c>
      <c r="O96" s="147"/>
      <c r="P96" s="147"/>
    </row>
    <row r="97" ht="14.25">
      <c r="A97" s="648">
        <v>235</v>
      </c>
      <c r="B97" s="649" t="str">
        <f>IFERROR(INDEX('показатель 504-п'!A:A,MATCH('УЦН 2.0 (24)'!A97,'показатель 504-п'!T:T,0)),"")</f>
        <v xml:space="preserve">Боготольский р-н</v>
      </c>
      <c r="C97" s="654" t="s">
        <v>469</v>
      </c>
      <c r="D97" s="636">
        <f>IFERROR(INDEX('показатель 504-п'!E:E,MATCH('УЦН 2.0 (24)'!A97,'показатель 504-п'!T:T,0)),"")</f>
        <v>481</v>
      </c>
      <c r="E97" s="652">
        <v>24</v>
      </c>
      <c r="F97" s="652"/>
      <c r="G97" s="660"/>
      <c r="H97" s="367" t="str">
        <f>IFERROR(INDEX('показатель 504-п'!J:J,MATCH('УЦН 2.0 (24)'!A97,'показатель 504-п'!T:T,0)),"")</f>
        <v xml:space="preserve">4G хор</v>
      </c>
      <c r="I97" s="636">
        <f>IFERROR(INDEX('показатель 504-п'!K:K,MATCH('УЦН 2.0 (24)'!A97,'показатель 504-п'!T:T,0)),"")</f>
        <v>0</v>
      </c>
      <c r="J97" s="637">
        <f>IFERROR(INDEX('показатель 504-п'!L:L,MATCH('УЦН 2.0 (24)'!A97,'показатель 504-п'!T:T,0)),"")</f>
        <v>0</v>
      </c>
      <c r="K97" s="637" t="str">
        <f>IFERROR(INDEX('показатель 504-п'!M:M,MATCH('УЦН 2.0 (24)'!A97,'показатель 504-п'!T:T,0)),"")</f>
        <v xml:space="preserve">МТС(4G Хорошее)</v>
      </c>
      <c r="L97" s="637">
        <f>IFERROR(INDEX('показатель 504-п'!N:N,MATCH('УЦН 2.0 (24)'!A97,'показатель 504-п'!T:T,0)),"")</f>
        <v>0</v>
      </c>
      <c r="M97" s="624"/>
      <c r="N97" s="622">
        <f>IFERROR(INDEX('показатель 504-п'!S:S,MATCH('УЦН 2.0 (24)'!A97,'показатель 504-п'!T:T,0)),"")</f>
        <v>2018</v>
      </c>
      <c r="O97" s="147"/>
      <c r="P97" s="147"/>
    </row>
    <row r="98" ht="14.25">
      <c r="A98" s="648">
        <v>451</v>
      </c>
      <c r="B98" s="649" t="str">
        <f>IFERROR(INDEX('показатель 504-п'!A:A,MATCH('УЦН 2.0 (24)'!A98,'показатель 504-п'!T:T,0)),"")</f>
        <v xml:space="preserve">Емельяновский р-н</v>
      </c>
      <c r="C98" s="654" t="s">
        <v>1420</v>
      </c>
      <c r="D98" s="636">
        <f>IFERROR(INDEX('показатель 504-п'!E:E,MATCH('УЦН 2.0 (24)'!A98,'показатель 504-п'!T:T,0)),"")</f>
        <v>192</v>
      </c>
      <c r="E98" s="652">
        <v>24</v>
      </c>
      <c r="F98" s="652"/>
      <c r="G98" s="660"/>
      <c r="H98" s="367" t="str">
        <f>IFERROR(INDEX('показатель 504-п'!J:J,MATCH('УЦН 2.0 (24)'!A98,'показатель 504-п'!T:T,0)),"")</f>
        <v xml:space="preserve">4G хор</v>
      </c>
      <c r="I98" s="636" t="str">
        <f>IFERROR(INDEX('показатель 504-п'!K:K,MATCH('УЦН 2.0 (24)'!A98,'показатель 504-п'!T:T,0)),"")</f>
        <v xml:space="preserve">Билайн(2G Низкое)</v>
      </c>
      <c r="J98" s="637" t="str">
        <f>IFERROR(INDEX('показатель 504-п'!L:L,MATCH('УЦН 2.0 (24)'!A98,'показатель 504-п'!T:T,0)),"")</f>
        <v> </v>
      </c>
      <c r="K98" s="637" t="str">
        <f>IFERROR(INDEX('показатель 504-п'!M:M,MATCH('УЦН 2.0 (24)'!A98,'показатель 504-п'!T:T,0)),"")</f>
        <v xml:space="preserve">МТС(3G Хорошее)</v>
      </c>
      <c r="L98" s="637" t="str">
        <f>IFERROR(INDEX('показатель 504-п'!N:N,MATCH('УЦН 2.0 (24)'!A98,'показатель 504-п'!T:T,0)),"")</f>
        <v xml:space="preserve">Теле2(4G Хорошее)</v>
      </c>
      <c r="M98" s="624"/>
      <c r="N98" s="622" t="str">
        <f>IFERROR(INDEX('показатель 504-п'!S:S,MATCH('УЦН 2.0 (24)'!A98,'показатель 504-п'!T:T,0)),"")</f>
        <v/>
      </c>
      <c r="O98" s="147"/>
      <c r="P98" s="147"/>
    </row>
    <row r="99" ht="14.25">
      <c r="A99" s="648">
        <v>1105</v>
      </c>
      <c r="B99" s="649" t="str">
        <f>IFERROR(INDEX('показатель 504-п'!A:A,MATCH('УЦН 2.0 (24)'!A99,'показатель 504-п'!T:T,0)),"")</f>
        <v xml:space="preserve">Назаровский р-н</v>
      </c>
      <c r="C99" s="654" t="s">
        <v>804</v>
      </c>
      <c r="D99" s="636">
        <f>IFERROR(INDEX('показатель 504-п'!E:E,MATCH('УЦН 2.0 (24)'!A99,'показатель 504-п'!T:T,0)),"")</f>
        <v>183</v>
      </c>
      <c r="E99" s="652">
        <v>24</v>
      </c>
      <c r="F99" s="652"/>
      <c r="G99" s="660"/>
      <c r="H99" s="367" t="str">
        <f>IFERROR(INDEX('показатель 504-п'!J:J,MATCH('УЦН 2.0 (24)'!A99,'показатель 504-п'!T:T,0)),"")</f>
        <v xml:space="preserve">2G низ</v>
      </c>
      <c r="I99" s="636" t="str">
        <f>IFERROR(INDEX('показатель 504-п'!K:K,MATCH('УЦН 2.0 (24)'!A99,'показатель 504-п'!T:T,0)),"")</f>
        <v> </v>
      </c>
      <c r="J99" s="637" t="str">
        <f>IFERROR(INDEX('показатель 504-п'!L:L,MATCH('УЦН 2.0 (24)'!A99,'показатель 504-п'!T:T,0)),"")</f>
        <v xml:space="preserve">Мегафон(2G Низкое)</v>
      </c>
      <c r="K99" s="637" t="str">
        <f>IFERROR(INDEX('показатель 504-п'!M:M,MATCH('УЦН 2.0 (24)'!A99,'показатель 504-п'!T:T,0)),"")</f>
        <v xml:space="preserve">МТС(2G Низкое)</v>
      </c>
      <c r="L99" s="637" t="str">
        <f>IFERROR(INDEX('показатель 504-п'!N:N,MATCH('УЦН 2.0 (24)'!A99,'показатель 504-п'!T:T,0)),"")</f>
        <v> </v>
      </c>
      <c r="M99" s="624"/>
      <c r="N99" s="622" t="str">
        <f>IFERROR(INDEX('показатель 504-п'!S:S,MATCH('УЦН 2.0 (24)'!A99,'показатель 504-п'!T:T,0)),"")</f>
        <v/>
      </c>
      <c r="O99" s="147"/>
      <c r="P99" s="147"/>
    </row>
    <row r="100" ht="14.25">
      <c r="A100" s="648">
        <v>1443</v>
      </c>
      <c r="B100" s="649" t="str">
        <f>IFERROR(INDEX('показатель 504-п'!A:A,MATCH('УЦН 2.0 (24)'!A100,'показатель 504-п'!T:T,0)),"")</f>
        <v xml:space="preserve">Таймырский Долгано-Ненецкий р-н</v>
      </c>
      <c r="C100" s="654" t="s">
        <v>1049</v>
      </c>
      <c r="D100" s="636">
        <f>IFERROR(INDEX('показатель 504-п'!E:E,MATCH('УЦН 2.0 (24)'!A100,'показатель 504-п'!T:T,0)),"")</f>
        <v>194</v>
      </c>
      <c r="E100" s="652">
        <v>23</v>
      </c>
      <c r="F100" s="652"/>
      <c r="G100" s="660"/>
      <c r="H100" s="367" t="str">
        <f>IFERROR(INDEX('показатель 504-п'!J:J,MATCH('УЦН 2.0 (24)'!A100,'показатель 504-п'!T:T,0)),"")</f>
        <v>-</v>
      </c>
      <c r="I100" s="636" t="str">
        <f>IFERROR(INDEX('показатель 504-п'!K:K,MATCH('УЦН 2.0 (24)'!A100,'показатель 504-п'!T:T,0)),"")</f>
        <v> </v>
      </c>
      <c r="J100" s="637" t="str">
        <f>IFERROR(INDEX('показатель 504-п'!L:L,MATCH('УЦН 2.0 (24)'!A100,'показатель 504-п'!T:T,0)),"")</f>
        <v> </v>
      </c>
      <c r="K100" s="637" t="str">
        <f>IFERROR(INDEX('показатель 504-п'!M:M,MATCH('УЦН 2.0 (24)'!A100,'показатель 504-п'!T:T,0)),"")</f>
        <v> </v>
      </c>
      <c r="L100" s="637" t="str">
        <f>IFERROR(INDEX('показатель 504-п'!N:N,MATCH('УЦН 2.0 (24)'!A100,'показатель 504-п'!T:T,0)),"")</f>
        <v> </v>
      </c>
      <c r="M100" s="624"/>
      <c r="N100" s="622" t="str">
        <f>IFERROR(INDEX('показатель 504-п'!S:S,MATCH('УЦН 2.0 (24)'!A100,'показатель 504-п'!T:T,0)),"")</f>
        <v/>
      </c>
      <c r="O100" s="147"/>
      <c r="P100" s="147"/>
    </row>
    <row r="101" ht="14.25">
      <c r="A101" s="648">
        <v>169</v>
      </c>
      <c r="B101" s="649" t="str">
        <f>IFERROR(INDEX('показатель 504-п'!A:A,MATCH('УЦН 2.0 (24)'!A101,'показатель 504-п'!T:T,0)),"")</f>
        <v xml:space="preserve">Березовский р-н</v>
      </c>
      <c r="C101" s="654" t="s">
        <v>1421</v>
      </c>
      <c r="D101" s="636">
        <f>IFERROR(INDEX('показатель 504-п'!E:E,MATCH('УЦН 2.0 (24)'!A101,'показатель 504-п'!T:T,0)),"")</f>
        <v>260</v>
      </c>
      <c r="E101" s="652">
        <v>22</v>
      </c>
      <c r="F101" s="652"/>
      <c r="G101" s="660"/>
      <c r="H101" s="367" t="str">
        <f>IFERROR(INDEX('показатель 504-п'!J:J,MATCH('УЦН 2.0 (24)'!A101,'показатель 504-п'!T:T,0)),"")</f>
        <v xml:space="preserve">4G хор</v>
      </c>
      <c r="I101" s="636" t="str">
        <f>IFERROR(INDEX('показатель 504-п'!K:K,MATCH('УЦН 2.0 (24)'!A101,'показатель 504-п'!T:T,0)),"")</f>
        <v xml:space="preserve">Билайн(4G Хорошее)</v>
      </c>
      <c r="J101" s="637" t="str">
        <f>IFERROR(INDEX('показатель 504-п'!L:L,MATCH('УЦН 2.0 (24)'!A101,'показатель 504-п'!T:T,0)),"")</f>
        <v xml:space="preserve">Мегафон(4G Хорошее)</v>
      </c>
      <c r="K101" s="637" t="str">
        <f>IFERROR(INDEX('показатель 504-п'!M:M,MATCH('УЦН 2.0 (24)'!A101,'показатель 504-п'!T:T,0)),"")</f>
        <v xml:space="preserve">МТС(4G Хорошее)</v>
      </c>
      <c r="L101" s="637" t="str">
        <f>IFERROR(INDEX('показатель 504-п'!N:N,MATCH('УЦН 2.0 (24)'!A101,'показатель 504-п'!T:T,0)),"")</f>
        <v xml:space="preserve">Теле2(4G Хорошее)</v>
      </c>
      <c r="M101" s="624"/>
      <c r="N101" s="622"/>
      <c r="O101" s="147"/>
      <c r="P101" s="147"/>
    </row>
    <row r="102" ht="14.25">
      <c r="A102" s="648">
        <v>706</v>
      </c>
      <c r="B102" s="649" t="str">
        <f>IFERROR(INDEX('показатель 504-п'!A:A,MATCH('УЦН 2.0 (24)'!A102,'показатель 504-п'!T:T,0)),"")</f>
        <v xml:space="preserve">Казачинский р-н</v>
      </c>
      <c r="C102" s="654" t="s">
        <v>299</v>
      </c>
      <c r="D102" s="636">
        <f>IFERROR(INDEX('показатель 504-п'!E:E,MATCH('УЦН 2.0 (24)'!A102,'показатель 504-п'!T:T,0)),"")</f>
        <v>292</v>
      </c>
      <c r="E102" s="652">
        <v>22</v>
      </c>
      <c r="F102" s="652"/>
      <c r="G102" s="660"/>
      <c r="H102" s="367" t="str">
        <f>IFERROR(INDEX('показатель 504-п'!J:J,MATCH('УЦН 2.0 (24)'!A102,'показатель 504-п'!T:T,0)),"")</f>
        <v xml:space="preserve">4G хор</v>
      </c>
      <c r="I102" s="636">
        <f>IFERROR(INDEX('показатель 504-п'!K:K,MATCH('УЦН 2.0 (24)'!A102,'показатель 504-п'!T:T,0)),"")</f>
        <v>0</v>
      </c>
      <c r="J102" s="637" t="str">
        <f>IFERROR(INDEX('показатель 504-п'!L:L,MATCH('УЦН 2.0 (24)'!A102,'показатель 504-п'!T:T,0)),"")</f>
        <v xml:space="preserve">Мегафон(4G Хорошее)</v>
      </c>
      <c r="K102" s="637">
        <f>IFERROR(INDEX('показатель 504-п'!M:M,MATCH('УЦН 2.0 (24)'!A102,'показатель 504-п'!T:T,0)),"")</f>
        <v>0</v>
      </c>
      <c r="L102" s="637">
        <f>IFERROR(INDEX('показатель 504-п'!N:N,MATCH('УЦН 2.0 (24)'!A102,'показатель 504-п'!T:T,0)),"")</f>
        <v>0</v>
      </c>
      <c r="M102" s="624"/>
      <c r="N102" s="622"/>
      <c r="O102" s="147"/>
      <c r="P102" s="147"/>
    </row>
    <row r="103" ht="14.25">
      <c r="A103" s="648">
        <v>1095</v>
      </c>
      <c r="B103" s="649" t="str">
        <f>IFERROR(INDEX('показатель 504-п'!A:A,MATCH('УЦН 2.0 (24)'!A103,'показатель 504-п'!T:T,0)),"")</f>
        <v xml:space="preserve">Назаровский р-н</v>
      </c>
      <c r="C103" s="654" t="s">
        <v>368</v>
      </c>
      <c r="D103" s="636">
        <f>IFERROR(INDEX('показатель 504-п'!E:E,MATCH('УЦН 2.0 (24)'!A103,'показатель 504-п'!T:T,0)),"")</f>
        <v>463</v>
      </c>
      <c r="E103" s="652">
        <v>22</v>
      </c>
      <c r="F103" s="652"/>
      <c r="G103" s="660"/>
      <c r="H103" s="367" t="str">
        <f>IFERROR(INDEX('показатель 504-п'!J:J,MATCH('УЦН 2.0 (24)'!A103,'показатель 504-п'!T:T,0)),"")</f>
        <v xml:space="preserve">4G хор</v>
      </c>
      <c r="I103" s="636" t="str">
        <f>IFERROR(INDEX('показатель 504-п'!K:K,MATCH('УЦН 2.0 (24)'!A103,'показатель 504-п'!T:T,0)),"")</f>
        <v xml:space="preserve">Билайн(2G Хорошее)</v>
      </c>
      <c r="J103" s="637" t="str">
        <f>IFERROR(INDEX('показатель 504-п'!L:L,MATCH('УЦН 2.0 (24)'!A103,'показатель 504-п'!T:T,0)),"")</f>
        <v xml:space="preserve">Мегафон(3G Хорошее)</v>
      </c>
      <c r="K103" s="637" t="str">
        <f>IFERROR(INDEX('показатель 504-п'!M:M,MATCH('УЦН 2.0 (24)'!A103,'показатель 504-п'!T:T,0)),"")</f>
        <v xml:space="preserve">МТС(4G Хорошее)</v>
      </c>
      <c r="L103" s="637" t="str">
        <f>IFERROR(INDEX('показатель 504-п'!N:N,MATCH('УЦН 2.0 (24)'!A103,'показатель 504-п'!T:T,0)),"")</f>
        <v xml:space="preserve">Теле2(2G Хорошее)</v>
      </c>
      <c r="M103" s="624"/>
      <c r="N103" s="622"/>
      <c r="O103" s="147"/>
      <c r="P103" s="147"/>
    </row>
    <row r="104" ht="14.25">
      <c r="A104" s="648">
        <v>1378</v>
      </c>
      <c r="B104" s="649" t="str">
        <f>IFERROR(INDEX('показатель 504-п'!A:A,MATCH('УЦН 2.0 (24)'!A104,'показатель 504-п'!T:T,0)),"")</f>
        <v xml:space="preserve">Северо-Енисейский р-н</v>
      </c>
      <c r="C104" s="654" t="s">
        <v>1422</v>
      </c>
      <c r="D104" s="636">
        <f>IFERROR(INDEX('показатель 504-п'!E:E,MATCH('УЦН 2.0 (24)'!A104,'показатель 504-п'!T:T,0)),"")</f>
        <v>410</v>
      </c>
      <c r="E104" s="652">
        <v>22</v>
      </c>
      <c r="F104" s="652"/>
      <c r="G104" s="660"/>
      <c r="H104" s="367" t="str">
        <f>IFERROR(INDEX('показатель 504-п'!J:J,MATCH('УЦН 2.0 (24)'!A104,'показатель 504-п'!T:T,0)),"")</f>
        <v xml:space="preserve">3G хор</v>
      </c>
      <c r="I104" s="636" t="str">
        <f>IFERROR(INDEX('показатель 504-п'!K:K,MATCH('УЦН 2.0 (24)'!A104,'показатель 504-п'!T:T,0)),"")</f>
        <v> </v>
      </c>
      <c r="J104" s="637" t="str">
        <f>IFERROR(INDEX('показатель 504-п'!L:L,MATCH('УЦН 2.0 (24)'!A104,'показатель 504-п'!T:T,0)),"")</f>
        <v xml:space="preserve">Мегафон(3G Хорошее)</v>
      </c>
      <c r="K104" s="637" t="str">
        <f>IFERROR(INDEX('показатель 504-п'!M:M,MATCH('УЦН 2.0 (24)'!A104,'показатель 504-п'!T:T,0)),"")</f>
        <v> </v>
      </c>
      <c r="L104" s="637" t="str">
        <f>IFERROR(INDEX('показатель 504-п'!N:N,MATCH('УЦН 2.0 (24)'!A104,'показатель 504-п'!T:T,0)),"")</f>
        <v> </v>
      </c>
      <c r="M104" s="624"/>
      <c r="N104" s="622"/>
      <c r="O104" s="147"/>
      <c r="P104" s="147"/>
    </row>
    <row r="105" ht="14.25">
      <c r="A105" s="648">
        <v>405</v>
      </c>
      <c r="B105" s="649" t="str">
        <f>IFERROR(INDEX('показатель 504-п'!A:A,MATCH('УЦН 2.0 (24)'!A105,'показатель 504-п'!T:T,0)),"")</f>
        <v xml:space="preserve">Дивногорск го</v>
      </c>
      <c r="C105" s="654" t="s">
        <v>245</v>
      </c>
      <c r="D105" s="636">
        <f>IFERROR(INDEX('показатель 504-п'!E:E,MATCH('УЦН 2.0 (24)'!A105,'показатель 504-п'!T:T,0)),"")</f>
        <v>498</v>
      </c>
      <c r="E105" s="652">
        <v>21</v>
      </c>
      <c r="F105" s="652"/>
      <c r="G105" s="660"/>
      <c r="H105" s="367" t="str">
        <f>IFERROR(INDEX('показатель 504-п'!J:J,MATCH('УЦН 2.0 (24)'!A105,'показатель 504-п'!T:T,0)),"")</f>
        <v xml:space="preserve">3G хор</v>
      </c>
      <c r="I105" s="636" t="str">
        <f>IFERROR(INDEX('показатель 504-п'!K:K,MATCH('УЦН 2.0 (24)'!A105,'показатель 504-п'!T:T,0)),"")</f>
        <v xml:space="preserve">Билайн(3G Хорошее)</v>
      </c>
      <c r="J105" s="637" t="str">
        <f>IFERROR(INDEX('показатель 504-п'!L:L,MATCH('УЦН 2.0 (24)'!A105,'показатель 504-п'!T:T,0)),"")</f>
        <v xml:space="preserve">Мегафон(3G Хорошее)</v>
      </c>
      <c r="K105" s="637" t="str">
        <f>IFERROR(INDEX('показатель 504-п'!M:M,MATCH('УЦН 2.0 (24)'!A105,'показатель 504-п'!T:T,0)),"")</f>
        <v xml:space="preserve">МТС(3G Хорошее)</v>
      </c>
      <c r="L105" s="637" t="str">
        <f>IFERROR(INDEX('показатель 504-п'!N:N,MATCH('УЦН 2.0 (24)'!A105,'показатель 504-п'!T:T,0)),"")</f>
        <v xml:space="preserve">Теле2(3G Хорошее)</v>
      </c>
      <c r="M105" s="624"/>
      <c r="N105" s="622"/>
      <c r="O105" s="147"/>
      <c r="P105" s="147"/>
    </row>
    <row r="106" ht="14.25">
      <c r="A106" s="648">
        <v>811</v>
      </c>
      <c r="B106" s="649" t="str">
        <f>IFERROR(INDEX('показатель 504-п'!A:A,MATCH('УЦН 2.0 (24)'!A106,'показатель 504-п'!T:T,0)),"")</f>
        <v xml:space="preserve">Каратузский р-н</v>
      </c>
      <c r="C106" s="654" t="s">
        <v>1423</v>
      </c>
      <c r="D106" s="636">
        <f>IFERROR(INDEX('показатель 504-п'!E:E,MATCH('УЦН 2.0 (24)'!A106,'показатель 504-п'!T:T,0)),"")</f>
        <v>459</v>
      </c>
      <c r="E106" s="652">
        <v>21</v>
      </c>
      <c r="F106" s="652"/>
      <c r="G106" s="660"/>
      <c r="H106" s="367" t="str">
        <f>IFERROR(INDEX('показатель 504-п'!J:J,MATCH('УЦН 2.0 (24)'!A106,'показатель 504-п'!T:T,0)),"")</f>
        <v xml:space="preserve">4G хор</v>
      </c>
      <c r="I106" s="636" t="str">
        <f>IFERROR(INDEX('показатель 504-п'!K:K,MATCH('УЦН 2.0 (24)'!A106,'показатель 504-п'!T:T,0)),"")</f>
        <v xml:space="preserve">Билайн(4G Низкое)</v>
      </c>
      <c r="J106" s="637" t="str">
        <f>IFERROR(INDEX('показатель 504-п'!L:L,MATCH('УЦН 2.0 (24)'!A106,'показатель 504-п'!T:T,0)),"")</f>
        <v xml:space="preserve">Мегафон(4G Хорошее)</v>
      </c>
      <c r="K106" s="637" t="str">
        <f>IFERROR(INDEX('показатель 504-п'!M:M,MATCH('УЦН 2.0 (24)'!A106,'показатель 504-п'!T:T,0)),"")</f>
        <v xml:space="preserve">МТС(4G Хорошее)</v>
      </c>
      <c r="L106" s="637" t="str">
        <f>IFERROR(INDEX('показатель 504-п'!N:N,MATCH('УЦН 2.0 (24)'!A106,'показатель 504-п'!T:T,0)),"")</f>
        <v xml:space="preserve">Теле2(4G Низкое)</v>
      </c>
      <c r="M106" s="624"/>
      <c r="N106" s="622"/>
      <c r="O106" s="147"/>
      <c r="P106" s="147"/>
    </row>
    <row r="107" ht="14.25">
      <c r="A107" s="648">
        <v>1287</v>
      </c>
      <c r="B107" s="649" t="str">
        <f>IFERROR(INDEX('показатель 504-п'!A:A,MATCH('УЦН 2.0 (24)'!A107,'показатель 504-п'!T:T,0)),"")</f>
        <v xml:space="preserve">Пировский округ</v>
      </c>
      <c r="C107" s="654" t="s">
        <v>1424</v>
      </c>
      <c r="D107" s="636">
        <f>IFERROR(INDEX('показатель 504-п'!E:E,MATCH('УЦН 2.0 (24)'!A107,'показатель 504-п'!T:T,0)),"")</f>
        <v>401</v>
      </c>
      <c r="E107" s="652">
        <v>20</v>
      </c>
      <c r="F107" s="652"/>
      <c r="G107" s="660"/>
      <c r="H107" s="367" t="str">
        <f>IFERROR(INDEX('показатель 504-п'!J:J,MATCH('УЦН 2.0 (24)'!A107,'показатель 504-п'!T:T,0)),"")</f>
        <v xml:space="preserve">4G хор</v>
      </c>
      <c r="I107" s="636" t="str">
        <f>IFERROR(INDEX('показатель 504-п'!K:K,MATCH('УЦН 2.0 (24)'!A107,'показатель 504-п'!T:T,0)),"")</f>
        <v xml:space="preserve">Билайн(2G Хорошее)</v>
      </c>
      <c r="J107" s="637" t="str">
        <f>IFERROR(INDEX('показатель 504-п'!L:L,MATCH('УЦН 2.0 (24)'!A107,'показатель 504-п'!T:T,0)),"")</f>
        <v xml:space="preserve">Мегафон(4G Хорошее)</v>
      </c>
      <c r="K107" s="637" t="str">
        <f>IFERROR(INDEX('показатель 504-п'!M:M,MATCH('УЦН 2.0 (24)'!A107,'показатель 504-п'!T:T,0)),"")</f>
        <v> </v>
      </c>
      <c r="L107" s="637" t="str">
        <f>IFERROR(INDEX('показатель 504-п'!N:N,MATCH('УЦН 2.0 (24)'!A107,'показатель 504-п'!T:T,0)),"")</f>
        <v xml:space="preserve">Теле2(2G Хорошее)</v>
      </c>
      <c r="M107" s="624"/>
      <c r="N107" s="622"/>
      <c r="O107" s="147"/>
      <c r="P107" s="147"/>
    </row>
    <row r="108" ht="14.25">
      <c r="A108" s="648">
        <v>999</v>
      </c>
      <c r="B108" s="649" t="str">
        <f>IFERROR(INDEX('показатель 504-п'!A:A,MATCH('УЦН 2.0 (24)'!A108,'показатель 504-п'!T:T,0)),"")</f>
        <v xml:space="preserve">Манский р-н</v>
      </c>
      <c r="C108" s="654" t="s">
        <v>1425</v>
      </c>
      <c r="D108" s="636">
        <f>IFERROR(INDEX('показатель 504-п'!E:E,MATCH('УЦН 2.0 (24)'!A108,'показатель 504-п'!T:T,0)),"")</f>
        <v>118</v>
      </c>
      <c r="E108" s="652">
        <v>20</v>
      </c>
      <c r="F108" s="652"/>
      <c r="G108" s="660"/>
      <c r="H108" s="367" t="str">
        <f>IFERROR(INDEX('показатель 504-п'!J:J,MATCH('УЦН 2.0 (24)'!A108,'показатель 504-п'!T:T,0)),"")</f>
        <v>-</v>
      </c>
      <c r="I108" s="636" t="str">
        <f>IFERROR(INDEX('показатель 504-п'!K:K,MATCH('УЦН 2.0 (24)'!A108,'показатель 504-п'!T:T,0)),"")</f>
        <v> </v>
      </c>
      <c r="J108" s="637" t="str">
        <f>IFERROR(INDEX('показатель 504-п'!L:L,MATCH('УЦН 2.0 (24)'!A108,'показатель 504-п'!T:T,0)),"")</f>
        <v> </v>
      </c>
      <c r="K108" s="637" t="str">
        <f>IFERROR(INDEX('показатель 504-п'!M:M,MATCH('УЦН 2.0 (24)'!A108,'показатель 504-п'!T:T,0)),"")</f>
        <v> </v>
      </c>
      <c r="L108" s="637" t="str">
        <f>IFERROR(INDEX('показатель 504-п'!N:N,MATCH('УЦН 2.0 (24)'!A108,'показатель 504-п'!T:T,0)),"")</f>
        <v> </v>
      </c>
      <c r="M108" s="624"/>
      <c r="N108" s="622"/>
      <c r="O108" s="147"/>
      <c r="P108" s="147"/>
    </row>
    <row r="109" ht="14.25">
      <c r="A109" s="648">
        <v>1059</v>
      </c>
      <c r="B109" s="649" t="str">
        <f>IFERROR(INDEX('показатель 504-п'!A:A,MATCH('УЦН 2.0 (24)'!A109,'показатель 504-п'!T:T,0)),"")</f>
        <v xml:space="preserve">Мотыгинский р-н</v>
      </c>
      <c r="C109" s="654" t="s">
        <v>1426</v>
      </c>
      <c r="D109" s="636">
        <f>IFERROR(INDEX('показатель 504-п'!E:E,MATCH('УЦН 2.0 (24)'!A109,'показатель 504-п'!T:T,0)),"")</f>
        <v>459</v>
      </c>
      <c r="E109" s="652">
        <v>20</v>
      </c>
      <c r="F109" s="652"/>
      <c r="G109" s="660"/>
      <c r="H109" s="367" t="str">
        <f>IFERROR(INDEX('показатель 504-п'!J:J,MATCH('УЦН 2.0 (24)'!A109,'показатель 504-п'!T:T,0)),"")</f>
        <v xml:space="preserve">4G хор</v>
      </c>
      <c r="I109" s="636" t="str">
        <f>IFERROR(INDEX('показатель 504-п'!K:K,MATCH('УЦН 2.0 (24)'!A109,'показатель 504-п'!T:T,0)),"")</f>
        <v> </v>
      </c>
      <c r="J109" s="637" t="str">
        <f>IFERROR(INDEX('показатель 504-п'!L:L,MATCH('УЦН 2.0 (24)'!A109,'показатель 504-п'!T:T,0)),"")</f>
        <v> </v>
      </c>
      <c r="K109" s="637" t="str">
        <f>IFERROR(INDEX('показатель 504-п'!M:M,MATCH('УЦН 2.0 (24)'!A109,'показатель 504-п'!T:T,0)),"")</f>
        <v> </v>
      </c>
      <c r="L109" s="637" t="str">
        <f>IFERROR(INDEX('показатель 504-п'!N:N,MATCH('УЦН 2.0 (24)'!A109,'показатель 504-п'!T:T,0)),"")</f>
        <v xml:space="preserve">Теле2(4G Хорошее)</v>
      </c>
      <c r="M109" s="624"/>
      <c r="N109" s="622"/>
      <c r="O109" s="147"/>
      <c r="P109" s="147"/>
    </row>
    <row r="110" ht="14.25">
      <c r="A110" s="648">
        <v>1222</v>
      </c>
      <c r="B110" s="649" t="str">
        <f>IFERROR(INDEX('показатель 504-п'!A:A,MATCH('УЦН 2.0 (24)'!A110,'показатель 504-п'!T:T,0)),"")</f>
        <v xml:space="preserve">Новоселовский р-н</v>
      </c>
      <c r="C110" s="654" t="s">
        <v>1231</v>
      </c>
      <c r="D110" s="636">
        <f>IFERROR(INDEX('показатель 504-п'!E:E,MATCH('УЦН 2.0 (24)'!A110,'показатель 504-п'!T:T,0)),"")</f>
        <v>135</v>
      </c>
      <c r="E110" s="652">
        <v>20</v>
      </c>
      <c r="F110" s="652"/>
      <c r="G110" s="660"/>
      <c r="H110" s="367" t="str">
        <f>IFERROR(INDEX('показатель 504-п'!J:J,MATCH('УЦН 2.0 (24)'!A110,'показатель 504-п'!T:T,0)),"")</f>
        <v xml:space="preserve">4G хор</v>
      </c>
      <c r="I110" s="636">
        <f>IFERROR(INDEX('показатель 504-п'!K:K,MATCH('УЦН 2.0 (24)'!A110,'показатель 504-п'!T:T,0)),"")</f>
        <v>0</v>
      </c>
      <c r="J110" s="637">
        <f>IFERROR(INDEX('показатель 504-п'!L:L,MATCH('УЦН 2.0 (24)'!A110,'показатель 504-п'!T:T,0)),"")</f>
        <v>0</v>
      </c>
      <c r="K110" s="637">
        <f>IFERROR(INDEX('показатель 504-п'!M:M,MATCH('УЦН 2.0 (24)'!A110,'показатель 504-п'!T:T,0)),"")</f>
        <v>0</v>
      </c>
      <c r="L110" s="637" t="str">
        <f>IFERROR(INDEX('показатель 504-п'!N:N,MATCH('УЦН 2.0 (24)'!A110,'показатель 504-п'!T:T,0)),"")</f>
        <v xml:space="preserve">Теле2(4G Хорошее)</v>
      </c>
      <c r="M110" s="624"/>
      <c r="N110" s="622"/>
      <c r="O110" s="147"/>
      <c r="P110" s="147"/>
    </row>
    <row r="111" ht="14.25">
      <c r="A111" s="648">
        <v>690</v>
      </c>
      <c r="B111" s="649" t="str">
        <f>IFERROR(INDEX('показатель 504-п'!A:A,MATCH('УЦН 2.0 (24)'!A111,'показатель 504-п'!T:T,0)),"")</f>
        <v xml:space="preserve">Ирбейский р-н</v>
      </c>
      <c r="C111" s="654" t="s">
        <v>1427</v>
      </c>
      <c r="D111" s="636">
        <f>IFERROR(INDEX('показатель 504-п'!E:E,MATCH('УЦН 2.0 (24)'!A111,'показатель 504-п'!T:T,0)),"")</f>
        <v>427</v>
      </c>
      <c r="E111" s="652">
        <v>19</v>
      </c>
      <c r="F111" s="652"/>
      <c r="G111" s="660"/>
      <c r="H111" s="367" t="str">
        <f>IFERROR(INDEX('показатель 504-п'!J:J,MATCH('УЦН 2.0 (24)'!A111,'показатель 504-п'!T:T,0)),"")</f>
        <v xml:space="preserve">3G хор</v>
      </c>
      <c r="I111" s="636" t="str">
        <f>IFERROR(INDEX('показатель 504-п'!K:K,MATCH('УЦН 2.0 (24)'!A111,'показатель 504-п'!T:T,0)),"")</f>
        <v xml:space="preserve">Билайн(2G Низкое)</v>
      </c>
      <c r="J111" s="637" t="str">
        <f>IFERROR(INDEX('показатель 504-п'!L:L,MATCH('УЦН 2.0 (24)'!A111,'показатель 504-п'!T:T,0)),"")</f>
        <v> </v>
      </c>
      <c r="K111" s="637" t="str">
        <f>IFERROR(INDEX('показатель 504-п'!M:M,MATCH('УЦН 2.0 (24)'!A111,'показатель 504-п'!T:T,0)),"")</f>
        <v xml:space="preserve">МТС(3G Хорошее)</v>
      </c>
      <c r="L111" s="637" t="str">
        <f>IFERROR(INDEX('показатель 504-п'!N:N,MATCH('УЦН 2.0 (24)'!A111,'показатель 504-п'!T:T,0)),"")</f>
        <v xml:space="preserve">Теле2(3G Хорошее)</v>
      </c>
      <c r="M111" s="624"/>
      <c r="N111" s="622"/>
      <c r="O111" s="147"/>
      <c r="P111" s="147"/>
    </row>
    <row r="112" ht="14.25">
      <c r="A112" s="648">
        <v>710</v>
      </c>
      <c r="B112" s="649" t="str">
        <f>IFERROR(INDEX('показатель 504-п'!A:A,MATCH('УЦН 2.0 (24)'!A112,'показатель 504-п'!T:T,0)),"")</f>
        <v xml:space="preserve">Казачинский р-н</v>
      </c>
      <c r="C112" s="654" t="s">
        <v>472</v>
      </c>
      <c r="D112" s="636">
        <f>IFERROR(INDEX('показатель 504-п'!E:E,MATCH('УЦН 2.0 (24)'!A112,'показатель 504-п'!T:T,0)),"")</f>
        <v>161</v>
      </c>
      <c r="E112" s="652">
        <v>19</v>
      </c>
      <c r="F112" s="652"/>
      <c r="G112" s="660"/>
      <c r="H112" s="367" t="str">
        <f>IFERROR(INDEX('показатель 504-п'!J:J,MATCH('УЦН 2.0 (24)'!A112,'показатель 504-п'!T:T,0)),"")</f>
        <v xml:space="preserve">4G хор</v>
      </c>
      <c r="I112" s="636">
        <f>IFERROR(INDEX('показатель 504-п'!K:K,MATCH('УЦН 2.0 (24)'!A112,'показатель 504-п'!T:T,0)),"")</f>
        <v>0</v>
      </c>
      <c r="J112" s="637">
        <f>IFERROR(INDEX('показатель 504-п'!L:L,MATCH('УЦН 2.0 (24)'!A112,'показатель 504-п'!T:T,0)),"")</f>
        <v>0</v>
      </c>
      <c r="K112" s="637">
        <f>IFERROR(INDEX('показатель 504-п'!M:M,MATCH('УЦН 2.0 (24)'!A112,'показатель 504-п'!T:T,0)),"")</f>
        <v>0</v>
      </c>
      <c r="L112" s="637" t="str">
        <f>IFERROR(INDEX('показатель 504-п'!N:N,MATCH('УЦН 2.0 (24)'!A112,'показатель 504-п'!T:T,0)),"")</f>
        <v xml:space="preserve">Теле2(4G Хорошее)</v>
      </c>
      <c r="M112" s="624"/>
      <c r="N112" s="622"/>
      <c r="O112" s="147"/>
      <c r="P112" s="147"/>
    </row>
    <row r="113" ht="14.25">
      <c r="A113" s="648">
        <v>1481</v>
      </c>
      <c r="B113" s="649" t="str">
        <f>IFERROR(INDEX('показатель 504-п'!A:A,MATCH('УЦН 2.0 (24)'!A113,'показатель 504-п'!T:T,0)),"")</f>
        <v xml:space="preserve">Туруханский р-н</v>
      </c>
      <c r="C113" s="654" t="s">
        <v>139</v>
      </c>
      <c r="D113" s="636">
        <f>IFERROR(INDEX('показатель 504-п'!E:E,MATCH('УЦН 2.0 (24)'!A113,'показатель 504-п'!T:T,0)),"")</f>
        <v>191</v>
      </c>
      <c r="E113" s="652">
        <v>19</v>
      </c>
      <c r="F113" s="652"/>
      <c r="G113" s="660"/>
      <c r="H113" s="367" t="str">
        <f>IFERROR(INDEX('показатель 504-п'!J:J,MATCH('УЦН 2.0 (24)'!A113,'показатель 504-п'!T:T,0)),"")</f>
        <v xml:space="preserve">4G хор</v>
      </c>
      <c r="I113" s="636">
        <f>IFERROR(INDEX('показатель 504-п'!K:K,MATCH('УЦН 2.0 (24)'!A113,'показатель 504-п'!T:T,0)),"")</f>
        <v>0</v>
      </c>
      <c r="J113" s="637">
        <f>IFERROR(INDEX('показатель 504-п'!L:L,MATCH('УЦН 2.0 (24)'!A113,'показатель 504-п'!T:T,0)),"")</f>
        <v>0</v>
      </c>
      <c r="K113" s="637">
        <f>IFERROR(INDEX('показатель 504-п'!M:M,MATCH('УЦН 2.0 (24)'!A113,'показатель 504-п'!T:T,0)),"")</f>
        <v>0</v>
      </c>
      <c r="L113" s="637" t="str">
        <f>IFERROR(INDEX('показатель 504-п'!N:N,MATCH('УЦН 2.0 (24)'!A113,'показатель 504-п'!T:T,0)),"")</f>
        <v xml:space="preserve">Теле2(4G Хорошее)</v>
      </c>
      <c r="M113" s="624"/>
      <c r="N113" s="622"/>
      <c r="O113" s="147"/>
      <c r="P113" s="147"/>
    </row>
    <row r="114" ht="14.25">
      <c r="A114" s="648">
        <v>1004</v>
      </c>
      <c r="B114" s="649" t="str">
        <f>IFERROR(INDEX('показатель 504-п'!A:A,MATCH('УЦН 2.0 (24)'!A114,'показатель 504-п'!T:T,0)),"")</f>
        <v xml:space="preserve">Манский р-н</v>
      </c>
      <c r="C114" s="654" t="s">
        <v>1428</v>
      </c>
      <c r="D114" s="636">
        <f>IFERROR(INDEX('показатель 504-п'!E:E,MATCH('УЦН 2.0 (24)'!A114,'показатель 504-п'!T:T,0)),"")</f>
        <v>169</v>
      </c>
      <c r="E114" s="652">
        <v>18</v>
      </c>
      <c r="F114" s="652"/>
      <c r="G114" s="660"/>
      <c r="H114" s="367" t="str">
        <f>IFERROR(INDEX('показатель 504-п'!J:J,MATCH('УЦН 2.0 (24)'!A114,'показатель 504-п'!T:T,0)),"")</f>
        <v xml:space="preserve">4G хор</v>
      </c>
      <c r="I114" s="636" t="str">
        <f>IFERROR(INDEX('показатель 504-п'!K:K,MATCH('УЦН 2.0 (24)'!A114,'показатель 504-п'!T:T,0)),"")</f>
        <v xml:space="preserve">Билайн(4G Хорошее)</v>
      </c>
      <c r="J114" s="637" t="str">
        <f>IFERROR(INDEX('показатель 504-п'!L:L,MATCH('УЦН 2.0 (24)'!A114,'показатель 504-п'!T:T,0)),"")</f>
        <v xml:space="preserve">Мегафон(3G Хорошее)</v>
      </c>
      <c r="K114" s="637" t="str">
        <f>IFERROR(INDEX('показатель 504-п'!M:M,MATCH('УЦН 2.0 (24)'!A114,'показатель 504-п'!T:T,0)),"")</f>
        <v> </v>
      </c>
      <c r="L114" s="637" t="str">
        <f>IFERROR(INDEX('показатель 504-п'!N:N,MATCH('УЦН 2.0 (24)'!A114,'показатель 504-п'!T:T,0)),"")</f>
        <v xml:space="preserve">Теле2(3G Хорошее)</v>
      </c>
      <c r="M114" s="624"/>
      <c r="N114" s="622"/>
      <c r="O114" s="147"/>
      <c r="P114" s="147"/>
    </row>
    <row r="115" ht="14.25">
      <c r="A115" s="648">
        <v>1100</v>
      </c>
      <c r="B115" s="649" t="str">
        <f>IFERROR(INDEX('показатель 504-п'!A:A,MATCH('УЦН 2.0 (24)'!A115,'показатель 504-п'!T:T,0)),"")</f>
        <v xml:space="preserve">Назаровский р-н</v>
      </c>
      <c r="C115" s="654" t="s">
        <v>724</v>
      </c>
      <c r="D115" s="636">
        <f>IFERROR(INDEX('показатель 504-п'!E:E,MATCH('УЦН 2.0 (24)'!A115,'показатель 504-п'!T:T,0)),"")</f>
        <v>171</v>
      </c>
      <c r="E115" s="652">
        <v>18</v>
      </c>
      <c r="F115" s="652"/>
      <c r="G115" s="660"/>
      <c r="H115" s="367" t="str">
        <f>IFERROR(INDEX('показатель 504-п'!J:J,MATCH('УЦН 2.0 (24)'!A115,'показатель 504-п'!T:T,0)),"")</f>
        <v xml:space="preserve">2G низ</v>
      </c>
      <c r="I115" s="636" t="str">
        <f>IFERROR(INDEX('показатель 504-п'!K:K,MATCH('УЦН 2.0 (24)'!A115,'показатель 504-п'!T:T,0)),"")</f>
        <v xml:space="preserve">Билайн(2G Низкое)</v>
      </c>
      <c r="J115" s="637" t="str">
        <f>IFERROR(INDEX('показатель 504-п'!L:L,MATCH('УЦН 2.0 (24)'!A115,'показатель 504-п'!T:T,0)),"")</f>
        <v xml:space="preserve">Мегафон(2G Низкое)</v>
      </c>
      <c r="K115" s="637" t="str">
        <f>IFERROR(INDEX('показатель 504-п'!M:M,MATCH('УЦН 2.0 (24)'!A115,'показатель 504-п'!T:T,0)),"")</f>
        <v xml:space="preserve">МТС(2G Низкое)</v>
      </c>
      <c r="L115" s="637" t="str">
        <f>IFERROR(INDEX('показатель 504-п'!N:N,MATCH('УЦН 2.0 (24)'!A115,'показатель 504-п'!T:T,0)),"")</f>
        <v> </v>
      </c>
      <c r="M115" s="624"/>
      <c r="N115" s="622"/>
      <c r="O115" s="147"/>
      <c r="P115" s="147"/>
    </row>
    <row r="116" ht="14.25">
      <c r="A116" s="648">
        <v>1398</v>
      </c>
      <c r="B116" s="649" t="str">
        <f>IFERROR(INDEX('показатель 504-п'!A:A,MATCH('УЦН 2.0 (24)'!A116,'показатель 504-п'!T:T,0)),"")</f>
        <v xml:space="preserve">Сухобузимский р-н</v>
      </c>
      <c r="C116" s="654" t="s">
        <v>1240</v>
      </c>
      <c r="D116" s="636">
        <f>IFERROR(INDEX('показатель 504-п'!E:E,MATCH('УЦН 2.0 (24)'!A116,'показатель 504-п'!T:T,0)),"")</f>
        <v>177</v>
      </c>
      <c r="E116" s="652">
        <v>18</v>
      </c>
      <c r="F116" s="652"/>
      <c r="G116" s="660"/>
      <c r="H116" s="367" t="str">
        <f>IFERROR(INDEX('показатель 504-п'!J:J,MATCH('УЦН 2.0 (24)'!A116,'показатель 504-п'!T:T,0)),"")</f>
        <v xml:space="preserve">4G хор</v>
      </c>
      <c r="I116" s="636">
        <f>IFERROR(INDEX('показатель 504-п'!K:K,MATCH('УЦН 2.0 (24)'!A116,'показатель 504-п'!T:T,0)),"")</f>
        <v>0</v>
      </c>
      <c r="J116" s="637">
        <f>IFERROR(INDEX('показатель 504-п'!L:L,MATCH('УЦН 2.0 (24)'!A116,'показатель 504-п'!T:T,0)),"")</f>
        <v>0</v>
      </c>
      <c r="K116" s="637">
        <f>IFERROR(INDEX('показатель 504-п'!M:M,MATCH('УЦН 2.0 (24)'!A116,'показатель 504-п'!T:T,0)),"")</f>
        <v>0</v>
      </c>
      <c r="L116" s="637" t="str">
        <f>IFERROR(INDEX('показатель 504-п'!N:N,MATCH('УЦН 2.0 (24)'!A116,'показатель 504-п'!T:T,0)),"")</f>
        <v xml:space="preserve">Теле2(4G Хорошее)</v>
      </c>
      <c r="M116" s="624"/>
      <c r="N116" s="622"/>
      <c r="O116" s="147"/>
      <c r="P116" s="147"/>
    </row>
    <row r="117" ht="14.25">
      <c r="A117" s="648">
        <v>177</v>
      </c>
      <c r="B117" s="649" t="str">
        <f>IFERROR(INDEX('показатель 504-п'!A:A,MATCH('УЦН 2.0 (24)'!A117,'показатель 504-п'!T:T,0)),"")</f>
        <v xml:space="preserve">Березовский р-н</v>
      </c>
      <c r="C117" s="654" t="s">
        <v>1429</v>
      </c>
      <c r="D117" s="636">
        <f>IFERROR(INDEX('показатель 504-п'!E:E,MATCH('УЦН 2.0 (24)'!A117,'показатель 504-п'!T:T,0)),"")</f>
        <v>386</v>
      </c>
      <c r="E117" s="652">
        <v>17</v>
      </c>
      <c r="F117" s="652"/>
      <c r="G117" s="660"/>
      <c r="H117" s="367" t="str">
        <f>IFERROR(INDEX('показатель 504-п'!J:J,MATCH('УЦН 2.0 (24)'!A117,'показатель 504-п'!T:T,0)),"")</f>
        <v xml:space="preserve">4G хор</v>
      </c>
      <c r="I117" s="636" t="str">
        <f>IFERROR(INDEX('показатель 504-п'!K:K,MATCH('УЦН 2.0 (24)'!A117,'показатель 504-п'!T:T,0)),"")</f>
        <v xml:space="preserve">Билайн(4G Хорошее)</v>
      </c>
      <c r="J117" s="637" t="str">
        <f>IFERROR(INDEX('показатель 504-п'!L:L,MATCH('УЦН 2.0 (24)'!A117,'показатель 504-п'!T:T,0)),"")</f>
        <v xml:space="preserve">Мегафон(4G Хорошее)</v>
      </c>
      <c r="K117" s="637" t="str">
        <f>IFERROR(INDEX('показатель 504-п'!M:M,MATCH('УЦН 2.0 (24)'!A117,'показатель 504-п'!T:T,0)),"")</f>
        <v xml:space="preserve">МТС(4G Хорошее)</v>
      </c>
      <c r="L117" s="637" t="str">
        <f>IFERROR(INDEX('показатель 504-п'!N:N,MATCH('УЦН 2.0 (24)'!A117,'показатель 504-п'!T:T,0)),"")</f>
        <v xml:space="preserve">Теле2(4G Хорошее)</v>
      </c>
      <c r="M117" s="624"/>
      <c r="N117" s="622"/>
      <c r="O117" s="147"/>
      <c r="P117" s="147"/>
    </row>
    <row r="118" ht="14.25">
      <c r="A118" s="648">
        <v>294</v>
      </c>
      <c r="B118" s="649" t="str">
        <f>IFERROR(INDEX('показатель 504-п'!A:A,MATCH('УЦН 2.0 (24)'!A118,'показатель 504-п'!T:T,0)),"")</f>
        <v xml:space="preserve">Богучанский р-н</v>
      </c>
      <c r="C118" s="654" t="s">
        <v>1430</v>
      </c>
      <c r="D118" s="636">
        <f>IFERROR(INDEX('показатель 504-п'!E:E,MATCH('УЦН 2.0 (24)'!A118,'показатель 504-п'!T:T,0)),"")</f>
        <v>131</v>
      </c>
      <c r="E118" s="652">
        <v>17</v>
      </c>
      <c r="F118" s="652"/>
      <c r="G118" s="660"/>
      <c r="H118" s="367" t="str">
        <f>IFERROR(INDEX('показатель 504-п'!J:J,MATCH('УЦН 2.0 (24)'!A118,'показатель 504-п'!T:T,0)),"")</f>
        <v xml:space="preserve">4G хор</v>
      </c>
      <c r="I118" s="636" t="str">
        <f>IFERROR(INDEX('показатель 504-п'!K:K,MATCH('УЦН 2.0 (24)'!A118,'показатель 504-п'!T:T,0)),"")</f>
        <v xml:space="preserve">Билайн(4G Хорошее)</v>
      </c>
      <c r="J118" s="637" t="str">
        <f>IFERROR(INDEX('показатель 504-п'!L:L,MATCH('УЦН 2.0 (24)'!A118,'показатель 504-п'!T:T,0)),"")</f>
        <v xml:space="preserve">Мегафон(4G Хорошее)</v>
      </c>
      <c r="K118" s="637" t="str">
        <f>IFERROR(INDEX('показатель 504-п'!M:M,MATCH('УЦН 2.0 (24)'!A118,'показатель 504-п'!T:T,0)),"")</f>
        <v xml:space="preserve">МТС(4G Хорошее)</v>
      </c>
      <c r="L118" s="637" t="str">
        <f>IFERROR(INDEX('показатель 504-п'!N:N,MATCH('УЦН 2.0 (24)'!A118,'показатель 504-п'!T:T,0)),"")</f>
        <v xml:space="preserve">Теле2(4G Хорошее)</v>
      </c>
      <c r="M118" s="624"/>
      <c r="N118" s="622"/>
      <c r="O118" s="147"/>
      <c r="P118" s="147"/>
    </row>
    <row r="119" ht="14.25">
      <c r="A119" s="648">
        <v>336</v>
      </c>
      <c r="B119" s="649" t="str">
        <f>IFERROR(INDEX('показатель 504-п'!A:A,MATCH('УЦН 2.0 (24)'!A119,'показатель 504-п'!T:T,0)),"")</f>
        <v xml:space="preserve">Большеулуйский р-н</v>
      </c>
      <c r="C119" s="654" t="s">
        <v>238</v>
      </c>
      <c r="D119" s="636">
        <f>IFERROR(INDEX('показатель 504-п'!E:E,MATCH('УЦН 2.0 (24)'!A119,'показатель 504-п'!T:T,0)),"")</f>
        <v>366</v>
      </c>
      <c r="E119" s="652">
        <v>17</v>
      </c>
      <c r="F119" s="652"/>
      <c r="G119" s="660"/>
      <c r="H119" s="367" t="str">
        <f>IFERROR(INDEX('показатель 504-п'!J:J,MATCH('УЦН 2.0 (24)'!A119,'показатель 504-п'!T:T,0)),"")</f>
        <v xml:space="preserve">2G низ</v>
      </c>
      <c r="I119" s="636" t="str">
        <f>IFERROR(INDEX('показатель 504-п'!K:K,MATCH('УЦН 2.0 (24)'!A119,'показатель 504-п'!T:T,0)),"")</f>
        <v> </v>
      </c>
      <c r="J119" s="637" t="str">
        <f>IFERROR(INDEX('показатель 504-п'!L:L,MATCH('УЦН 2.0 (24)'!A119,'показатель 504-п'!T:T,0)),"")</f>
        <v xml:space="preserve">Мегафон(2G Низкое)</v>
      </c>
      <c r="K119" s="637" t="str">
        <f>IFERROR(INDEX('показатель 504-п'!M:M,MATCH('УЦН 2.0 (24)'!A119,'показатель 504-п'!T:T,0)),"")</f>
        <v> </v>
      </c>
      <c r="L119" s="637" t="str">
        <f>IFERROR(INDEX('показатель 504-п'!N:N,MATCH('УЦН 2.0 (24)'!A119,'показатель 504-п'!T:T,0)),"")</f>
        <v> </v>
      </c>
      <c r="M119" s="624"/>
      <c r="N119" s="622"/>
      <c r="O119" s="147"/>
      <c r="P119" s="147"/>
    </row>
    <row r="120" ht="14.25">
      <c r="A120" s="648">
        <v>454</v>
      </c>
      <c r="B120" s="649" t="str">
        <f>IFERROR(INDEX('показатель 504-п'!A:A,MATCH('УЦН 2.0 (24)'!A120,'показатель 504-п'!T:T,0)),"")</f>
        <v xml:space="preserve">Емельяновский р-н</v>
      </c>
      <c r="C120" s="654" t="s">
        <v>1431</v>
      </c>
      <c r="D120" s="636">
        <f>IFERROR(INDEX('показатель 504-п'!E:E,MATCH('УЦН 2.0 (24)'!A120,'показатель 504-п'!T:T,0)),"")</f>
        <v>160</v>
      </c>
      <c r="E120" s="652">
        <v>17</v>
      </c>
      <c r="F120" s="652"/>
      <c r="G120" s="660"/>
      <c r="H120" s="367" t="str">
        <f>IFERROR(INDEX('показатель 504-п'!J:J,MATCH('УЦН 2.0 (24)'!A120,'показатель 504-п'!T:T,0)),"")</f>
        <v xml:space="preserve">4G хор</v>
      </c>
      <c r="I120" s="636" t="str">
        <f>IFERROR(INDEX('показатель 504-п'!K:K,MATCH('УЦН 2.0 (24)'!A120,'показатель 504-п'!T:T,0)),"")</f>
        <v xml:space="preserve">Билайн(4G Хорошее)</v>
      </c>
      <c r="J120" s="637" t="str">
        <f>IFERROR(INDEX('показатель 504-п'!L:L,MATCH('УЦН 2.0 (24)'!A120,'показатель 504-п'!T:T,0)),"")</f>
        <v xml:space="preserve">Мегафон(4G Хорошее)</v>
      </c>
      <c r="K120" s="637" t="str">
        <f>IFERROR(INDEX('показатель 504-п'!M:M,MATCH('УЦН 2.0 (24)'!A120,'показатель 504-п'!T:T,0)),"")</f>
        <v xml:space="preserve">МТС(2G Низкое)</v>
      </c>
      <c r="L120" s="637" t="str">
        <f>IFERROR(INDEX('показатель 504-п'!N:N,MATCH('УЦН 2.0 (24)'!A120,'показатель 504-п'!T:T,0)),"")</f>
        <v xml:space="preserve">Теле2(2G Низкое)</v>
      </c>
      <c r="M120" s="624"/>
      <c r="N120" s="622"/>
      <c r="O120" s="147"/>
      <c r="P120" s="147"/>
    </row>
    <row r="121" ht="14.25">
      <c r="A121" s="648">
        <v>1305</v>
      </c>
      <c r="B121" s="649" t="str">
        <f>IFERROR(INDEX('показатель 504-п'!A:A,MATCH('УЦН 2.0 (24)'!A121,'показатель 504-п'!T:T,0)),"")</f>
        <v xml:space="preserve">Рыбинский р-н</v>
      </c>
      <c r="C121" s="654" t="s">
        <v>731</v>
      </c>
      <c r="D121" s="636">
        <f>IFERROR(INDEX('показатель 504-п'!E:E,MATCH('УЦН 2.0 (24)'!A121,'показатель 504-п'!T:T,0)),"")</f>
        <v>136</v>
      </c>
      <c r="E121" s="652">
        <v>17</v>
      </c>
      <c r="F121" s="652"/>
      <c r="G121" s="660"/>
      <c r="H121" s="367" t="str">
        <f>IFERROR(INDEX('показатель 504-п'!J:J,MATCH('УЦН 2.0 (24)'!A121,'показатель 504-п'!T:T,0)),"")</f>
        <v xml:space="preserve">2G низ</v>
      </c>
      <c r="I121" s="636" t="str">
        <f>IFERROR(INDEX('показатель 504-п'!K:K,MATCH('УЦН 2.0 (24)'!A121,'показатель 504-п'!T:T,0)),"")</f>
        <v> </v>
      </c>
      <c r="J121" s="637" t="str">
        <f>IFERROR(INDEX('показатель 504-п'!L:L,MATCH('УЦН 2.0 (24)'!A121,'показатель 504-п'!T:T,0)),"")</f>
        <v xml:space="preserve">Мегафон(2G Низкое)</v>
      </c>
      <c r="K121" s="637" t="str">
        <f>IFERROR(INDEX('показатель 504-п'!M:M,MATCH('УЦН 2.0 (24)'!A121,'показатель 504-п'!T:T,0)),"")</f>
        <v xml:space="preserve">МТС(2G Низкое)</v>
      </c>
      <c r="L121" s="637">
        <f>IFERROR(INDEX('показатель 504-п'!N:N,MATCH('УЦН 2.0 (24)'!A121,'показатель 504-п'!T:T,0)),"")</f>
        <v>0</v>
      </c>
      <c r="M121" s="624"/>
      <c r="N121" s="622"/>
      <c r="O121" s="147"/>
      <c r="P121" s="147"/>
    </row>
    <row r="122" ht="14.25">
      <c r="A122" s="648">
        <v>1446</v>
      </c>
      <c r="B122" s="649" t="str">
        <f>IFERROR(INDEX('показатель 504-п'!A:A,MATCH('УЦН 2.0 (24)'!A122,'показатель 504-п'!T:T,0)),"")</f>
        <v xml:space="preserve">Таймырский Долгано-Ненецкий р-н</v>
      </c>
      <c r="C122" s="654" t="s">
        <v>586</v>
      </c>
      <c r="D122" s="636">
        <f>IFERROR(INDEX('показатель 504-п'!E:E,MATCH('УЦН 2.0 (24)'!A122,'показатель 504-п'!T:T,0)),"")</f>
        <v>352</v>
      </c>
      <c r="E122" s="652">
        <v>17</v>
      </c>
      <c r="F122" s="652"/>
      <c r="G122" s="660"/>
      <c r="H122" s="367" t="str">
        <f>IFERROR(INDEX('показатель 504-п'!J:J,MATCH('УЦН 2.0 (24)'!A122,'показатель 504-п'!T:T,0)),"")</f>
        <v xml:space="preserve">4G хор</v>
      </c>
      <c r="I122" s="636">
        <f>IFERROR(INDEX('показатель 504-п'!K:K,MATCH('УЦН 2.0 (24)'!A122,'показатель 504-п'!T:T,0)),"")</f>
        <v>0</v>
      </c>
      <c r="J122" s="637">
        <f>IFERROR(INDEX('показатель 504-п'!L:L,MATCH('УЦН 2.0 (24)'!A122,'показатель 504-п'!T:T,0)),"")</f>
        <v>0</v>
      </c>
      <c r="K122" s="637" t="str">
        <f>IFERROR(INDEX('показатель 504-п'!M:M,MATCH('УЦН 2.0 (24)'!A122,'показатель 504-п'!T:T,0)),"")</f>
        <v xml:space="preserve">МТС(2G Хорошее)</v>
      </c>
      <c r="L122" s="637" t="str">
        <f>IFERROR(INDEX('показатель 504-п'!N:N,MATCH('УЦН 2.0 (24)'!A122,'показатель 504-п'!T:T,0)),"")</f>
        <v xml:space="preserve">Теле2(4G Хорошее)</v>
      </c>
      <c r="M122" s="624"/>
      <c r="N122" s="622"/>
      <c r="O122" s="147"/>
      <c r="P122" s="147"/>
    </row>
    <row r="123" ht="14.25">
      <c r="A123" s="648">
        <v>1487</v>
      </c>
      <c r="B123" s="649" t="str">
        <f>IFERROR(INDEX('показатель 504-п'!A:A,MATCH('УЦН 2.0 (24)'!A123,'показатель 504-п'!T:T,0)),"")</f>
        <v xml:space="preserve">Туруханский р-н</v>
      </c>
      <c r="C123" s="654" t="s">
        <v>1245</v>
      </c>
      <c r="D123" s="636">
        <f>IFERROR(INDEX('показатель 504-п'!E:E,MATCH('УЦН 2.0 (24)'!A123,'показатель 504-п'!T:T,0)),"")</f>
        <v>371</v>
      </c>
      <c r="E123" s="652">
        <v>17</v>
      </c>
      <c r="F123" s="652"/>
      <c r="G123" s="660"/>
      <c r="H123" s="367" t="str">
        <f>IFERROR(INDEX('показатель 504-п'!J:J,MATCH('УЦН 2.0 (24)'!A123,'показатель 504-п'!T:T,0)),"")</f>
        <v xml:space="preserve">4G хор</v>
      </c>
      <c r="I123" s="636">
        <f>IFERROR(INDEX('показатель 504-п'!K:K,MATCH('УЦН 2.0 (24)'!A123,'показатель 504-п'!T:T,0)),"")</f>
        <v>0</v>
      </c>
      <c r="J123" s="637">
        <f>IFERROR(INDEX('показатель 504-п'!L:L,MATCH('УЦН 2.0 (24)'!A123,'показатель 504-п'!T:T,0)),"")</f>
        <v>0</v>
      </c>
      <c r="K123" s="637">
        <f>IFERROR(INDEX('показатель 504-п'!M:M,MATCH('УЦН 2.0 (24)'!A123,'показатель 504-п'!T:T,0)),"")</f>
        <v>0</v>
      </c>
      <c r="L123" s="637" t="str">
        <f>IFERROR(INDEX('показатель 504-п'!N:N,MATCH('УЦН 2.0 (24)'!A123,'показатель 504-п'!T:T,0)),"")</f>
        <v xml:space="preserve">Теле2(4G Хорошее)</v>
      </c>
      <c r="M123" s="624"/>
      <c r="N123" s="622"/>
      <c r="O123" s="147"/>
      <c r="P123" s="147"/>
    </row>
    <row r="124" ht="14.25">
      <c r="A124" s="648">
        <v>1631</v>
      </c>
      <c r="B124" s="649" t="str">
        <f>IFERROR(INDEX('показатель 504-п'!A:A,MATCH('УЦН 2.0 (24)'!A124,'показатель 504-п'!T:T,0)),"")</f>
        <v xml:space="preserve">Шарыповский округ</v>
      </c>
      <c r="C124" s="654" t="s">
        <v>435</v>
      </c>
      <c r="D124" s="636">
        <f>IFERROR(INDEX('показатель 504-п'!E:E,MATCH('УЦН 2.0 (24)'!A124,'показатель 504-п'!T:T,0)),"")</f>
        <v>179</v>
      </c>
      <c r="E124" s="652">
        <v>16</v>
      </c>
      <c r="F124" s="652"/>
      <c r="G124" s="660"/>
      <c r="H124" s="367" t="str">
        <f>IFERROR(INDEX('показатель 504-п'!J:J,MATCH('УЦН 2.0 (24)'!A124,'показатель 504-п'!T:T,0)),"")</f>
        <v xml:space="preserve">4G хор</v>
      </c>
      <c r="I124" s="636" t="str">
        <f>IFERROR(INDEX('показатель 504-п'!K:K,MATCH('УЦН 2.0 (24)'!A124,'показатель 504-п'!T:T,0)),"")</f>
        <v xml:space="preserve">Билайн(4G Хорошее)</v>
      </c>
      <c r="J124" s="637" t="str">
        <f>IFERROR(INDEX('показатель 504-п'!L:L,MATCH('УЦН 2.0 (24)'!A124,'показатель 504-п'!T:T,0)),"")</f>
        <v xml:space="preserve">Мегафон(4G Хорошее)</v>
      </c>
      <c r="K124" s="637" t="str">
        <f>IFERROR(INDEX('показатель 504-п'!M:M,MATCH('УЦН 2.0 (24)'!A124,'показатель 504-п'!T:T,0)),"")</f>
        <v xml:space="preserve">МТС(4G Хорошее)</v>
      </c>
      <c r="L124" s="637" t="str">
        <f>IFERROR(INDEX('показатель 504-п'!N:N,MATCH('УЦН 2.0 (24)'!A124,'показатель 504-п'!T:T,0)),"")</f>
        <v xml:space="preserve">Теле2(4G Хорошее)</v>
      </c>
      <c r="M124" s="624"/>
      <c r="N124" s="622"/>
      <c r="O124" s="147"/>
      <c r="P124" s="147"/>
    </row>
    <row r="125" ht="14.25">
      <c r="A125" s="648">
        <v>69</v>
      </c>
      <c r="B125" s="649" t="str">
        <f>IFERROR(INDEX('показатель 504-п'!A:A,MATCH('УЦН 2.0 (24)'!A125,'показатель 504-п'!T:T,0)),"")</f>
        <v xml:space="preserve">Ачинский р-н</v>
      </c>
      <c r="C125" s="654" t="s">
        <v>208</v>
      </c>
      <c r="D125" s="636">
        <f>IFERROR(INDEX('показатель 504-п'!E:E,MATCH('УЦН 2.0 (24)'!A125,'показатель 504-п'!T:T,0)),"")</f>
        <v>277</v>
      </c>
      <c r="E125" s="652">
        <v>16</v>
      </c>
      <c r="F125" s="652"/>
      <c r="G125" s="660"/>
      <c r="H125" s="367" t="str">
        <f>IFERROR(INDEX('показатель 504-п'!J:J,MATCH('УЦН 2.0 (24)'!A125,'показатель 504-п'!T:T,0)),"")</f>
        <v xml:space="preserve">2G низ</v>
      </c>
      <c r="I125" s="636" t="str">
        <f>IFERROR(INDEX('показатель 504-п'!K:K,MATCH('УЦН 2.0 (24)'!A125,'показатель 504-п'!T:T,0)),"")</f>
        <v xml:space="preserve">Билайн(2G Низкое)</v>
      </c>
      <c r="J125" s="637" t="str">
        <f>IFERROR(INDEX('показатель 504-п'!L:L,MATCH('УЦН 2.0 (24)'!A125,'показатель 504-п'!T:T,0)),"")</f>
        <v xml:space="preserve">Мегафон(2G Низкое)</v>
      </c>
      <c r="K125" s="637" t="str">
        <f>IFERROR(INDEX('показатель 504-п'!M:M,MATCH('УЦН 2.0 (24)'!A125,'показатель 504-п'!T:T,0)),"")</f>
        <v xml:space="preserve">МТС(2G Низкое)</v>
      </c>
      <c r="L125" s="637" t="str">
        <f>IFERROR(INDEX('показатель 504-п'!N:N,MATCH('УЦН 2.0 (24)'!A125,'показатель 504-п'!T:T,0)),"")</f>
        <v xml:space="preserve">Теле2(2G Низкое)</v>
      </c>
      <c r="M125" s="624"/>
      <c r="N125" s="622"/>
      <c r="O125" s="147"/>
      <c r="P125" s="147"/>
    </row>
    <row r="126" ht="14.25">
      <c r="A126" s="648">
        <v>380</v>
      </c>
      <c r="B126" s="649" t="str">
        <f>IFERROR(INDEX('показатель 504-п'!A:A,MATCH('УЦН 2.0 (24)'!A126,'показатель 504-п'!T:T,0)),"")</f>
        <v xml:space="preserve">Дзержинский р-н</v>
      </c>
      <c r="C126" s="654" t="s">
        <v>1432</v>
      </c>
      <c r="D126" s="636">
        <f>IFERROR(INDEX('показатель 504-п'!E:E,MATCH('УЦН 2.0 (24)'!A126,'показатель 504-п'!T:T,0)),"")</f>
        <v>173</v>
      </c>
      <c r="E126" s="652">
        <v>16</v>
      </c>
      <c r="F126" s="652"/>
      <c r="G126" s="660"/>
      <c r="H126" s="367" t="str">
        <f>IFERROR(INDEX('показатель 504-п'!J:J,MATCH('УЦН 2.0 (24)'!A126,'показатель 504-п'!T:T,0)),"")</f>
        <v xml:space="preserve">4G низ</v>
      </c>
      <c r="I126" s="636" t="str">
        <f>IFERROR(INDEX('показатель 504-п'!K:K,MATCH('УЦН 2.0 (24)'!A126,'показатель 504-п'!T:T,0)),"")</f>
        <v> </v>
      </c>
      <c r="J126" s="637" t="str">
        <f>IFERROR(INDEX('показатель 504-п'!L:L,MATCH('УЦН 2.0 (24)'!A126,'показатель 504-п'!T:T,0)),"")</f>
        <v xml:space="preserve">Мегафон(2G Хорошее)</v>
      </c>
      <c r="K126" s="637" t="str">
        <f>IFERROR(INDEX('показатель 504-п'!M:M,MATCH('УЦН 2.0 (24)'!A126,'показатель 504-п'!T:T,0)),"")</f>
        <v> </v>
      </c>
      <c r="L126" s="637" t="str">
        <f>IFERROR(INDEX('показатель 504-п'!N:N,MATCH('УЦН 2.0 (24)'!A126,'показатель 504-п'!T:T,0)),"")</f>
        <v xml:space="preserve">Теле2(4G Низкое)</v>
      </c>
      <c r="M126" s="624"/>
      <c r="N126" s="622"/>
      <c r="O126" s="147"/>
      <c r="P126" s="147"/>
    </row>
    <row r="127" ht="14.25">
      <c r="A127" s="648">
        <v>527</v>
      </c>
      <c r="B127" s="649" t="str">
        <f>IFERROR(INDEX('показатель 504-п'!A:A,MATCH('УЦН 2.0 (24)'!A127,'показатель 504-п'!T:T,0)),"")</f>
        <v xml:space="preserve">Енисейский р-н</v>
      </c>
      <c r="C127" s="654" t="s">
        <v>265</v>
      </c>
      <c r="D127" s="636">
        <f>IFERROR(INDEX('показатель 504-п'!E:E,MATCH('УЦН 2.0 (24)'!A127,'показатель 504-п'!T:T,0)),"")</f>
        <v>241</v>
      </c>
      <c r="E127" s="652">
        <v>16</v>
      </c>
      <c r="F127" s="652"/>
      <c r="G127" s="660"/>
      <c r="H127" s="367" t="str">
        <f>IFERROR(INDEX('показатель 504-п'!J:J,MATCH('УЦН 2.0 (24)'!A127,'показатель 504-п'!T:T,0)),"")</f>
        <v xml:space="preserve">2G низ</v>
      </c>
      <c r="I127" s="636" t="str">
        <f>IFERROR(INDEX('показатель 504-п'!K:K,MATCH('УЦН 2.0 (24)'!A127,'показатель 504-п'!T:T,0)),"")</f>
        <v> </v>
      </c>
      <c r="J127" s="637" t="str">
        <f>IFERROR(INDEX('показатель 504-п'!L:L,MATCH('УЦН 2.0 (24)'!A127,'показатель 504-п'!T:T,0)),"")</f>
        <v> </v>
      </c>
      <c r="K127" s="637" t="str">
        <f>IFERROR(INDEX('показатель 504-п'!M:M,MATCH('УЦН 2.0 (24)'!A127,'показатель 504-п'!T:T,0)),"")</f>
        <v> </v>
      </c>
      <c r="L127" s="637" t="str">
        <f>IFERROR(INDEX('показатель 504-п'!N:N,MATCH('УЦН 2.0 (24)'!A127,'показатель 504-п'!T:T,0)),"")</f>
        <v xml:space="preserve">Теле2(2G Низкое)</v>
      </c>
      <c r="M127" s="624"/>
      <c r="N127" s="622"/>
      <c r="O127" s="147"/>
      <c r="P127" s="147"/>
    </row>
    <row r="128" ht="14.25">
      <c r="A128" s="648">
        <v>818</v>
      </c>
      <c r="B128" s="649" t="str">
        <f>IFERROR(INDEX('показатель 504-п'!A:A,MATCH('УЦН 2.0 (24)'!A128,'показатель 504-п'!T:T,0)),"")</f>
        <v xml:space="preserve">Каратузский р-н</v>
      </c>
      <c r="C128" s="654" t="s">
        <v>323</v>
      </c>
      <c r="D128" s="636">
        <f>IFERROR(INDEX('показатель 504-п'!E:E,MATCH('УЦН 2.0 (24)'!A128,'показатель 504-п'!T:T,0)),"")</f>
        <v>285</v>
      </c>
      <c r="E128" s="652">
        <v>16</v>
      </c>
      <c r="F128" s="652"/>
      <c r="G128" s="660"/>
      <c r="H128" s="367" t="str">
        <f>IFERROR(INDEX('показатель 504-п'!J:J,MATCH('УЦН 2.0 (24)'!A128,'показатель 504-п'!T:T,0)),"")</f>
        <v xml:space="preserve">2G хор</v>
      </c>
      <c r="I128" s="636" t="str">
        <f>IFERROR(INDEX('показатель 504-п'!K:K,MATCH('УЦН 2.0 (24)'!A128,'показатель 504-п'!T:T,0)),"")</f>
        <v xml:space="preserve">Билайн(2G Низкое)</v>
      </c>
      <c r="J128" s="637" t="str">
        <f>IFERROR(INDEX('показатель 504-п'!L:L,MATCH('УЦН 2.0 (24)'!A128,'показатель 504-п'!T:T,0)),"")</f>
        <v xml:space="preserve">Мегафон(2G Хорошее)</v>
      </c>
      <c r="K128" s="637" t="str">
        <f>IFERROR(INDEX('показатель 504-п'!M:M,MATCH('УЦН 2.0 (24)'!A128,'показатель 504-п'!T:T,0)),"")</f>
        <v xml:space="preserve">МТС(2G Низкое)</v>
      </c>
      <c r="L128" s="637" t="str">
        <f>IFERROR(INDEX('показатель 504-п'!N:N,MATCH('УЦН 2.0 (24)'!A128,'показатель 504-п'!T:T,0)),"")</f>
        <v xml:space="preserve">Теле2(2G Низкое)</v>
      </c>
      <c r="M128" s="624"/>
      <c r="N128" s="622"/>
      <c r="O128" s="147"/>
      <c r="P128" s="147"/>
    </row>
    <row r="129" ht="14.25">
      <c r="A129" s="648">
        <v>1451</v>
      </c>
      <c r="B129" s="649" t="str">
        <f>IFERROR(INDEX('показатель 504-п'!A:A,MATCH('УЦН 2.0 (24)'!A129,'показатель 504-п'!T:T,0)),"")</f>
        <v xml:space="preserve">Тасеевский р-н</v>
      </c>
      <c r="C129" s="654" t="s">
        <v>733</v>
      </c>
      <c r="D129" s="636">
        <f>IFERROR(INDEX('показатель 504-п'!E:E,MATCH('УЦН 2.0 (24)'!A129,'показатель 504-п'!T:T,0)),"")</f>
        <v>223</v>
      </c>
      <c r="E129" s="652">
        <v>16</v>
      </c>
      <c r="F129" s="652"/>
      <c r="G129" s="660"/>
      <c r="H129" s="367" t="str">
        <f>IFERROR(INDEX('показатель 504-п'!J:J,MATCH('УЦН 2.0 (24)'!A129,'показатель 504-п'!T:T,0)),"")</f>
        <v xml:space="preserve">2G низ</v>
      </c>
      <c r="I129" s="636" t="str">
        <f>IFERROR(INDEX('показатель 504-п'!K:K,MATCH('УЦН 2.0 (24)'!A129,'показатель 504-п'!T:T,0)),"")</f>
        <v xml:space="preserve">Билайн(2G Низкое)</v>
      </c>
      <c r="J129" s="637" t="str">
        <f>IFERROR(INDEX('показатель 504-п'!L:L,MATCH('УЦН 2.0 (24)'!A129,'показатель 504-п'!T:T,0)),"")</f>
        <v xml:space="preserve">Мегафон(2G Низкое)</v>
      </c>
      <c r="K129" s="637" t="str">
        <f>IFERROR(INDEX('показатель 504-п'!M:M,MATCH('УЦН 2.0 (24)'!A129,'показатель 504-п'!T:T,0)),"")</f>
        <v xml:space="preserve">МТС(2G Низкое)</v>
      </c>
      <c r="L129" s="637" t="str">
        <f>IFERROR(INDEX('показатель 504-п'!N:N,MATCH('УЦН 2.0 (24)'!A129,'показатель 504-п'!T:T,0)),"")</f>
        <v xml:space="preserve">Теле2(2G Низкое)</v>
      </c>
      <c r="M129" s="624"/>
      <c r="N129" s="622"/>
      <c r="O129" s="147"/>
      <c r="P129" s="147"/>
    </row>
    <row r="130" ht="14.25">
      <c r="A130" s="648">
        <v>1609</v>
      </c>
      <c r="B130" s="649" t="str">
        <f>IFERROR(INDEX('показатель 504-п'!A:A,MATCH('УЦН 2.0 (24)'!A130,'показатель 504-п'!T:T,0)),"")</f>
        <v xml:space="preserve">Уярский р-н</v>
      </c>
      <c r="C130" s="654" t="s">
        <v>1433</v>
      </c>
      <c r="D130" s="636">
        <f>IFERROR(INDEX('показатель 504-п'!E:E,MATCH('УЦН 2.0 (24)'!A130,'показатель 504-п'!T:T,0)),"")</f>
        <v>115</v>
      </c>
      <c r="E130" s="652">
        <v>16</v>
      </c>
      <c r="F130" s="652"/>
      <c r="G130" s="660"/>
      <c r="H130" s="367" t="str">
        <f>IFERROR(INDEX('показатель 504-п'!J:J,MATCH('УЦН 2.0 (24)'!A130,'показатель 504-п'!T:T,0)),"")</f>
        <v xml:space="preserve">4G хор</v>
      </c>
      <c r="I130" s="636" t="str">
        <f>IFERROR(INDEX('показатель 504-п'!K:K,MATCH('УЦН 2.0 (24)'!A130,'показатель 504-п'!T:T,0)),"")</f>
        <v xml:space="preserve">Билайн(2G Низкое)</v>
      </c>
      <c r="J130" s="637" t="str">
        <f>IFERROR(INDEX('показатель 504-п'!L:L,MATCH('УЦН 2.0 (24)'!A130,'показатель 504-п'!T:T,0)),"")</f>
        <v> </v>
      </c>
      <c r="K130" s="637" t="str">
        <f>IFERROR(INDEX('показатель 504-п'!M:M,MATCH('УЦН 2.0 (24)'!A130,'показатель 504-п'!T:T,0)),"")</f>
        <v xml:space="preserve">МТС(4G Хорошее)</v>
      </c>
      <c r="L130" s="637" t="str">
        <f>IFERROR(INDEX('показатель 504-п'!N:N,MATCH('УЦН 2.0 (24)'!A130,'показатель 504-п'!T:T,0)),"")</f>
        <v xml:space="preserve">Теле2(2G Низкое)</v>
      </c>
      <c r="M130" s="624"/>
      <c r="N130" s="622"/>
      <c r="O130" s="147"/>
      <c r="P130" s="147"/>
    </row>
    <row r="131" ht="14.25">
      <c r="A131" s="648">
        <v>82</v>
      </c>
      <c r="B131" s="649" t="str">
        <f>IFERROR(INDEX('показатель 504-п'!A:A,MATCH('УЦН 2.0 (24)'!A131,'показатель 504-п'!T:T,0)),"")</f>
        <v xml:space="preserve">Ачинский р-н</v>
      </c>
      <c r="C131" s="654" t="s">
        <v>1434</v>
      </c>
      <c r="D131" s="636">
        <f>IFERROR(INDEX('показатель 504-п'!E:E,MATCH('УЦН 2.0 (24)'!A131,'показатель 504-п'!T:T,0)),"")</f>
        <v>480</v>
      </c>
      <c r="E131" s="652">
        <v>15</v>
      </c>
      <c r="F131" s="652"/>
      <c r="G131" s="660"/>
      <c r="H131" s="367" t="str">
        <f>IFERROR(INDEX('показатель 504-п'!J:J,MATCH('УЦН 2.0 (24)'!A131,'показатель 504-п'!T:T,0)),"")</f>
        <v xml:space="preserve">3G хор</v>
      </c>
      <c r="I131" s="636" t="str">
        <f>IFERROR(INDEX('показатель 504-п'!K:K,MATCH('УЦН 2.0 (24)'!A131,'показатель 504-п'!T:T,0)),"")</f>
        <v xml:space="preserve">Билайн(3G Низкое)</v>
      </c>
      <c r="J131" s="637" t="str">
        <f>IFERROR(INDEX('показатель 504-п'!L:L,MATCH('УЦН 2.0 (24)'!A131,'показатель 504-п'!T:T,0)),"")</f>
        <v xml:space="preserve">Мегафон(2G Хорошее)</v>
      </c>
      <c r="K131" s="637" t="str">
        <f>IFERROR(INDEX('показатель 504-п'!M:M,MATCH('УЦН 2.0 (24)'!A131,'показатель 504-п'!T:T,0)),"")</f>
        <v xml:space="preserve">МТС(3G Хорошее)</v>
      </c>
      <c r="L131" s="637" t="str">
        <f>IFERROR(INDEX('показатель 504-п'!N:N,MATCH('УЦН 2.0 (24)'!A131,'показатель 504-п'!T:T,0)),"")</f>
        <v xml:space="preserve">Теле2(3G Хорошее)</v>
      </c>
      <c r="M131" s="624"/>
      <c r="N131" s="622"/>
      <c r="O131" s="147"/>
      <c r="P131" s="147"/>
    </row>
    <row r="132" ht="14.25">
      <c r="A132" s="648">
        <v>358</v>
      </c>
      <c r="B132" s="649" t="str">
        <f>IFERROR(INDEX('показатель 504-п'!A:A,MATCH('УЦН 2.0 (24)'!A132,'показатель 504-п'!T:T,0)),"")</f>
        <v xml:space="preserve">Большеулуйский р-н</v>
      </c>
      <c r="C132" s="654" t="s">
        <v>240</v>
      </c>
      <c r="D132" s="636">
        <f>IFERROR(INDEX('показатель 504-п'!E:E,MATCH('УЦН 2.0 (24)'!A132,'показатель 504-п'!T:T,0)),"")</f>
        <v>342</v>
      </c>
      <c r="E132" s="652">
        <v>15</v>
      </c>
      <c r="F132" s="652"/>
      <c r="G132" s="660"/>
      <c r="H132" s="367" t="str">
        <f>IFERROR(INDEX('показатель 504-п'!J:J,MATCH('УЦН 2.0 (24)'!A132,'показатель 504-п'!T:T,0)),"")</f>
        <v xml:space="preserve">3G низ</v>
      </c>
      <c r="I132" s="636" t="str">
        <f>IFERROR(INDEX('показатель 504-п'!K:K,MATCH('УЦН 2.0 (24)'!A132,'показатель 504-п'!T:T,0)),"")</f>
        <v> </v>
      </c>
      <c r="J132" s="637" t="str">
        <f>IFERROR(INDEX('показатель 504-п'!L:L,MATCH('УЦН 2.0 (24)'!A132,'показатель 504-п'!T:T,0)),"")</f>
        <v> </v>
      </c>
      <c r="K132" s="637" t="str">
        <f>IFERROR(INDEX('показатель 504-п'!M:M,MATCH('УЦН 2.0 (24)'!A132,'показатель 504-п'!T:T,0)),"")</f>
        <v xml:space="preserve">МТС(3G Низкое)</v>
      </c>
      <c r="L132" s="637" t="str">
        <f>IFERROR(INDEX('показатель 504-п'!N:N,MATCH('УЦН 2.0 (24)'!A132,'показатель 504-п'!T:T,0)),"")</f>
        <v> </v>
      </c>
      <c r="M132" s="624"/>
      <c r="N132" s="622"/>
      <c r="O132" s="147"/>
      <c r="P132" s="147"/>
    </row>
    <row r="133" ht="14.25">
      <c r="A133" s="648">
        <v>813</v>
      </c>
      <c r="B133" s="649" t="str">
        <f>IFERROR(INDEX('показатель 504-п'!A:A,MATCH('УЦН 2.0 (24)'!A133,'показатель 504-п'!T:T,0)),"")</f>
        <v xml:space="preserve">Каратузский р-н</v>
      </c>
      <c r="C133" s="654" t="s">
        <v>322</v>
      </c>
      <c r="D133" s="636">
        <f>IFERROR(INDEX('показатель 504-п'!E:E,MATCH('УЦН 2.0 (24)'!A133,'показатель 504-п'!T:T,0)),"")</f>
        <v>192</v>
      </c>
      <c r="E133" s="652">
        <v>15</v>
      </c>
      <c r="F133" s="652"/>
      <c r="G133" s="660"/>
      <c r="H133" s="367" t="str">
        <f>IFERROR(INDEX('показатель 504-п'!J:J,MATCH('УЦН 2.0 (24)'!A133,'показатель 504-п'!T:T,0)),"")</f>
        <v xml:space="preserve">3G низ</v>
      </c>
      <c r="I133" s="636" t="str">
        <f>IFERROR(INDEX('показатель 504-п'!K:K,MATCH('УЦН 2.0 (24)'!A133,'показатель 504-п'!T:T,0)),"")</f>
        <v xml:space="preserve">Билайн(3G Низкое)</v>
      </c>
      <c r="J133" s="637" t="str">
        <f>IFERROR(INDEX('показатель 504-п'!L:L,MATCH('УЦН 2.0 (24)'!A133,'показатель 504-п'!T:T,0)),"")</f>
        <v> </v>
      </c>
      <c r="K133" s="637" t="str">
        <f>IFERROR(INDEX('показатель 504-п'!M:M,MATCH('УЦН 2.0 (24)'!A133,'показатель 504-п'!T:T,0)),"")</f>
        <v xml:space="preserve">МТС(2G Низкое)</v>
      </c>
      <c r="L133" s="637" t="str">
        <f>IFERROR(INDEX('показатель 504-п'!N:N,MATCH('УЦН 2.0 (24)'!A133,'показатель 504-п'!T:T,0)),"")</f>
        <v xml:space="preserve">Теле2(2G Низкое)</v>
      </c>
      <c r="M133" s="624"/>
      <c r="N133" s="622"/>
      <c r="O133" s="147"/>
      <c r="P133" s="147"/>
    </row>
    <row r="134" ht="14.25">
      <c r="A134" s="648">
        <v>1076</v>
      </c>
      <c r="B134" s="649" t="str">
        <f>IFERROR(INDEX('показатель 504-п'!A:A,MATCH('УЦН 2.0 (24)'!A134,'показатель 504-п'!T:T,0)),"")</f>
        <v xml:space="preserve">Назаровский р-н</v>
      </c>
      <c r="C134" s="654" t="s">
        <v>360</v>
      </c>
      <c r="D134" s="636">
        <f>IFERROR(INDEX('показатель 504-п'!E:E,MATCH('УЦН 2.0 (24)'!A134,'показатель 504-п'!T:T,0)),"")</f>
        <v>172</v>
      </c>
      <c r="E134" s="652">
        <v>15</v>
      </c>
      <c r="F134" s="652"/>
      <c r="G134" s="660"/>
      <c r="H134" s="367" t="str">
        <f>IFERROR(INDEX('показатель 504-п'!J:J,MATCH('УЦН 2.0 (24)'!A134,'показатель 504-п'!T:T,0)),"")</f>
        <v xml:space="preserve">2G низ</v>
      </c>
      <c r="I134" s="636" t="str">
        <f>IFERROR(INDEX('показатель 504-п'!K:K,MATCH('УЦН 2.0 (24)'!A134,'показатель 504-п'!T:T,0)),"")</f>
        <v xml:space="preserve">Билайн(2G Низкое)</v>
      </c>
      <c r="J134" s="637" t="str">
        <f>IFERROR(INDEX('показатель 504-п'!L:L,MATCH('УЦН 2.0 (24)'!A134,'показатель 504-п'!T:T,0)),"")</f>
        <v xml:space="preserve">Мегафон(2G Низкое)</v>
      </c>
      <c r="K134" s="637" t="str">
        <f>IFERROR(INDEX('показатель 504-п'!M:M,MATCH('УЦН 2.0 (24)'!A134,'показатель 504-п'!T:T,0)),"")</f>
        <v> </v>
      </c>
      <c r="L134" s="637" t="str">
        <f>IFERROR(INDEX('показатель 504-п'!N:N,MATCH('УЦН 2.0 (24)'!A134,'показатель 504-п'!T:T,0)),"")</f>
        <v xml:space="preserve">Теле2(2G Низкое)</v>
      </c>
      <c r="M134" s="624"/>
      <c r="N134" s="622"/>
      <c r="O134" s="147"/>
      <c r="P134" s="147"/>
    </row>
    <row r="135" ht="14.25">
      <c r="A135" s="648">
        <v>1391</v>
      </c>
      <c r="B135" s="649" t="str">
        <f>IFERROR(INDEX('показатель 504-п'!A:A,MATCH('УЦН 2.0 (24)'!A135,'показатель 504-п'!T:T,0)),"")</f>
        <v xml:space="preserve">Сухобузимский р-н</v>
      </c>
      <c r="C135" s="654" t="s">
        <v>1435</v>
      </c>
      <c r="D135" s="636">
        <f>IFERROR(INDEX('показатель 504-п'!E:E,MATCH('УЦН 2.0 (24)'!A135,'показатель 504-п'!T:T,0)),"")</f>
        <v>124</v>
      </c>
      <c r="E135" s="652">
        <v>15</v>
      </c>
      <c r="F135" s="652"/>
      <c r="G135" s="660"/>
      <c r="H135" s="367" t="str">
        <f>IFERROR(INDEX('показатель 504-п'!J:J,MATCH('УЦН 2.0 (24)'!A135,'показатель 504-п'!T:T,0)),"")</f>
        <v xml:space="preserve">2G низ</v>
      </c>
      <c r="I135" s="636" t="str">
        <f>IFERROR(INDEX('показатель 504-п'!K:K,MATCH('УЦН 2.0 (24)'!A135,'показатель 504-п'!T:T,0)),"")</f>
        <v> </v>
      </c>
      <c r="J135" s="637" t="str">
        <f>IFERROR(INDEX('показатель 504-п'!L:L,MATCH('УЦН 2.0 (24)'!A135,'показатель 504-п'!T:T,0)),"")</f>
        <v> </v>
      </c>
      <c r="K135" s="637" t="str">
        <f>IFERROR(INDEX('показатель 504-п'!M:M,MATCH('УЦН 2.0 (24)'!A135,'показатель 504-п'!T:T,0)),"")</f>
        <v> </v>
      </c>
      <c r="L135" s="637" t="str">
        <f>IFERROR(INDEX('показатель 504-п'!N:N,MATCH('УЦН 2.0 (24)'!A135,'показатель 504-п'!T:T,0)),"")</f>
        <v xml:space="preserve">Теле2(2G Низкое)</v>
      </c>
      <c r="M135" s="624"/>
      <c r="N135" s="622"/>
      <c r="O135" s="147"/>
      <c r="P135" s="147"/>
    </row>
    <row r="136" ht="14.25">
      <c r="A136" s="648">
        <v>1558</v>
      </c>
      <c r="B136" s="649" t="str">
        <f>IFERROR(INDEX('показатель 504-п'!A:A,MATCH('УЦН 2.0 (24)'!A136,'показатель 504-п'!T:T,0)),"")</f>
        <v xml:space="preserve">Ужурский р-н</v>
      </c>
      <c r="C136" s="654" t="s">
        <v>1436</v>
      </c>
      <c r="D136" s="636">
        <f>IFERROR(INDEX('показатель 504-п'!E:E,MATCH('УЦН 2.0 (24)'!A136,'показатель 504-п'!T:T,0)),"")</f>
        <v>131</v>
      </c>
      <c r="E136" s="652">
        <v>15</v>
      </c>
      <c r="F136" s="652"/>
      <c r="G136" s="660"/>
      <c r="H136" s="367" t="str">
        <f>IFERROR(INDEX('показатель 504-п'!J:J,MATCH('УЦН 2.0 (24)'!A136,'показатель 504-п'!T:T,0)),"")</f>
        <v xml:space="preserve">4G хор</v>
      </c>
      <c r="I136" s="636" t="str">
        <f>IFERROR(INDEX('показатель 504-п'!K:K,MATCH('УЦН 2.0 (24)'!A136,'показатель 504-п'!T:T,0)),"")</f>
        <v> </v>
      </c>
      <c r="J136" s="637" t="str">
        <f>IFERROR(INDEX('показатель 504-п'!L:L,MATCH('УЦН 2.0 (24)'!A136,'показатель 504-п'!T:T,0)),"")</f>
        <v xml:space="preserve">Мегафон(4G Хорошее)</v>
      </c>
      <c r="K136" s="637" t="str">
        <f>IFERROR(INDEX('показатель 504-п'!M:M,MATCH('УЦН 2.0 (24)'!A136,'показатель 504-п'!T:T,0)),"")</f>
        <v> </v>
      </c>
      <c r="L136" s="637" t="str">
        <f>IFERROR(INDEX('показатель 504-п'!N:N,MATCH('УЦН 2.0 (24)'!A136,'показатель 504-п'!T:T,0)),"")</f>
        <v> </v>
      </c>
      <c r="M136" s="624"/>
      <c r="N136" s="622"/>
      <c r="O136" s="147"/>
      <c r="P136" s="147"/>
    </row>
    <row r="137" ht="14.25">
      <c r="A137" s="648">
        <v>407</v>
      </c>
      <c r="B137" s="649" t="str">
        <f>IFERROR(INDEX('показатель 504-п'!A:A,MATCH('УЦН 2.0 (24)'!A137,'показатель 504-п'!T:T,0)),"")</f>
        <v xml:space="preserve">Дивногорск го</v>
      </c>
      <c r="C137" s="654" t="s">
        <v>246</v>
      </c>
      <c r="D137" s="636">
        <f>IFERROR(INDEX('показатель 504-п'!E:E,MATCH('УЦН 2.0 (24)'!A137,'показатель 504-п'!T:T,0)),"")</f>
        <v>428</v>
      </c>
      <c r="E137" s="652">
        <v>14</v>
      </c>
      <c r="F137" s="652"/>
      <c r="G137" s="660"/>
      <c r="H137" s="367" t="str">
        <f>IFERROR(INDEX('показатель 504-п'!J:J,MATCH('УЦН 2.0 (24)'!A137,'показатель 504-п'!T:T,0)),"")</f>
        <v xml:space="preserve">4G хор</v>
      </c>
      <c r="I137" s="636" t="str">
        <f>IFERROR(INDEX('показатель 504-п'!K:K,MATCH('УЦН 2.0 (24)'!A137,'показатель 504-п'!T:T,0)),"")</f>
        <v xml:space="preserve">Билайн(4G Хорошее)</v>
      </c>
      <c r="J137" s="637" t="str">
        <f>IFERROR(INDEX('показатель 504-п'!L:L,MATCH('УЦН 2.0 (24)'!A137,'показатель 504-п'!T:T,0)),"")</f>
        <v xml:space="preserve">Мегафон(4G Хорошее)</v>
      </c>
      <c r="K137" s="637" t="str">
        <f>IFERROR(INDEX('показатель 504-п'!M:M,MATCH('УЦН 2.0 (24)'!A137,'показатель 504-п'!T:T,0)),"")</f>
        <v xml:space="preserve">МТС(4G Хорошее)</v>
      </c>
      <c r="L137" s="637" t="str">
        <f>IFERROR(INDEX('показатель 504-п'!N:N,MATCH('УЦН 2.0 (24)'!A137,'показатель 504-п'!T:T,0)),"")</f>
        <v xml:space="preserve">Теле2(4G Хорошее)</v>
      </c>
      <c r="M137" s="624"/>
      <c r="N137" s="622"/>
      <c r="O137" s="147"/>
      <c r="P137" s="147"/>
    </row>
    <row r="138" ht="14.25">
      <c r="A138" s="648">
        <v>180</v>
      </c>
      <c r="B138" s="649" t="str">
        <f>IFERROR(INDEX('показатель 504-п'!A:A,MATCH('УЦН 2.0 (24)'!A138,'показатель 504-п'!T:T,0)),"")</f>
        <v xml:space="preserve">Березовский р-н</v>
      </c>
      <c r="C138" s="654" t="s">
        <v>1437</v>
      </c>
      <c r="D138" s="636">
        <f>IFERROR(INDEX('показатель 504-п'!E:E,MATCH('УЦН 2.0 (24)'!A138,'показатель 504-п'!T:T,0)),"")</f>
        <v>241</v>
      </c>
      <c r="E138" s="652">
        <v>14</v>
      </c>
      <c r="F138" s="652"/>
      <c r="G138" s="660"/>
      <c r="H138" s="367" t="str">
        <f>IFERROR(INDEX('показатель 504-п'!J:J,MATCH('УЦН 2.0 (24)'!A138,'показатель 504-п'!T:T,0)),"")</f>
        <v xml:space="preserve">4G хор</v>
      </c>
      <c r="I138" s="636" t="str">
        <f>IFERROR(INDEX('показатель 504-п'!K:K,MATCH('УЦН 2.0 (24)'!A138,'показатель 504-п'!T:T,0)),"")</f>
        <v xml:space="preserve">Билайн(2G Низкое)</v>
      </c>
      <c r="J138" s="637" t="str">
        <f>IFERROR(INDEX('показатель 504-п'!L:L,MATCH('УЦН 2.0 (24)'!A138,'показатель 504-п'!T:T,0)),"")</f>
        <v xml:space="preserve">Мегафон(4G Хорошее)</v>
      </c>
      <c r="K138" s="637" t="str">
        <f>IFERROR(INDEX('показатель 504-п'!M:M,MATCH('УЦН 2.0 (24)'!A138,'показатель 504-п'!T:T,0)),"")</f>
        <v xml:space="preserve">МТС(3G Низкое)</v>
      </c>
      <c r="L138" s="637" t="str">
        <f>IFERROR(INDEX('показатель 504-п'!N:N,MATCH('УЦН 2.0 (24)'!A138,'показатель 504-п'!T:T,0)),"")</f>
        <v xml:space="preserve">Теле2(4G Хорошее)</v>
      </c>
      <c r="M138" s="624"/>
      <c r="N138" s="622"/>
      <c r="O138" s="147"/>
      <c r="P138" s="147"/>
    </row>
    <row r="139" ht="14.25">
      <c r="A139" s="648">
        <v>427</v>
      </c>
      <c r="B139" s="649" t="str">
        <f>IFERROR(INDEX('показатель 504-п'!A:A,MATCH('УЦН 2.0 (24)'!A139,'показатель 504-п'!T:T,0)),"")</f>
        <v xml:space="preserve">Емельяновский р-н</v>
      </c>
      <c r="C139" s="654" t="s">
        <v>252</v>
      </c>
      <c r="D139" s="636">
        <f>IFERROR(INDEX('показатель 504-п'!E:E,MATCH('УЦН 2.0 (24)'!A139,'показатель 504-п'!T:T,0)),"")</f>
        <v>335</v>
      </c>
      <c r="E139" s="652">
        <v>14</v>
      </c>
      <c r="F139" s="652"/>
      <c r="G139" s="660"/>
      <c r="H139" s="367" t="str">
        <f>IFERROR(INDEX('показатель 504-п'!J:J,MATCH('УЦН 2.0 (24)'!A139,'показатель 504-п'!T:T,0)),"")</f>
        <v xml:space="preserve">3G хор</v>
      </c>
      <c r="I139" s="636" t="str">
        <f>IFERROR(INDEX('показатель 504-п'!K:K,MATCH('УЦН 2.0 (24)'!A139,'показатель 504-п'!T:T,0)),"")</f>
        <v xml:space="preserve">Билайн(2G Низкое)</v>
      </c>
      <c r="J139" s="637" t="str">
        <f>IFERROR(INDEX('показатель 504-п'!L:L,MATCH('УЦН 2.0 (24)'!A139,'показатель 504-п'!T:T,0)),"")</f>
        <v xml:space="preserve">Мегафон(3G Низкое)</v>
      </c>
      <c r="K139" s="637" t="str">
        <f>IFERROR(INDEX('показатель 504-п'!M:M,MATCH('УЦН 2.0 (24)'!A139,'показатель 504-п'!T:T,0)),"")</f>
        <v xml:space="preserve">МТС(3G Хорошее)</v>
      </c>
      <c r="L139" s="637" t="str">
        <f>IFERROR(INDEX('показатель 504-п'!N:N,MATCH('УЦН 2.0 (24)'!A139,'показатель 504-п'!T:T,0)),"")</f>
        <v xml:space="preserve">Теле2(4G Низкое)</v>
      </c>
      <c r="M139" s="624"/>
      <c r="N139" s="622"/>
      <c r="O139" s="147"/>
      <c r="P139" s="147"/>
    </row>
    <row r="140" ht="14.25">
      <c r="A140" s="648">
        <v>907</v>
      </c>
      <c r="B140" s="649" t="str">
        <f>IFERROR(INDEX('показатель 504-п'!A:A,MATCH('УЦН 2.0 (24)'!A140,'показатель 504-п'!T:T,0)),"")</f>
        <v xml:space="preserve">Курагинский р-н</v>
      </c>
      <c r="C140" s="654" t="s">
        <v>1438</v>
      </c>
      <c r="D140" s="636">
        <f>IFERROR(INDEX('показатель 504-п'!E:E,MATCH('УЦН 2.0 (24)'!A140,'показатель 504-п'!T:T,0)),"")</f>
        <v>498</v>
      </c>
      <c r="E140" s="652">
        <v>14</v>
      </c>
      <c r="F140" s="652"/>
      <c r="G140" s="660"/>
      <c r="H140" s="367" t="str">
        <f>IFERROR(INDEX('показатель 504-п'!J:J,MATCH('УЦН 2.0 (24)'!A140,'показатель 504-п'!T:T,0)),"")</f>
        <v xml:space="preserve">3G хор</v>
      </c>
      <c r="I140" s="636" t="str">
        <f>IFERROR(INDEX('показатель 504-п'!K:K,MATCH('УЦН 2.0 (24)'!A140,'показатель 504-п'!T:T,0)),"")</f>
        <v xml:space="preserve">Билайн(2G Низкое)</v>
      </c>
      <c r="J140" s="637" t="str">
        <f>IFERROR(INDEX('показатель 504-п'!L:L,MATCH('УЦН 2.0 (24)'!A140,'показатель 504-п'!T:T,0)),"")</f>
        <v xml:space="preserve">Мегафон(2G Низкое)</v>
      </c>
      <c r="K140" s="637" t="str">
        <f>IFERROR(INDEX('показатель 504-п'!M:M,MATCH('УЦН 2.0 (24)'!A140,'показатель 504-п'!T:T,0)),"")</f>
        <v xml:space="preserve">МТС(2G Низкое)</v>
      </c>
      <c r="L140" s="637" t="str">
        <f>IFERROR(INDEX('показатель 504-п'!N:N,MATCH('УЦН 2.0 (24)'!A140,'показатель 504-п'!T:T,0)),"")</f>
        <v xml:space="preserve">Теле2(3G Хорошее)</v>
      </c>
      <c r="M140" s="624"/>
      <c r="N140" s="622"/>
      <c r="O140" s="147"/>
      <c r="P140" s="147"/>
    </row>
    <row r="141" ht="14.25">
      <c r="A141" s="648">
        <v>1040</v>
      </c>
      <c r="B141" s="649" t="str">
        <f>IFERROR(INDEX('показатель 504-п'!A:A,MATCH('УЦН 2.0 (24)'!A141,'показатель 504-п'!T:T,0)),"")</f>
        <v xml:space="preserve">Минусинский р-н</v>
      </c>
      <c r="C141" s="654" t="s">
        <v>355</v>
      </c>
      <c r="D141" s="636">
        <f>IFERROR(INDEX('показатель 504-п'!E:E,MATCH('УЦН 2.0 (24)'!A141,'показатель 504-п'!T:T,0)),"")</f>
        <v>374</v>
      </c>
      <c r="E141" s="652">
        <v>14</v>
      </c>
      <c r="F141" s="652"/>
      <c r="G141" s="660"/>
      <c r="H141" s="367" t="str">
        <f>IFERROR(INDEX('показатель 504-п'!J:J,MATCH('УЦН 2.0 (24)'!A141,'показатель 504-п'!T:T,0)),"")</f>
        <v xml:space="preserve">4G хор</v>
      </c>
      <c r="I141" s="636" t="str">
        <f>IFERROR(INDEX('показатель 504-п'!K:K,MATCH('УЦН 2.0 (24)'!A141,'показатель 504-п'!T:T,0)),"")</f>
        <v xml:space="preserve">Билайн(4G Хорошее)</v>
      </c>
      <c r="J141" s="637" t="str">
        <f>IFERROR(INDEX('показатель 504-п'!L:L,MATCH('УЦН 2.0 (24)'!A141,'показатель 504-п'!T:T,0)),"")</f>
        <v xml:space="preserve">Мегафон(4G Хорошее)</v>
      </c>
      <c r="K141" s="637" t="str">
        <f>IFERROR(INDEX('показатель 504-п'!M:M,MATCH('УЦН 2.0 (24)'!A141,'показатель 504-п'!T:T,0)),"")</f>
        <v xml:space="preserve">МТС(4G Хорошее)</v>
      </c>
      <c r="L141" s="637" t="str">
        <f>IFERROR(INDEX('показатель 504-п'!N:N,MATCH('УЦН 2.0 (24)'!A141,'показатель 504-п'!T:T,0)),"")</f>
        <v xml:space="preserve">Теле2(4G Хорошее)</v>
      </c>
      <c r="M141" s="624"/>
      <c r="N141" s="622"/>
      <c r="O141" s="147"/>
      <c r="P141" s="147"/>
    </row>
    <row r="142" ht="14.25">
      <c r="A142" s="648">
        <v>1220</v>
      </c>
      <c r="B142" s="649" t="str">
        <f>IFERROR(INDEX('показатель 504-п'!A:A,MATCH('УЦН 2.0 (24)'!A142,'показатель 504-п'!T:T,0)),"")</f>
        <v xml:space="preserve">Новоселовский р-н</v>
      </c>
      <c r="C142" s="654" t="s">
        <v>1439</v>
      </c>
      <c r="D142" s="636">
        <f>IFERROR(INDEX('показатель 504-п'!E:E,MATCH('УЦН 2.0 (24)'!A142,'показатель 504-п'!T:T,0)),"")</f>
        <v>477</v>
      </c>
      <c r="E142" s="652">
        <v>14</v>
      </c>
      <c r="F142" s="652"/>
      <c r="G142" s="660"/>
      <c r="H142" s="367" t="str">
        <f>IFERROR(INDEX('показатель 504-п'!J:J,MATCH('УЦН 2.0 (24)'!A142,'показатель 504-п'!T:T,0)),"")</f>
        <v xml:space="preserve">4G хор</v>
      </c>
      <c r="I142" s="636" t="str">
        <f>IFERROR(INDEX('показатель 504-п'!K:K,MATCH('УЦН 2.0 (24)'!A142,'показатель 504-п'!T:T,0)),"")</f>
        <v> </v>
      </c>
      <c r="J142" s="637" t="str">
        <f>IFERROR(INDEX('показатель 504-п'!L:L,MATCH('УЦН 2.0 (24)'!A142,'показатель 504-п'!T:T,0)),"")</f>
        <v xml:space="preserve">Мегафон(4G Хорошее)</v>
      </c>
      <c r="K142" s="637" t="str">
        <f>IFERROR(INDEX('показатель 504-п'!M:M,MATCH('УЦН 2.0 (24)'!A142,'показатель 504-п'!T:T,0)),"")</f>
        <v> </v>
      </c>
      <c r="L142" s="637" t="str">
        <f>IFERROR(INDEX('показатель 504-п'!N:N,MATCH('УЦН 2.0 (24)'!A142,'показатель 504-п'!T:T,0)),"")</f>
        <v xml:space="preserve">Теле2(4G Хорошее)</v>
      </c>
      <c r="M142" s="624"/>
      <c r="N142" s="622"/>
      <c r="O142" s="147"/>
      <c r="P142" s="147"/>
    </row>
    <row r="143" ht="14.25">
      <c r="A143" s="648">
        <v>1333</v>
      </c>
      <c r="B143" s="649" t="str">
        <f>IFERROR(INDEX('показатель 504-п'!A:A,MATCH('УЦН 2.0 (24)'!A143,'показатель 504-п'!T:T,0)),"")</f>
        <v xml:space="preserve">Рыбинский р-н</v>
      </c>
      <c r="C143" s="654" t="s">
        <v>1440</v>
      </c>
      <c r="D143" s="636">
        <f>IFERROR(INDEX('показатель 504-п'!E:E,MATCH('УЦН 2.0 (24)'!A143,'показатель 504-п'!T:T,0)),"")</f>
        <v>112</v>
      </c>
      <c r="E143" s="652">
        <v>14</v>
      </c>
      <c r="F143" s="652"/>
      <c r="G143" s="660"/>
      <c r="H143" s="367" t="str">
        <f>IFERROR(INDEX('показатель 504-п'!J:J,MATCH('УЦН 2.0 (24)'!A143,'показатель 504-п'!T:T,0)),"")</f>
        <v xml:space="preserve">3G хор</v>
      </c>
      <c r="I143" s="636" t="str">
        <f>IFERROR(INDEX('показатель 504-п'!K:K,MATCH('УЦН 2.0 (24)'!A143,'показатель 504-п'!T:T,0)),"")</f>
        <v xml:space="preserve">Билайн(2G Низкое)</v>
      </c>
      <c r="J143" s="637" t="str">
        <f>IFERROR(INDEX('показатель 504-п'!L:L,MATCH('УЦН 2.0 (24)'!A143,'показатель 504-п'!T:T,0)),"")</f>
        <v xml:space="preserve">Мегафон(2G Низкое)</v>
      </c>
      <c r="K143" s="637" t="str">
        <f>IFERROR(INDEX('показатель 504-п'!M:M,MATCH('УЦН 2.0 (24)'!A143,'показатель 504-п'!T:T,0)),"")</f>
        <v xml:space="preserve">МТС(3G Хорошее)</v>
      </c>
      <c r="L143" s="637" t="str">
        <f>IFERROR(INDEX('показатель 504-п'!N:N,MATCH('УЦН 2.0 (24)'!A143,'показатель 504-п'!T:T,0)),"")</f>
        <v xml:space="preserve">Теле2(3G Низкое)</v>
      </c>
      <c r="M143" s="624"/>
      <c r="N143" s="622"/>
      <c r="O143" s="147"/>
      <c r="P143" s="147"/>
    </row>
    <row r="144" ht="14.25">
      <c r="A144" s="648">
        <v>1409</v>
      </c>
      <c r="B144" s="649" t="str">
        <f>IFERROR(INDEX('показатель 504-п'!A:A,MATCH('УЦН 2.0 (24)'!A144,'показатель 504-п'!T:T,0)),"")</f>
        <v xml:space="preserve">Сухобузимский р-н</v>
      </c>
      <c r="C144" s="654" t="s">
        <v>112</v>
      </c>
      <c r="D144" s="636">
        <f>IFERROR(INDEX('показатель 504-п'!E:E,MATCH('УЦН 2.0 (24)'!A144,'показатель 504-п'!T:T,0)),"")</f>
        <v>183</v>
      </c>
      <c r="E144" s="652">
        <v>14</v>
      </c>
      <c r="F144" s="652"/>
      <c r="G144" s="660"/>
      <c r="H144" s="367" t="str">
        <f>IFERROR(INDEX('показатель 504-п'!J:J,MATCH('УЦН 2.0 (24)'!A144,'показатель 504-п'!T:T,0)),"")</f>
        <v xml:space="preserve">4G низ</v>
      </c>
      <c r="I144" s="636" t="str">
        <f>IFERROR(INDEX('показатель 504-п'!K:K,MATCH('УЦН 2.0 (24)'!A144,'показатель 504-п'!T:T,0)),"")</f>
        <v> </v>
      </c>
      <c r="J144" s="637" t="str">
        <f>IFERROR(INDEX('показатель 504-п'!L:L,MATCH('УЦН 2.0 (24)'!A144,'показатель 504-п'!T:T,0)),"")</f>
        <v xml:space="preserve">Мегафон(3G Низкое)</v>
      </c>
      <c r="K144" s="637" t="str">
        <f>IFERROR(INDEX('показатель 504-п'!M:M,MATCH('УЦН 2.0 (24)'!A144,'показатель 504-п'!T:T,0)),"")</f>
        <v xml:space="preserve">МТС(2G Низкое)</v>
      </c>
      <c r="L144" s="637" t="str">
        <f>IFERROR(INDEX('показатель 504-п'!N:N,MATCH('УЦН 2.0 (24)'!A144,'показатель 504-п'!T:T,0)),"")</f>
        <v xml:space="preserve">Теле2(4G Низкое)</v>
      </c>
      <c r="M144" s="624"/>
      <c r="N144" s="622"/>
      <c r="O144" s="147"/>
      <c r="P144" s="147"/>
    </row>
    <row r="145" ht="14.25">
      <c r="A145" s="648">
        <v>1425</v>
      </c>
      <c r="B145" s="649" t="str">
        <f>IFERROR(INDEX('показатель 504-п'!A:A,MATCH('УЦН 2.0 (24)'!A145,'показатель 504-п'!T:T,0)),"")</f>
        <v xml:space="preserve">Таймырский Долгано-Ненецкий р-н</v>
      </c>
      <c r="C145" s="654" t="s">
        <v>610</v>
      </c>
      <c r="D145" s="636">
        <f>IFERROR(INDEX('показатель 504-п'!E:E,MATCH('УЦН 2.0 (24)'!A145,'показатель 504-п'!T:T,0)),"")</f>
        <v>340</v>
      </c>
      <c r="E145" s="652">
        <v>14</v>
      </c>
      <c r="F145" s="652"/>
      <c r="G145" s="660"/>
      <c r="H145" s="367" t="str">
        <f>IFERROR(INDEX('показатель 504-п'!J:J,MATCH('УЦН 2.0 (24)'!A145,'показатель 504-п'!T:T,0)),"")</f>
        <v xml:space="preserve">4G хор</v>
      </c>
      <c r="I145" s="636">
        <f>IFERROR(INDEX('показатель 504-п'!K:K,MATCH('УЦН 2.0 (24)'!A145,'показатель 504-п'!T:T,0)),"")</f>
        <v>0</v>
      </c>
      <c r="J145" s="637">
        <f>IFERROR(INDEX('показатель 504-п'!L:L,MATCH('УЦН 2.0 (24)'!A145,'показатель 504-п'!T:T,0)),"")</f>
        <v>0</v>
      </c>
      <c r="K145" s="637" t="str">
        <f>IFERROR(INDEX('показатель 504-п'!M:M,MATCH('УЦН 2.0 (24)'!A145,'показатель 504-п'!T:T,0)),"")</f>
        <v xml:space="preserve">МТС(4G Хорошее)</v>
      </c>
      <c r="L145" s="637">
        <f>IFERROR(INDEX('показатель 504-п'!N:N,MATCH('УЦН 2.0 (24)'!A145,'показатель 504-п'!T:T,0)),"")</f>
        <v>0</v>
      </c>
      <c r="M145" s="624"/>
      <c r="N145" s="622"/>
      <c r="O145" s="147"/>
      <c r="P145" s="147"/>
    </row>
    <row r="146" ht="14.25">
      <c r="A146" s="648">
        <v>1447</v>
      </c>
      <c r="B146" s="649" t="str">
        <f>IFERROR(INDEX('показатель 504-п'!A:A,MATCH('УЦН 2.0 (24)'!A146,'показатель 504-п'!T:T,0)),"")</f>
        <v xml:space="preserve">Таймырский Долгано-Ненецкий р-н</v>
      </c>
      <c r="C146" s="654" t="s">
        <v>646</v>
      </c>
      <c r="D146" s="636">
        <f>IFERROR(INDEX('показатель 504-п'!E:E,MATCH('УЦН 2.0 (24)'!A146,'показатель 504-п'!T:T,0)),"")</f>
        <v>216</v>
      </c>
      <c r="E146" s="652">
        <v>14</v>
      </c>
      <c r="F146" s="652"/>
      <c r="G146" s="660"/>
      <c r="H146" s="367" t="str">
        <f>IFERROR(INDEX('показатель 504-п'!J:J,MATCH('УЦН 2.0 (24)'!A146,'показатель 504-п'!T:T,0)),"")</f>
        <v xml:space="preserve">4G хор</v>
      </c>
      <c r="I146" s="636">
        <f>IFERROR(INDEX('показатель 504-п'!K:K,MATCH('УЦН 2.0 (24)'!A146,'показатель 504-п'!T:T,0)),"")</f>
        <v>0</v>
      </c>
      <c r="J146" s="637" t="str">
        <f>IFERROR(INDEX('показатель 504-п'!L:L,MATCH('УЦН 2.0 (24)'!A146,'показатель 504-п'!T:T,0)),"")</f>
        <v xml:space="preserve">Мегафон(4G Хорошее)</v>
      </c>
      <c r="K146" s="637">
        <f>IFERROR(INDEX('показатель 504-п'!M:M,MATCH('УЦН 2.0 (24)'!A146,'показатель 504-п'!T:T,0)),"")</f>
        <v>0</v>
      </c>
      <c r="L146" s="637">
        <f>IFERROR(INDEX('показатель 504-п'!N:N,MATCH('УЦН 2.0 (24)'!A146,'показатель 504-п'!T:T,0)),"")</f>
        <v>0</v>
      </c>
      <c r="M146" s="624"/>
      <c r="N146" s="622"/>
      <c r="O146" s="147"/>
      <c r="P146" s="147"/>
    </row>
    <row r="147" ht="14.25">
      <c r="A147" s="648">
        <v>1648</v>
      </c>
      <c r="B147" s="649" t="str">
        <f>IFERROR(INDEX('показатель 504-п'!A:A,MATCH('УЦН 2.0 (24)'!A147,'показатель 504-п'!T:T,0)),"")</f>
        <v xml:space="preserve">Шарыповский округ</v>
      </c>
      <c r="C147" s="654" t="s">
        <v>1441</v>
      </c>
      <c r="D147" s="636">
        <f>IFERROR(INDEX('показатель 504-п'!E:E,MATCH('УЦН 2.0 (24)'!A147,'показатель 504-п'!T:T,0)),"")</f>
        <v>185</v>
      </c>
      <c r="E147" s="652">
        <v>13</v>
      </c>
      <c r="F147" s="652"/>
      <c r="G147" s="660"/>
      <c r="H147" s="367" t="str">
        <f>IFERROR(INDEX('показатель 504-п'!J:J,MATCH('УЦН 2.0 (24)'!A147,'показатель 504-п'!T:T,0)),"")</f>
        <v xml:space="preserve">4G хор</v>
      </c>
      <c r="I147" s="636" t="str">
        <f>IFERROR(INDEX('показатель 504-п'!K:K,MATCH('УЦН 2.0 (24)'!A147,'показатель 504-п'!T:T,0)),"")</f>
        <v xml:space="preserve">Билайн(4G Хорошее)</v>
      </c>
      <c r="J147" s="637" t="str">
        <f>IFERROR(INDEX('показатель 504-п'!L:L,MATCH('УЦН 2.0 (24)'!A147,'показатель 504-п'!T:T,0)),"")</f>
        <v xml:space="preserve">Мегафон(4G Хорошее)</v>
      </c>
      <c r="K147" s="637" t="str">
        <f>IFERROR(INDEX('показатель 504-п'!M:M,MATCH('УЦН 2.0 (24)'!A147,'показатель 504-п'!T:T,0)),"")</f>
        <v xml:space="preserve">МТС(4G Хорошее)</v>
      </c>
      <c r="L147" s="637" t="str">
        <f>IFERROR(INDEX('показатель 504-п'!N:N,MATCH('УЦН 2.0 (24)'!A147,'показатель 504-п'!T:T,0)),"")</f>
        <v xml:space="preserve">Теле2(4G Хорошее)</v>
      </c>
      <c r="M147" s="624"/>
      <c r="N147" s="622"/>
      <c r="O147" s="147"/>
      <c r="P147" s="147"/>
    </row>
    <row r="148" ht="14.25">
      <c r="A148" s="648">
        <v>1639</v>
      </c>
      <c r="B148" s="649" t="str">
        <f>IFERROR(INDEX('показатель 504-п'!A:A,MATCH('УЦН 2.0 (24)'!A148,'показатель 504-п'!T:T,0)),"")</f>
        <v xml:space="preserve">Шарыповский округ</v>
      </c>
      <c r="C148" s="654" t="s">
        <v>438</v>
      </c>
      <c r="D148" s="636">
        <f>IFERROR(INDEX('показатель 504-п'!E:E,MATCH('УЦН 2.0 (24)'!A148,'показатель 504-п'!T:T,0)),"")</f>
        <v>327</v>
      </c>
      <c r="E148" s="652">
        <v>13</v>
      </c>
      <c r="F148" s="652"/>
      <c r="G148" s="660"/>
      <c r="H148" s="367" t="str">
        <f>IFERROR(INDEX('показатель 504-п'!J:J,MATCH('УЦН 2.0 (24)'!A148,'показатель 504-п'!T:T,0)),"")</f>
        <v xml:space="preserve">4G хор</v>
      </c>
      <c r="I148" s="636" t="str">
        <f>IFERROR(INDEX('показатель 504-п'!K:K,MATCH('УЦН 2.0 (24)'!A148,'показатель 504-п'!T:T,0)),"")</f>
        <v xml:space="preserve">Билайн(4G Низкое)</v>
      </c>
      <c r="J148" s="637" t="str">
        <f>IFERROR(INDEX('показатель 504-п'!L:L,MATCH('УЦН 2.0 (24)'!A148,'показатель 504-п'!T:T,0)),"")</f>
        <v xml:space="preserve">Мегафон(4G Хорошее)</v>
      </c>
      <c r="K148" s="637" t="str">
        <f>IFERROR(INDEX('показатель 504-п'!M:M,MATCH('УЦН 2.0 (24)'!A148,'показатель 504-п'!T:T,0)),"")</f>
        <v xml:space="preserve">МТС(4G Низкое)</v>
      </c>
      <c r="L148" s="637" t="str">
        <f>IFERROR(INDEX('показатель 504-п'!N:N,MATCH('УЦН 2.0 (24)'!A148,'показатель 504-п'!T:T,0)),"")</f>
        <v xml:space="preserve">Теле2(4G Хорошее)</v>
      </c>
      <c r="M148" s="624"/>
      <c r="N148" s="622"/>
      <c r="O148" s="147"/>
      <c r="P148" s="147"/>
    </row>
    <row r="149" ht="14.25">
      <c r="A149" s="648">
        <v>33</v>
      </c>
      <c r="B149" s="649" t="str">
        <f>IFERROR(INDEX('показатель 504-п'!A:A,MATCH('УЦН 2.0 (24)'!A149,'показатель 504-п'!T:T,0)),"")</f>
        <v xml:space="preserve">Абанский р-н</v>
      </c>
      <c r="C149" s="654" t="s">
        <v>203</v>
      </c>
      <c r="D149" s="636">
        <f>IFERROR(INDEX('показатель 504-п'!E:E,MATCH('УЦН 2.0 (24)'!A149,'показатель 504-п'!T:T,0)),"")</f>
        <v>290</v>
      </c>
      <c r="E149" s="652">
        <v>13</v>
      </c>
      <c r="F149" s="652"/>
      <c r="G149" s="660"/>
      <c r="H149" s="367" t="str">
        <f>IFERROR(INDEX('показатель 504-п'!J:J,MATCH('УЦН 2.0 (24)'!A149,'показатель 504-п'!T:T,0)),"")</f>
        <v xml:space="preserve">4G хор</v>
      </c>
      <c r="I149" s="636">
        <f>IFERROR(INDEX('показатель 504-п'!K:K,MATCH('УЦН 2.0 (24)'!A149,'показатель 504-п'!T:T,0)),"")</f>
        <v>0</v>
      </c>
      <c r="J149" s="637" t="str">
        <f>IFERROR(INDEX('показатель 504-п'!L:L,MATCH('УЦН 2.0 (24)'!A149,'показатель 504-п'!T:T,0)),"")</f>
        <v xml:space="preserve">Мегафон(4G Хорошее)</v>
      </c>
      <c r="K149" s="637">
        <f>IFERROR(INDEX('показатель 504-п'!M:M,MATCH('УЦН 2.0 (24)'!A149,'показатель 504-п'!T:T,0)),"")</f>
        <v>0</v>
      </c>
      <c r="L149" s="637">
        <f>IFERROR(INDEX('показатель 504-п'!N:N,MATCH('УЦН 2.0 (24)'!A149,'показатель 504-п'!T:T,0)),"")</f>
        <v>0</v>
      </c>
      <c r="M149" s="624"/>
      <c r="N149" s="622"/>
      <c r="O149" s="147"/>
      <c r="P149" s="147"/>
    </row>
    <row r="150" ht="14.25">
      <c r="A150" s="648">
        <v>79</v>
      </c>
      <c r="B150" s="649" t="str">
        <f>IFERROR(INDEX('показатель 504-п'!A:A,MATCH('УЦН 2.0 (24)'!A150,'показатель 504-п'!T:T,0)),"")</f>
        <v xml:space="preserve">Ачинский р-н</v>
      </c>
      <c r="C150" s="654" t="s">
        <v>1442</v>
      </c>
      <c r="D150" s="636">
        <f>IFERROR(INDEX('показатель 504-п'!E:E,MATCH('УЦН 2.0 (24)'!A150,'показатель 504-п'!T:T,0)),"")</f>
        <v>151</v>
      </c>
      <c r="E150" s="652">
        <v>13</v>
      </c>
      <c r="F150" s="652"/>
      <c r="G150" s="660"/>
      <c r="H150" s="367" t="str">
        <f>IFERROR(INDEX('показатель 504-п'!J:J,MATCH('УЦН 2.0 (24)'!A150,'показатель 504-п'!T:T,0)),"")</f>
        <v xml:space="preserve">3G хор</v>
      </c>
      <c r="I150" s="636" t="str">
        <f>IFERROR(INDEX('показатель 504-п'!K:K,MATCH('УЦН 2.0 (24)'!A150,'показатель 504-п'!T:T,0)),"")</f>
        <v xml:space="preserve">Билайн(3G Хорошее)</v>
      </c>
      <c r="J150" s="637" t="str">
        <f>IFERROR(INDEX('показатель 504-п'!L:L,MATCH('УЦН 2.0 (24)'!A150,'показатель 504-п'!T:T,0)),"")</f>
        <v xml:space="preserve">Мегафон(3G Хорошее)</v>
      </c>
      <c r="K150" s="637" t="str">
        <f>IFERROR(INDEX('показатель 504-п'!M:M,MATCH('УЦН 2.0 (24)'!A150,'показатель 504-п'!T:T,0)),"")</f>
        <v xml:space="preserve">МТС(3G Хорошее)</v>
      </c>
      <c r="L150" s="637" t="str">
        <f>IFERROR(INDEX('показатель 504-п'!N:N,MATCH('УЦН 2.0 (24)'!A150,'показатель 504-п'!T:T,0)),"")</f>
        <v xml:space="preserve">Теле2(3G Хорошее)</v>
      </c>
      <c r="M150" s="624"/>
      <c r="N150" s="622"/>
      <c r="O150" s="147"/>
      <c r="P150" s="147"/>
    </row>
    <row r="151" ht="14.25">
      <c r="A151" s="648">
        <v>44</v>
      </c>
      <c r="B151" s="649" t="str">
        <f>IFERROR(INDEX('показатель 504-п'!A:A,MATCH('УЦН 2.0 (24)'!A151,'показатель 504-п'!T:T,0)),"")</f>
        <v xml:space="preserve">Абанский р-н</v>
      </c>
      <c r="C151" s="654" t="s">
        <v>212</v>
      </c>
      <c r="D151" s="636">
        <f>IFERROR(INDEX('показатель 504-п'!E:E,MATCH('УЦН 2.0 (24)'!A151,'показатель 504-п'!T:T,0)),"")</f>
        <v>52</v>
      </c>
      <c r="E151" s="652">
        <v>13</v>
      </c>
      <c r="F151" s="652"/>
      <c r="G151" s="660"/>
      <c r="H151" s="367" t="str">
        <f>IFERROR(INDEX('показатель 504-п'!J:J,MATCH('УЦН 2.0 (24)'!A151,'показатель 504-п'!T:T,0)),"")</f>
        <v xml:space="preserve">2G хор</v>
      </c>
      <c r="I151" s="636">
        <f>IFERROR(INDEX('показатель 504-п'!K:K,MATCH('УЦН 2.0 (24)'!A151,'показатель 504-п'!T:T,0)),"")</f>
        <v>0</v>
      </c>
      <c r="J151" s="637" t="str">
        <f>IFERROR(INDEX('показатель 504-п'!L:L,MATCH('УЦН 2.0 (24)'!A151,'показатель 504-п'!T:T,0)),"")</f>
        <v xml:space="preserve">Мегафон(2G Хорошее)</v>
      </c>
      <c r="K151" s="637">
        <f>IFERROR(INDEX('показатель 504-п'!M:M,MATCH('УЦН 2.0 (24)'!A151,'показатель 504-п'!T:T,0)),"")</f>
        <v>0</v>
      </c>
      <c r="L151" s="637">
        <f>IFERROR(INDEX('показатель 504-п'!N:N,MATCH('УЦН 2.0 (24)'!A151,'показатель 504-п'!T:T,0)),"")</f>
        <v>0</v>
      </c>
      <c r="M151" s="624"/>
      <c r="N151" s="622"/>
      <c r="O151" s="147"/>
      <c r="P151" s="147"/>
    </row>
    <row r="152" ht="14.25">
      <c r="A152" s="648">
        <v>397</v>
      </c>
      <c r="B152" s="649" t="str">
        <f>IFERROR(INDEX('показатель 504-п'!A:A,MATCH('УЦН 2.0 (24)'!A152,'показатель 504-п'!T:T,0)),"")</f>
        <v xml:space="preserve">Дзержинский р-н</v>
      </c>
      <c r="C152" s="654" t="s">
        <v>1210</v>
      </c>
      <c r="D152" s="636">
        <f>IFERROR(INDEX('показатель 504-п'!E:E,MATCH('УЦН 2.0 (24)'!A152,'показатель 504-п'!T:T,0)),"")</f>
        <v>463</v>
      </c>
      <c r="E152" s="652">
        <v>13</v>
      </c>
      <c r="F152" s="652"/>
      <c r="G152" s="660"/>
      <c r="H152" s="367" t="str">
        <f>IFERROR(INDEX('показатель 504-п'!J:J,MATCH('УЦН 2.0 (24)'!A152,'показатель 504-п'!T:T,0)),"")</f>
        <v xml:space="preserve">4G хор</v>
      </c>
      <c r="I152" s="636">
        <f>IFERROR(INDEX('показатель 504-п'!K:K,MATCH('УЦН 2.0 (24)'!A152,'показатель 504-п'!T:T,0)),"")</f>
        <v>0</v>
      </c>
      <c r="J152" s="637">
        <f>IFERROR(INDEX('показатель 504-п'!L:L,MATCH('УЦН 2.0 (24)'!A152,'показатель 504-п'!T:T,0)),"")</f>
        <v>0</v>
      </c>
      <c r="K152" s="637">
        <f>IFERROR(INDEX('показатель 504-п'!M:M,MATCH('УЦН 2.0 (24)'!A152,'показатель 504-п'!T:T,0)),"")</f>
        <v>0</v>
      </c>
      <c r="L152" s="637" t="str">
        <f>IFERROR(INDEX('показатель 504-п'!N:N,MATCH('УЦН 2.0 (24)'!A152,'показатель 504-п'!T:T,0)),"")</f>
        <v xml:space="preserve">Теле2(4G Хорошее)</v>
      </c>
      <c r="M152" s="624"/>
      <c r="N152" s="622"/>
      <c r="O152" s="147"/>
      <c r="P152" s="147"/>
    </row>
    <row r="153" ht="14.25">
      <c r="A153" s="648">
        <v>455</v>
      </c>
      <c r="B153" s="649" t="str">
        <f>IFERROR(INDEX('показатель 504-п'!A:A,MATCH('УЦН 2.0 (24)'!A153,'показатель 504-п'!T:T,0)),"")</f>
        <v xml:space="preserve">Емельяновский р-н</v>
      </c>
      <c r="C153" s="654" t="s">
        <v>1443</v>
      </c>
      <c r="D153" s="636">
        <f>IFERROR(INDEX('показатель 504-п'!E:E,MATCH('УЦН 2.0 (24)'!A153,'показатель 504-п'!T:T,0)),"")</f>
        <v>152</v>
      </c>
      <c r="E153" s="652">
        <v>13</v>
      </c>
      <c r="F153" s="652"/>
      <c r="G153" s="660"/>
      <c r="H153" s="367" t="str">
        <f>IFERROR(INDEX('показатель 504-п'!J:J,MATCH('УЦН 2.0 (24)'!A153,'показатель 504-п'!T:T,0)),"")</f>
        <v xml:space="preserve">3G хор</v>
      </c>
      <c r="I153" s="636" t="str">
        <f>IFERROR(INDEX('показатель 504-п'!K:K,MATCH('УЦН 2.0 (24)'!A153,'показатель 504-п'!T:T,0)),"")</f>
        <v xml:space="preserve">Билайн(2G Низкое)</v>
      </c>
      <c r="J153" s="637" t="str">
        <f>IFERROR(INDEX('показатель 504-п'!L:L,MATCH('УЦН 2.0 (24)'!A153,'показатель 504-п'!T:T,0)),"")</f>
        <v xml:space="preserve">Мегафон(3G Хорошее)</v>
      </c>
      <c r="K153" s="637" t="str">
        <f>IFERROR(INDEX('показатель 504-п'!M:M,MATCH('УЦН 2.0 (24)'!A153,'показатель 504-п'!T:T,0)),"")</f>
        <v xml:space="preserve">МТС(3G Хорошее)</v>
      </c>
      <c r="L153" s="637" t="str">
        <f>IFERROR(INDEX('показатель 504-п'!N:N,MATCH('УЦН 2.0 (24)'!A153,'показатель 504-п'!T:T,0)),"")</f>
        <v xml:space="preserve">Теле2(2G Низкое)</v>
      </c>
      <c r="M153" s="624"/>
      <c r="N153" s="622"/>
      <c r="O153" s="147"/>
      <c r="P153" s="147"/>
    </row>
    <row r="154" ht="14.25">
      <c r="A154" s="648">
        <v>480</v>
      </c>
      <c r="B154" s="649" t="str">
        <f>IFERROR(INDEX('показатель 504-п'!A:A,MATCH('УЦН 2.0 (24)'!A154,'показатель 504-п'!T:T,0)),"")</f>
        <v xml:space="preserve">Енисейский р-н</v>
      </c>
      <c r="C154" s="654" t="s">
        <v>1444</v>
      </c>
      <c r="D154" s="636">
        <f>IFERROR(INDEX('показатель 504-п'!E:E,MATCH('УЦН 2.0 (24)'!A154,'показатель 504-п'!T:T,0)),"")</f>
        <v>135</v>
      </c>
      <c r="E154" s="652">
        <v>13</v>
      </c>
      <c r="F154" s="652"/>
      <c r="G154" s="660"/>
      <c r="H154" s="367" t="str">
        <f>IFERROR(INDEX('показатель 504-п'!J:J,MATCH('УЦН 2.0 (24)'!A154,'показатель 504-п'!T:T,0)),"")</f>
        <v xml:space="preserve">2G низ</v>
      </c>
      <c r="I154" s="636" t="str">
        <f>IFERROR(INDEX('показатель 504-п'!K:K,MATCH('УЦН 2.0 (24)'!A154,'показатель 504-п'!T:T,0)),"")</f>
        <v> </v>
      </c>
      <c r="J154" s="637" t="str">
        <f>IFERROR(INDEX('показатель 504-п'!L:L,MATCH('УЦН 2.0 (24)'!A154,'показатель 504-п'!T:T,0)),"")</f>
        <v> </v>
      </c>
      <c r="K154" s="637" t="str">
        <f>IFERROR(INDEX('показатель 504-п'!M:M,MATCH('УЦН 2.0 (24)'!A154,'показатель 504-п'!T:T,0)),"")</f>
        <v> </v>
      </c>
      <c r="L154" s="637" t="str">
        <f>IFERROR(INDEX('показатель 504-п'!N:N,MATCH('УЦН 2.0 (24)'!A154,'показатель 504-п'!T:T,0)),"")</f>
        <v xml:space="preserve">Теле2(2G Низкое)</v>
      </c>
      <c r="M154" s="624"/>
      <c r="N154" s="622"/>
      <c r="O154" s="147"/>
      <c r="P154" s="147"/>
    </row>
    <row r="155" ht="14.25">
      <c r="A155" s="648">
        <v>847</v>
      </c>
      <c r="B155" s="649" t="str">
        <f>IFERROR(INDEX('показатель 504-п'!A:A,MATCH('УЦН 2.0 (24)'!A155,'показатель 504-п'!T:T,0)),"")</f>
        <v xml:space="preserve">Козульский р-н</v>
      </c>
      <c r="C155" s="654" t="s">
        <v>325</v>
      </c>
      <c r="D155" s="636">
        <f>IFERROR(INDEX('показатель 504-п'!E:E,MATCH('УЦН 2.0 (24)'!A155,'показатель 504-п'!T:T,0)),"")</f>
        <v>154</v>
      </c>
      <c r="E155" s="652">
        <v>13</v>
      </c>
      <c r="F155" s="652"/>
      <c r="G155" s="660"/>
      <c r="H155" s="367" t="str">
        <f>IFERROR(INDEX('показатель 504-п'!J:J,MATCH('УЦН 2.0 (24)'!A155,'показатель 504-п'!T:T,0)),"")</f>
        <v>-</v>
      </c>
      <c r="I155" s="636" t="str">
        <f>IFERROR(INDEX('показатель 504-п'!K:K,MATCH('УЦН 2.0 (24)'!A155,'показатель 504-п'!T:T,0)),"")</f>
        <v> </v>
      </c>
      <c r="J155" s="637" t="str">
        <f>IFERROR(INDEX('показатель 504-п'!L:L,MATCH('УЦН 2.0 (24)'!A155,'показатель 504-п'!T:T,0)),"")</f>
        <v> </v>
      </c>
      <c r="K155" s="637" t="str">
        <f>IFERROR(INDEX('показатель 504-п'!M:M,MATCH('УЦН 2.0 (24)'!A155,'показатель 504-п'!T:T,0)),"")</f>
        <v> </v>
      </c>
      <c r="L155" s="637" t="str">
        <f>IFERROR(INDEX('показатель 504-п'!N:N,MATCH('УЦН 2.0 (24)'!A155,'показатель 504-п'!T:T,0)),"")</f>
        <v> </v>
      </c>
      <c r="M155" s="624"/>
      <c r="N155" s="622"/>
      <c r="O155" s="147"/>
      <c r="P155" s="147"/>
    </row>
    <row r="156" ht="14.25">
      <c r="A156" s="648">
        <v>903</v>
      </c>
      <c r="B156" s="649" t="str">
        <f>IFERROR(INDEX('показатель 504-п'!A:A,MATCH('УЦН 2.0 (24)'!A156,'показатель 504-п'!T:T,0)),"")</f>
        <v xml:space="preserve">Курагинский р-н</v>
      </c>
      <c r="C156" s="654" t="s">
        <v>332</v>
      </c>
      <c r="D156" s="636">
        <f>IFERROR(INDEX('показатель 504-п'!E:E,MATCH('УЦН 2.0 (24)'!A156,'показатель 504-п'!T:T,0)),"")</f>
        <v>372</v>
      </c>
      <c r="E156" s="652">
        <v>13</v>
      </c>
      <c r="F156" s="652"/>
      <c r="G156" s="660"/>
      <c r="H156" s="367" t="str">
        <f>IFERROR(INDEX('показатель 504-п'!J:J,MATCH('УЦН 2.0 (24)'!A156,'показатель 504-п'!T:T,0)),"")</f>
        <v xml:space="preserve">4G хор</v>
      </c>
      <c r="I156" s="636">
        <f>IFERROR(INDEX('показатель 504-п'!K:K,MATCH('УЦН 2.0 (24)'!A156,'показатель 504-п'!T:T,0)),"")</f>
        <v>0</v>
      </c>
      <c r="J156" s="637" t="str">
        <f>IFERROR(INDEX('показатель 504-п'!L:L,MATCH('УЦН 2.0 (24)'!A156,'показатель 504-п'!T:T,0)),"")</f>
        <v xml:space="preserve">Мегафон(4G Хорошее)</v>
      </c>
      <c r="K156" s="637">
        <f>IFERROR(INDEX('показатель 504-п'!M:M,MATCH('УЦН 2.0 (24)'!A156,'показатель 504-п'!T:T,0)),"")</f>
        <v>0</v>
      </c>
      <c r="L156" s="637" t="str">
        <f>IFERROR(INDEX('показатель 504-п'!N:N,MATCH('УЦН 2.0 (24)'!A156,'показатель 504-п'!T:T,0)),"")</f>
        <v xml:space="preserve">Теле2(2G Хорошее)</v>
      </c>
      <c r="M156" s="624"/>
      <c r="N156" s="622"/>
      <c r="O156" s="147"/>
      <c r="P156" s="147"/>
    </row>
    <row r="157" ht="14.25">
      <c r="A157" s="648">
        <v>1158</v>
      </c>
      <c r="B157" s="649" t="str">
        <f>IFERROR(INDEX('показатель 504-п'!A:A,MATCH('УЦН 2.0 (24)'!A157,'показатель 504-п'!T:T,0)),"")</f>
        <v xml:space="preserve">Нижнеингашский р-н</v>
      </c>
      <c r="C157" s="654" t="s">
        <v>1445</v>
      </c>
      <c r="D157" s="636">
        <f>IFERROR(INDEX('показатель 504-п'!E:E,MATCH('УЦН 2.0 (24)'!A157,'показатель 504-п'!T:T,0)),"")</f>
        <v>314</v>
      </c>
      <c r="E157" s="652">
        <v>13</v>
      </c>
      <c r="F157" s="652"/>
      <c r="G157" s="660"/>
      <c r="H157" s="367" t="str">
        <f>IFERROR(INDEX('показатель 504-п'!J:J,MATCH('УЦН 2.0 (24)'!A157,'показатель 504-п'!T:T,0)),"")</f>
        <v xml:space="preserve">3G хор</v>
      </c>
      <c r="I157" s="636" t="str">
        <f>IFERROR(INDEX('показатель 504-п'!K:K,MATCH('УЦН 2.0 (24)'!A157,'показатель 504-п'!T:T,0)),"")</f>
        <v xml:space="preserve">Билайн(3G Хорошее)</v>
      </c>
      <c r="J157" s="637" t="str">
        <f>IFERROR(INDEX('показатель 504-п'!L:L,MATCH('УЦН 2.0 (24)'!A157,'показатель 504-п'!T:T,0)),"")</f>
        <v xml:space="preserve">Мегафон(3G Низкое)</v>
      </c>
      <c r="K157" s="637" t="str">
        <f>IFERROR(INDEX('показатель 504-п'!M:M,MATCH('УЦН 2.0 (24)'!A157,'показатель 504-п'!T:T,0)),"")</f>
        <v xml:space="preserve">МТС(3G Хорошее)</v>
      </c>
      <c r="L157" s="637" t="str">
        <f>IFERROR(INDEX('показатель 504-п'!N:N,MATCH('УЦН 2.0 (24)'!A157,'показатель 504-п'!T:T,0)),"")</f>
        <v xml:space="preserve">Теле2(3G Низкое)</v>
      </c>
      <c r="M157" s="624"/>
      <c r="N157" s="622"/>
      <c r="O157" s="147"/>
      <c r="P157" s="147"/>
    </row>
    <row r="158" ht="14.25">
      <c r="A158" s="648">
        <v>1241</v>
      </c>
      <c r="B158" s="649" t="str">
        <f>IFERROR(INDEX('показатель 504-п'!A:A,MATCH('УЦН 2.0 (24)'!A158,'показатель 504-п'!T:T,0)),"")</f>
        <v xml:space="preserve">Партизанский р-н</v>
      </c>
      <c r="C158" s="654" t="s">
        <v>131</v>
      </c>
      <c r="D158" s="636">
        <f>IFERROR(INDEX('показатель 504-п'!E:E,MATCH('УЦН 2.0 (24)'!A158,'показатель 504-п'!T:T,0)),"")</f>
        <v>107</v>
      </c>
      <c r="E158" s="652">
        <v>13</v>
      </c>
      <c r="F158" s="652"/>
      <c r="G158" s="660"/>
      <c r="H158" s="367" t="str">
        <f>IFERROR(INDEX('показатель 504-п'!J:J,MATCH('УЦН 2.0 (24)'!A158,'показатель 504-п'!T:T,0)),"")</f>
        <v xml:space="preserve">4G хор</v>
      </c>
      <c r="I158" s="636">
        <f>IFERROR(INDEX('показатель 504-п'!K:K,MATCH('УЦН 2.0 (24)'!A158,'показатель 504-п'!T:T,0)),"")</f>
        <v>0</v>
      </c>
      <c r="J158" s="637">
        <f>IFERROR(INDEX('показатель 504-п'!L:L,MATCH('УЦН 2.0 (24)'!A158,'показатель 504-п'!T:T,0)),"")</f>
        <v>0</v>
      </c>
      <c r="K158" s="637">
        <f>IFERROR(INDEX('показатель 504-п'!M:M,MATCH('УЦН 2.0 (24)'!A158,'показатель 504-п'!T:T,0)),"")</f>
        <v>0</v>
      </c>
      <c r="L158" s="637" t="str">
        <f>IFERROR(INDEX('показатель 504-п'!N:N,MATCH('УЦН 2.0 (24)'!A158,'показатель 504-п'!T:T,0)),"")</f>
        <v xml:space="preserve">Теле2(4G Хорошее)</v>
      </c>
      <c r="M158" s="624"/>
      <c r="N158" s="622"/>
      <c r="O158" s="147"/>
      <c r="P158" s="147"/>
    </row>
    <row r="159" ht="14.25">
      <c r="A159" s="648">
        <v>1457</v>
      </c>
      <c r="B159" s="649" t="str">
        <f>IFERROR(INDEX('показатель 504-п'!A:A,MATCH('УЦН 2.0 (24)'!A159,'показатель 504-п'!T:T,0)),"")</f>
        <v xml:space="preserve">Тасеевский р-н</v>
      </c>
      <c r="C159" s="654" t="s">
        <v>702</v>
      </c>
      <c r="D159" s="636">
        <f>IFERROR(INDEX('показатель 504-п'!E:E,MATCH('УЦН 2.0 (24)'!A159,'показатель 504-п'!T:T,0)),"")</f>
        <v>284</v>
      </c>
      <c r="E159" s="652">
        <v>13</v>
      </c>
      <c r="F159" s="652"/>
      <c r="G159" s="660"/>
      <c r="H159" s="367" t="str">
        <f>IFERROR(INDEX('показатель 504-п'!J:J,MATCH('УЦН 2.0 (24)'!A159,'показатель 504-п'!T:T,0)),"")</f>
        <v xml:space="preserve">4G хор</v>
      </c>
      <c r="I159" s="636">
        <f>IFERROR(INDEX('показатель 504-п'!K:K,MATCH('УЦН 2.0 (24)'!A159,'показатель 504-п'!T:T,0)),"")</f>
        <v>0</v>
      </c>
      <c r="J159" s="637" t="str">
        <f>IFERROR(INDEX('показатель 504-п'!L:L,MATCH('УЦН 2.0 (24)'!A159,'показатель 504-п'!T:T,0)),"")</f>
        <v xml:space="preserve">Мегафон(4G Хорошее)</v>
      </c>
      <c r="K159" s="637">
        <f>IFERROR(INDEX('показатель 504-п'!M:M,MATCH('УЦН 2.0 (24)'!A159,'показатель 504-п'!T:T,0)),"")</f>
        <v>0</v>
      </c>
      <c r="L159" s="637">
        <f>IFERROR(INDEX('показатель 504-п'!N:N,MATCH('УЦН 2.0 (24)'!A159,'показатель 504-п'!T:T,0)),"")</f>
        <v>0</v>
      </c>
      <c r="M159" s="624"/>
      <c r="N159" s="622"/>
      <c r="O159" s="147"/>
      <c r="P159" s="147"/>
    </row>
    <row r="160" ht="14.25">
      <c r="A160" s="648">
        <v>1460</v>
      </c>
      <c r="B160" s="649" t="str">
        <f>IFERROR(INDEX('показатель 504-п'!A:A,MATCH('УЦН 2.0 (24)'!A160,'показатель 504-п'!T:T,0)),"")</f>
        <v xml:space="preserve">Тасеевский р-н</v>
      </c>
      <c r="C160" s="654" t="s">
        <v>1446</v>
      </c>
      <c r="D160" s="636">
        <f>IFERROR(INDEX('показатель 504-п'!E:E,MATCH('УЦН 2.0 (24)'!A160,'показатель 504-п'!T:T,0)),"")</f>
        <v>133</v>
      </c>
      <c r="E160" s="652">
        <v>13</v>
      </c>
      <c r="F160" s="652"/>
      <c r="G160" s="660"/>
      <c r="H160" s="367" t="str">
        <f>IFERROR(INDEX('показатель 504-п'!J:J,MATCH('УЦН 2.0 (24)'!A160,'показатель 504-п'!T:T,0)),"")</f>
        <v>-</v>
      </c>
      <c r="I160" s="636" t="str">
        <f>IFERROR(INDEX('показатель 504-п'!K:K,MATCH('УЦН 2.0 (24)'!A160,'показатель 504-п'!T:T,0)),"")</f>
        <v> </v>
      </c>
      <c r="J160" s="637" t="str">
        <f>IFERROR(INDEX('показатель 504-п'!L:L,MATCH('УЦН 2.0 (24)'!A160,'показатель 504-п'!T:T,0)),"")</f>
        <v> </v>
      </c>
      <c r="K160" s="637" t="str">
        <f>IFERROR(INDEX('показатель 504-п'!M:M,MATCH('УЦН 2.0 (24)'!A160,'показатель 504-п'!T:T,0)),"")</f>
        <v> </v>
      </c>
      <c r="L160" s="637" t="str">
        <f>IFERROR(INDEX('показатель 504-п'!N:N,MATCH('УЦН 2.0 (24)'!A160,'показатель 504-п'!T:T,0)),"")</f>
        <v> </v>
      </c>
      <c r="M160" s="624"/>
      <c r="N160" s="622"/>
      <c r="O160" s="147"/>
      <c r="P160" s="147"/>
    </row>
    <row r="161" ht="14.25">
      <c r="A161" s="648">
        <v>1619</v>
      </c>
      <c r="B161" s="649" t="str">
        <f>IFERROR(INDEX('показатель 504-п'!A:A,MATCH('УЦН 2.0 (24)'!A161,'показатель 504-п'!T:T,0)),"")</f>
        <v xml:space="preserve">Уярский р-н</v>
      </c>
      <c r="C161" s="654" t="s">
        <v>432</v>
      </c>
      <c r="D161" s="636">
        <f>IFERROR(INDEX('показатель 504-п'!E:E,MATCH('УЦН 2.0 (24)'!A161,'показатель 504-п'!T:T,0)),"")</f>
        <v>325</v>
      </c>
      <c r="E161" s="652">
        <v>13</v>
      </c>
      <c r="F161" s="652"/>
      <c r="G161" s="660"/>
      <c r="H161" s="367" t="str">
        <f>IFERROR(INDEX('показатель 504-п'!J:J,MATCH('УЦН 2.0 (24)'!A161,'показатель 504-п'!T:T,0)),"")</f>
        <v xml:space="preserve">4G хор</v>
      </c>
      <c r="I161" s="636">
        <f>IFERROR(INDEX('показатель 504-п'!K:K,MATCH('УЦН 2.0 (24)'!A161,'показатель 504-п'!T:T,0)),"")</f>
        <v>0</v>
      </c>
      <c r="J161" s="637">
        <f>IFERROR(INDEX('показатель 504-п'!L:L,MATCH('УЦН 2.0 (24)'!A161,'показатель 504-п'!T:T,0)),"")</f>
        <v>0</v>
      </c>
      <c r="K161" s="637">
        <f>IFERROR(INDEX('показатель 504-п'!M:M,MATCH('УЦН 2.0 (24)'!A161,'показатель 504-п'!T:T,0)),"")</f>
        <v>0</v>
      </c>
      <c r="L161" s="637" t="str">
        <f>IFERROR(INDEX('показатель 504-п'!N:N,MATCH('УЦН 2.0 (24)'!A161,'показатель 504-п'!T:T,0)),"")</f>
        <v xml:space="preserve">Теле2(4G Хорошее)</v>
      </c>
      <c r="M161" s="624"/>
      <c r="N161" s="622"/>
      <c r="O161" s="147"/>
      <c r="P161" s="147"/>
    </row>
    <row r="162" ht="14.25">
      <c r="A162" s="648">
        <v>1704</v>
      </c>
      <c r="B162" s="649" t="str">
        <f>IFERROR(INDEX('показатель 504-п'!A:A,MATCH('УЦН 2.0 (24)'!A162,'показатель 504-п'!T:T,0)),"")</f>
        <v xml:space="preserve">Эвенкийский р-н</v>
      </c>
      <c r="C162" s="654" t="s">
        <v>1447</v>
      </c>
      <c r="D162" s="636">
        <f>IFERROR(INDEX('показатель 504-п'!E:E,MATCH('УЦН 2.0 (24)'!A162,'показатель 504-п'!T:T,0)),"")</f>
        <v>141</v>
      </c>
      <c r="E162" s="652">
        <v>13</v>
      </c>
      <c r="F162" s="652"/>
      <c r="G162" s="660"/>
      <c r="H162" s="367" t="str">
        <f>IFERROR(INDEX('показатель 504-п'!J:J,MATCH('УЦН 2.0 (24)'!A162,'показатель 504-п'!T:T,0)),"")</f>
        <v>-</v>
      </c>
      <c r="I162" s="636" t="str">
        <f>IFERROR(INDEX('показатель 504-п'!K:K,MATCH('УЦН 2.0 (24)'!A162,'показатель 504-п'!T:T,0)),"")</f>
        <v> </v>
      </c>
      <c r="J162" s="637" t="str">
        <f>IFERROR(INDEX('показатель 504-п'!L:L,MATCH('УЦН 2.0 (24)'!A162,'показатель 504-п'!T:T,0)),"")</f>
        <v> </v>
      </c>
      <c r="K162" s="637" t="str">
        <f>IFERROR(INDEX('показатель 504-п'!M:M,MATCH('УЦН 2.0 (24)'!A162,'показатель 504-п'!T:T,0)),"")</f>
        <v> </v>
      </c>
      <c r="L162" s="637" t="str">
        <f>IFERROR(INDEX('показатель 504-п'!N:N,MATCH('УЦН 2.0 (24)'!A162,'показатель 504-п'!T:T,0)),"")</f>
        <v> </v>
      </c>
      <c r="M162" s="624"/>
      <c r="N162" s="622"/>
      <c r="O162" s="147"/>
      <c r="P162" s="147"/>
    </row>
    <row r="163" ht="14.25">
      <c r="A163" s="648">
        <v>67</v>
      </c>
      <c r="B163" s="649" t="str">
        <f>IFERROR(INDEX('показатель 504-п'!A:A,MATCH('УЦН 2.0 (24)'!A163,'показатель 504-п'!T:T,0)),"")</f>
        <v xml:space="preserve">Ачинский р-н</v>
      </c>
      <c r="C163" s="654" t="s">
        <v>207</v>
      </c>
      <c r="D163" s="636">
        <f>IFERROR(INDEX('показатель 504-п'!E:E,MATCH('УЦН 2.0 (24)'!A163,'показатель 504-п'!T:T,0)),"")</f>
        <v>286</v>
      </c>
      <c r="E163" s="652">
        <v>12</v>
      </c>
      <c r="F163" s="652"/>
      <c r="G163" s="660"/>
      <c r="H163" s="367" t="str">
        <f>IFERROR(INDEX('показатель 504-п'!J:J,MATCH('УЦН 2.0 (24)'!A163,'показатель 504-п'!T:T,0)),"")</f>
        <v xml:space="preserve">3G хор</v>
      </c>
      <c r="I163" s="636" t="str">
        <f>IFERROR(INDEX('показатель 504-п'!K:K,MATCH('УЦН 2.0 (24)'!A163,'показатель 504-п'!T:T,0)),"")</f>
        <v xml:space="preserve">Билайн(3G Хорошее)</v>
      </c>
      <c r="J163" s="637" t="str">
        <f>IFERROR(INDEX('показатель 504-п'!L:L,MATCH('УЦН 2.0 (24)'!A163,'показатель 504-п'!T:T,0)),"")</f>
        <v xml:space="preserve">Мегафон(3G Хорошее)</v>
      </c>
      <c r="K163" s="637" t="str">
        <f>IFERROR(INDEX('показатель 504-п'!M:M,MATCH('УЦН 2.0 (24)'!A163,'показатель 504-п'!T:T,0)),"")</f>
        <v xml:space="preserve">МТС(3G Хорошее)</v>
      </c>
      <c r="L163" s="637" t="str">
        <f>IFERROR(INDEX('показатель 504-п'!N:N,MATCH('УЦН 2.0 (24)'!A163,'показатель 504-п'!T:T,0)),"")</f>
        <v xml:space="preserve">Теле2(3G Низкое)</v>
      </c>
      <c r="M163" s="624"/>
      <c r="N163" s="622"/>
      <c r="O163" s="147"/>
      <c r="P163" s="147"/>
    </row>
    <row r="164" ht="14.25">
      <c r="A164" s="648">
        <v>91</v>
      </c>
      <c r="B164" s="649" t="str">
        <f>IFERROR(INDEX('показатель 504-п'!A:A,MATCH('УЦН 2.0 (24)'!A164,'показатель 504-п'!T:T,0)),"")</f>
        <v xml:space="preserve">Ачинский р-н</v>
      </c>
      <c r="C164" s="654" t="s">
        <v>210</v>
      </c>
      <c r="D164" s="636">
        <f>IFERROR(INDEX('показатель 504-п'!E:E,MATCH('УЦН 2.0 (24)'!A164,'показатель 504-п'!T:T,0)),"")</f>
        <v>203</v>
      </c>
      <c r="E164" s="652">
        <v>12</v>
      </c>
      <c r="F164" s="652"/>
      <c r="G164" s="660"/>
      <c r="H164" s="367" t="str">
        <f>IFERROR(INDEX('показатель 504-п'!J:J,MATCH('УЦН 2.0 (24)'!A164,'показатель 504-п'!T:T,0)),"")</f>
        <v xml:space="preserve">3G хор</v>
      </c>
      <c r="I164" s="636" t="str">
        <f>IFERROR(INDEX('показатель 504-п'!K:K,MATCH('УЦН 2.0 (24)'!A164,'показатель 504-п'!T:T,0)),"")</f>
        <v xml:space="preserve">Билайн(3G Хорошее)</v>
      </c>
      <c r="J164" s="637" t="str">
        <f>IFERROR(INDEX('показатель 504-п'!L:L,MATCH('УЦН 2.0 (24)'!A164,'показатель 504-п'!T:T,0)),"")</f>
        <v xml:space="preserve">Мегафон(2G Хорошее)</v>
      </c>
      <c r="K164" s="637" t="str">
        <f>IFERROR(INDEX('показатель 504-п'!M:M,MATCH('УЦН 2.0 (24)'!A164,'показатель 504-п'!T:T,0)),"")</f>
        <v xml:space="preserve">МТС(2G Хорошее)</v>
      </c>
      <c r="L164" s="637" t="str">
        <f>IFERROR(INDEX('показатель 504-п'!N:N,MATCH('УЦН 2.0 (24)'!A164,'показатель 504-п'!T:T,0)),"")</f>
        <v> </v>
      </c>
      <c r="M164" s="624"/>
      <c r="N164" s="622"/>
      <c r="O164" s="147"/>
      <c r="P164" s="147"/>
    </row>
    <row r="165" ht="14.25">
      <c r="A165" s="648">
        <v>165</v>
      </c>
      <c r="B165" s="649" t="str">
        <f>IFERROR(INDEX('показатель 504-п'!A:A,MATCH('УЦН 2.0 (24)'!A165,'показатель 504-п'!T:T,0)),"")</f>
        <v xml:space="preserve">Березовский р-н</v>
      </c>
      <c r="C165" s="654" t="s">
        <v>1448</v>
      </c>
      <c r="D165" s="636">
        <f>IFERROR(INDEX('показатель 504-п'!E:E,MATCH('УЦН 2.0 (24)'!A165,'показатель 504-п'!T:T,0)),"")</f>
        <v>196</v>
      </c>
      <c r="E165" s="652">
        <v>12</v>
      </c>
      <c r="F165" s="652"/>
      <c r="G165" s="660"/>
      <c r="H165" s="367" t="str">
        <f>IFERROR(INDEX('показатель 504-п'!J:J,MATCH('УЦН 2.0 (24)'!A165,'показатель 504-п'!T:T,0)),"")</f>
        <v xml:space="preserve">2G низ</v>
      </c>
      <c r="I165" s="636" t="str">
        <f>IFERROR(INDEX('показатель 504-п'!K:K,MATCH('УЦН 2.0 (24)'!A165,'показатель 504-п'!T:T,0)),"")</f>
        <v> </v>
      </c>
      <c r="J165" s="637" t="str">
        <f>IFERROR(INDEX('показатель 504-п'!L:L,MATCH('УЦН 2.0 (24)'!A165,'показатель 504-п'!T:T,0)),"")</f>
        <v> </v>
      </c>
      <c r="K165" s="637" t="str">
        <f>IFERROR(INDEX('показатель 504-п'!M:M,MATCH('УЦН 2.0 (24)'!A165,'показатель 504-п'!T:T,0)),"")</f>
        <v> </v>
      </c>
      <c r="L165" s="637" t="str">
        <f>IFERROR(INDEX('показатель 504-п'!N:N,MATCH('УЦН 2.0 (24)'!A165,'показатель 504-п'!T:T,0)),"")</f>
        <v xml:space="preserve">Теле2(2G Низкое)</v>
      </c>
      <c r="M165" s="624"/>
      <c r="N165" s="622"/>
      <c r="O165" s="147"/>
      <c r="P165" s="147"/>
    </row>
    <row r="166" ht="14.25">
      <c r="A166" s="648">
        <v>444</v>
      </c>
      <c r="B166" s="649" t="str">
        <f>IFERROR(INDEX('показатель 504-п'!A:A,MATCH('УЦН 2.0 (24)'!A166,'показатель 504-п'!T:T,0)),"")</f>
        <v xml:space="preserve">Емельяновский р-н</v>
      </c>
      <c r="C166" s="654" t="s">
        <v>1449</v>
      </c>
      <c r="D166" s="636">
        <f>IFERROR(INDEX('показатель 504-п'!E:E,MATCH('УЦН 2.0 (24)'!A166,'показатель 504-п'!T:T,0)),"")</f>
        <v>201</v>
      </c>
      <c r="E166" s="652">
        <v>12</v>
      </c>
      <c r="F166" s="652"/>
      <c r="G166" s="660"/>
      <c r="H166" s="367" t="str">
        <f>IFERROR(INDEX('показатель 504-п'!J:J,MATCH('УЦН 2.0 (24)'!A166,'показатель 504-п'!T:T,0)),"")</f>
        <v xml:space="preserve">4G хор</v>
      </c>
      <c r="I166" s="636" t="str">
        <f>IFERROR(INDEX('показатель 504-п'!K:K,MATCH('УЦН 2.0 (24)'!A166,'показатель 504-п'!T:T,0)),"")</f>
        <v xml:space="preserve">Билайн(3G Хорошее)</v>
      </c>
      <c r="J166" s="637" t="str">
        <f>IFERROR(INDEX('показатель 504-п'!L:L,MATCH('УЦН 2.0 (24)'!A166,'показатель 504-п'!T:T,0)),"")</f>
        <v xml:space="preserve">Мегафон(4G Низкое)</v>
      </c>
      <c r="K166" s="637" t="str">
        <f>IFERROR(INDEX('показатель 504-п'!M:M,MATCH('УЦН 2.0 (24)'!A166,'показатель 504-п'!T:T,0)),"")</f>
        <v xml:space="preserve">МТС(3G Низкое)</v>
      </c>
      <c r="L166" s="637" t="str">
        <f>IFERROR(INDEX('показатель 504-п'!N:N,MATCH('УЦН 2.0 (24)'!A166,'показатель 504-п'!T:T,0)),"")</f>
        <v xml:space="preserve">Теле2(4G Хорошее)</v>
      </c>
      <c r="M166" s="624"/>
      <c r="N166" s="622"/>
      <c r="O166" s="147"/>
      <c r="P166" s="147"/>
    </row>
    <row r="167" ht="14.25">
      <c r="A167" s="648">
        <v>1121</v>
      </c>
      <c r="B167" s="649" t="str">
        <f>IFERROR(INDEX('показатель 504-п'!A:A,MATCH('УЦН 2.0 (24)'!A167,'показатель 504-п'!T:T,0)),"")</f>
        <v xml:space="preserve">Назаровский р-н</v>
      </c>
      <c r="C167" s="654" t="s">
        <v>1450</v>
      </c>
      <c r="D167" s="636">
        <f>IFERROR(INDEX('показатель 504-п'!E:E,MATCH('УЦН 2.0 (24)'!A167,'показатель 504-п'!T:T,0)),"")</f>
        <v>198</v>
      </c>
      <c r="E167" s="652">
        <v>12</v>
      </c>
      <c r="F167" s="652"/>
      <c r="G167" s="660"/>
      <c r="H167" s="367" t="str">
        <f>IFERROR(INDEX('показатель 504-п'!J:J,MATCH('УЦН 2.0 (24)'!A167,'показатель 504-п'!T:T,0)),"")</f>
        <v xml:space="preserve">2G хор</v>
      </c>
      <c r="I167" s="636" t="str">
        <f>IFERROR(INDEX('показатель 504-п'!K:K,MATCH('УЦН 2.0 (24)'!A167,'показатель 504-п'!T:T,0)),"")</f>
        <v xml:space="preserve">Билайн(2G Низкое)</v>
      </c>
      <c r="J167" s="637" t="str">
        <f>IFERROR(INDEX('показатель 504-п'!L:L,MATCH('УЦН 2.0 (24)'!A167,'показатель 504-п'!T:T,0)),"")</f>
        <v xml:space="preserve">Мегафон(2G Низкое)</v>
      </c>
      <c r="K167" s="637" t="str">
        <f>IFERROR(INDEX('показатель 504-п'!M:M,MATCH('УЦН 2.0 (24)'!A167,'показатель 504-п'!T:T,0)),"")</f>
        <v> </v>
      </c>
      <c r="L167" s="637" t="str">
        <f>IFERROR(INDEX('показатель 504-п'!N:N,MATCH('УЦН 2.0 (24)'!A167,'показатель 504-п'!T:T,0)),"")</f>
        <v xml:space="preserve">Теле2(2G Хорошее)</v>
      </c>
      <c r="M167" s="624"/>
      <c r="N167" s="622"/>
      <c r="O167" s="147"/>
      <c r="P167" s="147"/>
    </row>
    <row r="168" ht="14.25">
      <c r="A168" s="648">
        <v>1320</v>
      </c>
      <c r="B168" s="649" t="str">
        <f>IFERROR(INDEX('показатель 504-п'!A:A,MATCH('УЦН 2.0 (24)'!A168,'показатель 504-п'!T:T,0)),"")</f>
        <v xml:space="preserve">Рыбинский р-н</v>
      </c>
      <c r="C168" s="654" t="s">
        <v>1451</v>
      </c>
      <c r="D168" s="636">
        <f>IFERROR(INDEX('показатель 504-п'!E:E,MATCH('УЦН 2.0 (24)'!A168,'показатель 504-п'!T:T,0)),"")</f>
        <v>235</v>
      </c>
      <c r="E168" s="652">
        <v>12</v>
      </c>
      <c r="F168" s="652"/>
      <c r="G168" s="660"/>
      <c r="H168" s="367" t="str">
        <f>IFERROR(INDEX('показатель 504-п'!J:J,MATCH('УЦН 2.0 (24)'!A168,'показатель 504-п'!T:T,0)),"")</f>
        <v xml:space="preserve">2G низ</v>
      </c>
      <c r="I168" s="636" t="str">
        <f>IFERROR(INDEX('показатель 504-п'!K:K,MATCH('УЦН 2.0 (24)'!A168,'показатель 504-п'!T:T,0)),"")</f>
        <v xml:space="preserve">Билайн(2G Низкое)</v>
      </c>
      <c r="J168" s="637" t="str">
        <f>IFERROR(INDEX('показатель 504-п'!L:L,MATCH('УЦН 2.0 (24)'!A168,'показатель 504-п'!T:T,0)),"")</f>
        <v xml:space="preserve">Мегафон(2G Низкое)</v>
      </c>
      <c r="K168" s="637" t="str">
        <f>IFERROR(INDEX('показатель 504-п'!M:M,MATCH('УЦН 2.0 (24)'!A168,'показатель 504-п'!T:T,0)),"")</f>
        <v xml:space="preserve">МТС(2G Низкое)</v>
      </c>
      <c r="L168" s="637" t="str">
        <f>IFERROR(INDEX('показатель 504-п'!N:N,MATCH('УЦН 2.0 (24)'!A168,'показатель 504-п'!T:T,0)),"")</f>
        <v xml:space="preserve">Теле2(2G Низкое)</v>
      </c>
      <c r="M168" s="624"/>
      <c r="N168" s="622"/>
      <c r="O168" s="147"/>
      <c r="P168" s="147"/>
    </row>
    <row r="169" ht="14.25">
      <c r="A169" s="648">
        <v>1423</v>
      </c>
      <c r="B169" s="649" t="str">
        <f>IFERROR(INDEX('показатель 504-п'!A:A,MATCH('УЦН 2.0 (24)'!A169,'показатель 504-п'!T:T,0)),"")</f>
        <v xml:space="preserve">Сухобузимский р-н</v>
      </c>
      <c r="C169" s="654" t="s">
        <v>1452</v>
      </c>
      <c r="D169" s="636">
        <f>IFERROR(INDEX('показатель 504-п'!E:E,MATCH('УЦН 2.0 (24)'!A169,'показатель 504-п'!T:T,0)),"")</f>
        <v>175</v>
      </c>
      <c r="E169" s="652">
        <v>12</v>
      </c>
      <c r="F169" s="652"/>
      <c r="G169" s="660"/>
      <c r="H169" s="367" t="str">
        <f>IFERROR(INDEX('показатель 504-п'!J:J,MATCH('УЦН 2.0 (24)'!A169,'показатель 504-п'!T:T,0)),"")</f>
        <v xml:space="preserve">3G низ</v>
      </c>
      <c r="I169" s="636" t="str">
        <f>IFERROR(INDEX('показатель 504-п'!K:K,MATCH('УЦН 2.0 (24)'!A169,'показатель 504-п'!T:T,0)),"")</f>
        <v> </v>
      </c>
      <c r="J169" s="637" t="str">
        <f>IFERROR(INDEX('показатель 504-п'!L:L,MATCH('УЦН 2.0 (24)'!A169,'показатель 504-п'!T:T,0)),"")</f>
        <v xml:space="preserve">Мегафон(2G Низкое)</v>
      </c>
      <c r="K169" s="637" t="str">
        <f>IFERROR(INDEX('показатель 504-п'!M:M,MATCH('УЦН 2.0 (24)'!A169,'показатель 504-п'!T:T,0)),"")</f>
        <v xml:space="preserve">МТС(3G Низкое)</v>
      </c>
      <c r="L169" s="637" t="str">
        <f>IFERROR(INDEX('показатель 504-п'!N:N,MATCH('УЦН 2.0 (24)'!A169,'показатель 504-п'!T:T,0)),"")</f>
        <v xml:space="preserve">Теле2(3G Низкое)</v>
      </c>
      <c r="M169" s="624"/>
      <c r="N169" s="622"/>
      <c r="O169" s="147"/>
      <c r="P169" s="147"/>
    </row>
    <row r="170" ht="14.25">
      <c r="A170" s="648">
        <v>1509</v>
      </c>
      <c r="B170" s="649" t="str">
        <f>IFERROR(INDEX('показатель 504-п'!A:A,MATCH('УЦН 2.0 (24)'!A170,'показатель 504-п'!T:T,0)),"")</f>
        <v xml:space="preserve">Туруханский р-н</v>
      </c>
      <c r="C170" s="654" t="s">
        <v>1453</v>
      </c>
      <c r="D170" s="636">
        <f>IFERROR(INDEX('показатель 504-п'!E:E,MATCH('УЦН 2.0 (24)'!A170,'показатель 504-п'!T:T,0)),"")</f>
        <v>244</v>
      </c>
      <c r="E170" s="652">
        <v>12</v>
      </c>
      <c r="F170" s="652"/>
      <c r="G170" s="660"/>
      <c r="H170" s="367" t="str">
        <f>IFERROR(INDEX('показатель 504-п'!J:J,MATCH('УЦН 2.0 (24)'!A170,'показатель 504-п'!T:T,0)),"")</f>
        <v>-</v>
      </c>
      <c r="I170" s="636" t="str">
        <f>IFERROR(INDEX('показатель 504-п'!K:K,MATCH('УЦН 2.0 (24)'!A170,'показатель 504-п'!T:T,0)),"")</f>
        <v> </v>
      </c>
      <c r="J170" s="637" t="str">
        <f>IFERROR(INDEX('показатель 504-п'!L:L,MATCH('УЦН 2.0 (24)'!A170,'показатель 504-п'!T:T,0)),"")</f>
        <v> </v>
      </c>
      <c r="K170" s="637" t="str">
        <f>IFERROR(INDEX('показатель 504-п'!M:M,MATCH('УЦН 2.0 (24)'!A170,'показатель 504-п'!T:T,0)),"")</f>
        <v> </v>
      </c>
      <c r="L170" s="637" t="str">
        <f>IFERROR(INDEX('показатель 504-п'!N:N,MATCH('УЦН 2.0 (24)'!A170,'показатель 504-п'!T:T,0)),"")</f>
        <v> </v>
      </c>
      <c r="M170" s="624"/>
      <c r="N170" s="622"/>
      <c r="O170" s="147"/>
      <c r="P170" s="147"/>
    </row>
    <row r="171" ht="14.25">
      <c r="A171" s="648">
        <v>1702</v>
      </c>
      <c r="B171" s="649" t="str">
        <f>IFERROR(INDEX('показатель 504-п'!A:A,MATCH('УЦН 2.0 (24)'!A171,'показатель 504-п'!T:T,0)),"")</f>
        <v xml:space="preserve">Эвенкийский р-н</v>
      </c>
      <c r="C171" s="654" t="s">
        <v>1454</v>
      </c>
      <c r="D171" s="636">
        <f>IFERROR(INDEX('показатель 504-п'!E:E,MATCH('УЦН 2.0 (24)'!A171,'показатель 504-п'!T:T,0)),"")</f>
        <v>129</v>
      </c>
      <c r="E171" s="652">
        <v>12</v>
      </c>
      <c r="F171" s="652"/>
      <c r="G171" s="660"/>
      <c r="H171" s="367" t="str">
        <f>IFERROR(INDEX('показатель 504-п'!J:J,MATCH('УЦН 2.0 (24)'!A171,'показатель 504-п'!T:T,0)),"")</f>
        <v>-</v>
      </c>
      <c r="I171" s="636" t="str">
        <f>IFERROR(INDEX('показатель 504-п'!K:K,MATCH('УЦН 2.0 (24)'!A171,'показатель 504-п'!T:T,0)),"")</f>
        <v> </v>
      </c>
      <c r="J171" s="637" t="str">
        <f>IFERROR(INDEX('показатель 504-п'!L:L,MATCH('УЦН 2.0 (24)'!A171,'показатель 504-п'!T:T,0)),"")</f>
        <v> </v>
      </c>
      <c r="K171" s="637" t="str">
        <f>IFERROR(INDEX('показатель 504-п'!M:M,MATCH('УЦН 2.0 (24)'!A171,'показатель 504-п'!T:T,0)),"")</f>
        <v> </v>
      </c>
      <c r="L171" s="637" t="str">
        <f>IFERROR(INDEX('показатель 504-п'!N:N,MATCH('УЦН 2.0 (24)'!A171,'показатель 504-п'!T:T,0)),"")</f>
        <v> </v>
      </c>
      <c r="M171" s="624"/>
      <c r="N171" s="622"/>
      <c r="O171" s="147"/>
      <c r="P171" s="147"/>
    </row>
    <row r="172" ht="14.25">
      <c r="A172" s="648">
        <v>1660</v>
      </c>
      <c r="B172" s="649" t="str">
        <f>IFERROR(INDEX('показатель 504-п'!A:A,MATCH('УЦН 2.0 (24)'!A172,'показатель 504-п'!T:T,0)),"")</f>
        <v xml:space="preserve">Шарыповский округ</v>
      </c>
      <c r="C172" s="654" t="s">
        <v>444</v>
      </c>
      <c r="D172" s="636">
        <f>IFERROR(INDEX('показатель 504-п'!E:E,MATCH('УЦН 2.0 (24)'!A172,'показатель 504-п'!T:T,0)),"")</f>
        <v>201</v>
      </c>
      <c r="E172" s="652">
        <v>11</v>
      </c>
      <c r="F172" s="652"/>
      <c r="G172" s="660"/>
      <c r="H172" s="367" t="str">
        <f>IFERROR(INDEX('показатель 504-п'!J:J,MATCH('УЦН 2.0 (24)'!A172,'показатель 504-п'!T:T,0)),"")</f>
        <v xml:space="preserve">4G хор</v>
      </c>
      <c r="I172" s="636" t="str">
        <f>IFERROR(INDEX('показатель 504-п'!K:K,MATCH('УЦН 2.0 (24)'!A172,'показатель 504-п'!T:T,0)),"")</f>
        <v xml:space="preserve">Билайн(4G Хорошее)</v>
      </c>
      <c r="J172" s="637" t="str">
        <f>IFERROR(INDEX('показатель 504-п'!L:L,MATCH('УЦН 2.0 (24)'!A172,'показатель 504-п'!T:T,0)),"")</f>
        <v xml:space="preserve">Мегафон(4G Хорошее)</v>
      </c>
      <c r="K172" s="637" t="str">
        <f>IFERROR(INDEX('показатель 504-п'!M:M,MATCH('УЦН 2.0 (24)'!A172,'показатель 504-п'!T:T,0)),"")</f>
        <v xml:space="preserve">МТС(4G Хорошее)</v>
      </c>
      <c r="L172" s="637" t="str">
        <f>IFERROR(INDEX('показатель 504-п'!N:N,MATCH('УЦН 2.0 (24)'!A172,'показатель 504-п'!T:T,0)),"")</f>
        <v xml:space="preserve">Теле2(4G Хорошее)</v>
      </c>
      <c r="M172" s="624"/>
      <c r="N172" s="622"/>
      <c r="O172" s="147"/>
      <c r="P172" s="147"/>
    </row>
    <row r="173" ht="14.25">
      <c r="A173" s="648">
        <v>6</v>
      </c>
      <c r="B173" s="649" t="str">
        <f>IFERROR(INDEX('показатель 504-п'!A:A,MATCH('УЦН 2.0 (24)'!A173,'показатель 504-п'!T:T,0)),"")</f>
        <v xml:space="preserve">Абанский р-н</v>
      </c>
      <c r="C173" s="654" t="s">
        <v>238</v>
      </c>
      <c r="D173" s="636">
        <f>IFERROR(INDEX('показатель 504-п'!E:E,MATCH('УЦН 2.0 (24)'!A173,'показатель 504-п'!T:T,0)),"")</f>
        <v>439</v>
      </c>
      <c r="E173" s="652">
        <v>11</v>
      </c>
      <c r="F173" s="652"/>
      <c r="G173" s="660"/>
      <c r="H173" s="367" t="str">
        <f>IFERROR(INDEX('показатель 504-п'!J:J,MATCH('УЦН 2.0 (24)'!A173,'показатель 504-п'!T:T,0)),"")</f>
        <v xml:space="preserve">3G хор</v>
      </c>
      <c r="I173" s="636" t="str">
        <f>IFERROR(INDEX('показатель 504-п'!K:K,MATCH('УЦН 2.0 (24)'!A173,'показатель 504-п'!T:T,0)),"")</f>
        <v> </v>
      </c>
      <c r="J173" s="637" t="str">
        <f>IFERROR(INDEX('показатель 504-п'!L:L,MATCH('УЦН 2.0 (24)'!A173,'показатель 504-п'!T:T,0)),"")</f>
        <v xml:space="preserve">Мегафон(3G Хорошее)</v>
      </c>
      <c r="K173" s="637" t="str">
        <f>IFERROR(INDEX('показатель 504-п'!M:M,MATCH('УЦН 2.0 (24)'!A173,'показатель 504-п'!T:T,0)),"")</f>
        <v xml:space="preserve">МТС(3G Хорошее)</v>
      </c>
      <c r="L173" s="637" t="str">
        <f>IFERROR(INDEX('показатель 504-п'!N:N,MATCH('УЦН 2.0 (24)'!A173,'показатель 504-п'!T:T,0)),"")</f>
        <v xml:space="preserve">Теле2(3G Хорошее)</v>
      </c>
      <c r="M173" s="624"/>
      <c r="N173" s="622"/>
      <c r="O173" s="147"/>
      <c r="P173" s="147"/>
    </row>
    <row r="174" ht="14.25">
      <c r="A174" s="648">
        <v>178</v>
      </c>
      <c r="B174" s="649" t="str">
        <f>IFERROR(INDEX('показатель 504-п'!A:A,MATCH('УЦН 2.0 (24)'!A174,'показатель 504-п'!T:T,0)),"")</f>
        <v xml:space="preserve">Березовский р-н</v>
      </c>
      <c r="C174" s="654" t="s">
        <v>1455</v>
      </c>
      <c r="D174" s="636">
        <f>IFERROR(INDEX('показатель 504-п'!E:E,MATCH('УЦН 2.0 (24)'!A174,'показатель 504-п'!T:T,0)),"")</f>
        <v>219</v>
      </c>
      <c r="E174" s="652">
        <v>11</v>
      </c>
      <c r="F174" s="652"/>
      <c r="G174" s="660"/>
      <c r="H174" s="367" t="str">
        <f>IFERROR(INDEX('показатель 504-п'!J:J,MATCH('УЦН 2.0 (24)'!A174,'показатель 504-п'!T:T,0)),"")</f>
        <v xml:space="preserve">3G низ</v>
      </c>
      <c r="I174" s="636" t="str">
        <f>IFERROR(INDEX('показатель 504-п'!K:K,MATCH('УЦН 2.0 (24)'!A174,'показатель 504-п'!T:T,0)),"")</f>
        <v xml:space="preserve">Билайн(3G Низкое)</v>
      </c>
      <c r="J174" s="637" t="str">
        <f>IFERROR(INDEX('показатель 504-п'!L:L,MATCH('УЦН 2.0 (24)'!A174,'показатель 504-п'!T:T,0)),"")</f>
        <v xml:space="preserve">Мегафон(3G Низкое)</v>
      </c>
      <c r="K174" s="637" t="str">
        <f>IFERROR(INDEX('показатель 504-п'!M:M,MATCH('УЦН 2.0 (24)'!A174,'показатель 504-п'!T:T,0)),"")</f>
        <v xml:space="preserve">МТС(3G Низкое)</v>
      </c>
      <c r="L174" s="637" t="str">
        <f>IFERROR(INDEX('показатель 504-п'!N:N,MATCH('УЦН 2.0 (24)'!A174,'показатель 504-п'!T:T,0)),"")</f>
        <v xml:space="preserve">Теле2(3G Низкое)</v>
      </c>
      <c r="M174" s="624"/>
      <c r="N174" s="622"/>
      <c r="O174" s="147"/>
      <c r="P174" s="147"/>
    </row>
    <row r="175" ht="14.25">
      <c r="A175" s="648">
        <v>278</v>
      </c>
      <c r="B175" s="649" t="str">
        <f>IFERROR(INDEX('показатель 504-п'!A:A,MATCH('УЦН 2.0 (24)'!A175,'показатель 504-п'!T:T,0)),"")</f>
        <v xml:space="preserve">Богучанский р-н</v>
      </c>
      <c r="C175" s="654" t="s">
        <v>231</v>
      </c>
      <c r="D175" s="636">
        <f>IFERROR(INDEX('показатель 504-п'!E:E,MATCH('УЦН 2.0 (24)'!A175,'показатель 504-п'!T:T,0)),"")</f>
        <v>217</v>
      </c>
      <c r="E175" s="652">
        <v>11</v>
      </c>
      <c r="F175" s="652"/>
      <c r="G175" s="660"/>
      <c r="H175" s="367" t="str">
        <f>IFERROR(INDEX('показатель 504-п'!J:J,MATCH('УЦН 2.0 (24)'!A175,'показатель 504-п'!T:T,0)),"")</f>
        <v xml:space="preserve">2G низ</v>
      </c>
      <c r="I175" s="636" t="str">
        <f>IFERROR(INDEX('показатель 504-п'!K:K,MATCH('УЦН 2.0 (24)'!A175,'показатель 504-п'!T:T,0)),"")</f>
        <v xml:space="preserve">Билайн(2G Низкое)</v>
      </c>
      <c r="J175" s="637" t="str">
        <f>IFERROR(INDEX('показатель 504-п'!L:L,MATCH('УЦН 2.0 (24)'!A175,'показатель 504-п'!T:T,0)),"")</f>
        <v xml:space="preserve">Мегафон(2G Низкое)</v>
      </c>
      <c r="K175" s="637" t="str">
        <f>IFERROR(INDEX('показатель 504-п'!M:M,MATCH('УЦН 2.0 (24)'!A175,'показатель 504-п'!T:T,0)),"")</f>
        <v> </v>
      </c>
      <c r="L175" s="637" t="str">
        <f>IFERROR(INDEX('показатель 504-п'!N:N,MATCH('УЦН 2.0 (24)'!A175,'показатель 504-п'!T:T,0)),"")</f>
        <v> </v>
      </c>
      <c r="M175" s="624"/>
      <c r="N175" s="622"/>
      <c r="O175" s="147"/>
      <c r="P175" s="147"/>
    </row>
    <row r="176" ht="14.25">
      <c r="A176" s="648">
        <v>308</v>
      </c>
      <c r="B176" s="649" t="str">
        <f>IFERROR(INDEX('показатель 504-п'!A:A,MATCH('УЦН 2.0 (24)'!A176,'показатель 504-п'!T:T,0)),"")</f>
        <v xml:space="preserve">Большемуртинский р-н</v>
      </c>
      <c r="C176" s="654" t="s">
        <v>234</v>
      </c>
      <c r="D176" s="636">
        <f>IFERROR(INDEX('показатель 504-п'!E:E,MATCH('УЦН 2.0 (24)'!A176,'показатель 504-п'!T:T,0)),"")</f>
        <v>203</v>
      </c>
      <c r="E176" s="652">
        <v>11</v>
      </c>
      <c r="F176" s="652"/>
      <c r="G176" s="660"/>
      <c r="H176" s="367" t="str">
        <f>IFERROR(INDEX('показатель 504-п'!J:J,MATCH('УЦН 2.0 (24)'!A176,'показатель 504-п'!T:T,0)),"")</f>
        <v xml:space="preserve">4G хор</v>
      </c>
      <c r="I176" s="636">
        <f>IFERROR(INDEX('показатель 504-п'!K:K,MATCH('УЦН 2.0 (24)'!A176,'показатель 504-п'!T:T,0)),"")</f>
        <v>0</v>
      </c>
      <c r="J176" s="637" t="str">
        <f>IFERROR(INDEX('показатель 504-п'!L:L,MATCH('УЦН 2.0 (24)'!A176,'показатель 504-п'!T:T,0)),"")</f>
        <v xml:space="preserve">Мегафон(4G Хорошее)</v>
      </c>
      <c r="K176" s="637">
        <f>IFERROR(INDEX('показатель 504-п'!M:M,MATCH('УЦН 2.0 (24)'!A176,'показатель 504-п'!T:T,0)),"")</f>
        <v>0</v>
      </c>
      <c r="L176" s="637">
        <f>IFERROR(INDEX('показатель 504-п'!N:N,MATCH('УЦН 2.0 (24)'!A176,'показатель 504-п'!T:T,0)),"")</f>
        <v>0</v>
      </c>
      <c r="M176" s="624"/>
      <c r="N176" s="622"/>
      <c r="O176" s="147"/>
      <c r="P176" s="147"/>
    </row>
    <row r="177" ht="14.25">
      <c r="A177" s="648">
        <v>689</v>
      </c>
      <c r="B177" s="649" t="str">
        <f>IFERROR(INDEX('показатель 504-п'!A:A,MATCH('УЦН 2.0 (24)'!A177,'показатель 504-п'!T:T,0)),"")</f>
        <v xml:space="preserve">Ирбейский р-н</v>
      </c>
      <c r="C177" s="654" t="s">
        <v>524</v>
      </c>
      <c r="D177" s="636">
        <f>IFERROR(INDEX('показатель 504-п'!E:E,MATCH('УЦН 2.0 (24)'!A177,'показатель 504-п'!T:T,0)),"")</f>
        <v>469</v>
      </c>
      <c r="E177" s="652">
        <v>11</v>
      </c>
      <c r="F177" s="652"/>
      <c r="G177" s="660"/>
      <c r="H177" s="367" t="str">
        <f>IFERROR(INDEX('показатель 504-п'!J:J,MATCH('УЦН 2.0 (24)'!A177,'показатель 504-п'!T:T,0)),"")</f>
        <v xml:space="preserve">4G хор</v>
      </c>
      <c r="I177" s="636">
        <f>IFERROR(INDEX('показатель 504-п'!K:K,MATCH('УЦН 2.0 (24)'!A177,'показатель 504-п'!T:T,0)),"")</f>
        <v>0</v>
      </c>
      <c r="J177" s="637">
        <f>IFERROR(INDEX('показатель 504-п'!L:L,MATCH('УЦН 2.0 (24)'!A177,'показатель 504-п'!T:T,0)),"")</f>
        <v>0</v>
      </c>
      <c r="K177" s="637">
        <f>IFERROR(INDEX('показатель 504-п'!M:M,MATCH('УЦН 2.0 (24)'!A177,'показатель 504-п'!T:T,0)),"")</f>
        <v>0</v>
      </c>
      <c r="L177" s="637" t="str">
        <f>IFERROR(INDEX('показатель 504-п'!N:N,MATCH('УЦН 2.0 (24)'!A177,'показатель 504-п'!T:T,0)),"")</f>
        <v xml:space="preserve">Теле2(4G Хорошее)</v>
      </c>
      <c r="M177" s="624"/>
      <c r="N177" s="622"/>
      <c r="O177" s="147"/>
      <c r="P177" s="147"/>
    </row>
    <row r="178" ht="14.25">
      <c r="A178" s="648">
        <v>739</v>
      </c>
      <c r="B178" s="649" t="str">
        <f>IFERROR(INDEX('показатель 504-п'!A:A,MATCH('УЦН 2.0 (24)'!A178,'показатель 504-п'!T:T,0)),"")</f>
        <v xml:space="preserve">Канский р-н</v>
      </c>
      <c r="C178" s="654" t="s">
        <v>307</v>
      </c>
      <c r="D178" s="636">
        <f>IFERROR(INDEX('показатель 504-п'!E:E,MATCH('УЦН 2.0 (24)'!A178,'показатель 504-п'!T:T,0)),"")</f>
        <v>349</v>
      </c>
      <c r="E178" s="652">
        <v>11</v>
      </c>
      <c r="F178" s="652"/>
      <c r="G178" s="660"/>
      <c r="H178" s="367" t="str">
        <f>IFERROR(INDEX('показатель 504-п'!J:J,MATCH('УЦН 2.0 (24)'!A178,'показатель 504-п'!T:T,0)),"")</f>
        <v xml:space="preserve">2G хор</v>
      </c>
      <c r="I178" s="636" t="str">
        <f>IFERROR(INDEX('показатель 504-п'!K:K,MATCH('УЦН 2.0 (24)'!A178,'показатель 504-п'!T:T,0)),"")</f>
        <v xml:space="preserve">Билайн(2G Хорошее)</v>
      </c>
      <c r="J178" s="637" t="str">
        <f>IFERROR(INDEX('показатель 504-п'!L:L,MATCH('УЦН 2.0 (24)'!A178,'показатель 504-п'!T:T,0)),"")</f>
        <v> </v>
      </c>
      <c r="K178" s="637" t="str">
        <f>IFERROR(INDEX('показатель 504-п'!M:M,MATCH('УЦН 2.0 (24)'!A178,'показатель 504-п'!T:T,0)),"")</f>
        <v> </v>
      </c>
      <c r="L178" s="637" t="str">
        <f>IFERROR(INDEX('показатель 504-п'!N:N,MATCH('УЦН 2.0 (24)'!A178,'показатель 504-п'!T:T,0)),"")</f>
        <v xml:space="preserve">Теле2(2G Хорошее)</v>
      </c>
      <c r="M178" s="624"/>
      <c r="N178" s="622"/>
      <c r="O178" s="147"/>
      <c r="P178" s="147"/>
    </row>
    <row r="179" ht="14.25">
      <c r="A179" s="648">
        <v>844</v>
      </c>
      <c r="B179" s="649" t="str">
        <f>IFERROR(INDEX('показатель 504-п'!A:A,MATCH('УЦН 2.0 (24)'!A179,'показатель 504-п'!T:T,0)),"")</f>
        <v xml:space="preserve">Козульский р-н</v>
      </c>
      <c r="C179" s="654" t="s">
        <v>1456</v>
      </c>
      <c r="D179" s="636">
        <f>IFERROR(INDEX('показатель 504-п'!E:E,MATCH('УЦН 2.0 (24)'!A179,'показатель 504-п'!T:T,0)),"")</f>
        <v>421</v>
      </c>
      <c r="E179" s="652">
        <v>11</v>
      </c>
      <c r="F179" s="652"/>
      <c r="G179" s="660"/>
      <c r="H179" s="367" t="str">
        <f>IFERROR(INDEX('показатель 504-п'!J:J,MATCH('УЦН 2.0 (24)'!A179,'показатель 504-п'!T:T,0)),"")</f>
        <v xml:space="preserve">4G хор</v>
      </c>
      <c r="I179" s="636" t="str">
        <f>IFERROR(INDEX('показатель 504-п'!K:K,MATCH('УЦН 2.0 (24)'!A179,'показатель 504-п'!T:T,0)),"")</f>
        <v xml:space="preserve">Билайн(3G Хорошее)</v>
      </c>
      <c r="J179" s="637" t="str">
        <f>IFERROR(INDEX('показатель 504-п'!L:L,MATCH('УЦН 2.0 (24)'!A179,'показатель 504-п'!T:T,0)),"")</f>
        <v xml:space="preserve">Мегафон(4G Хорошее)</v>
      </c>
      <c r="K179" s="637" t="str">
        <f>IFERROR(INDEX('показатель 504-п'!M:M,MATCH('УЦН 2.0 (24)'!A179,'показатель 504-п'!T:T,0)),"")</f>
        <v> </v>
      </c>
      <c r="L179" s="637" t="str">
        <f>IFERROR(INDEX('показатель 504-п'!N:N,MATCH('УЦН 2.0 (24)'!A179,'показатель 504-п'!T:T,0)),"")</f>
        <v xml:space="preserve">Теле2(4G Хорошее)</v>
      </c>
      <c r="M179" s="624"/>
      <c r="N179" s="622"/>
      <c r="O179" s="147"/>
      <c r="P179" s="147"/>
    </row>
    <row r="180" ht="14.25">
      <c r="A180" s="648">
        <v>970</v>
      </c>
      <c r="B180" s="649" t="str">
        <f>IFERROR(INDEX('показатель 504-п'!A:A,MATCH('УЦН 2.0 (24)'!A180,'показатель 504-п'!T:T,0)),"")</f>
        <v xml:space="preserve">Манский р-н</v>
      </c>
      <c r="C180" s="654" t="s">
        <v>341</v>
      </c>
      <c r="D180" s="636">
        <f>IFERROR(INDEX('показатель 504-п'!E:E,MATCH('УЦН 2.0 (24)'!A180,'показатель 504-п'!T:T,0)),"")</f>
        <v>291</v>
      </c>
      <c r="E180" s="652">
        <v>11</v>
      </c>
      <c r="F180" s="652"/>
      <c r="G180" s="660"/>
      <c r="H180" s="367" t="str">
        <f>IFERROR(INDEX('показатель 504-п'!J:J,MATCH('УЦН 2.0 (24)'!A180,'показатель 504-п'!T:T,0)),"")</f>
        <v xml:space="preserve">4G хор</v>
      </c>
      <c r="I180" s="636">
        <f>IFERROR(INDEX('показатель 504-п'!K:K,MATCH('УЦН 2.0 (24)'!A180,'показатель 504-п'!T:T,0)),"")</f>
        <v>0</v>
      </c>
      <c r="J180" s="637">
        <f>IFERROR(INDEX('показатель 504-п'!L:L,MATCH('УЦН 2.0 (24)'!A180,'показатель 504-п'!T:T,0)),"")</f>
        <v>0</v>
      </c>
      <c r="K180" s="637">
        <f>IFERROR(INDEX('показатель 504-п'!M:M,MATCH('УЦН 2.0 (24)'!A180,'показатель 504-п'!T:T,0)),"")</f>
        <v>0</v>
      </c>
      <c r="L180" s="637" t="str">
        <f>IFERROR(INDEX('показатель 504-п'!N:N,MATCH('УЦН 2.0 (24)'!A180,'показатель 504-п'!T:T,0)),"")</f>
        <v xml:space="preserve">Теле2(4G Хорошее)</v>
      </c>
      <c r="M180" s="624"/>
      <c r="N180" s="622"/>
      <c r="O180" s="147"/>
      <c r="P180" s="147"/>
    </row>
    <row r="181" ht="14.25">
      <c r="A181" s="648">
        <v>1033</v>
      </c>
      <c r="B181" s="649" t="str">
        <f>IFERROR(INDEX('показатель 504-п'!A:A,MATCH('УЦН 2.0 (24)'!A181,'показатель 504-п'!T:T,0)),"")</f>
        <v xml:space="preserve">Минусинский р-н</v>
      </c>
      <c r="C181" s="654" t="s">
        <v>1457</v>
      </c>
      <c r="D181" s="636">
        <f>IFERROR(INDEX('показатель 504-п'!E:E,MATCH('УЦН 2.0 (24)'!A181,'показатель 504-п'!T:T,0)),"")</f>
        <v>312</v>
      </c>
      <c r="E181" s="652">
        <v>11</v>
      </c>
      <c r="F181" s="652"/>
      <c r="G181" s="660"/>
      <c r="H181" s="367" t="str">
        <f>IFERROR(INDEX('показатель 504-п'!J:J,MATCH('УЦН 2.0 (24)'!A181,'показатель 504-п'!T:T,0)),"")</f>
        <v xml:space="preserve">3G хор</v>
      </c>
      <c r="I181" s="636" t="str">
        <f>IFERROR(INDEX('показатель 504-п'!K:K,MATCH('УЦН 2.0 (24)'!A181,'показатель 504-п'!T:T,0)),"")</f>
        <v> </v>
      </c>
      <c r="J181" s="637" t="str">
        <f>IFERROR(INDEX('показатель 504-п'!L:L,MATCH('УЦН 2.0 (24)'!A181,'показатель 504-п'!T:T,0)),"")</f>
        <v xml:space="preserve">Мегафон(2G Низкое)</v>
      </c>
      <c r="K181" s="637" t="str">
        <f>IFERROR(INDEX('показатель 504-п'!M:M,MATCH('УЦН 2.0 (24)'!A181,'показатель 504-п'!T:T,0)),"")</f>
        <v xml:space="preserve">МТС(2G Низкое)</v>
      </c>
      <c r="L181" s="637" t="str">
        <f>IFERROR(INDEX('показатель 504-п'!N:N,MATCH('УЦН 2.0 (24)'!A181,'показатель 504-п'!T:T,0)),"")</f>
        <v xml:space="preserve">Теле2(3G Хорошее)</v>
      </c>
      <c r="M181" s="624"/>
      <c r="N181" s="622"/>
      <c r="O181" s="147"/>
      <c r="P181" s="147"/>
    </row>
    <row r="182" ht="14.25">
      <c r="A182" s="648">
        <v>1082</v>
      </c>
      <c r="B182" s="649" t="str">
        <f>IFERROR(INDEX('показатель 504-п'!A:A,MATCH('УЦН 2.0 (24)'!A182,'показатель 504-п'!T:T,0)),"")</f>
        <v xml:space="preserve">Назаровский р-н</v>
      </c>
      <c r="C182" s="654" t="s">
        <v>364</v>
      </c>
      <c r="D182" s="636">
        <f>IFERROR(INDEX('показатель 504-п'!E:E,MATCH('УЦН 2.0 (24)'!A182,'показатель 504-п'!T:T,0)),"")</f>
        <v>279</v>
      </c>
      <c r="E182" s="652">
        <v>11</v>
      </c>
      <c r="F182" s="652"/>
      <c r="G182" s="660"/>
      <c r="H182" s="367" t="str">
        <f>IFERROR(INDEX('показатель 504-п'!J:J,MATCH('УЦН 2.0 (24)'!A182,'показатель 504-п'!T:T,0)),"")</f>
        <v xml:space="preserve">4G хор</v>
      </c>
      <c r="I182" s="636" t="str">
        <f>IFERROR(INDEX('показатель 504-п'!K:K,MATCH('УЦН 2.0 (24)'!A182,'показатель 504-п'!T:T,0)),"")</f>
        <v> </v>
      </c>
      <c r="J182" s="637" t="str">
        <f>IFERROR(INDEX('показатель 504-п'!L:L,MATCH('УЦН 2.0 (24)'!A182,'показатель 504-п'!T:T,0)),"")</f>
        <v xml:space="preserve">Мегафон(4G Хорошее)</v>
      </c>
      <c r="K182" s="637" t="str">
        <f>IFERROR(INDEX('показатель 504-п'!M:M,MATCH('УЦН 2.0 (24)'!A182,'показатель 504-п'!T:T,0)),"")</f>
        <v> </v>
      </c>
      <c r="L182" s="637" t="str">
        <f>IFERROR(INDEX('показатель 504-п'!N:N,MATCH('УЦН 2.0 (24)'!A182,'показатель 504-п'!T:T,0)),"")</f>
        <v xml:space="preserve">Теле2(4G Хорошее)</v>
      </c>
      <c r="M182" s="624"/>
      <c r="N182" s="622"/>
      <c r="O182" s="147"/>
      <c r="P182" s="147"/>
    </row>
    <row r="183" ht="14.25">
      <c r="A183" s="648">
        <v>1135</v>
      </c>
      <c r="B183" s="649" t="str">
        <f>IFERROR(INDEX('показатель 504-п'!A:A,MATCH('УЦН 2.0 (24)'!A183,'показатель 504-п'!T:T,0)),"")</f>
        <v xml:space="preserve">Назаровский р-н</v>
      </c>
      <c r="C183" s="654" t="s">
        <v>727</v>
      </c>
      <c r="D183" s="636">
        <f>IFERROR(INDEX('показатель 504-п'!E:E,MATCH('УЦН 2.0 (24)'!A183,'показатель 504-п'!T:T,0)),"")</f>
        <v>240</v>
      </c>
      <c r="E183" s="652">
        <v>11</v>
      </c>
      <c r="F183" s="652"/>
      <c r="G183" s="660"/>
      <c r="H183" s="367" t="str">
        <f>IFERROR(INDEX('показатель 504-п'!J:J,MATCH('УЦН 2.0 (24)'!A183,'показатель 504-п'!T:T,0)),"")</f>
        <v xml:space="preserve">2G низ</v>
      </c>
      <c r="I183" s="636" t="str">
        <f>IFERROR(INDEX('показатель 504-п'!K:K,MATCH('УЦН 2.0 (24)'!A183,'показатель 504-п'!T:T,0)),"")</f>
        <v> </v>
      </c>
      <c r="J183" s="637" t="str">
        <f>IFERROR(INDEX('показатель 504-п'!L:L,MATCH('УЦН 2.0 (24)'!A183,'показатель 504-п'!T:T,0)),"")</f>
        <v xml:space="preserve">Мегафон(2G Низкое)</v>
      </c>
      <c r="K183" s="637" t="str">
        <f>IFERROR(INDEX('показатель 504-п'!M:M,MATCH('УЦН 2.0 (24)'!A183,'показатель 504-п'!T:T,0)),"")</f>
        <v xml:space="preserve">МТС(2G Низкое)</v>
      </c>
      <c r="L183" s="637" t="str">
        <f>IFERROR(INDEX('показатель 504-п'!N:N,MATCH('УЦН 2.0 (24)'!A183,'показатель 504-п'!T:T,0)),"")</f>
        <v> </v>
      </c>
      <c r="M183" s="624"/>
      <c r="N183" s="622"/>
      <c r="O183" s="147"/>
      <c r="P183" s="147"/>
    </row>
    <row r="184" ht="14.25">
      <c r="A184" s="648">
        <v>1315</v>
      </c>
      <c r="B184" s="649" t="str">
        <f>IFERROR(INDEX('показатель 504-п'!A:A,MATCH('УЦН 2.0 (24)'!A184,'показатель 504-п'!T:T,0)),"")</f>
        <v xml:space="preserve">Рыбинский р-н</v>
      </c>
      <c r="C184" s="654" t="s">
        <v>395</v>
      </c>
      <c r="D184" s="636">
        <f>IFERROR(INDEX('показатель 504-п'!E:E,MATCH('УЦН 2.0 (24)'!A184,'показатель 504-п'!T:T,0)),"")</f>
        <v>335</v>
      </c>
      <c r="E184" s="652">
        <v>11</v>
      </c>
      <c r="F184" s="652"/>
      <c r="G184" s="660"/>
      <c r="H184" s="367" t="str">
        <f>IFERROR(INDEX('показатель 504-п'!J:J,MATCH('УЦН 2.0 (24)'!A184,'показатель 504-п'!T:T,0)),"")</f>
        <v xml:space="preserve">4G хор</v>
      </c>
      <c r="I184" s="636" t="str">
        <f>IFERROR(INDEX('показатель 504-п'!K:K,MATCH('УЦН 2.0 (24)'!A184,'показатель 504-п'!T:T,0)),"")</f>
        <v> </v>
      </c>
      <c r="J184" s="637" t="str">
        <f>IFERROR(INDEX('показатель 504-п'!L:L,MATCH('УЦН 2.0 (24)'!A184,'показатель 504-п'!T:T,0)),"")</f>
        <v xml:space="preserve">Мегафон(4G Хорошее)</v>
      </c>
      <c r="K184" s="637" t="str">
        <f>IFERROR(INDEX('показатель 504-п'!M:M,MATCH('УЦН 2.0 (24)'!A184,'показатель 504-п'!T:T,0)),"")</f>
        <v> </v>
      </c>
      <c r="L184" s="637" t="str">
        <f>IFERROR(INDEX('показатель 504-п'!N:N,MATCH('УЦН 2.0 (24)'!A184,'показатель 504-п'!T:T,0)),"")</f>
        <v xml:space="preserve">Теле2(4G Хорошее)</v>
      </c>
      <c r="M184" s="624"/>
      <c r="N184" s="622"/>
      <c r="O184" s="147"/>
      <c r="P184" s="147"/>
    </row>
    <row r="185" ht="14.25">
      <c r="A185" s="648">
        <v>1349</v>
      </c>
      <c r="B185" s="649" t="str">
        <f>IFERROR(INDEX('показатель 504-п'!A:A,MATCH('УЦН 2.0 (24)'!A185,'показатель 504-п'!T:T,0)),"")</f>
        <v xml:space="preserve">Саянский р-н</v>
      </c>
      <c r="C185" s="654" t="s">
        <v>200</v>
      </c>
      <c r="D185" s="636">
        <f>IFERROR(INDEX('показатель 504-п'!E:E,MATCH('УЦН 2.0 (24)'!A185,'показатель 504-п'!T:T,0)),"")</f>
        <v>263</v>
      </c>
      <c r="E185" s="652">
        <v>11</v>
      </c>
      <c r="F185" s="652"/>
      <c r="G185" s="660"/>
      <c r="H185" s="367" t="str">
        <f>IFERROR(INDEX('показатель 504-п'!J:J,MATCH('УЦН 2.0 (24)'!A185,'показатель 504-п'!T:T,0)),"")</f>
        <v xml:space="preserve">4G хор</v>
      </c>
      <c r="I185" s="636">
        <f>IFERROR(INDEX('показатель 504-п'!K:K,MATCH('УЦН 2.0 (24)'!A185,'показатель 504-п'!T:T,0)),"")</f>
        <v>0</v>
      </c>
      <c r="J185" s="637">
        <f>IFERROR(INDEX('показатель 504-п'!L:L,MATCH('УЦН 2.0 (24)'!A185,'показатель 504-п'!T:T,0)),"")</f>
        <v>0</v>
      </c>
      <c r="K185" s="637" t="str">
        <f>IFERROR(INDEX('показатель 504-п'!M:M,MATCH('УЦН 2.0 (24)'!A185,'показатель 504-п'!T:T,0)),"")</f>
        <v xml:space="preserve">МТС(4G Хорошее)</v>
      </c>
      <c r="L185" s="637">
        <f>IFERROR(INDEX('показатель 504-п'!N:N,MATCH('УЦН 2.0 (24)'!A185,'показатель 504-п'!T:T,0)),"")</f>
        <v>0</v>
      </c>
      <c r="M185" s="624"/>
      <c r="N185" s="622"/>
      <c r="O185" s="147"/>
      <c r="P185" s="147"/>
    </row>
    <row r="186" ht="14.25">
      <c r="A186" s="648">
        <v>1400</v>
      </c>
      <c r="B186" s="649" t="str">
        <f>IFERROR(INDEX('показатель 504-п'!A:A,MATCH('УЦН 2.0 (24)'!A186,'показатель 504-п'!T:T,0)),"")</f>
        <v xml:space="preserve">Сухобузимский р-н</v>
      </c>
      <c r="C186" s="654" t="s">
        <v>1458</v>
      </c>
      <c r="D186" s="636">
        <f>IFERROR(INDEX('показатель 504-п'!E:E,MATCH('УЦН 2.0 (24)'!A186,'показатель 504-п'!T:T,0)),"")</f>
        <v>201</v>
      </c>
      <c r="E186" s="652">
        <v>11</v>
      </c>
      <c r="F186" s="652"/>
      <c r="G186" s="660"/>
      <c r="H186" s="367" t="str">
        <f>IFERROR(INDEX('показатель 504-п'!J:J,MATCH('УЦН 2.0 (24)'!A186,'показатель 504-п'!T:T,0)),"")</f>
        <v xml:space="preserve">4G хор</v>
      </c>
      <c r="I186" s="636" t="str">
        <f>IFERROR(INDEX('показатель 504-п'!K:K,MATCH('УЦН 2.0 (24)'!A186,'показатель 504-п'!T:T,0)),"")</f>
        <v> </v>
      </c>
      <c r="J186" s="637" t="str">
        <f>IFERROR(INDEX('показатель 504-п'!L:L,MATCH('УЦН 2.0 (24)'!A186,'показатель 504-п'!T:T,0)),"")</f>
        <v xml:space="preserve">Мегафон(4G Хорошее)</v>
      </c>
      <c r="K186" s="637" t="str">
        <f>IFERROR(INDEX('показатель 504-п'!M:M,MATCH('УЦН 2.0 (24)'!A186,'показатель 504-п'!T:T,0)),"")</f>
        <v> </v>
      </c>
      <c r="L186" s="637" t="str">
        <f>IFERROR(INDEX('показатель 504-п'!N:N,MATCH('УЦН 2.0 (24)'!A186,'показатель 504-п'!T:T,0)),"")</f>
        <v xml:space="preserve">Теле2(4G Хорошее)</v>
      </c>
      <c r="M186" s="624"/>
      <c r="N186" s="622"/>
      <c r="O186" s="147"/>
      <c r="P186" s="147"/>
    </row>
    <row r="187" ht="14.25">
      <c r="A187" s="648">
        <v>1586</v>
      </c>
      <c r="B187" s="649" t="str">
        <f>IFERROR(INDEX('показатель 504-п'!A:A,MATCH('УЦН 2.0 (24)'!A187,'показатель 504-п'!T:T,0)),"")</f>
        <v xml:space="preserve">Ужурский р-н</v>
      </c>
      <c r="C187" s="654" t="s">
        <v>1249</v>
      </c>
      <c r="D187" s="636">
        <f>IFERROR(INDEX('показатель 504-п'!E:E,MATCH('УЦН 2.0 (24)'!A187,'показатель 504-п'!T:T,0)),"")</f>
        <v>166</v>
      </c>
      <c r="E187" s="652">
        <v>11</v>
      </c>
      <c r="F187" s="652"/>
      <c r="G187" s="660"/>
      <c r="H187" s="367" t="str">
        <f>IFERROR(INDEX('показатель 504-п'!J:J,MATCH('УЦН 2.0 (24)'!A187,'показатель 504-п'!T:T,0)),"")</f>
        <v xml:space="preserve">4G хор</v>
      </c>
      <c r="I187" s="636">
        <f>IFERROR(INDEX('показатель 504-п'!K:K,MATCH('УЦН 2.0 (24)'!A187,'показатель 504-п'!T:T,0)),"")</f>
        <v>0</v>
      </c>
      <c r="J187" s="637">
        <f>IFERROR(INDEX('показатель 504-п'!L:L,MATCH('УЦН 2.0 (24)'!A187,'показатель 504-п'!T:T,0)),"")</f>
        <v>0</v>
      </c>
      <c r="K187" s="637">
        <f>IFERROR(INDEX('показатель 504-п'!M:M,MATCH('УЦН 2.0 (24)'!A187,'показатель 504-п'!T:T,0)),"")</f>
        <v>0</v>
      </c>
      <c r="L187" s="637" t="str">
        <f>IFERROR(INDEX('показатель 504-п'!N:N,MATCH('УЦН 2.0 (24)'!A187,'показатель 504-п'!T:T,0)),"")</f>
        <v xml:space="preserve">Теле2(4G Хорошее)</v>
      </c>
      <c r="M187" s="624"/>
      <c r="N187" s="622"/>
      <c r="O187" s="147"/>
      <c r="P187" s="147"/>
    </row>
    <row r="188" ht="14.25">
      <c r="A188" s="648">
        <v>1707</v>
      </c>
      <c r="B188" s="649" t="str">
        <f>IFERROR(INDEX('показатель 504-п'!A:A,MATCH('УЦН 2.0 (24)'!A188,'показатель 504-п'!T:T,0)),"")</f>
        <v xml:space="preserve">Эвенкийский р-н</v>
      </c>
      <c r="C188" s="654" t="s">
        <v>1459</v>
      </c>
      <c r="D188" s="636">
        <f>IFERROR(INDEX('показатель 504-п'!E:E,MATCH('УЦН 2.0 (24)'!A188,'показатель 504-п'!T:T,0)),"")</f>
        <v>141</v>
      </c>
      <c r="E188" s="652">
        <v>11</v>
      </c>
      <c r="F188" s="652"/>
      <c r="G188" s="660"/>
      <c r="H188" s="367" t="str">
        <f>IFERROR(INDEX('показатель 504-п'!J:J,MATCH('УЦН 2.0 (24)'!A188,'показатель 504-п'!T:T,0)),"")</f>
        <v>-</v>
      </c>
      <c r="I188" s="636" t="str">
        <f>IFERROR(INDEX('показатель 504-п'!K:K,MATCH('УЦН 2.0 (24)'!A188,'показатель 504-п'!T:T,0)),"")</f>
        <v> </v>
      </c>
      <c r="J188" s="637" t="str">
        <f>IFERROR(INDEX('показатель 504-п'!L:L,MATCH('УЦН 2.0 (24)'!A188,'показатель 504-п'!T:T,0)),"")</f>
        <v> </v>
      </c>
      <c r="K188" s="637" t="str">
        <f>IFERROR(INDEX('показатель 504-п'!M:M,MATCH('УЦН 2.0 (24)'!A188,'показатель 504-п'!T:T,0)),"")</f>
        <v> </v>
      </c>
      <c r="L188" s="637" t="str">
        <f>IFERROR(INDEX('показатель 504-п'!N:N,MATCH('УЦН 2.0 (24)'!A188,'показатель 504-п'!T:T,0)),"")</f>
        <v> </v>
      </c>
      <c r="M188" s="624"/>
      <c r="N188" s="622"/>
      <c r="O188" s="147"/>
      <c r="P188" s="147"/>
    </row>
    <row r="189" ht="14.25">
      <c r="A189" s="648">
        <v>2</v>
      </c>
      <c r="B189" s="649" t="str">
        <f>IFERROR(INDEX('показатель 504-п'!A:A,MATCH('УЦН 2.0 (24)'!A189,'показатель 504-п'!T:T,0)),"")</f>
        <v xml:space="preserve">Абанский р-н</v>
      </c>
      <c r="C189" s="654" t="s">
        <v>1460</v>
      </c>
      <c r="D189" s="636">
        <f>IFERROR(INDEX('показатель 504-п'!E:E,MATCH('УЦН 2.0 (24)'!A189,'показатель 504-п'!T:T,0)),"")</f>
        <v>125</v>
      </c>
      <c r="E189" s="652">
        <v>10</v>
      </c>
      <c r="F189" s="652"/>
      <c r="G189" s="660"/>
      <c r="H189" s="367" t="str">
        <f>IFERROR(INDEX('показатель 504-п'!J:J,MATCH('УЦН 2.0 (24)'!A189,'показатель 504-п'!T:T,0)),"")</f>
        <v xml:space="preserve">3G хор</v>
      </c>
      <c r="I189" s="636" t="str">
        <f>IFERROR(INDEX('показатель 504-п'!K:K,MATCH('УЦН 2.0 (24)'!A189,'показатель 504-п'!T:T,0)),"")</f>
        <v> </v>
      </c>
      <c r="J189" s="637" t="str">
        <f>IFERROR(INDEX('показатель 504-п'!L:L,MATCH('УЦН 2.0 (24)'!A189,'показатель 504-п'!T:T,0)),"")</f>
        <v xml:space="preserve">Мегафон(3G Хорошее)</v>
      </c>
      <c r="K189" s="637" t="str">
        <f>IFERROR(INDEX('показатель 504-п'!M:M,MATCH('УЦН 2.0 (24)'!A189,'показатель 504-п'!T:T,0)),"")</f>
        <v xml:space="preserve">МТС(2G Низкое)</v>
      </c>
      <c r="L189" s="637" t="str">
        <f>IFERROR(INDEX('показатель 504-п'!N:N,MATCH('УЦН 2.0 (24)'!A189,'показатель 504-п'!T:T,0)),"")</f>
        <v xml:space="preserve">Теле2(2G Низкое)</v>
      </c>
      <c r="M189" s="624"/>
      <c r="N189" s="622"/>
      <c r="O189" s="147"/>
      <c r="P189" s="147"/>
    </row>
    <row r="190" ht="14.25">
      <c r="A190" s="648">
        <v>356</v>
      </c>
      <c r="B190" s="649" t="str">
        <f>IFERROR(INDEX('показатель 504-п'!A:A,MATCH('УЦН 2.0 (24)'!A190,'показатель 504-п'!T:T,0)),"")</f>
        <v xml:space="preserve">Большеулуйский р-н</v>
      </c>
      <c r="C190" s="654" t="s">
        <v>1207</v>
      </c>
      <c r="D190" s="636">
        <f>IFERROR(INDEX('показатель 504-п'!E:E,MATCH('УЦН 2.0 (24)'!A190,'показатель 504-п'!T:T,0)),"")</f>
        <v>112</v>
      </c>
      <c r="E190" s="652">
        <v>10</v>
      </c>
      <c r="F190" s="652"/>
      <c r="G190" s="660"/>
      <c r="H190" s="367" t="str">
        <f>IFERROR(INDEX('показатель 504-п'!J:J,MATCH('УЦН 2.0 (24)'!A190,'показатель 504-п'!T:T,0)),"")</f>
        <v xml:space="preserve">4G хор</v>
      </c>
      <c r="I190" s="636">
        <f>IFERROR(INDEX('показатель 504-п'!K:K,MATCH('УЦН 2.0 (24)'!A190,'показатель 504-п'!T:T,0)),"")</f>
        <v>0</v>
      </c>
      <c r="J190" s="637">
        <f>IFERROR(INDEX('показатель 504-п'!L:L,MATCH('УЦН 2.0 (24)'!A190,'показатель 504-п'!T:T,0)),"")</f>
        <v>0</v>
      </c>
      <c r="K190" s="637">
        <f>IFERROR(INDEX('показатель 504-п'!M:M,MATCH('УЦН 2.0 (24)'!A190,'показатель 504-п'!T:T,0)),"")</f>
        <v>0</v>
      </c>
      <c r="L190" s="637" t="str">
        <f>IFERROR(INDEX('показатель 504-п'!N:N,MATCH('УЦН 2.0 (24)'!A190,'показатель 504-п'!T:T,0)),"")</f>
        <v xml:space="preserve">Теле2(4G Хорошее)</v>
      </c>
      <c r="M190" s="624"/>
      <c r="N190" s="622"/>
      <c r="O190" s="147"/>
      <c r="P190" s="147"/>
    </row>
    <row r="191" ht="14.25">
      <c r="A191" s="648">
        <v>528</v>
      </c>
      <c r="B191" s="649" t="str">
        <f>IFERROR(INDEX('показатель 504-п'!A:A,MATCH('УЦН 2.0 (24)'!A191,'показатель 504-п'!T:T,0)),"")</f>
        <v xml:space="preserve">Енисейский р-н</v>
      </c>
      <c r="C191" s="654" t="s">
        <v>266</v>
      </c>
      <c r="D191" s="636">
        <f>IFERROR(INDEX('показатель 504-п'!E:E,MATCH('УЦН 2.0 (24)'!A191,'показатель 504-п'!T:T,0)),"")</f>
        <v>161</v>
      </c>
      <c r="E191" s="652">
        <v>10</v>
      </c>
      <c r="F191" s="652"/>
      <c r="G191" s="660"/>
      <c r="H191" s="367" t="str">
        <f>IFERROR(INDEX('показатель 504-п'!J:J,MATCH('УЦН 2.0 (24)'!A191,'показатель 504-п'!T:T,0)),"")</f>
        <v xml:space="preserve">4G низ</v>
      </c>
      <c r="I191" s="636" t="str">
        <f>IFERROR(INDEX('показатель 504-п'!K:K,MATCH('УЦН 2.0 (24)'!A191,'показатель 504-п'!T:T,0)),"")</f>
        <v> </v>
      </c>
      <c r="J191" s="637" t="str">
        <f>IFERROR(INDEX('показатель 504-п'!L:L,MATCH('УЦН 2.0 (24)'!A191,'показатель 504-п'!T:T,0)),"")</f>
        <v xml:space="preserve">Мегафон(4G Низкое)</v>
      </c>
      <c r="K191" s="637" t="str">
        <f>IFERROR(INDEX('показатель 504-п'!M:M,MATCH('УЦН 2.0 (24)'!A191,'показатель 504-п'!T:T,0)),"")</f>
        <v xml:space="preserve">МТС(3G Низкое)</v>
      </c>
      <c r="L191" s="637" t="str">
        <f>IFERROR(INDEX('показатель 504-п'!N:N,MATCH('УЦН 2.0 (24)'!A191,'показатель 504-п'!T:T,0)),"")</f>
        <v xml:space="preserve">Теле2(4G Низкое)</v>
      </c>
      <c r="M191" s="624"/>
      <c r="N191" s="622"/>
      <c r="O191" s="147"/>
      <c r="P191" s="147"/>
    </row>
    <row r="192" ht="14.25">
      <c r="A192" s="648">
        <v>688</v>
      </c>
      <c r="B192" s="649" t="str">
        <f>IFERROR(INDEX('показатель 504-п'!A:A,MATCH('УЦН 2.0 (24)'!A192,'показатель 504-п'!T:T,0)),"")</f>
        <v xml:space="preserve">Ирбейский р-н</v>
      </c>
      <c r="C192" s="654" t="s">
        <v>87</v>
      </c>
      <c r="D192" s="636">
        <f>IFERROR(INDEX('показатель 504-п'!E:E,MATCH('УЦН 2.0 (24)'!A192,'показатель 504-п'!T:T,0)),"")</f>
        <v>105</v>
      </c>
      <c r="E192" s="652">
        <v>10</v>
      </c>
      <c r="F192" s="652"/>
      <c r="G192" s="660"/>
      <c r="H192" s="367" t="str">
        <f>IFERROR(INDEX('показатель 504-п'!J:J,MATCH('УЦН 2.0 (24)'!A192,'показатель 504-п'!T:T,0)),"")</f>
        <v xml:space="preserve">2G низ</v>
      </c>
      <c r="I192" s="636" t="str">
        <f>IFERROR(INDEX('показатель 504-п'!K:K,MATCH('УЦН 2.0 (24)'!A192,'показатель 504-п'!T:T,0)),"")</f>
        <v> </v>
      </c>
      <c r="J192" s="637" t="str">
        <f>IFERROR(INDEX('показатель 504-п'!L:L,MATCH('УЦН 2.0 (24)'!A192,'показатель 504-п'!T:T,0)),"")</f>
        <v> </v>
      </c>
      <c r="K192" s="637" t="str">
        <f>IFERROR(INDEX('показатель 504-п'!M:M,MATCH('УЦН 2.0 (24)'!A192,'показатель 504-п'!T:T,0)),"")</f>
        <v> </v>
      </c>
      <c r="L192" s="637" t="str">
        <f>IFERROR(INDEX('показатель 504-п'!N:N,MATCH('УЦН 2.0 (24)'!A192,'показатель 504-п'!T:T,0)),"")</f>
        <v xml:space="preserve">Теле2(2G Низкое)</v>
      </c>
      <c r="M192" s="624"/>
      <c r="N192" s="622"/>
      <c r="O192" s="147"/>
      <c r="P192" s="147"/>
    </row>
    <row r="193" ht="14.25">
      <c r="A193" s="648">
        <v>1168</v>
      </c>
      <c r="B193" s="649" t="str">
        <f>IFERROR(INDEX('показатель 504-п'!A:A,MATCH('УЦН 2.0 (24)'!A193,'показатель 504-п'!T:T,0)),"")</f>
        <v xml:space="preserve">Нижнеингашский р-н</v>
      </c>
      <c r="C193" s="654" t="s">
        <v>1461</v>
      </c>
      <c r="D193" s="636">
        <f>IFERROR(INDEX('показатель 504-п'!E:E,MATCH('УЦН 2.0 (24)'!A193,'показатель 504-п'!T:T,0)),"")</f>
        <v>64</v>
      </c>
      <c r="E193" s="652">
        <v>10</v>
      </c>
      <c r="F193" s="652"/>
      <c r="G193" s="660"/>
      <c r="H193" s="367" t="str">
        <f>IFERROR(INDEX('показатель 504-п'!J:J,MATCH('УЦН 2.0 (24)'!A193,'показатель 504-п'!T:T,0)),"")</f>
        <v xml:space="preserve">4G низ</v>
      </c>
      <c r="I193" s="636" t="str">
        <f>IFERROR(INDEX('показатель 504-п'!K:K,MATCH('УЦН 2.0 (24)'!A193,'показатель 504-п'!T:T,0)),"")</f>
        <v> </v>
      </c>
      <c r="J193" s="637" t="str">
        <f>IFERROR(INDEX('показатель 504-п'!L:L,MATCH('УЦН 2.0 (24)'!A193,'показатель 504-п'!T:T,0)),"")</f>
        <v> </v>
      </c>
      <c r="K193" s="637" t="str">
        <f>IFERROR(INDEX('показатель 504-п'!M:M,MATCH('УЦН 2.0 (24)'!A193,'показатель 504-п'!T:T,0)),"")</f>
        <v xml:space="preserve">МТС(4G Низкое)</v>
      </c>
      <c r="L193" s="637" t="str">
        <f>IFERROR(INDEX('показатель 504-п'!N:N,MATCH('УЦН 2.0 (24)'!A193,'показатель 504-п'!T:T,0)),"")</f>
        <v xml:space="preserve">Теле2(2G Низкое)</v>
      </c>
      <c r="M193" s="624"/>
      <c r="N193" s="622"/>
      <c r="O193" s="147"/>
      <c r="P193" s="147"/>
    </row>
    <row r="194" ht="14.25">
      <c r="A194" s="648">
        <v>754</v>
      </c>
      <c r="B194" s="649" t="str">
        <f>IFERROR(INDEX('показатель 504-п'!A:A,MATCH('УЦН 2.0 (24)'!A194,'показатель 504-п'!T:T,0)),"")</f>
        <v xml:space="preserve">Канский р-н</v>
      </c>
      <c r="C194" s="654" t="s">
        <v>387</v>
      </c>
      <c r="D194" s="636">
        <f>IFERROR(INDEX('показатель 504-п'!E:E,MATCH('УЦН 2.0 (24)'!A194,'показатель 504-п'!T:T,0)),"")</f>
        <v>142</v>
      </c>
      <c r="E194" s="652">
        <v>10</v>
      </c>
      <c r="F194" s="652"/>
      <c r="G194" s="660"/>
      <c r="H194" s="367" t="str">
        <f>IFERROR(INDEX('показатель 504-п'!J:J,MATCH('УЦН 2.0 (24)'!A194,'показатель 504-п'!T:T,0)),"")</f>
        <v xml:space="preserve">3G хор</v>
      </c>
      <c r="I194" s="636" t="str">
        <f>IFERROR(INDEX('показатель 504-п'!K:K,MATCH('УЦН 2.0 (24)'!A194,'показатель 504-п'!T:T,0)),"")</f>
        <v xml:space="preserve">Билайн(2G Хорошее)</v>
      </c>
      <c r="J194" s="637" t="str">
        <f>IFERROR(INDEX('показатель 504-п'!L:L,MATCH('УЦН 2.0 (24)'!A194,'показатель 504-п'!T:T,0)),"")</f>
        <v xml:space="preserve">Мегафон(2G Хорошее)</v>
      </c>
      <c r="K194" s="637" t="str">
        <f>IFERROR(INDEX('показатель 504-п'!M:M,MATCH('УЦН 2.0 (24)'!A194,'показатель 504-п'!T:T,0)),"")</f>
        <v xml:space="preserve">МТС(2G Хорошее)</v>
      </c>
      <c r="L194" s="637" t="str">
        <f>IFERROR(INDEX('показатель 504-п'!N:N,MATCH('УЦН 2.0 (24)'!A194,'показатель 504-п'!T:T,0)),"")</f>
        <v xml:space="preserve">Теле2(3G Хорошее)</v>
      </c>
      <c r="M194" s="624"/>
      <c r="N194" s="622"/>
      <c r="O194" s="147"/>
      <c r="P194" s="147"/>
    </row>
    <row r="195" ht="14.25">
      <c r="A195" s="648">
        <v>918</v>
      </c>
      <c r="B195" s="649" t="str">
        <f>IFERROR(INDEX('показатель 504-п'!A:A,MATCH('УЦН 2.0 (24)'!A195,'показатель 504-п'!T:T,0)),"")</f>
        <v xml:space="preserve">Курагинский р-н</v>
      </c>
      <c r="C195" s="654" t="s">
        <v>1462</v>
      </c>
      <c r="D195" s="636">
        <f>IFERROR(INDEX('показатель 504-п'!E:E,MATCH('УЦН 2.0 (24)'!A195,'показатель 504-п'!T:T,0)),"")</f>
        <v>492</v>
      </c>
      <c r="E195" s="652">
        <v>10</v>
      </c>
      <c r="F195" s="652"/>
      <c r="G195" s="660"/>
      <c r="H195" s="367" t="str">
        <f>IFERROR(INDEX('показатель 504-п'!J:J,MATCH('УЦН 2.0 (24)'!A195,'показатель 504-п'!T:T,0)),"")</f>
        <v xml:space="preserve">3G хор</v>
      </c>
      <c r="I195" s="636" t="str">
        <f>IFERROR(INDEX('показатель 504-п'!K:K,MATCH('УЦН 2.0 (24)'!A195,'показатель 504-п'!T:T,0)),"")</f>
        <v xml:space="preserve">Билайн(3G Хорошее)</v>
      </c>
      <c r="J195" s="637" t="str">
        <f>IFERROR(INDEX('показатель 504-п'!L:L,MATCH('УЦН 2.0 (24)'!A195,'показатель 504-п'!T:T,0)),"")</f>
        <v xml:space="preserve">Мегафон(3G Хорошее)</v>
      </c>
      <c r="K195" s="637" t="str">
        <f>IFERROR(INDEX('показатель 504-п'!M:M,MATCH('УЦН 2.0 (24)'!A195,'показатель 504-п'!T:T,0)),"")</f>
        <v xml:space="preserve">МТС(3G Хорошее)</v>
      </c>
      <c r="L195" s="637" t="str">
        <f>IFERROR(INDEX('показатель 504-п'!N:N,MATCH('УЦН 2.0 (24)'!A195,'показатель 504-п'!T:T,0)),"")</f>
        <v xml:space="preserve">Теле2(3G Хорошее)</v>
      </c>
      <c r="M195" s="624"/>
      <c r="N195" s="622"/>
      <c r="O195" s="147"/>
      <c r="P195" s="147"/>
    </row>
    <row r="196" ht="14.25">
      <c r="A196" s="648">
        <v>1025</v>
      </c>
      <c r="B196" s="649" t="str">
        <f>IFERROR(INDEX('показатель 504-п'!A:A,MATCH('УЦН 2.0 (24)'!A196,'показатель 504-п'!T:T,0)),"")</f>
        <v xml:space="preserve">Минусинский р-н</v>
      </c>
      <c r="C196" s="654" t="s">
        <v>352</v>
      </c>
      <c r="D196" s="636">
        <f>IFERROR(INDEX('показатель 504-п'!E:E,MATCH('УЦН 2.0 (24)'!A196,'показатель 504-п'!T:T,0)),"")</f>
        <v>227</v>
      </c>
      <c r="E196" s="652">
        <v>10</v>
      </c>
      <c r="F196" s="652"/>
      <c r="G196" s="660"/>
      <c r="H196" s="367" t="str">
        <f>IFERROR(INDEX('показатель 504-п'!J:J,MATCH('УЦН 2.0 (24)'!A196,'показатель 504-п'!T:T,0)),"")</f>
        <v xml:space="preserve">4G хор</v>
      </c>
      <c r="I196" s="636">
        <f>IFERROR(INDEX('показатель 504-п'!K:K,MATCH('УЦН 2.0 (24)'!A196,'показатель 504-п'!T:T,0)),"")</f>
        <v>0</v>
      </c>
      <c r="J196" s="637" t="str">
        <f>IFERROR(INDEX('показатель 504-п'!L:L,MATCH('УЦН 2.0 (24)'!A196,'показатель 504-п'!T:T,0)),"")</f>
        <v xml:space="preserve">Мегафон(4G Хорошее)</v>
      </c>
      <c r="K196" s="637">
        <f>IFERROR(INDEX('показатель 504-п'!M:M,MATCH('УЦН 2.0 (24)'!A196,'показатель 504-п'!T:T,0)),"")</f>
        <v>0</v>
      </c>
      <c r="L196" s="637">
        <f>IFERROR(INDEX('показатель 504-п'!N:N,MATCH('УЦН 2.0 (24)'!A196,'показатель 504-п'!T:T,0)),"")</f>
        <v>0</v>
      </c>
      <c r="M196" s="624"/>
      <c r="N196" s="622"/>
      <c r="O196" s="147"/>
      <c r="P196" s="147"/>
    </row>
    <row r="197" ht="14.25">
      <c r="A197" s="648">
        <v>1046</v>
      </c>
      <c r="B197" s="649" t="str">
        <f>IFERROR(INDEX('показатель 504-п'!A:A,MATCH('УЦН 2.0 (24)'!A197,'показатель 504-п'!T:T,0)),"")</f>
        <v xml:space="preserve">Минусинский р-н</v>
      </c>
      <c r="C197" s="654" t="s">
        <v>357</v>
      </c>
      <c r="D197" s="636">
        <f>IFERROR(INDEX('показатель 504-п'!E:E,MATCH('УЦН 2.0 (24)'!A197,'показатель 504-п'!T:T,0)),"")</f>
        <v>332</v>
      </c>
      <c r="E197" s="652">
        <v>10</v>
      </c>
      <c r="F197" s="652"/>
      <c r="G197" s="660"/>
      <c r="H197" s="367" t="str">
        <f>IFERROR(INDEX('показатель 504-п'!J:J,MATCH('УЦН 2.0 (24)'!A197,'показатель 504-п'!T:T,0)),"")</f>
        <v xml:space="preserve">4G хор</v>
      </c>
      <c r="I197" s="636">
        <f>IFERROR(INDEX('показатель 504-п'!K:K,MATCH('УЦН 2.0 (24)'!A197,'показатель 504-п'!T:T,0)),"")</f>
        <v>0</v>
      </c>
      <c r="J197" s="637">
        <f>IFERROR(INDEX('показатель 504-п'!L:L,MATCH('УЦН 2.0 (24)'!A197,'показатель 504-п'!T:T,0)),"")</f>
        <v>0</v>
      </c>
      <c r="K197" s="637">
        <f>IFERROR(INDEX('показатель 504-п'!M:M,MATCH('УЦН 2.0 (24)'!A197,'показатель 504-п'!T:T,0)),"")</f>
        <v>0</v>
      </c>
      <c r="L197" s="637" t="str">
        <f>IFERROR(INDEX('показатель 504-п'!N:N,MATCH('УЦН 2.0 (24)'!A197,'показатель 504-п'!T:T,0)),"")</f>
        <v xml:space="preserve">Теле2(4G Хорошее)</v>
      </c>
      <c r="M197" s="624"/>
      <c r="N197" s="622"/>
      <c r="O197" s="147"/>
      <c r="P197" s="147"/>
    </row>
    <row r="198" ht="14.25">
      <c r="A198" s="648">
        <v>1070</v>
      </c>
      <c r="B198" s="649" t="str">
        <f>IFERROR(INDEX('показатель 504-п'!A:A,MATCH('УЦН 2.0 (24)'!A198,'показатель 504-п'!T:T,0)),"")</f>
        <v xml:space="preserve">Мотыгинский р-н</v>
      </c>
      <c r="C198" s="654" t="s">
        <v>1463</v>
      </c>
      <c r="D198" s="636">
        <f>IFERROR(INDEX('показатель 504-п'!E:E,MATCH('УЦН 2.0 (24)'!A198,'показатель 504-п'!T:T,0)),"")</f>
        <v>112</v>
      </c>
      <c r="E198" s="652">
        <v>10</v>
      </c>
      <c r="F198" s="652"/>
      <c r="G198" s="660"/>
      <c r="H198" s="367" t="str">
        <f>IFERROR(INDEX('показатель 504-п'!J:J,MATCH('УЦН 2.0 (24)'!A198,'показатель 504-п'!T:T,0)),"")</f>
        <v xml:space="preserve">4G хор</v>
      </c>
      <c r="I198" s="636" t="str">
        <f>IFERROR(INDEX('показатель 504-п'!K:K,MATCH('УЦН 2.0 (24)'!A198,'показатель 504-п'!T:T,0)),"")</f>
        <v> </v>
      </c>
      <c r="J198" s="637" t="str">
        <f>IFERROR(INDEX('показатель 504-п'!L:L,MATCH('УЦН 2.0 (24)'!A198,'показатель 504-п'!T:T,0)),"")</f>
        <v xml:space="preserve">Мегафон(4G Хорошее)</v>
      </c>
      <c r="K198" s="637" t="str">
        <f>IFERROR(INDEX('показатель 504-п'!M:M,MATCH('УЦН 2.0 (24)'!A198,'показатель 504-п'!T:T,0)),"")</f>
        <v xml:space="preserve">МТС(4G Хорошее)</v>
      </c>
      <c r="L198" s="637" t="str">
        <f>IFERROR(INDEX('показатель 504-п'!N:N,MATCH('УЦН 2.0 (24)'!A198,'показатель 504-п'!T:T,0)),"")</f>
        <v xml:space="preserve">Теле2(4G Хорошее)</v>
      </c>
      <c r="M198" s="624"/>
      <c r="N198" s="622"/>
      <c r="O198" s="147"/>
      <c r="P198" s="147"/>
    </row>
    <row r="199" ht="14.25">
      <c r="A199" s="648">
        <v>1186</v>
      </c>
      <c r="B199" s="649" t="str">
        <f>IFERROR(INDEX('показатель 504-п'!A:A,MATCH('УЦН 2.0 (24)'!A199,'показатель 504-п'!T:T,0)),"")</f>
        <v xml:space="preserve">Нижнеингашский р-н</v>
      </c>
      <c r="C199" s="654" t="s">
        <v>381</v>
      </c>
      <c r="D199" s="636">
        <f>IFERROR(INDEX('показатель 504-п'!E:E,MATCH('УЦН 2.0 (24)'!A199,'показатель 504-п'!T:T,0)),"")</f>
        <v>283</v>
      </c>
      <c r="E199" s="652">
        <v>10</v>
      </c>
      <c r="F199" s="652"/>
      <c r="G199" s="660"/>
      <c r="H199" s="367" t="str">
        <f>IFERROR(INDEX('показатель 504-п'!J:J,MATCH('УЦН 2.0 (24)'!A199,'показатель 504-п'!T:T,0)),"")</f>
        <v xml:space="preserve">2G хор</v>
      </c>
      <c r="I199" s="636">
        <f>IFERROR(INDEX('показатель 504-п'!K:K,MATCH('УЦН 2.0 (24)'!A199,'показатель 504-п'!T:T,0)),"")</f>
        <v>0</v>
      </c>
      <c r="J199" s="637">
        <f>IFERROR(INDEX('показатель 504-п'!L:L,MATCH('УЦН 2.0 (24)'!A199,'показатель 504-п'!T:T,0)),"")</f>
        <v>0</v>
      </c>
      <c r="K199" s="637" t="str">
        <f>IFERROR(INDEX('показатель 504-п'!M:M,MATCH('УЦН 2.0 (24)'!A199,'показатель 504-п'!T:T,0)),"")</f>
        <v xml:space="preserve">МТС(2G Хорошее)</v>
      </c>
      <c r="L199" s="637">
        <f>IFERROR(INDEX('показатель 504-п'!N:N,MATCH('УЦН 2.0 (24)'!A199,'показатель 504-п'!T:T,0)),"")</f>
        <v>0</v>
      </c>
      <c r="M199" s="624"/>
      <c r="N199" s="622"/>
      <c r="O199" s="147"/>
      <c r="P199" s="147"/>
    </row>
    <row r="200" ht="14.25">
      <c r="A200" s="648">
        <v>1308</v>
      </c>
      <c r="B200" s="649" t="str">
        <f>IFERROR(INDEX('показатель 504-п'!A:A,MATCH('УЦН 2.0 (24)'!A200,'показатель 504-п'!T:T,0)),"")</f>
        <v xml:space="preserve">Рыбинский р-н</v>
      </c>
      <c r="C200" s="654" t="s">
        <v>173</v>
      </c>
      <c r="D200" s="636">
        <f>IFERROR(INDEX('показатель 504-п'!E:E,MATCH('УЦН 2.0 (24)'!A200,'показатель 504-п'!T:T,0)),"")</f>
        <v>183</v>
      </c>
      <c r="E200" s="652">
        <v>10</v>
      </c>
      <c r="F200" s="652"/>
      <c r="G200" s="660"/>
      <c r="H200" s="367" t="str">
        <f>IFERROR(INDEX('показатель 504-п'!J:J,MATCH('УЦН 2.0 (24)'!A200,'показатель 504-п'!T:T,0)),"")</f>
        <v xml:space="preserve">4G хор</v>
      </c>
      <c r="I200" s="636">
        <f>IFERROR(INDEX('показатель 504-п'!K:K,MATCH('УЦН 2.0 (24)'!A200,'показатель 504-п'!T:T,0)),"")</f>
        <v>0</v>
      </c>
      <c r="J200" s="637" t="str">
        <f>IFERROR(INDEX('показатель 504-п'!L:L,MATCH('УЦН 2.0 (24)'!A200,'показатель 504-п'!T:T,0)),"")</f>
        <v xml:space="preserve">Мегафон(4G Хорошее)</v>
      </c>
      <c r="K200" s="637">
        <f>IFERROR(INDEX('показатель 504-п'!M:M,MATCH('УЦН 2.0 (24)'!A200,'показатель 504-п'!T:T,0)),"")</f>
        <v>0</v>
      </c>
      <c r="L200" s="637">
        <f>IFERROR(INDEX('показатель 504-п'!N:N,MATCH('УЦН 2.0 (24)'!A200,'показатель 504-п'!T:T,0)),"")</f>
        <v>0</v>
      </c>
      <c r="M200" s="624"/>
      <c r="N200" s="622"/>
      <c r="O200" s="147"/>
      <c r="P200" s="147"/>
    </row>
    <row r="201" ht="14.25">
      <c r="A201" s="648">
        <v>1475</v>
      </c>
      <c r="B201" s="649" t="str">
        <f>IFERROR(INDEX('показатель 504-п'!A:A,MATCH('УЦН 2.0 (24)'!A201,'показатель 504-п'!T:T,0)),"")</f>
        <v xml:space="preserve">Тасеевский р-н</v>
      </c>
      <c r="C201" s="654" t="s">
        <v>419</v>
      </c>
      <c r="D201" s="636">
        <f>IFERROR(INDEX('показатель 504-п'!E:E,MATCH('УЦН 2.0 (24)'!A201,'показатель 504-п'!T:T,0)),"")</f>
        <v>328</v>
      </c>
      <c r="E201" s="652">
        <v>10</v>
      </c>
      <c r="F201" s="652"/>
      <c r="G201" s="660"/>
      <c r="H201" s="367" t="str">
        <f>IFERROR(INDEX('показатель 504-п'!J:J,MATCH('УЦН 2.0 (24)'!A201,'показатель 504-п'!T:T,0)),"")</f>
        <v xml:space="preserve">4G хор</v>
      </c>
      <c r="I201" s="636">
        <f>IFERROR(INDEX('показатель 504-п'!K:K,MATCH('УЦН 2.0 (24)'!A201,'показатель 504-п'!T:T,0)),"")</f>
        <v>0</v>
      </c>
      <c r="J201" s="637" t="str">
        <f>IFERROR(INDEX('показатель 504-п'!L:L,MATCH('УЦН 2.0 (24)'!A201,'показатель 504-п'!T:T,0)),"")</f>
        <v xml:space="preserve">Мегафон(4G Хорошее)</v>
      </c>
      <c r="K201" s="637">
        <f>IFERROR(INDEX('показатель 504-п'!M:M,MATCH('УЦН 2.0 (24)'!A201,'показатель 504-п'!T:T,0)),"")</f>
        <v>0</v>
      </c>
      <c r="L201" s="637">
        <f>IFERROR(INDEX('показатель 504-п'!N:N,MATCH('УЦН 2.0 (24)'!A201,'показатель 504-п'!T:T,0)),"")</f>
        <v>0</v>
      </c>
      <c r="M201" s="624"/>
      <c r="N201" s="622"/>
      <c r="O201" s="147"/>
      <c r="P201" s="147"/>
    </row>
    <row r="202" ht="14.25">
      <c r="A202" s="648">
        <v>1617</v>
      </c>
      <c r="B202" s="649" t="str">
        <f>IFERROR(INDEX('показатель 504-п'!A:A,MATCH('УЦН 2.0 (24)'!A202,'показатель 504-п'!T:T,0)),"")</f>
        <v xml:space="preserve">Уярский р-н</v>
      </c>
      <c r="C202" s="654" t="s">
        <v>1464</v>
      </c>
      <c r="D202" s="636">
        <f>IFERROR(INDEX('показатель 504-п'!E:E,MATCH('УЦН 2.0 (24)'!A202,'показатель 504-п'!T:T,0)),"")</f>
        <v>445</v>
      </c>
      <c r="E202" s="652">
        <v>10</v>
      </c>
      <c r="F202" s="652"/>
      <c r="G202" s="660"/>
      <c r="H202" s="367" t="str">
        <f>IFERROR(INDEX('показатель 504-п'!J:J,MATCH('УЦН 2.0 (24)'!A202,'показатель 504-п'!T:T,0)),"")</f>
        <v xml:space="preserve">3G хор</v>
      </c>
      <c r="I202" s="636" t="str">
        <f>IFERROR(INDEX('показатель 504-п'!K:K,MATCH('УЦН 2.0 (24)'!A202,'показатель 504-п'!T:T,0)),"")</f>
        <v xml:space="preserve">Билайн(3G Хорошее)</v>
      </c>
      <c r="J202" s="637" t="str">
        <f>IFERROR(INDEX('показатель 504-п'!L:L,MATCH('УЦН 2.0 (24)'!A202,'показатель 504-п'!T:T,0)),"")</f>
        <v xml:space="preserve">Мегафон(3G Хорошее)</v>
      </c>
      <c r="K202" s="637" t="str">
        <f>IFERROR(INDEX('показатель 504-п'!M:M,MATCH('УЦН 2.0 (24)'!A202,'показатель 504-п'!T:T,0)),"")</f>
        <v xml:space="preserve">МТС(2G Низкое)</v>
      </c>
      <c r="L202" s="637" t="str">
        <f>IFERROR(INDEX('показатель 504-п'!N:N,MATCH('УЦН 2.0 (24)'!A202,'показатель 504-п'!T:T,0)),"")</f>
        <v xml:space="preserve">Теле2(3G Хорошее)</v>
      </c>
      <c r="M202" s="624"/>
      <c r="N202" s="622"/>
      <c r="O202" s="147"/>
      <c r="P202" s="147"/>
    </row>
    <row r="203" ht="14.25">
      <c r="A203" s="648">
        <v>1671</v>
      </c>
      <c r="B203" s="649" t="str">
        <f>IFERROR(INDEX('показатель 504-п'!A:A,MATCH('УЦН 2.0 (24)'!A203,'показатель 504-п'!T:T,0)),"")</f>
        <v xml:space="preserve">Шушенский р-н</v>
      </c>
      <c r="C203" s="654" t="s">
        <v>1465</v>
      </c>
      <c r="D203" s="636">
        <f>IFERROR(INDEX('показатель 504-п'!E:E,MATCH('УЦН 2.0 (24)'!A203,'показатель 504-п'!T:T,0)),"")</f>
        <v>246</v>
      </c>
      <c r="E203" s="652">
        <v>10</v>
      </c>
      <c r="F203" s="652"/>
      <c r="G203" s="660"/>
      <c r="H203" s="367" t="str">
        <f>IFERROR(INDEX('показатель 504-п'!J:J,MATCH('УЦН 2.0 (24)'!A203,'показатель 504-п'!T:T,0)),"")</f>
        <v xml:space="preserve">4G хор</v>
      </c>
      <c r="I203" s="636" t="str">
        <f>IFERROR(INDEX('показатель 504-п'!K:K,MATCH('УЦН 2.0 (24)'!A203,'показатель 504-п'!T:T,0)),"")</f>
        <v xml:space="preserve">Билайн(3G Низкое)</v>
      </c>
      <c r="J203" s="637" t="str">
        <f>IFERROR(INDEX('показатель 504-п'!L:L,MATCH('УЦН 2.0 (24)'!A203,'показатель 504-п'!T:T,0)),"")</f>
        <v> </v>
      </c>
      <c r="K203" s="637" t="str">
        <f>IFERROR(INDEX('показатель 504-п'!M:M,MATCH('УЦН 2.0 (24)'!A203,'показатель 504-п'!T:T,0)),"")</f>
        <v xml:space="preserve">МТС(4G Хорошее)</v>
      </c>
      <c r="L203" s="637" t="str">
        <f>IFERROR(INDEX('показатель 504-п'!N:N,MATCH('УЦН 2.0 (24)'!A203,'показатель 504-п'!T:T,0)),"")</f>
        <v> </v>
      </c>
      <c r="M203" s="624"/>
      <c r="N203" s="622"/>
      <c r="O203" s="147"/>
      <c r="P203" s="147"/>
    </row>
    <row r="204" ht="14.25">
      <c r="A204" s="648">
        <v>1682</v>
      </c>
      <c r="B204" s="649" t="str">
        <f>IFERROR(INDEX('показатель 504-п'!A:A,MATCH('УЦН 2.0 (24)'!A204,'показатель 504-п'!T:T,0)),"")</f>
        <v xml:space="preserve">Шушенский р-н</v>
      </c>
      <c r="C204" s="654" t="s">
        <v>1466</v>
      </c>
      <c r="D204" s="636">
        <f>IFERROR(INDEX('показатель 504-п'!E:E,MATCH('УЦН 2.0 (24)'!A204,'показатель 504-п'!T:T,0)),"")</f>
        <v>119</v>
      </c>
      <c r="E204" s="652">
        <v>10</v>
      </c>
      <c r="F204" s="652"/>
      <c r="G204" s="660"/>
      <c r="H204" s="367" t="str">
        <f>IFERROR(INDEX('показатель 504-п'!J:J,MATCH('УЦН 2.0 (24)'!A204,'показатель 504-п'!T:T,0)),"")</f>
        <v xml:space="preserve">4G хор</v>
      </c>
      <c r="I204" s="636" t="str">
        <f>IFERROR(INDEX('показатель 504-п'!K:K,MATCH('УЦН 2.0 (24)'!A204,'показатель 504-п'!T:T,0)),"")</f>
        <v> </v>
      </c>
      <c r="J204" s="637" t="str">
        <f>IFERROR(INDEX('показатель 504-п'!L:L,MATCH('УЦН 2.0 (24)'!A204,'показатель 504-п'!T:T,0)),"")</f>
        <v xml:space="preserve">Мегафон(4G Хорошее)</v>
      </c>
      <c r="K204" s="637" t="str">
        <f>IFERROR(INDEX('показатель 504-п'!M:M,MATCH('УЦН 2.0 (24)'!A204,'показатель 504-п'!T:T,0)),"")</f>
        <v> </v>
      </c>
      <c r="L204" s="637" t="str">
        <f>IFERROR(INDEX('показатель 504-п'!N:N,MATCH('УЦН 2.0 (24)'!A204,'показатель 504-п'!T:T,0)),"")</f>
        <v xml:space="preserve">Теле2(4G Хорошее)</v>
      </c>
      <c r="M204" s="624"/>
      <c r="N204" s="622"/>
      <c r="O204" s="147"/>
      <c r="P204" s="147"/>
    </row>
    <row r="205" ht="14.25">
      <c r="A205" s="648">
        <v>1711</v>
      </c>
      <c r="B205" s="649" t="str">
        <f>IFERROR(INDEX('показатель 504-п'!A:A,MATCH('УЦН 2.0 (24)'!A205,'показатель 504-п'!T:T,0)),"")</f>
        <v xml:space="preserve">Эвенкийский р-н</v>
      </c>
      <c r="C205" s="654" t="s">
        <v>1467</v>
      </c>
      <c r="D205" s="636">
        <f>IFERROR(INDEX('показатель 504-п'!E:E,MATCH('УЦН 2.0 (24)'!A205,'показатель 504-п'!T:T,0)),"")</f>
        <v>139</v>
      </c>
      <c r="E205" s="652">
        <v>10</v>
      </c>
      <c r="F205" s="652"/>
      <c r="G205" s="660"/>
      <c r="H205" s="367" t="str">
        <f>IFERROR(INDEX('показатель 504-п'!J:J,MATCH('УЦН 2.0 (24)'!A205,'показатель 504-п'!T:T,0)),"")</f>
        <v>-</v>
      </c>
      <c r="I205" s="636" t="str">
        <f>IFERROR(INDEX('показатель 504-п'!K:K,MATCH('УЦН 2.0 (24)'!A205,'показатель 504-п'!T:T,0)),"")</f>
        <v> </v>
      </c>
      <c r="J205" s="637" t="str">
        <f>IFERROR(INDEX('показатель 504-п'!L:L,MATCH('УЦН 2.0 (24)'!A205,'показатель 504-п'!T:T,0)),"")</f>
        <v> </v>
      </c>
      <c r="K205" s="637" t="str">
        <f>IFERROR(INDEX('показатель 504-п'!M:M,MATCH('УЦН 2.0 (24)'!A205,'показатель 504-п'!T:T,0)),"")</f>
        <v> </v>
      </c>
      <c r="L205" s="637" t="str">
        <f>IFERROR(INDEX('показатель 504-п'!N:N,MATCH('УЦН 2.0 (24)'!A205,'показатель 504-п'!T:T,0)),"")</f>
        <v> </v>
      </c>
      <c r="M205" s="624"/>
      <c r="N205" s="622"/>
      <c r="O205" s="147"/>
      <c r="P205" s="147"/>
    </row>
    <row r="206" ht="14.25">
      <c r="A206" s="648">
        <v>1528</v>
      </c>
      <c r="B206" s="649" t="str">
        <f>IFERROR(INDEX('показатель 504-п'!A:A,MATCH('УЦН 2.0 (24)'!A206,'показатель 504-п'!T:T,0)),"")</f>
        <v xml:space="preserve">Тюхтетский округ</v>
      </c>
      <c r="C206" s="661" t="s">
        <v>63</v>
      </c>
      <c r="D206" s="636">
        <f>IFERROR(INDEX('показатель 504-п'!E:E,MATCH('УЦН 2.0 (24)'!A206,'показатель 504-п'!T:T,0)),"")</f>
        <v>132</v>
      </c>
      <c r="E206" s="652">
        <v>9</v>
      </c>
      <c r="F206" s="652"/>
      <c r="G206" s="660"/>
      <c r="H206" s="367" t="str">
        <f>IFERROR(INDEX('показатель 504-п'!J:J,MATCH('УЦН 2.0 (24)'!A206,'показатель 504-п'!T:T,0)),"")</f>
        <v>-</v>
      </c>
      <c r="I206" s="636" t="str">
        <f>IFERROR(INDEX('показатель 504-п'!K:K,MATCH('УЦН 2.0 (24)'!A206,'показатель 504-п'!T:T,0)),"")</f>
        <v> </v>
      </c>
      <c r="J206" s="637" t="str">
        <f>IFERROR(INDEX('показатель 504-п'!L:L,MATCH('УЦН 2.0 (24)'!A206,'показатель 504-п'!T:T,0)),"")</f>
        <v> </v>
      </c>
      <c r="K206" s="637" t="str">
        <f>IFERROR(INDEX('показатель 504-п'!M:M,MATCH('УЦН 2.0 (24)'!A206,'показатель 504-п'!T:T,0)),"")</f>
        <v> </v>
      </c>
      <c r="L206" s="637" t="str">
        <f>IFERROR(INDEX('показатель 504-п'!N:N,MATCH('УЦН 2.0 (24)'!A206,'показатель 504-п'!T:T,0)),"")</f>
        <v> </v>
      </c>
      <c r="M206" s="624"/>
      <c r="N206" s="622"/>
      <c r="O206" s="147"/>
      <c r="P206" s="147"/>
    </row>
    <row r="207" ht="14.25">
      <c r="A207" s="648">
        <v>21</v>
      </c>
      <c r="B207" s="649" t="str">
        <f>IFERROR(INDEX('показатель 504-п'!A:A,MATCH('УЦН 2.0 (24)'!A207,'показатель 504-п'!T:T,0)),"")</f>
        <v xml:space="preserve">Абанский р-н</v>
      </c>
      <c r="C207" s="654" t="s">
        <v>202</v>
      </c>
      <c r="D207" s="636">
        <f>IFERROR(INDEX('показатель 504-п'!E:E,MATCH('УЦН 2.0 (24)'!A207,'показатель 504-п'!T:T,0)),"")</f>
        <v>321</v>
      </c>
      <c r="E207" s="652">
        <v>9</v>
      </c>
      <c r="F207" s="652"/>
      <c r="G207" s="660"/>
      <c r="H207" s="367" t="str">
        <f>IFERROR(INDEX('показатель 504-п'!J:J,MATCH('УЦН 2.0 (24)'!A207,'показатель 504-п'!T:T,0)),"")</f>
        <v xml:space="preserve">3G хор</v>
      </c>
      <c r="I207" s="636" t="str">
        <f>IFERROR(INDEX('показатель 504-п'!K:K,MATCH('УЦН 2.0 (24)'!A207,'показатель 504-п'!T:T,0)),"")</f>
        <v xml:space="preserve">Билайн(2G Низкое)</v>
      </c>
      <c r="J207" s="637" t="str">
        <f>IFERROR(INDEX('показатель 504-п'!L:L,MATCH('УЦН 2.0 (24)'!A207,'показатель 504-п'!T:T,0)),"")</f>
        <v xml:space="preserve">Мегафон(2G Низкое)</v>
      </c>
      <c r="K207" s="637" t="str">
        <f>IFERROR(INDEX('показатель 504-п'!M:M,MATCH('УЦН 2.0 (24)'!A207,'показатель 504-п'!T:T,0)),"")</f>
        <v xml:space="preserve">МТС(2G Низкое)</v>
      </c>
      <c r="L207" s="637" t="str">
        <f>IFERROR(INDEX('показатель 504-п'!N:N,MATCH('УЦН 2.0 (24)'!A207,'показатель 504-п'!T:T,0)),"")</f>
        <v xml:space="preserve">Теле2(3G Хорошее)</v>
      </c>
      <c r="M207" s="624"/>
      <c r="N207" s="622"/>
      <c r="O207" s="147"/>
      <c r="P207" s="147"/>
    </row>
    <row r="208" ht="14.25">
      <c r="A208" s="648">
        <v>93</v>
      </c>
      <c r="B208" s="649" t="str">
        <f>IFERROR(INDEX('показатель 504-п'!A:A,MATCH('УЦН 2.0 (24)'!A208,'показатель 504-п'!T:T,0)),"")</f>
        <v xml:space="preserve">Ачинский р-н</v>
      </c>
      <c r="C208" s="654" t="s">
        <v>1468</v>
      </c>
      <c r="D208" s="636">
        <f>IFERROR(INDEX('показатель 504-п'!E:E,MATCH('УЦН 2.0 (24)'!A208,'показатель 504-п'!T:T,0)),"")</f>
        <v>32</v>
      </c>
      <c r="E208" s="652">
        <v>9</v>
      </c>
      <c r="F208" s="652"/>
      <c r="G208" s="660"/>
      <c r="H208" s="367" t="str">
        <f>IFERROR(INDEX('показатель 504-п'!J:J,MATCH('УЦН 2.0 (24)'!A208,'показатель 504-п'!T:T,0)),"")</f>
        <v xml:space="preserve">3G хор</v>
      </c>
      <c r="I208" s="636" t="str">
        <f>IFERROR(INDEX('показатель 504-п'!K:K,MATCH('УЦН 2.0 (24)'!A208,'показатель 504-п'!T:T,0)),"")</f>
        <v xml:space="preserve">Билайн(3G Хорошее)</v>
      </c>
      <c r="J208" s="637" t="str">
        <f>IFERROR(INDEX('показатель 504-п'!L:L,MATCH('УЦН 2.0 (24)'!A208,'показатель 504-п'!T:T,0)),"")</f>
        <v xml:space="preserve">Мегафон(3G Хорошее)</v>
      </c>
      <c r="K208" s="637" t="str">
        <f>IFERROR(INDEX('показатель 504-п'!M:M,MATCH('УЦН 2.0 (24)'!A208,'показатель 504-п'!T:T,0)),"")</f>
        <v xml:space="preserve">МТС(3G Хорошее)</v>
      </c>
      <c r="L208" s="637" t="str">
        <f>IFERROR(INDEX('показатель 504-п'!N:N,MATCH('УЦН 2.0 (24)'!A208,'показатель 504-п'!T:T,0)),"")</f>
        <v xml:space="preserve">Теле2(3G Хорошее)</v>
      </c>
      <c r="M208" s="624"/>
      <c r="N208" s="622"/>
      <c r="O208" s="147"/>
      <c r="P208" s="147"/>
    </row>
    <row r="209" ht="14.25">
      <c r="A209" s="648">
        <v>277</v>
      </c>
      <c r="B209" s="649" t="str">
        <f>IFERROR(INDEX('показатель 504-п'!A:A,MATCH('УЦН 2.0 (24)'!A209,'показатель 504-п'!T:T,0)),"")</f>
        <v xml:space="preserve">Богучанский р-н</v>
      </c>
      <c r="C209" s="654" t="s">
        <v>1469</v>
      </c>
      <c r="D209" s="636">
        <f>IFERROR(INDEX('показатель 504-п'!E:E,MATCH('УЦН 2.0 (24)'!A209,'показатель 504-п'!T:T,0)),"")</f>
        <v>473</v>
      </c>
      <c r="E209" s="652">
        <v>9</v>
      </c>
      <c r="F209" s="652"/>
      <c r="G209" s="660"/>
      <c r="H209" s="367" t="str">
        <f>IFERROR(INDEX('показатель 504-п'!J:J,MATCH('УЦН 2.0 (24)'!A209,'показатель 504-п'!T:T,0)),"")</f>
        <v xml:space="preserve">4G хор</v>
      </c>
      <c r="I209" s="636" t="str">
        <f>IFERROR(INDEX('показатель 504-п'!K:K,MATCH('УЦН 2.0 (24)'!A209,'показатель 504-п'!T:T,0)),"")</f>
        <v> </v>
      </c>
      <c r="J209" s="637" t="str">
        <f>IFERROR(INDEX('показатель 504-п'!L:L,MATCH('УЦН 2.0 (24)'!A209,'показатель 504-п'!T:T,0)),"")</f>
        <v xml:space="preserve">Мегафон(4G Хорошее)</v>
      </c>
      <c r="K209" s="637" t="str">
        <f>IFERROR(INDEX('показатель 504-п'!M:M,MATCH('УЦН 2.0 (24)'!A209,'показатель 504-п'!T:T,0)),"")</f>
        <v> </v>
      </c>
      <c r="L209" s="637" t="str">
        <f>IFERROR(INDEX('показатель 504-п'!N:N,MATCH('УЦН 2.0 (24)'!A209,'показатель 504-п'!T:T,0)),"")</f>
        <v xml:space="preserve">Теле2(4G Хорошее)</v>
      </c>
      <c r="M209" s="624"/>
      <c r="N209" s="622"/>
      <c r="O209" s="147"/>
      <c r="P209" s="147"/>
    </row>
    <row r="210" ht="14.25">
      <c r="A210" s="648">
        <v>309</v>
      </c>
      <c r="B210" s="649" t="str">
        <f>IFERROR(INDEX('показатель 504-п'!A:A,MATCH('УЦН 2.0 (24)'!A210,'показатель 504-п'!T:T,0)),"")</f>
        <v xml:space="preserve">Большемуртинский р-н</v>
      </c>
      <c r="C210" s="654" t="s">
        <v>595</v>
      </c>
      <c r="D210" s="636">
        <f>IFERROR(INDEX('показатель 504-п'!E:E,MATCH('УЦН 2.0 (24)'!A210,'показатель 504-п'!T:T,0)),"")</f>
        <v>225</v>
      </c>
      <c r="E210" s="652">
        <v>9</v>
      </c>
      <c r="F210" s="652"/>
      <c r="G210" s="660"/>
      <c r="H210" s="367" t="str">
        <f>IFERROR(INDEX('показатель 504-п'!J:J,MATCH('УЦН 2.0 (24)'!A210,'показатель 504-п'!T:T,0)),"")</f>
        <v xml:space="preserve">4G хор</v>
      </c>
      <c r="I210" s="636">
        <f>IFERROR(INDEX('показатель 504-п'!K:K,MATCH('УЦН 2.0 (24)'!A210,'показатель 504-п'!T:T,0)),"")</f>
        <v>0</v>
      </c>
      <c r="J210" s="637">
        <f>IFERROR(INDEX('показатель 504-п'!L:L,MATCH('УЦН 2.0 (24)'!A210,'показатель 504-п'!T:T,0)),"")</f>
        <v>0</v>
      </c>
      <c r="K210" s="637">
        <f>IFERROR(INDEX('показатель 504-п'!M:M,MATCH('УЦН 2.0 (24)'!A210,'показатель 504-п'!T:T,0)),"")</f>
        <v>0</v>
      </c>
      <c r="L210" s="637" t="str">
        <f>IFERROR(INDEX('показатель 504-п'!N:N,MATCH('УЦН 2.0 (24)'!A210,'показатель 504-п'!T:T,0)),"")</f>
        <v xml:space="preserve">Теле2(4G Хорошее)</v>
      </c>
      <c r="M210" s="624"/>
      <c r="N210" s="622"/>
      <c r="O210" s="147"/>
      <c r="P210" s="147"/>
    </row>
    <row r="211" ht="14.25">
      <c r="A211" s="648">
        <v>434</v>
      </c>
      <c r="B211" s="649" t="str">
        <f>IFERROR(INDEX('показатель 504-п'!A:A,MATCH('УЦН 2.0 (24)'!A211,'показатель 504-п'!T:T,0)),"")</f>
        <v xml:space="preserve">Емельяновский р-н</v>
      </c>
      <c r="C211" s="654" t="s">
        <v>257</v>
      </c>
      <c r="D211" s="636">
        <f>IFERROR(INDEX('показатель 504-п'!E:E,MATCH('УЦН 2.0 (24)'!A211,'показатель 504-п'!T:T,0)),"")</f>
        <v>324</v>
      </c>
      <c r="E211" s="652">
        <v>9</v>
      </c>
      <c r="F211" s="652"/>
      <c r="G211" s="660"/>
      <c r="H211" s="367" t="str">
        <f>IFERROR(INDEX('показатель 504-п'!J:J,MATCH('УЦН 2.0 (24)'!A211,'показатель 504-п'!T:T,0)),"")</f>
        <v xml:space="preserve">4G хор</v>
      </c>
      <c r="I211" s="636" t="str">
        <f>IFERROR(INDEX('показатель 504-п'!K:K,MATCH('УЦН 2.0 (24)'!A211,'показатель 504-п'!T:T,0)),"")</f>
        <v xml:space="preserve">Билайн(3G Хорошее)</v>
      </c>
      <c r="J211" s="637" t="str">
        <f>IFERROR(INDEX('показатель 504-п'!L:L,MATCH('УЦН 2.0 (24)'!A211,'показатель 504-п'!T:T,0)),"")</f>
        <v xml:space="preserve">Мегафон(4G Хорошее)</v>
      </c>
      <c r="K211" s="637" t="str">
        <f>IFERROR(INDEX('показатель 504-п'!M:M,MATCH('УЦН 2.0 (24)'!A211,'показатель 504-п'!T:T,0)),"")</f>
        <v xml:space="preserve">МТС(3G Хорошее)</v>
      </c>
      <c r="L211" s="637" t="str">
        <f>IFERROR(INDEX('показатель 504-п'!N:N,MATCH('УЦН 2.0 (24)'!A211,'показатель 504-п'!T:T,0)),"")</f>
        <v xml:space="preserve">Теле2(3G Хорошее)</v>
      </c>
      <c r="M211" s="624"/>
      <c r="N211" s="622"/>
      <c r="O211" s="147"/>
      <c r="P211" s="147"/>
    </row>
    <row r="212" ht="14.25">
      <c r="A212" s="648">
        <v>426</v>
      </c>
      <c r="B212" s="649" t="str">
        <f>IFERROR(INDEX('показатель 504-п'!A:A,MATCH('УЦН 2.0 (24)'!A212,'показатель 504-п'!T:T,0)),"")</f>
        <v xml:space="preserve">Емельяновский р-н</v>
      </c>
      <c r="C212" s="654" t="s">
        <v>251</v>
      </c>
      <c r="D212" s="636">
        <f>IFERROR(INDEX('показатель 504-п'!E:E,MATCH('УЦН 2.0 (24)'!A212,'показатель 504-п'!T:T,0)),"")</f>
        <v>227</v>
      </c>
      <c r="E212" s="652">
        <v>9</v>
      </c>
      <c r="F212" s="652"/>
      <c r="G212" s="660"/>
      <c r="H212" s="367" t="str">
        <f>IFERROR(INDEX('показатель 504-п'!J:J,MATCH('УЦН 2.0 (24)'!A212,'показатель 504-п'!T:T,0)),"")</f>
        <v xml:space="preserve">4G хор</v>
      </c>
      <c r="I212" s="636" t="str">
        <f>IFERROR(INDEX('показатель 504-п'!K:K,MATCH('УЦН 2.0 (24)'!A212,'показатель 504-п'!T:T,0)),"")</f>
        <v xml:space="preserve">Билайн(2G Низкое)</v>
      </c>
      <c r="J212" s="637" t="str">
        <f>IFERROR(INDEX('показатель 504-п'!L:L,MATCH('УЦН 2.0 (24)'!A212,'показатель 504-п'!T:T,0)),"")</f>
        <v xml:space="preserve">Мегафон(4G Хорошее)</v>
      </c>
      <c r="K212" s="637" t="str">
        <f>IFERROR(INDEX('показатель 504-п'!M:M,MATCH('УЦН 2.0 (24)'!A212,'показатель 504-п'!T:T,0)),"")</f>
        <v xml:space="preserve">МТС(2G Низкое)</v>
      </c>
      <c r="L212" s="637" t="str">
        <f>IFERROR(INDEX('показатель 504-п'!N:N,MATCH('УЦН 2.0 (24)'!A212,'показатель 504-п'!T:T,0)),"")</f>
        <v xml:space="preserve">Теле2(4G Хорошее)</v>
      </c>
      <c r="M212" s="624"/>
      <c r="N212" s="622"/>
      <c r="O212" s="147"/>
      <c r="P212" s="147"/>
    </row>
    <row r="213" ht="14.25">
      <c r="A213" s="648">
        <v>529</v>
      </c>
      <c r="B213" s="649" t="str">
        <f>IFERROR(INDEX('показатель 504-п'!A:A,MATCH('УЦН 2.0 (24)'!A213,'показатель 504-п'!T:T,0)),"")</f>
        <v xml:space="preserve">Енисейский р-н</v>
      </c>
      <c r="C213" s="654" t="s">
        <v>36</v>
      </c>
      <c r="D213" s="636">
        <f>IFERROR(INDEX('показатель 504-п'!E:E,MATCH('УЦН 2.0 (24)'!A213,'показатель 504-п'!T:T,0)),"")</f>
        <v>100</v>
      </c>
      <c r="E213" s="652">
        <v>9</v>
      </c>
      <c r="F213" s="652"/>
      <c r="G213" s="660"/>
      <c r="H213" s="367" t="str">
        <f>IFERROR(INDEX('показатель 504-п'!J:J,MATCH('УЦН 2.0 (24)'!A213,'показатель 504-п'!T:T,0)),"")</f>
        <v>-</v>
      </c>
      <c r="I213" s="636" t="str">
        <f>IFERROR(INDEX('показатель 504-п'!K:K,MATCH('УЦН 2.0 (24)'!A213,'показатель 504-п'!T:T,0)),"")</f>
        <v> </v>
      </c>
      <c r="J213" s="637" t="str">
        <f>IFERROR(INDEX('показатель 504-п'!L:L,MATCH('УЦН 2.0 (24)'!A213,'показатель 504-п'!T:T,0)),"")</f>
        <v> </v>
      </c>
      <c r="K213" s="637" t="str">
        <f>IFERROR(INDEX('показатель 504-п'!M:M,MATCH('УЦН 2.0 (24)'!A213,'показатель 504-п'!T:T,0)),"")</f>
        <v> </v>
      </c>
      <c r="L213" s="637">
        <f>IFERROR(INDEX('показатель 504-п'!N:N,MATCH('УЦН 2.0 (24)'!A213,'показатель 504-п'!T:T,0)),"")</f>
        <v>0</v>
      </c>
      <c r="M213" s="624"/>
      <c r="N213" s="622"/>
      <c r="O213" s="147"/>
      <c r="P213" s="147"/>
    </row>
    <row r="214" ht="14.25">
      <c r="A214" s="648">
        <v>651</v>
      </c>
      <c r="B214" s="649" t="str">
        <f>IFERROR(INDEX('показатель 504-п'!A:A,MATCH('УЦН 2.0 (24)'!A214,'показатель 504-п'!T:T,0)),"")</f>
        <v xml:space="preserve">Ирбейский р-н</v>
      </c>
      <c r="C214" s="654" t="s">
        <v>113</v>
      </c>
      <c r="D214" s="636">
        <f>IFERROR(INDEX('показатель 504-п'!E:E,MATCH('УЦН 2.0 (24)'!A214,'показатель 504-п'!T:T,0)),"")</f>
        <v>120</v>
      </c>
      <c r="E214" s="652">
        <v>9</v>
      </c>
      <c r="F214" s="652"/>
      <c r="G214" s="660"/>
      <c r="H214" s="367" t="str">
        <f>IFERROR(INDEX('показатель 504-п'!J:J,MATCH('УЦН 2.0 (24)'!A214,'показатель 504-п'!T:T,0)),"")</f>
        <v xml:space="preserve">4G хор</v>
      </c>
      <c r="I214" s="636">
        <f>IFERROR(INDEX('показатель 504-п'!K:K,MATCH('УЦН 2.0 (24)'!A214,'показатель 504-п'!T:T,0)),"")</f>
        <v>0</v>
      </c>
      <c r="J214" s="637">
        <f>IFERROR(INDEX('показатель 504-п'!L:L,MATCH('УЦН 2.0 (24)'!A214,'показатель 504-п'!T:T,0)),"")</f>
        <v>0</v>
      </c>
      <c r="K214" s="637">
        <f>IFERROR(INDEX('показатель 504-п'!M:M,MATCH('УЦН 2.0 (24)'!A214,'показатель 504-п'!T:T,0)),"")</f>
        <v>0</v>
      </c>
      <c r="L214" s="637" t="str">
        <f>IFERROR(INDEX('показатель 504-п'!N:N,MATCH('УЦН 2.0 (24)'!A214,'показатель 504-п'!T:T,0)),"")</f>
        <v xml:space="preserve">Теле2(4G Хорошее)</v>
      </c>
      <c r="M214" s="624"/>
      <c r="N214" s="622"/>
      <c r="O214" s="147"/>
      <c r="P214" s="147"/>
    </row>
    <row r="215" ht="14.25">
      <c r="A215" s="648">
        <v>694</v>
      </c>
      <c r="B215" s="649" t="str">
        <f>IFERROR(INDEX('показатель 504-п'!A:A,MATCH('УЦН 2.0 (24)'!A215,'показатель 504-п'!T:T,0)),"")</f>
        <v xml:space="preserve">Ирбейский р-н</v>
      </c>
      <c r="C215" s="654" t="s">
        <v>715</v>
      </c>
      <c r="D215" s="636">
        <f>IFERROR(INDEX('показатель 504-п'!E:E,MATCH('УЦН 2.0 (24)'!A215,'показатель 504-п'!T:T,0)),"")</f>
        <v>104</v>
      </c>
      <c r="E215" s="652">
        <v>9</v>
      </c>
      <c r="F215" s="652"/>
      <c r="G215" s="660"/>
      <c r="H215" s="367" t="str">
        <f>IFERROR(INDEX('показатель 504-п'!J:J,MATCH('УЦН 2.0 (24)'!A215,'показатель 504-п'!T:T,0)),"")</f>
        <v xml:space="preserve">2G низ</v>
      </c>
      <c r="I215" s="636" t="str">
        <f>IFERROR(INDEX('показатель 504-п'!K:K,MATCH('УЦН 2.0 (24)'!A215,'показатель 504-п'!T:T,0)),"")</f>
        <v> </v>
      </c>
      <c r="J215" s="637" t="str">
        <f>IFERROR(INDEX('показатель 504-п'!L:L,MATCH('УЦН 2.0 (24)'!A215,'показатель 504-п'!T:T,0)),"")</f>
        <v> </v>
      </c>
      <c r="K215" s="637" t="str">
        <f>IFERROR(INDEX('показатель 504-п'!M:M,MATCH('УЦН 2.0 (24)'!A215,'показатель 504-п'!T:T,0)),"")</f>
        <v> </v>
      </c>
      <c r="L215" s="637" t="str">
        <f>IFERROR(INDEX('показатель 504-п'!N:N,MATCH('УЦН 2.0 (24)'!A215,'показатель 504-п'!T:T,0)),"")</f>
        <v xml:space="preserve">Теле2(2G Низкое)</v>
      </c>
      <c r="M215" s="624"/>
      <c r="N215" s="622"/>
      <c r="O215" s="147"/>
      <c r="P215" s="147"/>
    </row>
    <row r="216" ht="14.25">
      <c r="A216" s="648">
        <v>737</v>
      </c>
      <c r="B216" s="649" t="str">
        <f>IFERROR(INDEX('показатель 504-п'!A:A,MATCH('УЦН 2.0 (24)'!A216,'показатель 504-п'!T:T,0)),"")</f>
        <v xml:space="preserve">Канский р-н</v>
      </c>
      <c r="C216" s="654" t="s">
        <v>1219</v>
      </c>
      <c r="D216" s="636">
        <f>IFERROR(INDEX('показатель 504-п'!E:E,MATCH('УЦН 2.0 (24)'!A216,'показатель 504-п'!T:T,0)),"")</f>
        <v>200</v>
      </c>
      <c r="E216" s="652">
        <v>9</v>
      </c>
      <c r="F216" s="652"/>
      <c r="G216" s="660"/>
      <c r="H216" s="367" t="str">
        <f>IFERROR(INDEX('показатель 504-п'!J:J,MATCH('УЦН 2.0 (24)'!A216,'показатель 504-п'!T:T,0)),"")</f>
        <v xml:space="preserve">4G хор</v>
      </c>
      <c r="I216" s="636">
        <f>IFERROR(INDEX('показатель 504-п'!K:K,MATCH('УЦН 2.0 (24)'!A216,'показатель 504-п'!T:T,0)),"")</f>
        <v>0</v>
      </c>
      <c r="J216" s="637">
        <f>IFERROR(INDEX('показатель 504-п'!L:L,MATCH('УЦН 2.0 (24)'!A216,'показатель 504-п'!T:T,0)),"")</f>
        <v>0</v>
      </c>
      <c r="K216" s="637">
        <f>IFERROR(INDEX('показатель 504-п'!M:M,MATCH('УЦН 2.0 (24)'!A216,'показатель 504-п'!T:T,0)),"")</f>
        <v>0</v>
      </c>
      <c r="L216" s="637" t="str">
        <f>IFERROR(INDEX('показатель 504-п'!N:N,MATCH('УЦН 2.0 (24)'!A216,'показатель 504-п'!T:T,0)),"")</f>
        <v xml:space="preserve">Теле2(4G Хорошее)</v>
      </c>
      <c r="M216" s="624"/>
      <c r="N216" s="622"/>
      <c r="O216" s="147"/>
      <c r="P216" s="147"/>
    </row>
    <row r="217" ht="14.25">
      <c r="A217" s="648">
        <v>833</v>
      </c>
      <c r="B217" s="649" t="str">
        <f>IFERROR(INDEX('показатель 504-п'!A:A,MATCH('УЦН 2.0 (24)'!A217,'показатель 504-п'!T:T,0)),"")</f>
        <v xml:space="preserve">Кежемский р-н</v>
      </c>
      <c r="C217" s="654" t="s">
        <v>1221</v>
      </c>
      <c r="D217" s="636">
        <f>IFERROR(INDEX('показатель 504-п'!E:E,MATCH('УЦН 2.0 (24)'!A217,'показатель 504-п'!T:T,0)),"")</f>
        <v>435</v>
      </c>
      <c r="E217" s="652">
        <v>9</v>
      </c>
      <c r="F217" s="652"/>
      <c r="G217" s="660"/>
      <c r="H217" s="367" t="str">
        <f>IFERROR(INDEX('показатель 504-п'!J:J,MATCH('УЦН 2.0 (24)'!A217,'показатель 504-п'!T:T,0)),"")</f>
        <v xml:space="preserve">4G хор</v>
      </c>
      <c r="I217" s="636">
        <f>IFERROR(INDEX('показатель 504-п'!K:K,MATCH('УЦН 2.0 (24)'!A217,'показатель 504-п'!T:T,0)),"")</f>
        <v>0</v>
      </c>
      <c r="J217" s="637">
        <f>IFERROR(INDEX('показатель 504-п'!L:L,MATCH('УЦН 2.0 (24)'!A217,'показатель 504-п'!T:T,0)),"")</f>
        <v>0</v>
      </c>
      <c r="K217" s="637">
        <f>IFERROR(INDEX('показатель 504-п'!M:M,MATCH('УЦН 2.0 (24)'!A217,'показатель 504-п'!T:T,0)),"")</f>
        <v>0</v>
      </c>
      <c r="L217" s="637" t="str">
        <f>IFERROR(INDEX('показатель 504-п'!N:N,MATCH('УЦН 2.0 (24)'!A217,'показатель 504-п'!T:T,0)),"")</f>
        <v xml:space="preserve">Теле2(4G Хорошее)</v>
      </c>
      <c r="M217" s="624"/>
      <c r="N217" s="622"/>
      <c r="O217" s="147"/>
      <c r="P217" s="147"/>
    </row>
    <row r="218" ht="14.25">
      <c r="A218" s="648">
        <v>942</v>
      </c>
      <c r="B218" s="649" t="str">
        <f>IFERROR(INDEX('показатель 504-п'!A:A,MATCH('УЦН 2.0 (24)'!A218,'показатель 504-п'!T:T,0)),"")</f>
        <v xml:space="preserve">Курагинский р-н</v>
      </c>
      <c r="C218" s="654" t="s">
        <v>1470</v>
      </c>
      <c r="D218" s="636">
        <f>IFERROR(INDEX('показатель 504-п'!E:E,MATCH('УЦН 2.0 (24)'!A218,'показатель 504-п'!T:T,0)),"")</f>
        <v>423</v>
      </c>
      <c r="E218" s="652">
        <v>9</v>
      </c>
      <c r="F218" s="652"/>
      <c r="G218" s="660"/>
      <c r="H218" s="367" t="str">
        <f>IFERROR(INDEX('показатель 504-п'!J:J,MATCH('УЦН 2.0 (24)'!A218,'показатель 504-п'!T:T,0)),"")</f>
        <v xml:space="preserve">4G хор</v>
      </c>
      <c r="I218" s="636" t="str">
        <f>IFERROR(INDEX('показатель 504-п'!K:K,MATCH('УЦН 2.0 (24)'!A218,'показатель 504-п'!T:T,0)),"")</f>
        <v xml:space="preserve">Билайн(4G Хорошее)</v>
      </c>
      <c r="J218" s="637" t="str">
        <f>IFERROR(INDEX('показатель 504-п'!L:L,MATCH('УЦН 2.0 (24)'!A218,'показатель 504-п'!T:T,0)),"")</f>
        <v xml:space="preserve">Мегафон(4G Хорошее)</v>
      </c>
      <c r="K218" s="637" t="str">
        <f>IFERROR(INDEX('показатель 504-п'!M:M,MATCH('УЦН 2.0 (24)'!A218,'показатель 504-п'!T:T,0)),"")</f>
        <v xml:space="preserve">МТС(4G Хорошее)</v>
      </c>
      <c r="L218" s="637" t="str">
        <f>IFERROR(INDEX('показатель 504-п'!N:N,MATCH('УЦН 2.0 (24)'!A218,'показатель 504-п'!T:T,0)),"")</f>
        <v xml:space="preserve">Теле2(4G Хорошее)</v>
      </c>
      <c r="M218" s="624"/>
      <c r="N218" s="622"/>
      <c r="O218" s="147"/>
      <c r="P218" s="147"/>
    </row>
    <row r="219" ht="14.25">
      <c r="A219" s="648">
        <v>981</v>
      </c>
      <c r="B219" s="649" t="str">
        <f>IFERROR(INDEX('показатель 504-п'!A:A,MATCH('УЦН 2.0 (24)'!A219,'показатель 504-п'!T:T,0)),"")</f>
        <v xml:space="preserve">Манский р-н</v>
      </c>
      <c r="C219" s="654" t="s">
        <v>344</v>
      </c>
      <c r="D219" s="636">
        <f>IFERROR(INDEX('показатель 504-п'!E:E,MATCH('УЦН 2.0 (24)'!A219,'показатель 504-п'!T:T,0)),"")</f>
        <v>213</v>
      </c>
      <c r="E219" s="652">
        <v>9</v>
      </c>
      <c r="F219" s="652"/>
      <c r="G219" s="660"/>
      <c r="H219" s="367" t="str">
        <f>IFERROR(INDEX('показатель 504-п'!J:J,MATCH('УЦН 2.0 (24)'!A219,'показатель 504-п'!T:T,0)),"")</f>
        <v xml:space="preserve">3G хор</v>
      </c>
      <c r="I219" s="636" t="str">
        <f>IFERROR(INDEX('показатель 504-п'!K:K,MATCH('УЦН 2.0 (24)'!A219,'показатель 504-п'!T:T,0)),"")</f>
        <v> </v>
      </c>
      <c r="J219" s="637" t="str">
        <f>IFERROR(INDEX('показатель 504-п'!L:L,MATCH('УЦН 2.0 (24)'!A219,'показатель 504-п'!T:T,0)),"")</f>
        <v xml:space="preserve">Мегафон(3G Хорошее)</v>
      </c>
      <c r="K219" s="637" t="str">
        <f>IFERROR(INDEX('показатель 504-п'!M:M,MATCH('УЦН 2.0 (24)'!A219,'показатель 504-п'!T:T,0)),"")</f>
        <v> </v>
      </c>
      <c r="L219" s="637" t="str">
        <f>IFERROR(INDEX('показатель 504-п'!N:N,MATCH('УЦН 2.0 (24)'!A219,'показатель 504-п'!T:T,0)),"")</f>
        <v> </v>
      </c>
      <c r="M219" s="624"/>
      <c r="N219" s="622"/>
      <c r="O219" s="147"/>
      <c r="P219" s="147"/>
    </row>
    <row r="220" ht="14.25">
      <c r="A220" s="648">
        <v>1005</v>
      </c>
      <c r="B220" s="649" t="str">
        <f>IFERROR(INDEX('показатель 504-п'!A:A,MATCH('УЦН 2.0 (24)'!A220,'показатель 504-п'!T:T,0)),"")</f>
        <v xml:space="preserve">Манский р-н</v>
      </c>
      <c r="C220" s="654" t="s">
        <v>803</v>
      </c>
      <c r="D220" s="636">
        <f>IFERROR(INDEX('показатель 504-п'!E:E,MATCH('УЦН 2.0 (24)'!A220,'показатель 504-п'!T:T,0)),"")</f>
        <v>192</v>
      </c>
      <c r="E220" s="652">
        <v>9</v>
      </c>
      <c r="F220" s="652"/>
      <c r="G220" s="660"/>
      <c r="H220" s="367" t="str">
        <f>IFERROR(INDEX('показатель 504-п'!J:J,MATCH('УЦН 2.0 (24)'!A220,'показатель 504-п'!T:T,0)),"")</f>
        <v xml:space="preserve">2G низ</v>
      </c>
      <c r="I220" s="636" t="str">
        <f>IFERROR(INDEX('показатель 504-п'!K:K,MATCH('УЦН 2.0 (24)'!A220,'показатель 504-п'!T:T,0)),"")</f>
        <v xml:space="preserve">Билайн(2G Низкое)</v>
      </c>
      <c r="J220" s="637" t="str">
        <f>IFERROR(INDEX('показатель 504-п'!L:L,MATCH('УЦН 2.0 (24)'!A220,'показатель 504-п'!T:T,0)),"")</f>
        <v xml:space="preserve">Мегафон(2G Низкое)</v>
      </c>
      <c r="K220" s="637" t="str">
        <f>IFERROR(INDEX('показатель 504-п'!M:M,MATCH('УЦН 2.0 (24)'!A220,'показатель 504-п'!T:T,0)),"")</f>
        <v> </v>
      </c>
      <c r="L220" s="637" t="str">
        <f>IFERROR(INDEX('показатель 504-п'!N:N,MATCH('УЦН 2.0 (24)'!A220,'показатель 504-п'!T:T,0)),"")</f>
        <v xml:space="preserve">Теле2(2G Низкое)</v>
      </c>
      <c r="M220" s="624"/>
      <c r="N220" s="622"/>
      <c r="O220" s="147"/>
      <c r="P220" s="147"/>
    </row>
    <row r="221" ht="14.25">
      <c r="A221" s="648">
        <v>1166</v>
      </c>
      <c r="B221" s="649" t="str">
        <f>IFERROR(INDEX('показатель 504-п'!A:A,MATCH('УЦН 2.0 (24)'!A221,'показатель 504-п'!T:T,0)),"")</f>
        <v xml:space="preserve">Нижнеингашский р-н</v>
      </c>
      <c r="C221" s="654" t="s">
        <v>1471</v>
      </c>
      <c r="D221" s="636">
        <f>IFERROR(INDEX('показатель 504-п'!E:E,MATCH('УЦН 2.0 (24)'!A221,'показатель 504-п'!T:T,0)),"")</f>
        <v>190</v>
      </c>
      <c r="E221" s="652">
        <v>9</v>
      </c>
      <c r="F221" s="652"/>
      <c r="G221" s="660"/>
      <c r="H221" s="367" t="str">
        <f>IFERROR(INDEX('показатель 504-п'!J:J,MATCH('УЦН 2.0 (24)'!A221,'показатель 504-п'!T:T,0)),"")</f>
        <v xml:space="preserve">4G хор</v>
      </c>
      <c r="I221" s="636" t="str">
        <f>IFERROR(INDEX('показатель 504-п'!K:K,MATCH('УЦН 2.0 (24)'!A221,'показатель 504-п'!T:T,0)),"")</f>
        <v xml:space="preserve">Билайн(3G Хорошее)</v>
      </c>
      <c r="J221" s="637" t="str">
        <f>IFERROR(INDEX('показатель 504-п'!L:L,MATCH('УЦН 2.0 (24)'!A221,'показатель 504-п'!T:T,0)),"")</f>
        <v xml:space="preserve">Мегафон(4G Хорошее)</v>
      </c>
      <c r="K221" s="637" t="str">
        <f>IFERROR(INDEX('показатель 504-п'!M:M,MATCH('УЦН 2.0 (24)'!A221,'показатель 504-п'!T:T,0)),"")</f>
        <v xml:space="preserve">МТС(3G Хорошее)</v>
      </c>
      <c r="L221" s="637" t="str">
        <f>IFERROR(INDEX('показатель 504-п'!N:N,MATCH('УЦН 2.0 (24)'!A221,'показатель 504-п'!T:T,0)),"")</f>
        <v xml:space="preserve">Теле2(4G Хорошее)</v>
      </c>
      <c r="M221" s="624"/>
      <c r="N221" s="622"/>
      <c r="O221" s="147"/>
      <c r="P221" s="147"/>
    </row>
    <row r="222" ht="14.25">
      <c r="A222" s="648">
        <v>1239</v>
      </c>
      <c r="B222" s="649" t="str">
        <f>IFERROR(INDEX('показатель 504-п'!A:A,MATCH('УЦН 2.0 (24)'!A222,'показатель 504-п'!T:T,0)),"")</f>
        <v xml:space="preserve">Партизанский р-н</v>
      </c>
      <c r="C222" s="654" t="s">
        <v>388</v>
      </c>
      <c r="D222" s="636">
        <f>IFERROR(INDEX('показатель 504-п'!E:E,MATCH('УЦН 2.0 (24)'!A222,'показатель 504-п'!T:T,0)),"")</f>
        <v>253</v>
      </c>
      <c r="E222" s="652">
        <v>9</v>
      </c>
      <c r="F222" s="652"/>
      <c r="G222" s="660"/>
      <c r="H222" s="367" t="str">
        <f>IFERROR(INDEX('показатель 504-п'!J:J,MATCH('УЦН 2.0 (24)'!A222,'показатель 504-п'!T:T,0)),"")</f>
        <v xml:space="preserve">4G низ</v>
      </c>
      <c r="I222" s="636" t="str">
        <f>IFERROR(INDEX('показатель 504-п'!K:K,MATCH('УЦН 2.0 (24)'!A222,'показатель 504-п'!T:T,0)),"")</f>
        <v xml:space="preserve">Билайн(3G Низкое)</v>
      </c>
      <c r="J222" s="637" t="str">
        <f>IFERROR(INDEX('показатель 504-п'!L:L,MATCH('УЦН 2.0 (24)'!A222,'показатель 504-п'!T:T,0)),"")</f>
        <v xml:space="preserve">Мегафон(4G Низкое)</v>
      </c>
      <c r="K222" s="637" t="str">
        <f>IFERROR(INDEX('показатель 504-п'!M:M,MATCH('УЦН 2.0 (24)'!A222,'показатель 504-п'!T:T,0)),"")</f>
        <v xml:space="preserve">МТС(3G Низкое)</v>
      </c>
      <c r="L222" s="637" t="str">
        <f>IFERROR(INDEX('показатель 504-п'!N:N,MATCH('УЦН 2.0 (24)'!A222,'показатель 504-п'!T:T,0)),"")</f>
        <v xml:space="preserve">Теле2(4G Низкое)</v>
      </c>
      <c r="M222" s="624"/>
      <c r="N222" s="622"/>
      <c r="O222" s="147"/>
      <c r="P222" s="147"/>
    </row>
    <row r="223" ht="14.25">
      <c r="A223" s="648">
        <v>1317</v>
      </c>
      <c r="B223" s="649" t="str">
        <f>IFERROR(INDEX('показатель 504-п'!A:A,MATCH('УЦН 2.0 (24)'!A223,'показатель 504-п'!T:T,0)),"")</f>
        <v xml:space="preserve">Рыбинский р-н</v>
      </c>
      <c r="C223" s="654" t="s">
        <v>396</v>
      </c>
      <c r="D223" s="636">
        <f>IFERROR(INDEX('показатель 504-п'!E:E,MATCH('УЦН 2.0 (24)'!A223,'показатель 504-п'!T:T,0)),"")</f>
        <v>288</v>
      </c>
      <c r="E223" s="652">
        <v>9</v>
      </c>
      <c r="F223" s="652"/>
      <c r="G223" s="660"/>
      <c r="H223" s="367" t="str">
        <f>IFERROR(INDEX('показатель 504-п'!J:J,MATCH('УЦН 2.0 (24)'!A223,'показатель 504-п'!T:T,0)),"")</f>
        <v xml:space="preserve">3G хор</v>
      </c>
      <c r="I223" s="636" t="str">
        <f>IFERROR(INDEX('показатель 504-п'!K:K,MATCH('УЦН 2.0 (24)'!A223,'показатель 504-п'!T:T,0)),"")</f>
        <v xml:space="preserve">Билайн(3G Хорошее)</v>
      </c>
      <c r="J223" s="637" t="str">
        <f>IFERROR(INDEX('показатель 504-п'!L:L,MATCH('УЦН 2.0 (24)'!A223,'показатель 504-п'!T:T,0)),"")</f>
        <v xml:space="preserve">Мегафон(3G Хорошее)</v>
      </c>
      <c r="K223" s="637" t="str">
        <f>IFERROR(INDEX('показатель 504-п'!M:M,MATCH('УЦН 2.0 (24)'!A223,'показатель 504-п'!T:T,0)),"")</f>
        <v xml:space="preserve">МТС(3G Хорошее)</v>
      </c>
      <c r="L223" s="637" t="str">
        <f>IFERROR(INDEX('показатель 504-п'!N:N,MATCH('УЦН 2.0 (24)'!A223,'показатель 504-п'!T:T,0)),"")</f>
        <v xml:space="preserve">Теле2(4G Низкое)</v>
      </c>
      <c r="M223" s="624"/>
      <c r="N223" s="622"/>
      <c r="O223" s="147"/>
      <c r="P223" s="147"/>
    </row>
    <row r="224" ht="14.25">
      <c r="A224" s="648">
        <v>1364</v>
      </c>
      <c r="B224" s="649" t="str">
        <f>IFERROR(INDEX('показатель 504-п'!A:A,MATCH('УЦН 2.0 (24)'!A224,'показатель 504-п'!T:T,0)),"")</f>
        <v xml:space="preserve">Саянский р-н</v>
      </c>
      <c r="C224" s="654" t="s">
        <v>1238</v>
      </c>
      <c r="D224" s="636">
        <f>IFERROR(INDEX('показатель 504-п'!E:E,MATCH('УЦН 2.0 (24)'!A224,'показатель 504-п'!T:T,0)),"")</f>
        <v>101</v>
      </c>
      <c r="E224" s="652">
        <v>9</v>
      </c>
      <c r="F224" s="652"/>
      <c r="G224" s="660"/>
      <c r="H224" s="367" t="str">
        <f>IFERROR(INDEX('показатель 504-п'!J:J,MATCH('УЦН 2.0 (24)'!A224,'показатель 504-п'!T:T,0)),"")</f>
        <v xml:space="preserve">4G хор</v>
      </c>
      <c r="I224" s="636">
        <f>IFERROR(INDEX('показатель 504-п'!K:K,MATCH('УЦН 2.0 (24)'!A224,'показатель 504-п'!T:T,0)),"")</f>
        <v>0</v>
      </c>
      <c r="J224" s="637">
        <f>IFERROR(INDEX('показатель 504-п'!L:L,MATCH('УЦН 2.0 (24)'!A224,'показатель 504-п'!T:T,0)),"")</f>
        <v>0</v>
      </c>
      <c r="K224" s="637">
        <f>IFERROR(INDEX('показатель 504-п'!M:M,MATCH('УЦН 2.0 (24)'!A224,'показатель 504-п'!T:T,0)),"")</f>
        <v>0</v>
      </c>
      <c r="L224" s="637" t="str">
        <f>IFERROR(INDEX('показатель 504-п'!N:N,MATCH('УЦН 2.0 (24)'!A224,'показатель 504-п'!T:T,0)),"")</f>
        <v xml:space="preserve">Теле2(4G Хорошее)</v>
      </c>
      <c r="M224" s="624"/>
      <c r="N224" s="622"/>
      <c r="O224" s="147"/>
      <c r="P224" s="147"/>
    </row>
    <row r="225" ht="14.25">
      <c r="A225" s="648">
        <v>1442</v>
      </c>
      <c r="B225" s="649" t="str">
        <f>IFERROR(INDEX('показатель 504-п'!A:A,MATCH('УЦН 2.0 (24)'!A225,'показатель 504-п'!T:T,0)),"")</f>
        <v xml:space="preserve">Таймырский Долгано-Ненецкий р-н</v>
      </c>
      <c r="C225" s="654" t="s">
        <v>1047</v>
      </c>
      <c r="D225" s="636">
        <f>IFERROR(INDEX('показатель 504-п'!E:E,MATCH('УЦН 2.0 (24)'!A225,'показатель 504-п'!T:T,0)),"")</f>
        <v>330</v>
      </c>
      <c r="E225" s="652">
        <v>9</v>
      </c>
      <c r="F225" s="652"/>
      <c r="G225" s="660"/>
      <c r="H225" s="367" t="str">
        <f>IFERROR(INDEX('показатель 504-п'!J:J,MATCH('УЦН 2.0 (24)'!A225,'показатель 504-п'!T:T,0)),"")</f>
        <v>-</v>
      </c>
      <c r="I225" s="636" t="str">
        <f>IFERROR(INDEX('показатель 504-п'!K:K,MATCH('УЦН 2.0 (24)'!A225,'показатель 504-п'!T:T,0)),"")</f>
        <v> </v>
      </c>
      <c r="J225" s="637" t="str">
        <f>IFERROR(INDEX('показатель 504-п'!L:L,MATCH('УЦН 2.0 (24)'!A225,'показатель 504-п'!T:T,0)),"")</f>
        <v> </v>
      </c>
      <c r="K225" s="637" t="str">
        <f>IFERROR(INDEX('показатель 504-п'!M:M,MATCH('УЦН 2.0 (24)'!A225,'показатель 504-п'!T:T,0)),"")</f>
        <v> </v>
      </c>
      <c r="L225" s="637" t="str">
        <f>IFERROR(INDEX('показатель 504-п'!N:N,MATCH('УЦН 2.0 (24)'!A225,'показатель 504-п'!T:T,0)),"")</f>
        <v> </v>
      </c>
      <c r="M225" s="624"/>
      <c r="N225" s="622"/>
      <c r="O225" s="147"/>
      <c r="P225" s="147"/>
    </row>
    <row r="226" ht="14.25">
      <c r="A226" s="648">
        <v>1621</v>
      </c>
      <c r="B226" s="649" t="str">
        <f>IFERROR(INDEX('показатель 504-п'!A:A,MATCH('УЦН 2.0 (24)'!A226,'показатель 504-п'!T:T,0)),"")</f>
        <v xml:space="preserve">Уярский р-н</v>
      </c>
      <c r="C226" s="654" t="s">
        <v>1472</v>
      </c>
      <c r="D226" s="636">
        <f>IFERROR(INDEX('показатель 504-п'!E:E,MATCH('УЦН 2.0 (24)'!A226,'показатель 504-п'!T:T,0)),"")</f>
        <v>500</v>
      </c>
      <c r="E226" s="652">
        <v>9</v>
      </c>
      <c r="F226" s="652"/>
      <c r="G226" s="660"/>
      <c r="H226" s="367" t="str">
        <f>IFERROR(INDEX('показатель 504-п'!J:J,MATCH('УЦН 2.0 (24)'!A226,'показатель 504-п'!T:T,0)),"")</f>
        <v xml:space="preserve">4G хор</v>
      </c>
      <c r="I226" s="636" t="str">
        <f>IFERROR(INDEX('показатель 504-п'!K:K,MATCH('УЦН 2.0 (24)'!A226,'показатель 504-п'!T:T,0)),"")</f>
        <v> </v>
      </c>
      <c r="J226" s="637" t="str">
        <f>IFERROR(INDEX('показатель 504-п'!L:L,MATCH('УЦН 2.0 (24)'!A226,'показатель 504-п'!T:T,0)),"")</f>
        <v xml:space="preserve">Мегафон(4G Хорошее)</v>
      </c>
      <c r="K226" s="637" t="str">
        <f>IFERROR(INDEX('показатель 504-п'!M:M,MATCH('УЦН 2.0 (24)'!A226,'показатель 504-п'!T:T,0)),"")</f>
        <v xml:space="preserve">МТС(4G Низкое)</v>
      </c>
      <c r="L226" s="637" t="str">
        <f>IFERROR(INDEX('показатель 504-п'!N:N,MATCH('УЦН 2.0 (24)'!A226,'показатель 504-п'!T:T,0)),"")</f>
        <v xml:space="preserve">Теле2(4G Хорошее)</v>
      </c>
      <c r="M226" s="624"/>
      <c r="N226" s="622"/>
      <c r="O226" s="147"/>
      <c r="P226" s="147"/>
    </row>
    <row r="227" ht="14.25">
      <c r="A227" s="648">
        <v>1271</v>
      </c>
      <c r="B227" s="649" t="str">
        <f>IFERROR(INDEX('показатель 504-п'!A:A,MATCH('УЦН 2.0 (24)'!A227,'показатель 504-п'!T:T,0)),"")</f>
        <v xml:space="preserve">Пировский округ</v>
      </c>
      <c r="C227" s="654" t="s">
        <v>1473</v>
      </c>
      <c r="D227" s="636">
        <f>IFERROR(INDEX('показатель 504-п'!E:E,MATCH('УЦН 2.0 (24)'!A227,'показатель 504-п'!T:T,0)),"")</f>
        <v>139</v>
      </c>
      <c r="E227" s="652">
        <v>8</v>
      </c>
      <c r="F227" s="652"/>
      <c r="G227" s="660"/>
      <c r="H227" s="367" t="str">
        <f>IFERROR(INDEX('показатель 504-п'!J:J,MATCH('УЦН 2.0 (24)'!A227,'показатель 504-п'!T:T,0)),"")</f>
        <v xml:space="preserve">4G низ</v>
      </c>
      <c r="I227" s="636" t="str">
        <f>IFERROR(INDEX('показатель 504-п'!K:K,MATCH('УЦН 2.0 (24)'!A227,'показатель 504-п'!T:T,0)),"")</f>
        <v xml:space="preserve">Билайн(2G )</v>
      </c>
      <c r="J227" s="637" t="str">
        <f>IFERROR(INDEX('показатель 504-п'!L:L,MATCH('УЦН 2.0 (24)'!A227,'показатель 504-п'!T:T,0)),"")</f>
        <v> </v>
      </c>
      <c r="K227" s="637" t="str">
        <f>IFERROR(INDEX('показатель 504-п'!M:M,MATCH('УЦН 2.0 (24)'!A227,'показатель 504-п'!T:T,0)),"")</f>
        <v> </v>
      </c>
      <c r="L227" s="637" t="str">
        <f>IFERROR(INDEX('показатель 504-п'!N:N,MATCH('УЦН 2.0 (24)'!A227,'показатель 504-п'!T:T,0)),"")</f>
        <v xml:space="preserve">Теле2(4G Низкое)</v>
      </c>
      <c r="M227" s="624"/>
      <c r="N227" s="622"/>
      <c r="O227" s="147"/>
      <c r="P227" s="147"/>
    </row>
    <row r="228" ht="14.25">
      <c r="A228" s="648">
        <v>36</v>
      </c>
      <c r="B228" s="649" t="str">
        <f>IFERROR(INDEX('показатель 504-п'!A:A,MATCH('УЦН 2.0 (24)'!A228,'показатель 504-п'!T:T,0)),"")</f>
        <v xml:space="preserve">Абанский р-н</v>
      </c>
      <c r="C228" s="654" t="s">
        <v>1182</v>
      </c>
      <c r="D228" s="636">
        <f>IFERROR(INDEX('показатель 504-п'!E:E,MATCH('УЦН 2.0 (24)'!A228,'показатель 504-п'!T:T,0)),"")</f>
        <v>467</v>
      </c>
      <c r="E228" s="652">
        <v>8</v>
      </c>
      <c r="F228" s="652"/>
      <c r="G228" s="660"/>
      <c r="H228" s="367" t="str">
        <f>IFERROR(INDEX('показатель 504-п'!J:J,MATCH('УЦН 2.0 (24)'!A228,'показатель 504-п'!T:T,0)),"")</f>
        <v xml:space="preserve">4G хор</v>
      </c>
      <c r="I228" s="636">
        <f>IFERROR(INDEX('показатель 504-п'!K:K,MATCH('УЦН 2.0 (24)'!A228,'показатель 504-п'!T:T,0)),"")</f>
        <v>0</v>
      </c>
      <c r="J228" s="637">
        <f>IFERROR(INDEX('показатель 504-п'!L:L,MATCH('УЦН 2.0 (24)'!A228,'показатель 504-п'!T:T,0)),"")</f>
        <v>0</v>
      </c>
      <c r="K228" s="637">
        <f>IFERROR(INDEX('показатель 504-п'!M:M,MATCH('УЦН 2.0 (24)'!A228,'показатель 504-п'!T:T,0)),"")</f>
        <v>0</v>
      </c>
      <c r="L228" s="637" t="str">
        <f>IFERROR(INDEX('показатель 504-п'!N:N,MATCH('УЦН 2.0 (24)'!A228,'показатель 504-п'!T:T,0)),"")</f>
        <v xml:space="preserve">Теле2(4G Хорошее)</v>
      </c>
      <c r="M228" s="624"/>
      <c r="N228" s="622"/>
      <c r="O228" s="147"/>
      <c r="P228" s="147"/>
    </row>
    <row r="229" ht="14.25">
      <c r="A229" s="648">
        <v>147</v>
      </c>
      <c r="B229" s="649" t="str">
        <f>IFERROR(INDEX('показатель 504-п'!A:A,MATCH('УЦН 2.0 (24)'!A229,'показатель 504-п'!T:T,0)),"")</f>
        <v xml:space="preserve">Балахтинский р-н</v>
      </c>
      <c r="C229" s="654" t="s">
        <v>1474</v>
      </c>
      <c r="D229" s="636">
        <f>IFERROR(INDEX('показатель 504-п'!E:E,MATCH('УЦН 2.0 (24)'!A229,'показатель 504-п'!T:T,0)),"")</f>
        <v>141</v>
      </c>
      <c r="E229" s="652">
        <v>8</v>
      </c>
      <c r="F229" s="652"/>
      <c r="G229" s="660"/>
      <c r="H229" s="367" t="str">
        <f>IFERROR(INDEX('показатель 504-п'!J:J,MATCH('УЦН 2.0 (24)'!A229,'показатель 504-п'!T:T,0)),"")</f>
        <v xml:space="preserve">2G низ</v>
      </c>
      <c r="I229" s="636" t="str">
        <f>IFERROR(INDEX('показатель 504-п'!K:K,MATCH('УЦН 2.0 (24)'!A229,'показатель 504-п'!T:T,0)),"")</f>
        <v xml:space="preserve">Билайн(2G Низкое)</v>
      </c>
      <c r="J229" s="637" t="str">
        <f>IFERROR(INDEX('показатель 504-п'!L:L,MATCH('УЦН 2.0 (24)'!A229,'показатель 504-п'!T:T,0)),"")</f>
        <v> </v>
      </c>
      <c r="K229" s="637" t="str">
        <f>IFERROR(INDEX('показатель 504-п'!M:M,MATCH('УЦН 2.0 (24)'!A229,'показатель 504-п'!T:T,0)),"")</f>
        <v xml:space="preserve">МТС(2G Низкое)</v>
      </c>
      <c r="L229" s="637" t="str">
        <f>IFERROR(INDEX('показатель 504-п'!N:N,MATCH('УЦН 2.0 (24)'!A229,'показатель 504-п'!T:T,0)),"")</f>
        <v> </v>
      </c>
      <c r="M229" s="624"/>
      <c r="N229" s="622"/>
      <c r="O229" s="147"/>
      <c r="P229" s="147"/>
    </row>
    <row r="230" ht="14.25">
      <c r="A230" s="648">
        <v>320</v>
      </c>
      <c r="B230" s="649" t="str">
        <f>IFERROR(INDEX('показатель 504-п'!A:A,MATCH('УЦН 2.0 (24)'!A230,'показатель 504-п'!T:T,0)),"")</f>
        <v xml:space="preserve">Большемуртинский р-н</v>
      </c>
      <c r="C230" s="654" t="s">
        <v>236</v>
      </c>
      <c r="D230" s="636">
        <f>IFERROR(INDEX('показатель 504-п'!E:E,MATCH('УЦН 2.0 (24)'!A230,'показатель 504-п'!T:T,0)),"")</f>
        <v>169</v>
      </c>
      <c r="E230" s="652">
        <v>8</v>
      </c>
      <c r="F230" s="652"/>
      <c r="G230" s="660"/>
      <c r="H230" s="367" t="str">
        <f>IFERROR(INDEX('показатель 504-п'!J:J,MATCH('УЦН 2.0 (24)'!A230,'показатель 504-п'!T:T,0)),"")</f>
        <v xml:space="preserve">4G хор</v>
      </c>
      <c r="I230" s="636">
        <f>IFERROR(INDEX('показатель 504-п'!K:K,MATCH('УЦН 2.0 (24)'!A230,'показатель 504-п'!T:T,0)),"")</f>
        <v>0</v>
      </c>
      <c r="J230" s="637" t="str">
        <f>IFERROR(INDEX('показатель 504-п'!L:L,MATCH('УЦН 2.0 (24)'!A230,'показатель 504-п'!T:T,0)),"")</f>
        <v xml:space="preserve">Мегафон(4G Хорошее)</v>
      </c>
      <c r="K230" s="637">
        <f>IFERROR(INDEX('показатель 504-п'!M:M,MATCH('УЦН 2.0 (24)'!A230,'показатель 504-п'!T:T,0)),"")</f>
        <v>0</v>
      </c>
      <c r="L230" s="637">
        <f>IFERROR(INDEX('показатель 504-п'!N:N,MATCH('УЦН 2.0 (24)'!A230,'показатель 504-п'!T:T,0)),"")</f>
        <v>0</v>
      </c>
      <c r="M230" s="624"/>
      <c r="N230" s="622"/>
      <c r="O230" s="147"/>
      <c r="P230" s="147"/>
    </row>
    <row r="231" ht="14.25">
      <c r="A231" s="648">
        <v>411</v>
      </c>
      <c r="B231" s="649" t="str">
        <f>IFERROR(INDEX('показатель 504-п'!A:A,MATCH('УЦН 2.0 (24)'!A231,'показатель 504-п'!T:T,0)),"")</f>
        <v xml:space="preserve">Емельяновский р-н</v>
      </c>
      <c r="C231" s="654" t="s">
        <v>248</v>
      </c>
      <c r="D231" s="636">
        <f>IFERROR(INDEX('показатель 504-п'!E:E,MATCH('УЦН 2.0 (24)'!A231,'показатель 504-п'!T:T,0)),"")</f>
        <v>298</v>
      </c>
      <c r="E231" s="652">
        <v>8</v>
      </c>
      <c r="F231" s="652"/>
      <c r="G231" s="660"/>
      <c r="H231" s="367" t="str">
        <f>IFERROR(INDEX('показатель 504-п'!J:J,MATCH('УЦН 2.0 (24)'!A231,'показатель 504-п'!T:T,0)),"")</f>
        <v xml:space="preserve">4G хор</v>
      </c>
      <c r="I231" s="636" t="str">
        <f>IFERROR(INDEX('показатель 504-п'!K:K,MATCH('УЦН 2.0 (24)'!A231,'показатель 504-п'!T:T,0)),"")</f>
        <v> </v>
      </c>
      <c r="J231" s="637" t="str">
        <f>IFERROR(INDEX('показатель 504-п'!L:L,MATCH('УЦН 2.0 (24)'!A231,'показатель 504-п'!T:T,0)),"")</f>
        <v xml:space="preserve">Мегафон(4G Хорошее)</v>
      </c>
      <c r="K231" s="637" t="str">
        <f>IFERROR(INDEX('показатель 504-п'!M:M,MATCH('УЦН 2.0 (24)'!A231,'показатель 504-п'!T:T,0)),"")</f>
        <v> </v>
      </c>
      <c r="L231" s="637" t="str">
        <f>IFERROR(INDEX('показатель 504-п'!N:N,MATCH('УЦН 2.0 (24)'!A231,'показатель 504-п'!T:T,0)),"")</f>
        <v xml:space="preserve">Теле2(4G Хорошее)</v>
      </c>
      <c r="M231" s="624"/>
      <c r="N231" s="622"/>
      <c r="O231" s="147"/>
      <c r="P231" s="147"/>
    </row>
    <row r="232" ht="14.25">
      <c r="A232" s="648">
        <v>481</v>
      </c>
      <c r="B232" s="649" t="str">
        <f>IFERROR(INDEX('показатель 504-п'!A:A,MATCH('УЦН 2.0 (24)'!A232,'показатель 504-п'!T:T,0)),"")</f>
        <v xml:space="preserve">Енисейский р-н</v>
      </c>
      <c r="C232" s="654" t="s">
        <v>31</v>
      </c>
      <c r="D232" s="636">
        <f>IFERROR(INDEX('показатель 504-п'!E:E,MATCH('УЦН 2.0 (24)'!A232,'показатель 504-п'!T:T,0)),"")</f>
        <v>489</v>
      </c>
      <c r="E232" s="652">
        <v>8</v>
      </c>
      <c r="F232" s="652"/>
      <c r="G232" s="660"/>
      <c r="H232" s="367" t="str">
        <f>IFERROR(INDEX('показатель 504-п'!J:J,MATCH('УЦН 2.0 (24)'!A232,'показатель 504-п'!T:T,0)),"")</f>
        <v>-</v>
      </c>
      <c r="I232" s="636" t="str">
        <f>IFERROR(INDEX('показатель 504-п'!K:K,MATCH('УЦН 2.0 (24)'!A232,'показатель 504-п'!T:T,0)),"")</f>
        <v> </v>
      </c>
      <c r="J232" s="637" t="str">
        <f>IFERROR(INDEX('показатель 504-п'!L:L,MATCH('УЦН 2.0 (24)'!A232,'показатель 504-п'!T:T,0)),"")</f>
        <v> </v>
      </c>
      <c r="K232" s="637" t="str">
        <f>IFERROR(INDEX('показатель 504-п'!M:M,MATCH('УЦН 2.0 (24)'!A232,'показатель 504-п'!T:T,0)),"")</f>
        <v> </v>
      </c>
      <c r="L232" s="637" t="str">
        <f>IFERROR(INDEX('показатель 504-п'!N:N,MATCH('УЦН 2.0 (24)'!A232,'показатель 504-п'!T:T,0)),"")</f>
        <v> </v>
      </c>
      <c r="M232" s="624"/>
      <c r="N232" s="622"/>
      <c r="O232" s="147"/>
      <c r="P232" s="147"/>
    </row>
    <row r="233" ht="14.25">
      <c r="A233" s="648">
        <v>891</v>
      </c>
      <c r="B233" s="649" t="str">
        <f>IFERROR(INDEX('показатель 504-п'!A:A,MATCH('УЦН 2.0 (24)'!A233,'показатель 504-п'!T:T,0)),"")</f>
        <v xml:space="preserve">Краснотуранский р-н</v>
      </c>
      <c r="C233" s="654" t="s">
        <v>331</v>
      </c>
      <c r="D233" s="636">
        <f>IFERROR(INDEX('показатель 504-п'!E:E,MATCH('УЦН 2.0 (24)'!A233,'показатель 504-п'!T:T,0)),"")</f>
        <v>186</v>
      </c>
      <c r="E233" s="652">
        <v>8</v>
      </c>
      <c r="F233" s="652"/>
      <c r="G233" s="660"/>
      <c r="H233" s="367" t="str">
        <f>IFERROR(INDEX('показатель 504-п'!J:J,MATCH('УЦН 2.0 (24)'!A233,'показатель 504-п'!T:T,0)),"")</f>
        <v xml:space="preserve">4G хор</v>
      </c>
      <c r="I233" s="636">
        <f>IFERROR(INDEX('показатель 504-п'!K:K,MATCH('УЦН 2.0 (24)'!A233,'показатель 504-п'!T:T,0)),"")</f>
        <v>0</v>
      </c>
      <c r="J233" s="637">
        <f>IFERROR(INDEX('показатель 504-п'!L:L,MATCH('УЦН 2.0 (24)'!A233,'показатель 504-п'!T:T,0)),"")</f>
        <v>0</v>
      </c>
      <c r="K233" s="637">
        <f>IFERROR(INDEX('показатель 504-п'!M:M,MATCH('УЦН 2.0 (24)'!A233,'показатель 504-п'!T:T,0)),"")</f>
        <v>0</v>
      </c>
      <c r="L233" s="637" t="str">
        <f>IFERROR(INDEX('показатель 504-п'!N:N,MATCH('УЦН 2.0 (24)'!A233,'показатель 504-п'!T:T,0)),"")</f>
        <v xml:space="preserve">Теле2(4G Хорошее)</v>
      </c>
      <c r="M233" s="624"/>
      <c r="N233" s="622"/>
      <c r="O233" s="147"/>
      <c r="P233" s="147"/>
    </row>
    <row r="234" ht="14.25">
      <c r="A234" s="648">
        <v>1019</v>
      </c>
      <c r="B234" s="649" t="str">
        <f>IFERROR(INDEX('показатель 504-п'!A:A,MATCH('УЦН 2.0 (24)'!A234,'показатель 504-п'!T:T,0)),"")</f>
        <v xml:space="preserve">Минусинский р-н</v>
      </c>
      <c r="C234" s="654" t="s">
        <v>430</v>
      </c>
      <c r="D234" s="636">
        <f>IFERROR(INDEX('показатель 504-п'!E:E,MATCH('УЦН 2.0 (24)'!A234,'показатель 504-п'!T:T,0)),"")</f>
        <v>462</v>
      </c>
      <c r="E234" s="652">
        <v>8</v>
      </c>
      <c r="F234" s="652"/>
      <c r="G234" s="660"/>
      <c r="H234" s="367" t="str">
        <f>IFERROR(INDEX('показатель 504-п'!J:J,MATCH('УЦН 2.0 (24)'!A234,'показатель 504-п'!T:T,0)),"")</f>
        <v xml:space="preserve">4G хор</v>
      </c>
      <c r="I234" s="636">
        <f>IFERROR(INDEX('показатель 504-п'!K:K,MATCH('УЦН 2.0 (24)'!A234,'показатель 504-п'!T:T,0)),"")</f>
        <v>0</v>
      </c>
      <c r="J234" s="637">
        <f>IFERROR(INDEX('показатель 504-п'!L:L,MATCH('УЦН 2.0 (24)'!A234,'показатель 504-п'!T:T,0)),"")</f>
        <v>0</v>
      </c>
      <c r="K234" s="637">
        <f>IFERROR(INDEX('показатель 504-п'!M:M,MATCH('УЦН 2.0 (24)'!A234,'показатель 504-п'!T:T,0)),"")</f>
        <v>0</v>
      </c>
      <c r="L234" s="637" t="str">
        <f>IFERROR(INDEX('показатель 504-п'!N:N,MATCH('УЦН 2.0 (24)'!A234,'показатель 504-п'!T:T,0)),"")</f>
        <v xml:space="preserve">Теле2(4G Хорошее)</v>
      </c>
      <c r="M234" s="624"/>
      <c r="N234" s="622"/>
      <c r="O234" s="147"/>
      <c r="P234" s="147"/>
    </row>
    <row r="235" ht="14.25">
      <c r="A235" s="648">
        <v>1085</v>
      </c>
      <c r="B235" s="649" t="str">
        <f>IFERROR(INDEX('показатель 504-п'!A:A,MATCH('УЦН 2.0 (24)'!A235,'показатель 504-п'!T:T,0)),"")</f>
        <v xml:space="preserve">Назаровский р-н</v>
      </c>
      <c r="C235" s="654" t="s">
        <v>226</v>
      </c>
      <c r="D235" s="636">
        <f>IFERROR(INDEX('показатель 504-п'!E:E,MATCH('УЦН 2.0 (24)'!A235,'показатель 504-п'!T:T,0)),"")</f>
        <v>171</v>
      </c>
      <c r="E235" s="652">
        <v>8</v>
      </c>
      <c r="F235" s="652"/>
      <c r="G235" s="660"/>
      <c r="H235" s="367" t="str">
        <f>IFERROR(INDEX('показатель 504-п'!J:J,MATCH('УЦН 2.0 (24)'!A235,'показатель 504-п'!T:T,0)),"")</f>
        <v xml:space="preserve">2G хор</v>
      </c>
      <c r="I235" s="636" t="str">
        <f>IFERROR(INDEX('показатель 504-п'!K:K,MATCH('УЦН 2.0 (24)'!A235,'показатель 504-п'!T:T,0)),"")</f>
        <v> </v>
      </c>
      <c r="J235" s="637" t="str">
        <f>IFERROR(INDEX('показатель 504-п'!L:L,MATCH('УЦН 2.0 (24)'!A235,'показатель 504-п'!T:T,0)),"")</f>
        <v xml:space="preserve">Мегафон(2G Хорошее)</v>
      </c>
      <c r="K235" s="637" t="str">
        <f>IFERROR(INDEX('показатель 504-п'!M:M,MATCH('УЦН 2.0 (24)'!A235,'показатель 504-п'!T:T,0)),"")</f>
        <v xml:space="preserve">МТС(2G Хорошее)</v>
      </c>
      <c r="L235" s="637" t="str">
        <f>IFERROR(INDEX('показатель 504-п'!N:N,MATCH('УЦН 2.0 (24)'!A235,'показатель 504-п'!T:T,0)),"")</f>
        <v xml:space="preserve">Теле2(2G Хорошее)</v>
      </c>
      <c r="M235" s="624"/>
      <c r="N235" s="622"/>
      <c r="O235" s="147"/>
      <c r="P235" s="147"/>
    </row>
    <row r="236" ht="14.25">
      <c r="A236" s="648">
        <v>1126</v>
      </c>
      <c r="B236" s="649" t="str">
        <f>IFERROR(INDEX('показатель 504-п'!A:A,MATCH('УЦН 2.0 (24)'!A236,'показатель 504-п'!T:T,0)),"")</f>
        <v xml:space="preserve">Назаровский р-н</v>
      </c>
      <c r="C236" s="654" t="s">
        <v>376</v>
      </c>
      <c r="D236" s="636">
        <f>IFERROR(INDEX('показатель 504-п'!E:E,MATCH('УЦН 2.0 (24)'!A236,'показатель 504-п'!T:T,0)),"")</f>
        <v>322</v>
      </c>
      <c r="E236" s="652">
        <v>8</v>
      </c>
      <c r="F236" s="652"/>
      <c r="G236" s="660"/>
      <c r="H236" s="367" t="str">
        <f>IFERROR(INDEX('показатель 504-п'!J:J,MATCH('УЦН 2.0 (24)'!A236,'показатель 504-п'!T:T,0)),"")</f>
        <v xml:space="preserve">4G хор</v>
      </c>
      <c r="I236" s="636">
        <f>IFERROR(INDEX('показатель 504-п'!K:K,MATCH('УЦН 2.0 (24)'!A236,'показатель 504-п'!T:T,0)),"")</f>
        <v>0</v>
      </c>
      <c r="J236" s="637" t="str">
        <f>IFERROR(INDEX('показатель 504-п'!L:L,MATCH('УЦН 2.0 (24)'!A236,'показатель 504-п'!T:T,0)),"")</f>
        <v xml:space="preserve">Мегафон(4G Хорошее)</v>
      </c>
      <c r="K236" s="637">
        <f>IFERROR(INDEX('показатель 504-п'!M:M,MATCH('УЦН 2.0 (24)'!A236,'показатель 504-п'!T:T,0)),"")</f>
        <v>0</v>
      </c>
      <c r="L236" s="637">
        <f>IFERROR(INDEX('показатель 504-п'!N:N,MATCH('УЦН 2.0 (24)'!A236,'показатель 504-п'!T:T,0)),"")</f>
        <v>0</v>
      </c>
      <c r="M236" s="624"/>
      <c r="N236" s="622"/>
      <c r="O236" s="147"/>
      <c r="P236" s="147"/>
    </row>
    <row r="237" ht="14.25">
      <c r="A237" s="648">
        <v>1173</v>
      </c>
      <c r="B237" s="649" t="str">
        <f>IFERROR(INDEX('показатель 504-п'!A:A,MATCH('УЦН 2.0 (24)'!A237,'показатель 504-п'!T:T,0)),"")</f>
        <v xml:space="preserve">Нижнеингашский р-н</v>
      </c>
      <c r="C237" s="654" t="s">
        <v>1475</v>
      </c>
      <c r="D237" s="636">
        <f>IFERROR(INDEX('показатель 504-п'!E:E,MATCH('УЦН 2.0 (24)'!A237,'показатель 504-п'!T:T,0)),"")</f>
        <v>229</v>
      </c>
      <c r="E237" s="652">
        <v>8</v>
      </c>
      <c r="F237" s="652"/>
      <c r="G237" s="660"/>
      <c r="H237" s="367" t="str">
        <f>IFERROR(INDEX('показатель 504-п'!J:J,MATCH('УЦН 2.0 (24)'!A237,'показатель 504-п'!T:T,0)),"")</f>
        <v xml:space="preserve">3G низ</v>
      </c>
      <c r="I237" s="636" t="str">
        <f>IFERROR(INDEX('показатель 504-п'!K:K,MATCH('УЦН 2.0 (24)'!A237,'показатель 504-п'!T:T,0)),"")</f>
        <v xml:space="preserve">Билайн(3G Низкое)</v>
      </c>
      <c r="J237" s="637" t="str">
        <f>IFERROR(INDEX('показатель 504-п'!L:L,MATCH('УЦН 2.0 (24)'!A237,'показатель 504-п'!T:T,0)),"")</f>
        <v> </v>
      </c>
      <c r="K237" s="637" t="str">
        <f>IFERROR(INDEX('показатель 504-п'!M:M,MATCH('УЦН 2.0 (24)'!A237,'показатель 504-п'!T:T,0)),"")</f>
        <v> </v>
      </c>
      <c r="L237" s="637" t="str">
        <f>IFERROR(INDEX('показатель 504-п'!N:N,MATCH('УЦН 2.0 (24)'!A237,'показатель 504-п'!T:T,0)),"")</f>
        <v> </v>
      </c>
      <c r="M237" s="624"/>
      <c r="N237" s="622"/>
      <c r="O237" s="147"/>
      <c r="P237" s="147"/>
    </row>
    <row r="238" ht="14.25">
      <c r="A238" s="648">
        <v>1210</v>
      </c>
      <c r="B238" s="649" t="str">
        <f>IFERROR(INDEX('показатель 504-п'!A:A,MATCH('УЦН 2.0 (24)'!A238,'показатель 504-п'!T:T,0)),"")</f>
        <v xml:space="preserve">Новоселовский р-н</v>
      </c>
      <c r="C238" s="654" t="s">
        <v>1476</v>
      </c>
      <c r="D238" s="636">
        <f>IFERROR(INDEX('показатель 504-п'!E:E,MATCH('УЦН 2.0 (24)'!A238,'показатель 504-п'!T:T,0)),"")</f>
        <v>105</v>
      </c>
      <c r="E238" s="652">
        <v>8</v>
      </c>
      <c r="F238" s="652"/>
      <c r="G238" s="660"/>
      <c r="H238" s="367" t="str">
        <f>IFERROR(INDEX('показатель 504-п'!J:J,MATCH('УЦН 2.0 (24)'!A238,'показатель 504-п'!T:T,0)),"")</f>
        <v xml:space="preserve">4G хор</v>
      </c>
      <c r="I238" s="636" t="str">
        <f>IFERROR(INDEX('показатель 504-п'!K:K,MATCH('УЦН 2.0 (24)'!A238,'показатель 504-п'!T:T,0)),"")</f>
        <v xml:space="preserve">Билайн(2G Низкое)</v>
      </c>
      <c r="J238" s="637" t="str">
        <f>IFERROR(INDEX('показатель 504-п'!L:L,MATCH('УЦН 2.0 (24)'!A238,'показатель 504-п'!T:T,0)),"")</f>
        <v xml:space="preserve">Мегафон(2G Хорошее)</v>
      </c>
      <c r="K238" s="637" t="str">
        <f>IFERROR(INDEX('показатель 504-п'!M:M,MATCH('УЦН 2.0 (24)'!A238,'показатель 504-п'!T:T,0)),"")</f>
        <v xml:space="preserve">МТС(2G Низкое)</v>
      </c>
      <c r="L238" s="637" t="str">
        <f>IFERROR(INDEX('показатель 504-п'!N:N,MATCH('УЦН 2.0 (24)'!A238,'показатель 504-п'!T:T,0)),"")</f>
        <v xml:space="preserve">Теле2(4G Хорошее)</v>
      </c>
      <c r="M238" s="624"/>
      <c r="N238" s="622"/>
      <c r="O238" s="147"/>
      <c r="P238" s="147"/>
    </row>
    <row r="239" ht="14.25">
      <c r="A239" s="648">
        <v>1397</v>
      </c>
      <c r="B239" s="649" t="str">
        <f>IFERROR(INDEX('показатель 504-п'!A:A,MATCH('УЦН 2.0 (24)'!A239,'показатель 504-п'!T:T,0)),"")</f>
        <v xml:space="preserve">Сухобузимский р-н</v>
      </c>
      <c r="C239" s="654" t="s">
        <v>1477</v>
      </c>
      <c r="D239" s="636">
        <f>IFERROR(INDEX('показатель 504-п'!E:E,MATCH('УЦН 2.0 (24)'!A239,'показатель 504-п'!T:T,0)),"")</f>
        <v>134</v>
      </c>
      <c r="E239" s="652">
        <v>8</v>
      </c>
      <c r="F239" s="652"/>
      <c r="G239" s="660"/>
      <c r="H239" s="367" t="str">
        <f>IFERROR(INDEX('показатель 504-п'!J:J,MATCH('УЦН 2.0 (24)'!A239,'показатель 504-п'!T:T,0)),"")</f>
        <v xml:space="preserve">3G низ</v>
      </c>
      <c r="I239" s="636" t="str">
        <f>IFERROR(INDEX('показатель 504-п'!K:K,MATCH('УЦН 2.0 (24)'!A239,'показатель 504-п'!T:T,0)),"")</f>
        <v> </v>
      </c>
      <c r="J239" s="637" t="str">
        <f>IFERROR(INDEX('показатель 504-п'!L:L,MATCH('УЦН 2.0 (24)'!A239,'показатель 504-п'!T:T,0)),"")</f>
        <v xml:space="preserve">Мегафон(3G Низкое)</v>
      </c>
      <c r="K239" s="637" t="str">
        <f>IFERROR(INDEX('показатель 504-п'!M:M,MATCH('УЦН 2.0 (24)'!A239,'показатель 504-п'!T:T,0)),"")</f>
        <v> </v>
      </c>
      <c r="L239" s="637" t="str">
        <f>IFERROR(INDEX('показатель 504-п'!N:N,MATCH('УЦН 2.0 (24)'!A239,'показатель 504-п'!T:T,0)),"")</f>
        <v xml:space="preserve">Теле2(3G Низкое)</v>
      </c>
      <c r="M239" s="624"/>
      <c r="N239" s="622"/>
      <c r="O239" s="147"/>
      <c r="P239" s="147"/>
    </row>
    <row r="240" ht="14.25">
      <c r="A240" s="648">
        <v>1435</v>
      </c>
      <c r="B240" s="649" t="str">
        <f>IFERROR(INDEX('показатель 504-п'!A:A,MATCH('УЦН 2.0 (24)'!A240,'показатель 504-п'!T:T,0)),"")</f>
        <v xml:space="preserve">Таймырский Долгано-Ненецкий р-н</v>
      </c>
      <c r="C240" s="654" t="s">
        <v>415</v>
      </c>
      <c r="D240" s="636">
        <f>IFERROR(INDEX('показатель 504-п'!E:E,MATCH('УЦН 2.0 (24)'!A240,'показатель 504-п'!T:T,0)),"")</f>
        <v>276</v>
      </c>
      <c r="E240" s="652">
        <v>8</v>
      </c>
      <c r="F240" s="652"/>
      <c r="G240" s="660"/>
      <c r="H240" s="367" t="str">
        <f>IFERROR(INDEX('показатель 504-п'!J:J,MATCH('УЦН 2.0 (24)'!A240,'показатель 504-п'!T:T,0)),"")</f>
        <v xml:space="preserve">2G низ</v>
      </c>
      <c r="I240" s="636" t="str">
        <f>IFERROR(INDEX('показатель 504-п'!K:K,MATCH('УЦН 2.0 (24)'!A240,'показатель 504-п'!T:T,0)),"")</f>
        <v xml:space="preserve">Билайн(2G Низкое)</v>
      </c>
      <c r="J240" s="637" t="str">
        <f>IFERROR(INDEX('показатель 504-п'!L:L,MATCH('УЦН 2.0 (24)'!A240,'показатель 504-п'!T:T,0)),"")</f>
        <v> </v>
      </c>
      <c r="K240" s="637" t="str">
        <f>IFERROR(INDEX('показатель 504-п'!M:M,MATCH('УЦН 2.0 (24)'!A240,'показатель 504-п'!T:T,0)),"")</f>
        <v> </v>
      </c>
      <c r="L240" s="637" t="str">
        <f>IFERROR(INDEX('показатель 504-п'!N:N,MATCH('УЦН 2.0 (24)'!A240,'показатель 504-п'!T:T,0)),"")</f>
        <v> </v>
      </c>
      <c r="M240" s="624"/>
      <c r="N240" s="622"/>
      <c r="O240" s="147"/>
      <c r="P240" s="147"/>
    </row>
    <row r="241" ht="14.25">
      <c r="A241" s="648">
        <v>1459</v>
      </c>
      <c r="B241" s="649" t="str">
        <f>IFERROR(INDEX('показатель 504-п'!A:A,MATCH('УЦН 2.0 (24)'!A241,'показатель 504-п'!T:T,0)),"")</f>
        <v xml:space="preserve">Тасеевский р-н</v>
      </c>
      <c r="C241" s="654" t="s">
        <v>1478</v>
      </c>
      <c r="D241" s="636">
        <f>IFERROR(INDEX('показатель 504-п'!E:E,MATCH('УЦН 2.0 (24)'!A241,'показатель 504-п'!T:T,0)),"")</f>
        <v>117</v>
      </c>
      <c r="E241" s="652">
        <v>8</v>
      </c>
      <c r="F241" s="652"/>
      <c r="G241" s="660"/>
      <c r="H241" s="367" t="str">
        <f>IFERROR(INDEX('показатель 504-п'!J:J,MATCH('УЦН 2.0 (24)'!A241,'показатель 504-п'!T:T,0)),"")</f>
        <v>-</v>
      </c>
      <c r="I241" s="636" t="str">
        <f>IFERROR(INDEX('показатель 504-п'!K:K,MATCH('УЦН 2.0 (24)'!A241,'показатель 504-п'!T:T,0)),"")</f>
        <v> </v>
      </c>
      <c r="J241" s="637" t="str">
        <f>IFERROR(INDEX('показатель 504-п'!L:L,MATCH('УЦН 2.0 (24)'!A241,'показатель 504-п'!T:T,0)),"")</f>
        <v> </v>
      </c>
      <c r="K241" s="637" t="str">
        <f>IFERROR(INDEX('показатель 504-п'!M:M,MATCH('УЦН 2.0 (24)'!A241,'показатель 504-п'!T:T,0)),"")</f>
        <v> </v>
      </c>
      <c r="L241" s="637" t="str">
        <f>IFERROR(INDEX('показатель 504-п'!N:N,MATCH('УЦН 2.0 (24)'!A241,'показатель 504-п'!T:T,0)),"")</f>
        <v> </v>
      </c>
      <c r="M241" s="624"/>
      <c r="N241" s="622"/>
      <c r="O241" s="147"/>
      <c r="P241" s="147"/>
    </row>
    <row r="242" ht="14.25">
      <c r="A242" s="648">
        <v>1668</v>
      </c>
      <c r="B242" s="649" t="str">
        <f>IFERROR(INDEX('показатель 504-п'!A:A,MATCH('УЦН 2.0 (24)'!A242,'показатель 504-п'!T:T,0)),"")</f>
        <v xml:space="preserve">Шушенский р-н</v>
      </c>
      <c r="C242" s="654" t="s">
        <v>448</v>
      </c>
      <c r="D242" s="636">
        <f>IFERROR(INDEX('показатель 504-п'!E:E,MATCH('УЦН 2.0 (24)'!A242,'показатель 504-п'!T:T,0)),"")</f>
        <v>290</v>
      </c>
      <c r="E242" s="652">
        <v>8</v>
      </c>
      <c r="F242" s="652"/>
      <c r="G242" s="660"/>
      <c r="H242" s="367" t="str">
        <f>IFERROR(INDEX('показатель 504-п'!J:J,MATCH('УЦН 2.0 (24)'!A242,'показатель 504-п'!T:T,0)),"")</f>
        <v xml:space="preserve">2G низ</v>
      </c>
      <c r="I242" s="636" t="str">
        <f>IFERROR(INDEX('показатель 504-п'!K:K,MATCH('УЦН 2.0 (24)'!A242,'показатель 504-п'!T:T,0)),"")</f>
        <v> </v>
      </c>
      <c r="J242" s="637" t="str">
        <f>IFERROR(INDEX('показатель 504-п'!L:L,MATCH('УЦН 2.0 (24)'!A242,'показатель 504-п'!T:T,0)),"")</f>
        <v xml:space="preserve">Мегафон(2G Низкое)</v>
      </c>
      <c r="K242" s="637" t="str">
        <f>IFERROR(INDEX('показатель 504-п'!M:M,MATCH('УЦН 2.0 (24)'!A242,'показатель 504-п'!T:T,0)),"")</f>
        <v xml:space="preserve">МТС(2G Низкое)</v>
      </c>
      <c r="L242" s="637" t="str">
        <f>IFERROR(INDEX('показатель 504-п'!N:N,MATCH('УЦН 2.0 (24)'!A242,'показатель 504-п'!T:T,0)),"")</f>
        <v xml:space="preserve">Теле2(2G Низкое)</v>
      </c>
      <c r="M242" s="624"/>
      <c r="N242" s="622"/>
      <c r="O242" s="147"/>
      <c r="P242" s="147"/>
    </row>
    <row r="243" ht="14.25">
      <c r="A243" s="648">
        <v>1517</v>
      </c>
      <c r="B243" s="649" t="str">
        <f>IFERROR(INDEX('показатель 504-п'!A:A,MATCH('УЦН 2.0 (24)'!A243,'показатель 504-п'!T:T,0)),"")</f>
        <v xml:space="preserve">Тюхтетский округ</v>
      </c>
      <c r="C243" s="654" t="s">
        <v>144</v>
      </c>
      <c r="D243" s="636">
        <f>IFERROR(INDEX('показатель 504-п'!E:E,MATCH('УЦН 2.0 (24)'!A243,'показатель 504-п'!T:T,0)),"")</f>
        <v>234</v>
      </c>
      <c r="E243" s="652">
        <v>7</v>
      </c>
      <c r="F243" s="652"/>
      <c r="G243" s="660"/>
      <c r="H243" s="367" t="str">
        <f>IFERROR(INDEX('показатель 504-п'!J:J,MATCH('УЦН 2.0 (24)'!A243,'показатель 504-п'!T:T,0)),"")</f>
        <v xml:space="preserve">4G хор</v>
      </c>
      <c r="I243" s="636" t="str">
        <f>IFERROR(INDEX('показатель 504-п'!K:K,MATCH('УЦН 2.0 (24)'!A243,'показатель 504-п'!T:T,0)),"")</f>
        <v> </v>
      </c>
      <c r="J243" s="637" t="str">
        <f>IFERROR(INDEX('показатель 504-п'!L:L,MATCH('УЦН 2.0 (24)'!A243,'показатель 504-п'!T:T,0)),"")</f>
        <v xml:space="preserve">Мегафон(4G Хорошее)</v>
      </c>
      <c r="K243" s="637" t="str">
        <f>IFERROR(INDEX('показатель 504-п'!M:M,MATCH('УЦН 2.0 (24)'!A243,'показатель 504-п'!T:T,0)),"")</f>
        <v> </v>
      </c>
      <c r="L243" s="637" t="str">
        <f>IFERROR(INDEX('показатель 504-п'!N:N,MATCH('УЦН 2.0 (24)'!A243,'показатель 504-п'!T:T,0)),"")</f>
        <v xml:space="preserve">Теле2(4G Хорошее)</v>
      </c>
      <c r="M243" s="624"/>
      <c r="N243" s="622"/>
      <c r="O243" s="147"/>
      <c r="P243" s="147"/>
    </row>
    <row r="244" ht="14.25">
      <c r="A244" s="648">
        <v>1657</v>
      </c>
      <c r="B244" s="649" t="str">
        <f>IFERROR(INDEX('показатель 504-п'!A:A,MATCH('УЦН 2.0 (24)'!A244,'показатель 504-п'!T:T,0)),"")</f>
        <v xml:space="preserve">Шарыповский округ</v>
      </c>
      <c r="C244" s="654" t="s">
        <v>1479</v>
      </c>
      <c r="D244" s="636">
        <f>IFERROR(INDEX('показатель 504-п'!E:E,MATCH('УЦН 2.0 (24)'!A244,'показатель 504-п'!T:T,0)),"")</f>
        <v>110</v>
      </c>
      <c r="E244" s="652">
        <v>7</v>
      </c>
      <c r="F244" s="652"/>
      <c r="G244" s="660"/>
      <c r="H244" s="367" t="str">
        <f>IFERROR(INDEX('показатель 504-п'!J:J,MATCH('УЦН 2.0 (24)'!A244,'показатель 504-п'!T:T,0)),"")</f>
        <v xml:space="preserve">4G хор</v>
      </c>
      <c r="I244" s="636" t="str">
        <f>IFERROR(INDEX('показатель 504-п'!K:K,MATCH('УЦН 2.0 (24)'!A244,'показатель 504-п'!T:T,0)),"")</f>
        <v xml:space="preserve">Билайн(4G Низкое)</v>
      </c>
      <c r="J244" s="637" t="str">
        <f>IFERROR(INDEX('показатель 504-п'!L:L,MATCH('УЦН 2.0 (24)'!A244,'показатель 504-п'!T:T,0)),"")</f>
        <v xml:space="preserve">Мегафон(4G Хорошее)</v>
      </c>
      <c r="K244" s="637" t="str">
        <f>IFERROR(INDEX('показатель 504-п'!M:M,MATCH('УЦН 2.0 (24)'!A244,'показатель 504-п'!T:T,0)),"")</f>
        <v xml:space="preserve">МТС(4G Низкое)</v>
      </c>
      <c r="L244" s="637" t="str">
        <f>IFERROR(INDEX('показатель 504-п'!N:N,MATCH('УЦН 2.0 (24)'!A244,'показатель 504-п'!T:T,0)),"")</f>
        <v xml:space="preserve">Теле2(4G Хорошее)</v>
      </c>
      <c r="M244" s="624"/>
      <c r="N244" s="622"/>
      <c r="O244" s="147"/>
      <c r="P244" s="147"/>
    </row>
    <row r="245" ht="14.25">
      <c r="A245" s="648">
        <v>1643</v>
      </c>
      <c r="B245" s="649" t="str">
        <f>IFERROR(INDEX('показатель 504-п'!A:A,MATCH('УЦН 2.0 (24)'!A245,'показатель 504-п'!T:T,0)),"")</f>
        <v xml:space="preserve">Шарыповский округ</v>
      </c>
      <c r="C245" s="654" t="s">
        <v>440</v>
      </c>
      <c r="D245" s="636">
        <f>IFERROR(INDEX('показатель 504-п'!E:E,MATCH('УЦН 2.0 (24)'!A245,'показатель 504-п'!T:T,0)),"")</f>
        <v>383</v>
      </c>
      <c r="E245" s="652">
        <v>7</v>
      </c>
      <c r="F245" s="652"/>
      <c r="G245" s="660"/>
      <c r="H245" s="367" t="str">
        <f>IFERROR(INDEX('показатель 504-п'!J:J,MATCH('УЦН 2.0 (24)'!A245,'показатель 504-п'!T:T,0)),"")</f>
        <v xml:space="preserve">4G низ</v>
      </c>
      <c r="I245" s="636" t="str">
        <f>IFERROR(INDEX('показатель 504-п'!K:K,MATCH('УЦН 2.0 (24)'!A245,'показатель 504-п'!T:T,0)),"")</f>
        <v xml:space="preserve">Билайн(4G Низкое)</v>
      </c>
      <c r="J245" s="637" t="str">
        <f>IFERROR(INDEX('показатель 504-п'!L:L,MATCH('УЦН 2.0 (24)'!A245,'показатель 504-п'!T:T,0)),"")</f>
        <v xml:space="preserve">Мегафон(4G Низкое)</v>
      </c>
      <c r="K245" s="637" t="str">
        <f>IFERROR(INDEX('показатель 504-п'!M:M,MATCH('УЦН 2.0 (24)'!A245,'показатель 504-п'!T:T,0)),"")</f>
        <v xml:space="preserve">МТС(4G Низкое)</v>
      </c>
      <c r="L245" s="637" t="str">
        <f>IFERROR(INDEX('показатель 504-п'!N:N,MATCH('УЦН 2.0 (24)'!A245,'показатель 504-п'!T:T,0)),"")</f>
        <v xml:space="preserve">Теле2(4G Низкое)</v>
      </c>
      <c r="M245" s="624"/>
      <c r="N245" s="622"/>
      <c r="O245" s="147"/>
      <c r="P245" s="147"/>
    </row>
    <row r="246" ht="14.25">
      <c r="A246" s="648">
        <v>77</v>
      </c>
      <c r="B246" s="649" t="str">
        <f>IFERROR(INDEX('показатель 504-п'!A:A,MATCH('УЦН 2.0 (24)'!A246,'показатель 504-п'!T:T,0)),"")</f>
        <v xml:space="preserve">Ачинский р-н</v>
      </c>
      <c r="C246" s="654" t="s">
        <v>1480</v>
      </c>
      <c r="D246" s="636">
        <f>IFERROR(INDEX('показатель 504-п'!E:E,MATCH('УЦН 2.0 (24)'!A246,'показатель 504-п'!T:T,0)),"")</f>
        <v>188</v>
      </c>
      <c r="E246" s="652">
        <v>7</v>
      </c>
      <c r="F246" s="652"/>
      <c r="G246" s="660"/>
      <c r="H246" s="367" t="str">
        <f>IFERROR(INDEX('показатель 504-п'!J:J,MATCH('УЦН 2.0 (24)'!A246,'показатель 504-п'!T:T,0)),"")</f>
        <v xml:space="preserve">3G хор</v>
      </c>
      <c r="I246" s="636" t="str">
        <f>IFERROR(INDEX('показатель 504-п'!K:K,MATCH('УЦН 2.0 (24)'!A246,'показатель 504-п'!T:T,0)),"")</f>
        <v xml:space="preserve">Билайн(3G Хорошее)</v>
      </c>
      <c r="J246" s="637" t="str">
        <f>IFERROR(INDEX('показатель 504-п'!L:L,MATCH('УЦН 2.0 (24)'!A246,'показатель 504-п'!T:T,0)),"")</f>
        <v xml:space="preserve">Мегафон(3G Хорошее)</v>
      </c>
      <c r="K246" s="637" t="str">
        <f>IFERROR(INDEX('показатель 504-п'!M:M,MATCH('УЦН 2.0 (24)'!A246,'показатель 504-п'!T:T,0)),"")</f>
        <v xml:space="preserve">МТС(3G Хорошее)</v>
      </c>
      <c r="L246" s="637" t="str">
        <f>IFERROR(INDEX('показатель 504-п'!N:N,MATCH('УЦН 2.0 (24)'!A246,'показатель 504-п'!T:T,0)),"")</f>
        <v xml:space="preserve">Теле2(3G Низкое)</v>
      </c>
      <c r="M246" s="624"/>
      <c r="N246" s="622"/>
      <c r="O246" s="147"/>
      <c r="P246" s="147"/>
    </row>
    <row r="247" ht="14.25">
      <c r="A247" s="648">
        <v>104</v>
      </c>
      <c r="B247" s="649" t="str">
        <f>IFERROR(INDEX('показатель 504-п'!A:A,MATCH('УЦН 2.0 (24)'!A247,'показатель 504-п'!T:T,0)),"")</f>
        <v xml:space="preserve">Ачинский р-н</v>
      </c>
      <c r="C247" s="654" t="s">
        <v>1481</v>
      </c>
      <c r="D247" s="636">
        <f>IFERROR(INDEX('показатель 504-п'!E:E,MATCH('УЦН 2.0 (24)'!A247,'показатель 504-п'!T:T,0)),"")</f>
        <v>193</v>
      </c>
      <c r="E247" s="652">
        <v>7</v>
      </c>
      <c r="F247" s="652"/>
      <c r="G247" s="660"/>
      <c r="H247" s="367" t="str">
        <f>IFERROR(INDEX('показатель 504-п'!J:J,MATCH('УЦН 2.0 (24)'!A247,'показатель 504-п'!T:T,0)),"")</f>
        <v xml:space="preserve">3G хор</v>
      </c>
      <c r="I247" s="636" t="str">
        <f>IFERROR(INDEX('показатель 504-п'!K:K,MATCH('УЦН 2.0 (24)'!A247,'показатель 504-п'!T:T,0)),"")</f>
        <v xml:space="preserve">Билайн(3G Хорошее)</v>
      </c>
      <c r="J247" s="637" t="str">
        <f>IFERROR(INDEX('показатель 504-п'!L:L,MATCH('УЦН 2.0 (24)'!A247,'показатель 504-п'!T:T,0)),"")</f>
        <v xml:space="preserve">Мегафон(3G Хорошее)</v>
      </c>
      <c r="K247" s="637" t="str">
        <f>IFERROR(INDEX('показатель 504-п'!M:M,MATCH('УЦН 2.0 (24)'!A247,'показатель 504-п'!T:T,0)),"")</f>
        <v xml:space="preserve">МТС(3G Хорошее)</v>
      </c>
      <c r="L247" s="637" t="str">
        <f>IFERROR(INDEX('показатель 504-п'!N:N,MATCH('УЦН 2.0 (24)'!A247,'показатель 504-п'!T:T,0)),"")</f>
        <v xml:space="preserve">Теле2(3G Хорошее)</v>
      </c>
      <c r="M247" s="624"/>
      <c r="N247" s="622"/>
      <c r="O247" s="147"/>
      <c r="P247" s="147"/>
    </row>
    <row r="248" ht="14.25">
      <c r="A248" s="648">
        <v>146</v>
      </c>
      <c r="B248" s="649" t="str">
        <f>IFERROR(INDEX('показатель 504-п'!A:A,MATCH('УЦН 2.0 (24)'!A248,'показатель 504-п'!T:T,0)),"")</f>
        <v xml:space="preserve">Балахтинский р-н</v>
      </c>
      <c r="C248" s="654" t="s">
        <v>1482</v>
      </c>
      <c r="D248" s="636">
        <f>IFERROR(INDEX('показатель 504-п'!E:E,MATCH('УЦН 2.0 (24)'!A248,'показатель 504-п'!T:T,0)),"")</f>
        <v>146</v>
      </c>
      <c r="E248" s="652">
        <v>7</v>
      </c>
      <c r="F248" s="652"/>
      <c r="G248" s="660"/>
      <c r="H248" s="367" t="str">
        <f>IFERROR(INDEX('показатель 504-п'!J:J,MATCH('УЦН 2.0 (24)'!A248,'показатель 504-п'!T:T,0)),"")</f>
        <v xml:space="preserve">3G низ</v>
      </c>
      <c r="I248" s="636" t="str">
        <f>IFERROR(INDEX('показатель 504-п'!K:K,MATCH('УЦН 2.0 (24)'!A248,'показатель 504-п'!T:T,0)),"")</f>
        <v xml:space="preserve">Билайн(3G Низкое)</v>
      </c>
      <c r="J248" s="637" t="str">
        <f>IFERROR(INDEX('показатель 504-п'!L:L,MATCH('УЦН 2.0 (24)'!A248,'показатель 504-п'!T:T,0)),"")</f>
        <v xml:space="preserve">Мегафон(3G Низкое)</v>
      </c>
      <c r="K248" s="637" t="str">
        <f>IFERROR(INDEX('показатель 504-п'!M:M,MATCH('УЦН 2.0 (24)'!A248,'показатель 504-п'!T:T,0)),"")</f>
        <v xml:space="preserve">МТС(3G Низкое)</v>
      </c>
      <c r="L248" s="637" t="str">
        <f>IFERROR(INDEX('показатель 504-п'!N:N,MATCH('УЦН 2.0 (24)'!A248,'показатель 504-п'!T:T,0)),"")</f>
        <v xml:space="preserve">Теле2(3G Низкое)</v>
      </c>
      <c r="M248" s="624"/>
      <c r="N248" s="622"/>
      <c r="O248" s="147"/>
      <c r="P248" s="147"/>
    </row>
    <row r="249" ht="14.25">
      <c r="A249" s="648">
        <v>182</v>
      </c>
      <c r="B249" s="649" t="str">
        <f>IFERROR(INDEX('показатель 504-п'!A:A,MATCH('УЦН 2.0 (24)'!A249,'показатель 504-п'!T:T,0)),"")</f>
        <v xml:space="preserve">Березовский р-н</v>
      </c>
      <c r="C249" s="654" t="s">
        <v>219</v>
      </c>
      <c r="D249" s="636">
        <f>IFERROR(INDEX('показатель 504-п'!E:E,MATCH('УЦН 2.0 (24)'!A249,'показатель 504-п'!T:T,0)),"")</f>
        <v>252</v>
      </c>
      <c r="E249" s="652">
        <v>7</v>
      </c>
      <c r="F249" s="652"/>
      <c r="G249" s="660"/>
      <c r="H249" s="367" t="str">
        <f>IFERROR(INDEX('показатель 504-п'!J:J,MATCH('УЦН 2.0 (24)'!A249,'показатель 504-п'!T:T,0)),"")</f>
        <v xml:space="preserve">3G низ</v>
      </c>
      <c r="I249" s="636" t="str">
        <f>IFERROR(INDEX('показатель 504-п'!K:K,MATCH('УЦН 2.0 (24)'!A249,'показатель 504-п'!T:T,0)),"")</f>
        <v xml:space="preserve">Билайн(3G Низкое)</v>
      </c>
      <c r="J249" s="637" t="str">
        <f>IFERROR(INDEX('показатель 504-п'!L:L,MATCH('УЦН 2.0 (24)'!A249,'показатель 504-п'!T:T,0)),"")</f>
        <v xml:space="preserve">Мегафон(3G Низкое)</v>
      </c>
      <c r="K249" s="637" t="str">
        <f>IFERROR(INDEX('показатель 504-п'!M:M,MATCH('УЦН 2.0 (24)'!A249,'показатель 504-п'!T:T,0)),"")</f>
        <v xml:space="preserve">МТС(3G Низкое)</v>
      </c>
      <c r="L249" s="637" t="str">
        <f>IFERROR(INDEX('показатель 504-п'!N:N,MATCH('УЦН 2.0 (24)'!A249,'показатель 504-п'!T:T,0)),"")</f>
        <v xml:space="preserve">Теле2(3G Низкое)</v>
      </c>
      <c r="M249" s="624"/>
      <c r="N249" s="622"/>
      <c r="O249" s="147"/>
      <c r="P249" s="147"/>
    </row>
    <row r="250" ht="14.25">
      <c r="A250" s="648">
        <v>187</v>
      </c>
      <c r="B250" s="649" t="str">
        <f>IFERROR(INDEX('показатель 504-п'!A:A,MATCH('УЦН 2.0 (24)'!A250,'показатель 504-п'!T:T,0)),"")</f>
        <v xml:space="preserve">Бирилюсский р-н</v>
      </c>
      <c r="C250" s="654" t="s">
        <v>222</v>
      </c>
      <c r="D250" s="636">
        <f>IFERROR(INDEX('показатель 504-п'!E:E,MATCH('УЦН 2.0 (24)'!A250,'показатель 504-п'!T:T,0)),"")</f>
        <v>279</v>
      </c>
      <c r="E250" s="652">
        <v>7</v>
      </c>
      <c r="F250" s="652"/>
      <c r="G250" s="660"/>
      <c r="H250" s="367" t="str">
        <f>IFERROR(INDEX('показатель 504-п'!J:J,MATCH('УЦН 2.0 (24)'!A250,'показатель 504-п'!T:T,0)),"")</f>
        <v xml:space="preserve">4G хор</v>
      </c>
      <c r="I250" s="636">
        <f>IFERROR(INDEX('показатель 504-п'!K:K,MATCH('УЦН 2.0 (24)'!A250,'показатель 504-п'!T:T,0)),"")</f>
        <v>0</v>
      </c>
      <c r="J250" s="637" t="str">
        <f>IFERROR(INDEX('показатель 504-п'!L:L,MATCH('УЦН 2.0 (24)'!A250,'показатель 504-п'!T:T,0)),"")</f>
        <v xml:space="preserve">Мегафон(4G Хорошее)</v>
      </c>
      <c r="K250" s="637">
        <f>IFERROR(INDEX('показатель 504-п'!M:M,MATCH('УЦН 2.0 (24)'!A250,'показатель 504-п'!T:T,0)),"")</f>
        <v>0</v>
      </c>
      <c r="L250" s="637" t="str">
        <f>IFERROR(INDEX('показатель 504-п'!N:N,MATCH('УЦН 2.0 (24)'!A250,'показатель 504-п'!T:T,0)),"")</f>
        <v xml:space="preserve">Теле2(4G Хорошее)</v>
      </c>
      <c r="M250" s="624"/>
      <c r="N250" s="622"/>
      <c r="O250" s="147"/>
      <c r="P250" s="147"/>
    </row>
    <row r="251" ht="14.25">
      <c r="A251" s="648">
        <v>280</v>
      </c>
      <c r="B251" s="649" t="str">
        <f>IFERROR(INDEX('показатель 504-п'!A:A,MATCH('УЦН 2.0 (24)'!A251,'показатель 504-п'!T:T,0)),"")</f>
        <v xml:space="preserve">Богучанский р-н</v>
      </c>
      <c r="C251" s="654" t="s">
        <v>1483</v>
      </c>
      <c r="D251" s="636">
        <f>IFERROR(INDEX('показатель 504-п'!E:E,MATCH('УЦН 2.0 (24)'!A251,'показатель 504-п'!T:T,0)),"")</f>
        <v>112</v>
      </c>
      <c r="E251" s="652">
        <v>7</v>
      </c>
      <c r="F251" s="652"/>
      <c r="G251" s="660"/>
      <c r="H251" s="367" t="str">
        <f>IFERROR(INDEX('показатель 504-п'!J:J,MATCH('УЦН 2.0 (24)'!A251,'показатель 504-п'!T:T,0)),"")</f>
        <v xml:space="preserve">4G хор</v>
      </c>
      <c r="I251" s="636" t="str">
        <f>IFERROR(INDEX('показатель 504-п'!K:K,MATCH('УЦН 2.0 (24)'!A251,'показатель 504-п'!T:T,0)),"")</f>
        <v xml:space="preserve">Билайн(4G Хорошее)</v>
      </c>
      <c r="J251" s="637" t="str">
        <f>IFERROR(INDEX('показатель 504-п'!L:L,MATCH('УЦН 2.0 (24)'!A251,'показатель 504-п'!T:T,0)),"")</f>
        <v xml:space="preserve">Мегафон(4G Хорошее)</v>
      </c>
      <c r="K251" s="637" t="str">
        <f>IFERROR(INDEX('показатель 504-п'!M:M,MATCH('УЦН 2.0 (24)'!A251,'показатель 504-п'!T:T,0)),"")</f>
        <v xml:space="preserve">МТС(4G Хорошее)</v>
      </c>
      <c r="L251" s="637" t="str">
        <f>IFERROR(INDEX('показатель 504-п'!N:N,MATCH('УЦН 2.0 (24)'!A251,'показатель 504-п'!T:T,0)),"")</f>
        <v xml:space="preserve">Теле2(4G Хорошее)</v>
      </c>
      <c r="M251" s="624"/>
      <c r="N251" s="622"/>
      <c r="O251" s="147"/>
      <c r="P251" s="147"/>
    </row>
    <row r="252" ht="14.25">
      <c r="A252" s="648">
        <v>301</v>
      </c>
      <c r="B252" s="649" t="str">
        <f>IFERROR(INDEX('показатель 504-п'!A:A,MATCH('УЦН 2.0 (24)'!A252,'показатель 504-п'!T:T,0)),"")</f>
        <v xml:space="preserve">Большемуртинский р-н</v>
      </c>
      <c r="C252" s="654" t="s">
        <v>708</v>
      </c>
      <c r="D252" s="636">
        <f>IFERROR(INDEX('показатель 504-п'!E:E,MATCH('УЦН 2.0 (24)'!A252,'показатель 504-п'!T:T,0)),"")</f>
        <v>340</v>
      </c>
      <c r="E252" s="652">
        <v>7</v>
      </c>
      <c r="F252" s="652"/>
      <c r="G252" s="660"/>
      <c r="H252" s="367" t="str">
        <f>IFERROR(INDEX('показатель 504-п'!J:J,MATCH('УЦН 2.0 (24)'!A252,'показатель 504-п'!T:T,0)),"")</f>
        <v xml:space="preserve">2G хор</v>
      </c>
      <c r="I252" s="636">
        <f>IFERROR(INDEX('показатель 504-п'!K:K,MATCH('УЦН 2.0 (24)'!A252,'показатель 504-п'!T:T,0)),"")</f>
        <v>0</v>
      </c>
      <c r="J252" s="637">
        <f>IFERROR(INDEX('показатель 504-п'!L:L,MATCH('УЦН 2.0 (24)'!A252,'показатель 504-п'!T:T,0)),"")</f>
        <v>0</v>
      </c>
      <c r="K252" s="637" t="str">
        <f>IFERROR(INDEX('показатель 504-п'!M:M,MATCH('УЦН 2.0 (24)'!A252,'показатель 504-п'!T:T,0)),"")</f>
        <v xml:space="preserve">МТС(2G Хорошее)</v>
      </c>
      <c r="L252" s="637">
        <f>IFERROR(INDEX('показатель 504-п'!N:N,MATCH('УЦН 2.0 (24)'!A252,'показатель 504-п'!T:T,0)),"")</f>
        <v>0</v>
      </c>
      <c r="M252" s="624"/>
      <c r="N252" s="622"/>
      <c r="O252" s="147"/>
      <c r="P252" s="147"/>
    </row>
    <row r="253" ht="14.25">
      <c r="A253" s="648">
        <v>310</v>
      </c>
      <c r="B253" s="649" t="str">
        <f>IFERROR(INDEX('показатель 504-п'!A:A,MATCH('УЦН 2.0 (24)'!A253,'показатель 504-п'!T:T,0)),"")</f>
        <v xml:space="preserve">Большемуртинский р-н</v>
      </c>
      <c r="C253" s="654" t="s">
        <v>1484</v>
      </c>
      <c r="D253" s="636">
        <f>IFERROR(INDEX('показатель 504-п'!E:E,MATCH('УЦН 2.0 (24)'!A253,'показатель 504-п'!T:T,0)),"")</f>
        <v>437</v>
      </c>
      <c r="E253" s="652">
        <v>7</v>
      </c>
      <c r="F253" s="652"/>
      <c r="G253" s="660"/>
      <c r="H253" s="367" t="str">
        <f>IFERROR(INDEX('показатель 504-п'!J:J,MATCH('УЦН 2.0 (24)'!A253,'показатель 504-п'!T:T,0)),"")</f>
        <v xml:space="preserve">4G низ</v>
      </c>
      <c r="I253" s="636">
        <f>IFERROR(INDEX('показатель 504-п'!K:K,MATCH('УЦН 2.0 (24)'!A253,'показатель 504-п'!T:T,0)),"")</f>
        <v>0</v>
      </c>
      <c r="J253" s="637">
        <f>IFERROR(INDEX('показатель 504-п'!L:L,MATCH('УЦН 2.0 (24)'!A253,'показатель 504-п'!T:T,0)),"")</f>
        <v>0</v>
      </c>
      <c r="K253" s="637" t="str">
        <f>IFERROR(INDEX('показатель 504-п'!M:M,MATCH('УЦН 2.0 (24)'!A253,'показатель 504-п'!T:T,0)),"")</f>
        <v xml:space="preserve">МТС(2G Низкое)</v>
      </c>
      <c r="L253" s="637" t="str">
        <f>IFERROR(INDEX('показатель 504-п'!N:N,MATCH('УЦН 2.0 (24)'!A253,'показатель 504-п'!T:T,0)),"")</f>
        <v xml:space="preserve">Теле2(4G Низкое)</v>
      </c>
      <c r="M253" s="624"/>
      <c r="N253" s="622"/>
      <c r="O253" s="147"/>
      <c r="P253" s="147"/>
    </row>
    <row r="254" ht="14.25">
      <c r="A254" s="648">
        <v>341</v>
      </c>
      <c r="B254" s="649" t="str">
        <f>IFERROR(INDEX('показатель 504-п'!A:A,MATCH('УЦН 2.0 (24)'!A254,'показатель 504-п'!T:T,0)),"")</f>
        <v xml:space="preserve">Большеулуйский р-н</v>
      </c>
      <c r="C254" s="654" t="s">
        <v>1205</v>
      </c>
      <c r="D254" s="636">
        <f>IFERROR(INDEX('показатель 504-п'!E:E,MATCH('УЦН 2.0 (24)'!A254,'показатель 504-п'!T:T,0)),"")</f>
        <v>155</v>
      </c>
      <c r="E254" s="652">
        <v>7</v>
      </c>
      <c r="F254" s="652"/>
      <c r="G254" s="660"/>
      <c r="H254" s="367" t="str">
        <f>IFERROR(INDEX('показатель 504-п'!J:J,MATCH('УЦН 2.0 (24)'!A254,'показатель 504-п'!T:T,0)),"")</f>
        <v xml:space="preserve">4G хор</v>
      </c>
      <c r="I254" s="636">
        <f>IFERROR(INDEX('показатель 504-п'!K:K,MATCH('УЦН 2.0 (24)'!A254,'показатель 504-п'!T:T,0)),"")</f>
        <v>0</v>
      </c>
      <c r="J254" s="637">
        <f>IFERROR(INDEX('показатель 504-п'!L:L,MATCH('УЦН 2.0 (24)'!A254,'показатель 504-п'!T:T,0)),"")</f>
        <v>0</v>
      </c>
      <c r="K254" s="637">
        <f>IFERROR(INDEX('показатель 504-п'!M:M,MATCH('УЦН 2.0 (24)'!A254,'показатель 504-п'!T:T,0)),"")</f>
        <v>0</v>
      </c>
      <c r="L254" s="637" t="str">
        <f>IFERROR(INDEX('показатель 504-п'!N:N,MATCH('УЦН 2.0 (24)'!A254,'показатель 504-п'!T:T,0)),"")</f>
        <v xml:space="preserve">Теле2(4G Хорошее)</v>
      </c>
      <c r="M254" s="624"/>
      <c r="N254" s="622"/>
      <c r="O254" s="147"/>
      <c r="P254" s="147"/>
    </row>
    <row r="255" ht="14.25">
      <c r="A255" s="648">
        <v>352</v>
      </c>
      <c r="B255" s="649" t="str">
        <f>IFERROR(INDEX('показатель 504-п'!A:A,MATCH('УЦН 2.0 (24)'!A255,'показатель 504-п'!T:T,0)),"")</f>
        <v xml:space="preserve">Большеулуйский р-н</v>
      </c>
      <c r="C255" s="654" t="s">
        <v>711</v>
      </c>
      <c r="D255" s="636">
        <f>IFERROR(INDEX('показатель 504-п'!E:E,MATCH('УЦН 2.0 (24)'!A255,'показатель 504-п'!T:T,0)),"")</f>
        <v>496</v>
      </c>
      <c r="E255" s="652">
        <v>7</v>
      </c>
      <c r="F255" s="652"/>
      <c r="G255" s="660"/>
      <c r="H255" s="367" t="str">
        <f>IFERROR(INDEX('показатель 504-п'!J:J,MATCH('УЦН 2.0 (24)'!A255,'показатель 504-п'!T:T,0)),"")</f>
        <v xml:space="preserve">2G хор</v>
      </c>
      <c r="I255" s="636" t="str">
        <f>IFERROR(INDEX('показатель 504-п'!K:K,MATCH('УЦН 2.0 (24)'!A255,'показатель 504-п'!T:T,0)),"")</f>
        <v xml:space="preserve">Билайн(2G Хорошее)</v>
      </c>
      <c r="J255" s="637" t="str">
        <f>IFERROR(INDEX('показатель 504-п'!L:L,MATCH('УЦН 2.0 (24)'!A255,'показатель 504-п'!T:T,0)),"")</f>
        <v xml:space="preserve">Мегафон(2G Низкое)</v>
      </c>
      <c r="K255" s="637" t="str">
        <f>IFERROR(INDEX('показатель 504-п'!M:M,MATCH('УЦН 2.0 (24)'!A255,'показатель 504-п'!T:T,0)),"")</f>
        <v xml:space="preserve">МТС(2G Хорошее)</v>
      </c>
      <c r="L255" s="637" t="str">
        <f>IFERROR(INDEX('показатель 504-п'!N:N,MATCH('УЦН 2.0 (24)'!A255,'показатель 504-п'!T:T,0)),"")</f>
        <v xml:space="preserve">Теле2(2G Низкое)</v>
      </c>
      <c r="M255" s="624"/>
      <c r="N255" s="622"/>
      <c r="O255" s="147"/>
      <c r="P255" s="147"/>
    </row>
    <row r="256" ht="14.25">
      <c r="A256" s="648">
        <v>385</v>
      </c>
      <c r="B256" s="649" t="str">
        <f>IFERROR(INDEX('показатель 504-п'!A:A,MATCH('УЦН 2.0 (24)'!A256,'показатель 504-п'!T:T,0)),"")</f>
        <v xml:space="preserve">Дзержинский р-н</v>
      </c>
      <c r="C256" s="654" t="s">
        <v>654</v>
      </c>
      <c r="D256" s="636">
        <f>IFERROR(INDEX('показатель 504-п'!E:E,MATCH('УЦН 2.0 (24)'!A256,'показатель 504-п'!T:T,0)),"")</f>
        <v>139</v>
      </c>
      <c r="E256" s="652">
        <v>7</v>
      </c>
      <c r="F256" s="652"/>
      <c r="G256" s="660"/>
      <c r="H256" s="367" t="str">
        <f>IFERROR(INDEX('показатель 504-п'!J:J,MATCH('УЦН 2.0 (24)'!A256,'показатель 504-п'!T:T,0)),"")</f>
        <v xml:space="preserve">2G низ</v>
      </c>
      <c r="I256" s="636" t="str">
        <f>IFERROR(INDEX('показатель 504-п'!K:K,MATCH('УЦН 2.0 (24)'!A256,'показатель 504-п'!T:T,0)),"")</f>
        <v> </v>
      </c>
      <c r="J256" s="637" t="str">
        <f>IFERROR(INDEX('показатель 504-п'!L:L,MATCH('УЦН 2.0 (24)'!A256,'показатель 504-п'!T:T,0)),"")</f>
        <v xml:space="preserve">Мегафон(2G Низкое)</v>
      </c>
      <c r="K256" s="637" t="str">
        <f>IFERROR(INDEX('показатель 504-п'!M:M,MATCH('УЦН 2.0 (24)'!A256,'показатель 504-п'!T:T,0)),"")</f>
        <v> </v>
      </c>
      <c r="L256" s="637" t="str">
        <f>IFERROR(INDEX('показатель 504-п'!N:N,MATCH('УЦН 2.0 (24)'!A256,'показатель 504-п'!T:T,0)),"")</f>
        <v> </v>
      </c>
      <c r="M256" s="624"/>
      <c r="N256" s="622"/>
      <c r="O256" s="147"/>
      <c r="P256" s="147"/>
    </row>
    <row r="257" ht="14.25">
      <c r="A257" s="648">
        <v>378</v>
      </c>
      <c r="B257" s="649" t="str">
        <f>IFERROR(INDEX('показатель 504-п'!A:A,MATCH('УЦН 2.0 (24)'!A257,'показатель 504-п'!T:T,0)),"")</f>
        <v xml:space="preserve">Дзержинский р-н</v>
      </c>
      <c r="C257" s="654" t="s">
        <v>1485</v>
      </c>
      <c r="D257" s="636">
        <f>IFERROR(INDEX('показатель 504-п'!E:E,MATCH('УЦН 2.0 (24)'!A257,'показатель 504-п'!T:T,0)),"")</f>
        <v>120</v>
      </c>
      <c r="E257" s="652">
        <v>7</v>
      </c>
      <c r="F257" s="652"/>
      <c r="G257" s="660"/>
      <c r="H257" s="367" t="str">
        <f>IFERROR(INDEX('показатель 504-п'!J:J,MATCH('УЦН 2.0 (24)'!A257,'показатель 504-п'!T:T,0)),"")</f>
        <v xml:space="preserve">4G низ</v>
      </c>
      <c r="I257" s="636" t="str">
        <f>IFERROR(INDEX('показатель 504-п'!K:K,MATCH('УЦН 2.0 (24)'!A257,'показатель 504-п'!T:T,0)),"")</f>
        <v> </v>
      </c>
      <c r="J257" s="637" t="str">
        <f>IFERROR(INDEX('показатель 504-п'!L:L,MATCH('УЦН 2.0 (24)'!A257,'показатель 504-п'!T:T,0)),"")</f>
        <v xml:space="preserve">Мегафон(2G Низкое)</v>
      </c>
      <c r="K257" s="637" t="str">
        <f>IFERROR(INDEX('показатель 504-п'!M:M,MATCH('УЦН 2.0 (24)'!A257,'показатель 504-п'!T:T,0)),"")</f>
        <v> </v>
      </c>
      <c r="L257" s="637" t="str">
        <f>IFERROR(INDEX('показатель 504-п'!N:N,MATCH('УЦН 2.0 (24)'!A257,'показатель 504-п'!T:T,0)),"")</f>
        <v xml:space="preserve">Теле2(4G Низкое)</v>
      </c>
      <c r="M257" s="624"/>
      <c r="N257" s="622"/>
      <c r="O257" s="147"/>
      <c r="P257" s="147"/>
    </row>
    <row r="258" ht="14.25">
      <c r="A258" s="648">
        <v>538</v>
      </c>
      <c r="B258" s="649" t="str">
        <f>IFERROR(INDEX('показатель 504-п'!A:A,MATCH('УЦН 2.0 (24)'!A258,'показатель 504-п'!T:T,0)),"")</f>
        <v xml:space="preserve">Ермаковский р-н</v>
      </c>
      <c r="C258" s="654" t="s">
        <v>198</v>
      </c>
      <c r="D258" s="636">
        <f>IFERROR(INDEX('показатель 504-п'!E:E,MATCH('УЦН 2.0 (24)'!A258,'показатель 504-п'!T:T,0)),"")</f>
        <v>297</v>
      </c>
      <c r="E258" s="652">
        <v>7</v>
      </c>
      <c r="F258" s="652"/>
      <c r="G258" s="660"/>
      <c r="H258" s="367" t="str">
        <f>IFERROR(INDEX('показатель 504-п'!J:J,MATCH('УЦН 2.0 (24)'!A258,'показатель 504-п'!T:T,0)),"")</f>
        <v xml:space="preserve">4G хор</v>
      </c>
      <c r="I258" s="636" t="str">
        <f>IFERROR(INDEX('показатель 504-п'!K:K,MATCH('УЦН 2.0 (24)'!A258,'показатель 504-п'!T:T,0)),"")</f>
        <v> </v>
      </c>
      <c r="J258" s="637" t="str">
        <f>IFERROR(INDEX('показатель 504-п'!L:L,MATCH('УЦН 2.0 (24)'!A258,'показатель 504-п'!T:T,0)),"")</f>
        <v> </v>
      </c>
      <c r="K258" s="637" t="str">
        <f>IFERROR(INDEX('показатель 504-п'!M:M,MATCH('УЦН 2.0 (24)'!A258,'показатель 504-п'!T:T,0)),"")</f>
        <v xml:space="preserve">МТС(4G Хорошее)</v>
      </c>
      <c r="L258" s="637" t="str">
        <f>IFERROR(INDEX('показатель 504-п'!N:N,MATCH('УЦН 2.0 (24)'!A258,'показатель 504-п'!T:T,0)),"")</f>
        <v> </v>
      </c>
      <c r="M258" s="624"/>
      <c r="N258" s="622"/>
      <c r="O258" s="147"/>
      <c r="P258" s="147"/>
    </row>
    <row r="259" ht="14.25">
      <c r="A259" s="648">
        <v>675</v>
      </c>
      <c r="B259" s="649" t="str">
        <f>IFERROR(INDEX('показатель 504-п'!A:A,MATCH('УЦН 2.0 (24)'!A259,'показатель 504-п'!T:T,0)),"")</f>
        <v xml:space="preserve">Ирбейский р-н</v>
      </c>
      <c r="C259" s="654" t="s">
        <v>293</v>
      </c>
      <c r="D259" s="636">
        <f>IFERROR(INDEX('показатель 504-п'!E:E,MATCH('УЦН 2.0 (24)'!A259,'показатель 504-п'!T:T,0)),"")</f>
        <v>226</v>
      </c>
      <c r="E259" s="652">
        <v>7</v>
      </c>
      <c r="F259" s="652"/>
      <c r="G259" s="660"/>
      <c r="H259" s="367" t="str">
        <f>IFERROR(INDEX('показатель 504-п'!J:J,MATCH('УЦН 2.0 (24)'!A259,'показатель 504-п'!T:T,0)),"")</f>
        <v xml:space="preserve">4G хор</v>
      </c>
      <c r="I259" s="636" t="str">
        <f>IFERROR(INDEX('показатель 504-п'!K:K,MATCH('УЦН 2.0 (24)'!A259,'показатель 504-п'!T:T,0)),"")</f>
        <v xml:space="preserve">Билайн(3G Хорошее)</v>
      </c>
      <c r="J259" s="637" t="str">
        <f>IFERROR(INDEX('показатель 504-п'!L:L,MATCH('УЦН 2.0 (24)'!A259,'показатель 504-п'!T:T,0)),"")</f>
        <v xml:space="preserve">Мегафон(3G Хорошее)</v>
      </c>
      <c r="K259" s="637" t="str">
        <f>IFERROR(INDEX('показатель 504-п'!M:M,MATCH('УЦН 2.0 (24)'!A259,'показатель 504-п'!T:T,0)),"")</f>
        <v xml:space="preserve">МТС(3G Хорошее)</v>
      </c>
      <c r="L259" s="637" t="str">
        <f>IFERROR(INDEX('показатель 504-п'!N:N,MATCH('УЦН 2.0 (24)'!A259,'показатель 504-п'!T:T,0)),"")</f>
        <v xml:space="preserve">Теле2(4G Хорошее)</v>
      </c>
      <c r="M259" s="624"/>
      <c r="N259" s="622"/>
      <c r="O259" s="147"/>
      <c r="P259" s="147"/>
    </row>
    <row r="260" ht="14.25">
      <c r="A260" s="648">
        <v>773</v>
      </c>
      <c r="B260" s="649" t="str">
        <f>IFERROR(INDEX('показатель 504-п'!A:A,MATCH('УЦН 2.0 (24)'!A260,'показатель 504-п'!T:T,0)),"")</f>
        <v xml:space="preserve">Канский р-н</v>
      </c>
      <c r="C260" s="654" t="s">
        <v>313</v>
      </c>
      <c r="D260" s="636">
        <f>IFERROR(INDEX('показатель 504-п'!E:E,MATCH('УЦН 2.0 (24)'!A260,'показатель 504-п'!T:T,0)),"")</f>
        <v>231</v>
      </c>
      <c r="E260" s="652">
        <v>7</v>
      </c>
      <c r="F260" s="652"/>
      <c r="G260" s="660"/>
      <c r="H260" s="367" t="str">
        <f>IFERROR(INDEX('показатель 504-п'!J:J,MATCH('УЦН 2.0 (24)'!A260,'показатель 504-п'!T:T,0)),"")</f>
        <v xml:space="preserve">4G хор</v>
      </c>
      <c r="I260" s="636" t="str">
        <f>IFERROR(INDEX('показатель 504-п'!K:K,MATCH('УЦН 2.0 (24)'!A260,'показатель 504-п'!T:T,0)),"")</f>
        <v xml:space="preserve">Билайн(2G Хорошее)</v>
      </c>
      <c r="J260" s="637" t="str">
        <f>IFERROR(INDEX('показатель 504-п'!L:L,MATCH('УЦН 2.0 (24)'!A260,'показатель 504-п'!T:T,0)),"")</f>
        <v xml:space="preserve">Мегафон(2G Хорошее)</v>
      </c>
      <c r="K260" s="637" t="str">
        <f>IFERROR(INDEX('показатель 504-п'!M:M,MATCH('УЦН 2.0 (24)'!A260,'показатель 504-п'!T:T,0)),"")</f>
        <v xml:space="preserve">МТС(3G Хорошее)</v>
      </c>
      <c r="L260" s="637" t="str">
        <f>IFERROR(INDEX('показатель 504-п'!N:N,MATCH('УЦН 2.0 (24)'!A260,'показатель 504-п'!T:T,0)),"")</f>
        <v xml:space="preserve">Теле2(4G Хорошее)</v>
      </c>
      <c r="M260" s="624"/>
      <c r="N260" s="622"/>
      <c r="O260" s="147"/>
      <c r="P260" s="147"/>
    </row>
    <row r="261" ht="14.25">
      <c r="A261" s="648">
        <v>834</v>
      </c>
      <c r="B261" s="649" t="str">
        <f>IFERROR(INDEX('показатель 504-п'!A:A,MATCH('УЦН 2.0 (24)'!A261,'показатель 504-п'!T:T,0)),"")</f>
        <v xml:space="preserve">Кежемский р-н</v>
      </c>
      <c r="C261" s="654" t="s">
        <v>1486</v>
      </c>
      <c r="D261" s="636">
        <f>IFERROR(INDEX('показатель 504-п'!E:E,MATCH('УЦН 2.0 (24)'!A261,'показатель 504-п'!T:T,0)),"")</f>
        <v>107</v>
      </c>
      <c r="E261" s="652">
        <v>7</v>
      </c>
      <c r="F261" s="652"/>
      <c r="G261" s="660"/>
      <c r="H261" s="367" t="str">
        <f>IFERROR(INDEX('показатель 504-п'!J:J,MATCH('УЦН 2.0 (24)'!A261,'показатель 504-п'!T:T,0)),"")</f>
        <v xml:space="preserve">3G хор</v>
      </c>
      <c r="I261" s="636" t="str">
        <f>IFERROR(INDEX('показатель 504-п'!K:K,MATCH('УЦН 2.0 (24)'!A261,'показатель 504-п'!T:T,0)),"")</f>
        <v xml:space="preserve">Билайн(3G Низкое)</v>
      </c>
      <c r="J261" s="637" t="str">
        <f>IFERROR(INDEX('показатель 504-п'!L:L,MATCH('УЦН 2.0 (24)'!A261,'показатель 504-п'!T:T,0)),"")</f>
        <v xml:space="preserve">Мегафон(2G Низкое)</v>
      </c>
      <c r="K261" s="637" t="str">
        <f>IFERROR(INDEX('показатель 504-п'!M:M,MATCH('УЦН 2.0 (24)'!A261,'показатель 504-п'!T:T,0)),"")</f>
        <v xml:space="preserve">МТС(3G Хорошее)</v>
      </c>
      <c r="L261" s="637" t="str">
        <f>IFERROR(INDEX('показатель 504-п'!N:N,MATCH('УЦН 2.0 (24)'!A261,'показатель 504-п'!T:T,0)),"")</f>
        <v xml:space="preserve">Теле2(2G Низкое)</v>
      </c>
      <c r="M261" s="624"/>
      <c r="N261" s="622"/>
      <c r="O261" s="147"/>
      <c r="P261" s="147"/>
    </row>
    <row r="262" ht="14.25">
      <c r="A262" s="648">
        <v>1125</v>
      </c>
      <c r="B262" s="649" t="str">
        <f>IFERROR(INDEX('показатель 504-п'!A:A,MATCH('УЦН 2.0 (24)'!A262,'показатель 504-п'!T:T,0)),"")</f>
        <v xml:space="preserve">Назаровский р-н</v>
      </c>
      <c r="C262" s="654" t="s">
        <v>375</v>
      </c>
      <c r="D262" s="636">
        <f>IFERROR(INDEX('показатель 504-п'!E:E,MATCH('УЦН 2.0 (24)'!A262,'показатель 504-п'!T:T,0)),"")</f>
        <v>443</v>
      </c>
      <c r="E262" s="652">
        <v>7</v>
      </c>
      <c r="F262" s="652"/>
      <c r="G262" s="660"/>
      <c r="H262" s="367" t="str">
        <f>IFERROR(INDEX('показатель 504-п'!J:J,MATCH('УЦН 2.0 (24)'!A262,'показатель 504-п'!T:T,0)),"")</f>
        <v xml:space="preserve">4G хор</v>
      </c>
      <c r="I262" s="636">
        <f>IFERROR(INDEX('показатель 504-п'!K:K,MATCH('УЦН 2.0 (24)'!A262,'показатель 504-п'!T:T,0)),"")</f>
        <v>0</v>
      </c>
      <c r="J262" s="637" t="str">
        <f>IFERROR(INDEX('показатель 504-п'!L:L,MATCH('УЦН 2.0 (24)'!A262,'показатель 504-п'!T:T,0)),"")</f>
        <v xml:space="preserve">Мегафон(4G Хорошее)</v>
      </c>
      <c r="K262" s="637">
        <f>IFERROR(INDEX('показатель 504-п'!M:M,MATCH('УЦН 2.0 (24)'!A262,'показатель 504-п'!T:T,0)),"")</f>
        <v>0</v>
      </c>
      <c r="L262" s="637">
        <f>IFERROR(INDEX('показатель 504-п'!N:N,MATCH('УЦН 2.0 (24)'!A262,'показатель 504-п'!T:T,0)),"")</f>
        <v>0</v>
      </c>
      <c r="M262" s="624"/>
      <c r="N262" s="622"/>
      <c r="O262" s="147"/>
      <c r="P262" s="147"/>
    </row>
    <row r="263" ht="14.25">
      <c r="A263" s="648">
        <v>1303</v>
      </c>
      <c r="B263" s="649" t="str">
        <f>IFERROR(INDEX('показатель 504-п'!A:A,MATCH('УЦН 2.0 (24)'!A263,'показатель 504-п'!T:T,0)),"")</f>
        <v xml:space="preserve">Рыбинский р-н</v>
      </c>
      <c r="C263" s="654" t="s">
        <v>393</v>
      </c>
      <c r="D263" s="636">
        <f>IFERROR(INDEX('показатель 504-п'!E:E,MATCH('УЦН 2.0 (24)'!A263,'показатель 504-п'!T:T,0)),"")</f>
        <v>221</v>
      </c>
      <c r="E263" s="652">
        <v>7</v>
      </c>
      <c r="F263" s="652"/>
      <c r="G263" s="660"/>
      <c r="H263" s="367" t="str">
        <f>IFERROR(INDEX('показатель 504-п'!J:J,MATCH('УЦН 2.0 (24)'!A263,'показатель 504-п'!T:T,0)),"")</f>
        <v xml:space="preserve">4G хор</v>
      </c>
      <c r="I263" s="636">
        <f>IFERROR(INDEX('показатель 504-п'!K:K,MATCH('УЦН 2.0 (24)'!A263,'показатель 504-п'!T:T,0)),"")</f>
        <v>0</v>
      </c>
      <c r="J263" s="637" t="str">
        <f>IFERROR(INDEX('показатель 504-п'!L:L,MATCH('УЦН 2.0 (24)'!A263,'показатель 504-п'!T:T,0)),"")</f>
        <v xml:space="preserve">Мегафон(4G Хорошее)</v>
      </c>
      <c r="K263" s="637">
        <f>IFERROR(INDEX('показатель 504-п'!M:M,MATCH('УЦН 2.0 (24)'!A263,'показатель 504-п'!T:T,0)),"")</f>
        <v>0</v>
      </c>
      <c r="L263" s="637" t="str">
        <f>IFERROR(INDEX('показатель 504-п'!N:N,MATCH('УЦН 2.0 (24)'!A263,'показатель 504-п'!T:T,0)),"")</f>
        <v xml:space="preserve">Теле2(2G Низкое)</v>
      </c>
      <c r="M263" s="624"/>
      <c r="N263" s="622"/>
      <c r="O263" s="147"/>
      <c r="P263" s="147"/>
    </row>
    <row r="264" ht="14.25">
      <c r="A264" s="648">
        <v>1327</v>
      </c>
      <c r="B264" s="649" t="str">
        <f>IFERROR(INDEX('показатель 504-п'!A:A,MATCH('УЦН 2.0 (24)'!A264,'показатель 504-п'!T:T,0)),"")</f>
        <v xml:space="preserve">Рыбинский р-н</v>
      </c>
      <c r="C264" s="654" t="s">
        <v>1487</v>
      </c>
      <c r="D264" s="636">
        <f>IFERROR(INDEX('показатель 504-п'!E:E,MATCH('УЦН 2.0 (24)'!A264,'показатель 504-п'!T:T,0)),"")</f>
        <v>170</v>
      </c>
      <c r="E264" s="652">
        <v>7</v>
      </c>
      <c r="F264" s="652"/>
      <c r="G264" s="660"/>
      <c r="H264" s="367" t="str">
        <f>IFERROR(INDEX('показатель 504-п'!J:J,MATCH('УЦН 2.0 (24)'!A264,'показатель 504-п'!T:T,0)),"")</f>
        <v xml:space="preserve">4G хор</v>
      </c>
      <c r="I264" s="636" t="str">
        <f>IFERROR(INDEX('показатель 504-п'!K:K,MATCH('УЦН 2.0 (24)'!A264,'показатель 504-п'!T:T,0)),"")</f>
        <v> </v>
      </c>
      <c r="J264" s="637" t="str">
        <f>IFERROR(INDEX('показатель 504-п'!L:L,MATCH('УЦН 2.0 (24)'!A264,'показатель 504-п'!T:T,0)),"")</f>
        <v xml:space="preserve">Мегафон(4G Хорошее)</v>
      </c>
      <c r="K264" s="637" t="str">
        <f>IFERROR(INDEX('показатель 504-п'!M:M,MATCH('УЦН 2.0 (24)'!A264,'показатель 504-п'!T:T,0)),"")</f>
        <v xml:space="preserve">МТС(4G Хорошее)</v>
      </c>
      <c r="L264" s="637" t="str">
        <f>IFERROR(INDEX('показатель 504-п'!N:N,MATCH('УЦН 2.0 (24)'!A264,'показатель 504-п'!T:T,0)),"")</f>
        <v xml:space="preserve">Теле2(4G Хорошее)</v>
      </c>
      <c r="M264" s="624"/>
      <c r="N264" s="622"/>
      <c r="O264" s="147"/>
      <c r="P264" s="147"/>
    </row>
    <row r="265" ht="14.25">
      <c r="A265" s="648">
        <v>1393</v>
      </c>
      <c r="B265" s="649" t="str">
        <f>IFERROR(INDEX('показатель 504-п'!A:A,MATCH('УЦН 2.0 (24)'!A265,'показатель 504-п'!T:T,0)),"")</f>
        <v xml:space="preserve">Сухобузимский р-н</v>
      </c>
      <c r="C265" s="654" t="s">
        <v>1488</v>
      </c>
      <c r="D265" s="636">
        <f>IFERROR(INDEX('показатель 504-п'!E:E,MATCH('УЦН 2.0 (24)'!A265,'показатель 504-п'!T:T,0)),"")</f>
        <v>139</v>
      </c>
      <c r="E265" s="652">
        <v>7</v>
      </c>
      <c r="F265" s="652"/>
      <c r="G265" s="660"/>
      <c r="H265" s="367" t="str">
        <f>IFERROR(INDEX('показатель 504-п'!J:J,MATCH('УЦН 2.0 (24)'!A265,'показатель 504-п'!T:T,0)),"")</f>
        <v xml:space="preserve">4G хор</v>
      </c>
      <c r="I265" s="636" t="str">
        <f>IFERROR(INDEX('показатель 504-п'!K:K,MATCH('УЦН 2.0 (24)'!A265,'показатель 504-п'!T:T,0)),"")</f>
        <v xml:space="preserve">Билайн(3G Низкое)</v>
      </c>
      <c r="J265" s="637" t="str">
        <f>IFERROR(INDEX('показатель 504-п'!L:L,MATCH('УЦН 2.0 (24)'!A265,'показатель 504-п'!T:T,0)),"")</f>
        <v xml:space="preserve">Мегафон(4G Хорошее)</v>
      </c>
      <c r="K265" s="637" t="str">
        <f>IFERROR(INDEX('показатель 504-п'!M:M,MATCH('УЦН 2.0 (24)'!A265,'показатель 504-п'!T:T,0)),"")</f>
        <v xml:space="preserve">МТС(4G Низкое)</v>
      </c>
      <c r="L265" s="637" t="str">
        <f>IFERROR(INDEX('показатель 504-п'!N:N,MATCH('УЦН 2.0 (24)'!A265,'показатель 504-п'!T:T,0)),"")</f>
        <v xml:space="preserve">Теле2(3G Низкое)</v>
      </c>
      <c r="M265" s="624"/>
      <c r="N265" s="622"/>
      <c r="O265" s="147"/>
      <c r="P265" s="147"/>
    </row>
    <row r="266" ht="14.25">
      <c r="A266" s="648">
        <v>1401</v>
      </c>
      <c r="B266" s="649" t="str">
        <f>IFERROR(INDEX('показатель 504-п'!A:A,MATCH('УЦН 2.0 (24)'!A266,'показатель 504-п'!T:T,0)),"")</f>
        <v xml:space="preserve">Сухобузимский р-н</v>
      </c>
      <c r="C266" s="654" t="s">
        <v>1489</v>
      </c>
      <c r="D266" s="636">
        <f>IFERROR(INDEX('показатель 504-п'!E:E,MATCH('УЦН 2.0 (24)'!A266,'показатель 504-п'!T:T,0)),"")</f>
        <v>174</v>
      </c>
      <c r="E266" s="652">
        <v>7</v>
      </c>
      <c r="F266" s="652"/>
      <c r="G266" s="660"/>
      <c r="H266" s="367" t="str">
        <f>IFERROR(INDEX('показатель 504-п'!J:J,MATCH('УЦН 2.0 (24)'!A266,'показатель 504-п'!T:T,0)),"")</f>
        <v xml:space="preserve">4G низ</v>
      </c>
      <c r="I266" s="636" t="str">
        <f>IFERROR(INDEX('показатель 504-п'!K:K,MATCH('УЦН 2.0 (24)'!A266,'показатель 504-п'!T:T,0)),"")</f>
        <v xml:space="preserve">Билайн(3G Низкое)</v>
      </c>
      <c r="J266" s="637" t="str">
        <f>IFERROR(INDEX('показатель 504-п'!L:L,MATCH('УЦН 2.0 (24)'!A266,'показатель 504-п'!T:T,0)),"")</f>
        <v xml:space="preserve">Мегафон(4G Низкое)</v>
      </c>
      <c r="K266" s="637" t="str">
        <f>IFERROR(INDEX('показатель 504-п'!M:M,MATCH('УЦН 2.0 (24)'!A266,'показатель 504-п'!T:T,0)),"")</f>
        <v> </v>
      </c>
      <c r="L266" s="637" t="str">
        <f>IFERROR(INDEX('показатель 504-п'!N:N,MATCH('УЦН 2.0 (24)'!A266,'показатель 504-п'!T:T,0)),"")</f>
        <v> </v>
      </c>
      <c r="M266" s="624"/>
      <c r="N266" s="622"/>
      <c r="O266" s="147"/>
      <c r="P266" s="147"/>
    </row>
    <row r="267" ht="14.25">
      <c r="A267" s="648">
        <v>1438</v>
      </c>
      <c r="B267" s="649" t="str">
        <f>IFERROR(INDEX('показатель 504-п'!A:A,MATCH('УЦН 2.0 (24)'!A267,'показатель 504-п'!T:T,0)),"")</f>
        <v xml:space="preserve">Таймырский Долгано-Ненецкий р-н</v>
      </c>
      <c r="C267" s="654" t="s">
        <v>1045</v>
      </c>
      <c r="D267" s="636">
        <f>IFERROR(INDEX('показатель 504-п'!E:E,MATCH('УЦН 2.0 (24)'!A267,'показатель 504-п'!T:T,0)),"")</f>
        <v>309</v>
      </c>
      <c r="E267" s="652">
        <v>7</v>
      </c>
      <c r="F267" s="652"/>
      <c r="G267" s="660"/>
      <c r="H267" s="367" t="str">
        <f>IFERROR(INDEX('показатель 504-п'!J:J,MATCH('УЦН 2.0 (24)'!A267,'показатель 504-п'!T:T,0)),"")</f>
        <v>-</v>
      </c>
      <c r="I267" s="636" t="str">
        <f>IFERROR(INDEX('показатель 504-п'!K:K,MATCH('УЦН 2.0 (24)'!A267,'показатель 504-п'!T:T,0)),"")</f>
        <v> </v>
      </c>
      <c r="J267" s="637" t="str">
        <f>IFERROR(INDEX('показатель 504-п'!L:L,MATCH('УЦН 2.0 (24)'!A267,'показатель 504-п'!T:T,0)),"")</f>
        <v> </v>
      </c>
      <c r="K267" s="637" t="str">
        <f>IFERROR(INDEX('показатель 504-п'!M:M,MATCH('УЦН 2.0 (24)'!A267,'показатель 504-п'!T:T,0)),"")</f>
        <v> </v>
      </c>
      <c r="L267" s="637" t="str">
        <f>IFERROR(INDEX('показатель 504-п'!N:N,MATCH('УЦН 2.0 (24)'!A267,'показатель 504-п'!T:T,0)),"")</f>
        <v> </v>
      </c>
      <c r="M267" s="624"/>
      <c r="N267" s="622"/>
      <c r="O267" s="147"/>
      <c r="P267" s="147"/>
    </row>
    <row r="268" ht="14.25">
      <c r="A268" s="648">
        <v>1578</v>
      </c>
      <c r="B268" s="649" t="str">
        <f>IFERROR(INDEX('показатель 504-п'!A:A,MATCH('УЦН 2.0 (24)'!A268,'показатель 504-п'!T:T,0)),"")</f>
        <v xml:space="preserve">Ужурский р-н</v>
      </c>
      <c r="C268" s="654" t="s">
        <v>1247</v>
      </c>
      <c r="D268" s="636">
        <f>IFERROR(INDEX('показатель 504-п'!E:E,MATCH('УЦН 2.0 (24)'!A268,'показатель 504-п'!T:T,0)),"")</f>
        <v>128</v>
      </c>
      <c r="E268" s="652">
        <v>7</v>
      </c>
      <c r="F268" s="652"/>
      <c r="G268" s="660"/>
      <c r="H268" s="367" t="str">
        <f>IFERROR(INDEX('показатель 504-п'!J:J,MATCH('УЦН 2.0 (24)'!A268,'показатель 504-п'!T:T,0)),"")</f>
        <v xml:space="preserve">4G хор</v>
      </c>
      <c r="I268" s="636">
        <f>IFERROR(INDEX('показатель 504-п'!K:K,MATCH('УЦН 2.0 (24)'!A268,'показатель 504-п'!T:T,0)),"")</f>
        <v>0</v>
      </c>
      <c r="J268" s="637">
        <f>IFERROR(INDEX('показатель 504-п'!L:L,MATCH('УЦН 2.0 (24)'!A268,'показатель 504-п'!T:T,0)),"")</f>
        <v>0</v>
      </c>
      <c r="K268" s="637">
        <f>IFERROR(INDEX('показатель 504-п'!M:M,MATCH('УЦН 2.0 (24)'!A268,'показатель 504-п'!T:T,0)),"")</f>
        <v>0</v>
      </c>
      <c r="L268" s="637" t="str">
        <f>IFERROR(INDEX('показатель 504-п'!N:N,MATCH('УЦН 2.0 (24)'!A268,'показатель 504-п'!T:T,0)),"")</f>
        <v xml:space="preserve">Теле2(4G Хорошее)</v>
      </c>
      <c r="M268" s="624"/>
      <c r="N268" s="622"/>
      <c r="O268" s="147"/>
      <c r="P268" s="147"/>
    </row>
    <row r="269" ht="14.25">
      <c r="A269" s="648">
        <v>1599</v>
      </c>
      <c r="B269" s="649" t="str">
        <f>IFERROR(INDEX('показатель 504-п'!A:A,MATCH('УЦН 2.0 (24)'!A269,'показатель 504-п'!T:T,0)),"")</f>
        <v xml:space="preserve">Уярский р-н</v>
      </c>
      <c r="C269" s="654" t="s">
        <v>430</v>
      </c>
      <c r="D269" s="636">
        <f>IFERROR(INDEX('показатель 504-п'!E:E,MATCH('УЦН 2.0 (24)'!A269,'показатель 504-п'!T:T,0)),"")</f>
        <v>237</v>
      </c>
      <c r="E269" s="652">
        <v>7</v>
      </c>
      <c r="F269" s="652"/>
      <c r="G269" s="660"/>
      <c r="H269" s="367" t="str">
        <f>IFERROR(INDEX('показатель 504-п'!J:J,MATCH('УЦН 2.0 (24)'!A269,'показатель 504-п'!T:T,0)),"")</f>
        <v xml:space="preserve">4G хор</v>
      </c>
      <c r="I269" s="636" t="str">
        <f>IFERROR(INDEX('показатель 504-п'!K:K,MATCH('УЦН 2.0 (24)'!A269,'показатель 504-п'!T:T,0)),"")</f>
        <v> </v>
      </c>
      <c r="J269" s="637" t="str">
        <f>IFERROR(INDEX('показатель 504-п'!L:L,MATCH('УЦН 2.0 (24)'!A269,'показатель 504-п'!T:T,0)),"")</f>
        <v xml:space="preserve">Мегафон(4G Хорошее)</v>
      </c>
      <c r="K269" s="637" t="str">
        <f>IFERROR(INDEX('показатель 504-п'!M:M,MATCH('УЦН 2.0 (24)'!A269,'показатель 504-п'!T:T,0)),"")</f>
        <v> </v>
      </c>
      <c r="L269" s="637" t="str">
        <f>IFERROR(INDEX('показатель 504-п'!N:N,MATCH('УЦН 2.0 (24)'!A269,'показатель 504-п'!T:T,0)),"")</f>
        <v xml:space="preserve">Теле2(2G Низкое)</v>
      </c>
      <c r="M269" s="624"/>
      <c r="N269" s="622"/>
      <c r="O269" s="147"/>
      <c r="P269" s="147"/>
    </row>
    <row r="270" ht="14.25">
      <c r="A270" s="648">
        <v>32</v>
      </c>
      <c r="B270" s="649" t="str">
        <f>IFERROR(INDEX('показатель 504-п'!A:A,MATCH('УЦН 2.0 (24)'!A270,'показатель 504-п'!T:T,0)),"")</f>
        <v xml:space="preserve">Абанский р-н</v>
      </c>
      <c r="C270" s="654" t="s">
        <v>1181</v>
      </c>
      <c r="D270" s="636">
        <f>IFERROR(INDEX('показатель 504-п'!E:E,MATCH('УЦН 2.0 (24)'!A270,'показатель 504-п'!T:T,0)),"")</f>
        <v>184</v>
      </c>
      <c r="E270" s="652">
        <v>6</v>
      </c>
      <c r="F270" s="652"/>
      <c r="G270" s="660"/>
      <c r="H270" s="367" t="str">
        <f>IFERROR(INDEX('показатель 504-п'!J:J,MATCH('УЦН 2.0 (24)'!A270,'показатель 504-п'!T:T,0)),"")</f>
        <v xml:space="preserve">4G хор</v>
      </c>
      <c r="I270" s="636">
        <f>IFERROR(INDEX('показатель 504-п'!K:K,MATCH('УЦН 2.0 (24)'!A270,'показатель 504-п'!T:T,0)),"")</f>
        <v>0</v>
      </c>
      <c r="J270" s="637" t="str">
        <f>IFERROR(INDEX('показатель 504-п'!L:L,MATCH('УЦН 2.0 (24)'!A270,'показатель 504-п'!T:T,0)),"")</f>
        <v xml:space="preserve">Мегафон(3G Хорошее)</v>
      </c>
      <c r="K270" s="637">
        <f>IFERROR(INDEX('показатель 504-п'!M:M,MATCH('УЦН 2.0 (24)'!A270,'показатель 504-п'!T:T,0)),"")</f>
        <v>0</v>
      </c>
      <c r="L270" s="637" t="str">
        <f>IFERROR(INDEX('показатель 504-п'!N:N,MATCH('УЦН 2.0 (24)'!A270,'показатель 504-п'!T:T,0)),"")</f>
        <v xml:space="preserve">Теле2(4G Хорошее)</v>
      </c>
      <c r="M270" s="624"/>
      <c r="N270" s="622"/>
      <c r="O270" s="147"/>
      <c r="P270" s="147"/>
    </row>
    <row r="271" ht="14.25">
      <c r="A271" s="648">
        <v>63</v>
      </c>
      <c r="B271" s="649" t="str">
        <f>IFERROR(INDEX('показатель 504-п'!A:A,MATCH('УЦН 2.0 (24)'!A271,'показатель 504-п'!T:T,0)),"")</f>
        <v xml:space="preserve">Абанский р-н</v>
      </c>
      <c r="C271" s="654" t="s">
        <v>273</v>
      </c>
      <c r="D271" s="636">
        <f>IFERROR(INDEX('показатель 504-п'!E:E,MATCH('УЦН 2.0 (24)'!A271,'показатель 504-п'!T:T,0)),"")</f>
        <v>139</v>
      </c>
      <c r="E271" s="652">
        <v>6</v>
      </c>
      <c r="F271" s="652"/>
      <c r="G271" s="660"/>
      <c r="H271" s="367" t="str">
        <f>IFERROR(INDEX('показатель 504-п'!J:J,MATCH('УЦН 2.0 (24)'!A271,'показатель 504-п'!T:T,0)),"")</f>
        <v xml:space="preserve">4G хор</v>
      </c>
      <c r="I271" s="636">
        <f>IFERROR(INDEX('показатель 504-п'!K:K,MATCH('УЦН 2.0 (24)'!A271,'показатель 504-п'!T:T,0)),"")</f>
        <v>0</v>
      </c>
      <c r="J271" s="637">
        <f>IFERROR(INDEX('показатель 504-п'!L:L,MATCH('УЦН 2.0 (24)'!A271,'показатель 504-п'!T:T,0)),"")</f>
        <v>0</v>
      </c>
      <c r="K271" s="637">
        <f>IFERROR(INDEX('показатель 504-п'!M:M,MATCH('УЦН 2.0 (24)'!A271,'показатель 504-п'!T:T,0)),"")</f>
        <v>0</v>
      </c>
      <c r="L271" s="637" t="str">
        <f>IFERROR(INDEX('показатель 504-п'!N:N,MATCH('УЦН 2.0 (24)'!A271,'показатель 504-п'!T:T,0)),"")</f>
        <v xml:space="preserve">Теле2(4G Хорошее)</v>
      </c>
      <c r="M271" s="624"/>
      <c r="N271" s="622"/>
      <c r="O271" s="147"/>
      <c r="P271" s="147"/>
    </row>
    <row r="272" ht="14.25">
      <c r="A272" s="648">
        <v>185</v>
      </c>
      <c r="B272" s="649" t="str">
        <f>IFERROR(INDEX('показатель 504-п'!A:A,MATCH('УЦН 2.0 (24)'!A272,'показатель 504-п'!T:T,0)),"")</f>
        <v xml:space="preserve">Березовский р-н</v>
      </c>
      <c r="C272" s="654" t="s">
        <v>221</v>
      </c>
      <c r="D272" s="636">
        <f>IFERROR(INDEX('показатель 504-п'!E:E,MATCH('УЦН 2.0 (24)'!A272,'показатель 504-п'!T:T,0)),"")</f>
        <v>443</v>
      </c>
      <c r="E272" s="652">
        <v>6</v>
      </c>
      <c r="F272" s="652"/>
      <c r="G272" s="660"/>
      <c r="H272" s="367" t="str">
        <f>IFERROR(INDEX('показатель 504-п'!J:J,MATCH('УЦН 2.0 (24)'!A272,'показатель 504-п'!T:T,0)),"")</f>
        <v xml:space="preserve">4G хор</v>
      </c>
      <c r="I272" s="636" t="str">
        <f>IFERROR(INDEX('показатель 504-п'!K:K,MATCH('УЦН 2.0 (24)'!A272,'показатель 504-п'!T:T,0)),"")</f>
        <v xml:space="preserve">Билайн(4G Хорошее)</v>
      </c>
      <c r="J272" s="637" t="str">
        <f>IFERROR(INDEX('показатель 504-п'!L:L,MATCH('УЦН 2.0 (24)'!A272,'показатель 504-п'!T:T,0)),"")</f>
        <v xml:space="preserve">Мегафон(4G Хорошее)</v>
      </c>
      <c r="K272" s="637" t="str">
        <f>IFERROR(INDEX('показатель 504-п'!M:M,MATCH('УЦН 2.0 (24)'!A272,'показатель 504-п'!T:T,0)),"")</f>
        <v xml:space="preserve">МТС(4G Хорошее)</v>
      </c>
      <c r="L272" s="637" t="str">
        <f>IFERROR(INDEX('показатель 504-п'!N:N,MATCH('УЦН 2.0 (24)'!A272,'показатель 504-п'!T:T,0)),"")</f>
        <v xml:space="preserve">Теле2(4G Хорошее)</v>
      </c>
      <c r="M272" s="624"/>
      <c r="N272" s="622"/>
      <c r="O272" s="147"/>
      <c r="P272" s="147"/>
    </row>
    <row r="273" ht="14.25">
      <c r="A273" s="648">
        <v>228</v>
      </c>
      <c r="B273" s="649" t="str">
        <f>IFERROR(INDEX('показатель 504-п'!A:A,MATCH('УЦН 2.0 (24)'!A273,'показатель 504-п'!T:T,0)),"")</f>
        <v xml:space="preserve">Боготольский р-н</v>
      </c>
      <c r="C273" s="654" t="s">
        <v>225</v>
      </c>
      <c r="D273" s="636">
        <f>IFERROR(INDEX('показатель 504-п'!E:E,MATCH('УЦН 2.0 (24)'!A273,'показатель 504-п'!T:T,0)),"")</f>
        <v>360</v>
      </c>
      <c r="E273" s="652">
        <v>6</v>
      </c>
      <c r="F273" s="652"/>
      <c r="G273" s="660"/>
      <c r="H273" s="367" t="str">
        <f>IFERROR(INDEX('показатель 504-п'!J:J,MATCH('УЦН 2.0 (24)'!A273,'показатель 504-п'!T:T,0)),"")</f>
        <v xml:space="preserve">4G хор</v>
      </c>
      <c r="I273" s="636" t="str">
        <f>IFERROR(INDEX('показатель 504-п'!K:K,MATCH('УЦН 2.0 (24)'!A273,'показатель 504-п'!T:T,0)),"")</f>
        <v xml:space="preserve">Билайн(4G Хорошее)</v>
      </c>
      <c r="J273" s="637">
        <f>IFERROR(INDEX('показатель 504-п'!L:L,MATCH('УЦН 2.0 (24)'!A273,'показатель 504-п'!T:T,0)),"")</f>
        <v>0</v>
      </c>
      <c r="K273" s="637">
        <f>IFERROR(INDEX('показатель 504-п'!M:M,MATCH('УЦН 2.0 (24)'!A273,'показатель 504-п'!T:T,0)),"")</f>
        <v>0</v>
      </c>
      <c r="L273" s="637">
        <f>IFERROR(INDEX('показатель 504-п'!N:N,MATCH('УЦН 2.0 (24)'!A273,'показатель 504-п'!T:T,0)),"")</f>
        <v>0</v>
      </c>
      <c r="M273" s="624"/>
      <c r="N273" s="622"/>
      <c r="O273" s="147"/>
      <c r="P273" s="147"/>
    </row>
    <row r="274" ht="14.25">
      <c r="A274" s="648">
        <v>237</v>
      </c>
      <c r="B274" s="649" t="str">
        <f>IFERROR(INDEX('показатель 504-п'!A:A,MATCH('УЦН 2.0 (24)'!A274,'показатель 504-п'!T:T,0)),"")</f>
        <v xml:space="preserve">Боготольский р-н</v>
      </c>
      <c r="C274" s="654" t="s">
        <v>226</v>
      </c>
      <c r="D274" s="636">
        <f>IFERROR(INDEX('показатель 504-п'!E:E,MATCH('УЦН 2.0 (24)'!A274,'показатель 504-п'!T:T,0)),"")</f>
        <v>178</v>
      </c>
      <c r="E274" s="652">
        <v>6</v>
      </c>
      <c r="F274" s="652"/>
      <c r="G274" s="660"/>
      <c r="H274" s="367" t="str">
        <f>IFERROR(INDEX('показатель 504-п'!J:J,MATCH('УЦН 2.0 (24)'!A274,'показатель 504-п'!T:T,0)),"")</f>
        <v xml:space="preserve">3G хор</v>
      </c>
      <c r="I274" s="636" t="str">
        <f>IFERROR(INDEX('показатель 504-п'!K:K,MATCH('УЦН 2.0 (24)'!A274,'показатель 504-п'!T:T,0)),"")</f>
        <v xml:space="preserve">Билайн(2G Низкое)</v>
      </c>
      <c r="J274" s="637" t="str">
        <f>IFERROR(INDEX('показатель 504-п'!L:L,MATCH('УЦН 2.0 (24)'!A274,'показатель 504-п'!T:T,0)),"")</f>
        <v xml:space="preserve">Мегафон(3G Хорошее)</v>
      </c>
      <c r="K274" s="637" t="str">
        <f>IFERROR(INDEX('показатель 504-п'!M:M,MATCH('УЦН 2.0 (24)'!A274,'показатель 504-п'!T:T,0)),"")</f>
        <v xml:space="preserve">МТС(2G Низкое)</v>
      </c>
      <c r="L274" s="637" t="str">
        <f>IFERROR(INDEX('показатель 504-п'!N:N,MATCH('УЦН 2.0 (24)'!A274,'показатель 504-п'!T:T,0)),"")</f>
        <v> </v>
      </c>
      <c r="M274" s="624"/>
      <c r="N274" s="622"/>
      <c r="O274" s="147"/>
      <c r="P274" s="147"/>
    </row>
    <row r="275" ht="14.25">
      <c r="A275" s="648">
        <v>317</v>
      </c>
      <c r="B275" s="649" t="str">
        <f>IFERROR(INDEX('показатель 504-п'!A:A,MATCH('УЦН 2.0 (24)'!A275,'показатель 504-п'!T:T,0)),"")</f>
        <v xml:space="preserve">Большемуртинский р-н</v>
      </c>
      <c r="C275" s="654" t="s">
        <v>162</v>
      </c>
      <c r="D275" s="636">
        <f>IFERROR(INDEX('показатель 504-п'!E:E,MATCH('УЦН 2.0 (24)'!A275,'показатель 504-п'!T:T,0)),"")</f>
        <v>254</v>
      </c>
      <c r="E275" s="652">
        <v>6</v>
      </c>
      <c r="F275" s="652"/>
      <c r="G275" s="660"/>
      <c r="H275" s="367" t="str">
        <f>IFERROR(INDEX('показатель 504-п'!J:J,MATCH('УЦН 2.0 (24)'!A275,'показатель 504-п'!T:T,0)),"")</f>
        <v xml:space="preserve">4G хор</v>
      </c>
      <c r="I275" s="636">
        <f>IFERROR(INDEX('показатель 504-п'!K:K,MATCH('УЦН 2.0 (24)'!A275,'показатель 504-п'!T:T,0)),"")</f>
        <v>0</v>
      </c>
      <c r="J275" s="637">
        <f>IFERROR(INDEX('показатель 504-п'!L:L,MATCH('УЦН 2.0 (24)'!A275,'показатель 504-п'!T:T,0)),"")</f>
        <v>0</v>
      </c>
      <c r="K275" s="637">
        <f>IFERROR(INDEX('показатель 504-п'!M:M,MATCH('УЦН 2.0 (24)'!A275,'показатель 504-п'!T:T,0)),"")</f>
        <v>0</v>
      </c>
      <c r="L275" s="637" t="str">
        <f>IFERROR(INDEX('показатель 504-п'!N:N,MATCH('УЦН 2.0 (24)'!A275,'показатель 504-п'!T:T,0)),"")</f>
        <v xml:space="preserve">Теле2(4G Хорошее)</v>
      </c>
      <c r="M275" s="624"/>
      <c r="N275" s="622"/>
      <c r="O275" s="147"/>
      <c r="P275" s="147"/>
    </row>
    <row r="276" ht="14.25">
      <c r="A276" s="648">
        <v>368</v>
      </c>
      <c r="B276" s="649" t="str">
        <f>IFERROR(INDEX('показатель 504-п'!A:A,MATCH('УЦН 2.0 (24)'!A276,'показатель 504-п'!T:T,0)),"")</f>
        <v xml:space="preserve">Дзержинский р-н</v>
      </c>
      <c r="C276" s="654" t="s">
        <v>167</v>
      </c>
      <c r="D276" s="636">
        <f>IFERROR(INDEX('показатель 504-п'!E:E,MATCH('УЦН 2.0 (24)'!A276,'показатель 504-п'!T:T,0)),"")</f>
        <v>352</v>
      </c>
      <c r="E276" s="652">
        <v>6</v>
      </c>
      <c r="F276" s="652"/>
      <c r="G276" s="660"/>
      <c r="H276" s="367" t="str">
        <f>IFERROR(INDEX('показатель 504-п'!J:J,MATCH('УЦН 2.0 (24)'!A276,'показатель 504-п'!T:T,0)),"")</f>
        <v xml:space="preserve">4G хор</v>
      </c>
      <c r="I276" s="636">
        <f>IFERROR(INDEX('показатель 504-п'!K:K,MATCH('УЦН 2.0 (24)'!A276,'показатель 504-п'!T:T,0)),"")</f>
        <v>0</v>
      </c>
      <c r="J276" s="637">
        <f>IFERROR(INDEX('показатель 504-п'!L:L,MATCH('УЦН 2.0 (24)'!A276,'показатель 504-п'!T:T,0)),"")</f>
        <v>0</v>
      </c>
      <c r="K276" s="637">
        <f>IFERROR(INDEX('показатель 504-п'!M:M,MATCH('УЦН 2.0 (24)'!A276,'показатель 504-п'!T:T,0)),"")</f>
        <v>0</v>
      </c>
      <c r="L276" s="637" t="str">
        <f>IFERROR(INDEX('показатель 504-п'!N:N,MATCH('УЦН 2.0 (24)'!A276,'показатель 504-п'!T:T,0)),"")</f>
        <v xml:space="preserve">Теле2(4G Хорошее)</v>
      </c>
      <c r="M276" s="624"/>
      <c r="N276" s="622"/>
      <c r="O276" s="147"/>
      <c r="P276" s="147"/>
    </row>
    <row r="277" ht="14.25">
      <c r="A277" s="648">
        <v>395</v>
      </c>
      <c r="B277" s="649" t="str">
        <f>IFERROR(INDEX('показатель 504-п'!A:A,MATCH('УЦН 2.0 (24)'!A277,'показатель 504-п'!T:T,0)),"")</f>
        <v xml:space="preserve">Дзержинский р-н</v>
      </c>
      <c r="C277" s="654" t="s">
        <v>674</v>
      </c>
      <c r="D277" s="636">
        <f>IFERROR(INDEX('показатель 504-п'!E:E,MATCH('УЦН 2.0 (24)'!A277,'показатель 504-п'!T:T,0)),"")</f>
        <v>150</v>
      </c>
      <c r="E277" s="652">
        <v>6</v>
      </c>
      <c r="F277" s="652"/>
      <c r="G277" s="660"/>
      <c r="H277" s="367" t="str">
        <f>IFERROR(INDEX('показатель 504-п'!J:J,MATCH('УЦН 2.0 (24)'!A277,'показатель 504-п'!T:T,0)),"")</f>
        <v xml:space="preserve">4G хор</v>
      </c>
      <c r="I277" s="636">
        <f>IFERROR(INDEX('показатель 504-п'!K:K,MATCH('УЦН 2.0 (24)'!A277,'показатель 504-п'!T:T,0)),"")</f>
        <v>0</v>
      </c>
      <c r="J277" s="637" t="str">
        <f>IFERROR(INDEX('показатель 504-п'!L:L,MATCH('УЦН 2.0 (24)'!A277,'показатель 504-п'!T:T,0)),"")</f>
        <v xml:space="preserve">Мегафон(4G Хорошее)</v>
      </c>
      <c r="K277" s="637">
        <f>IFERROR(INDEX('показатель 504-п'!M:M,MATCH('УЦН 2.0 (24)'!A277,'показатель 504-п'!T:T,0)),"")</f>
        <v>0</v>
      </c>
      <c r="L277" s="637">
        <f>IFERROR(INDEX('показатель 504-п'!N:N,MATCH('УЦН 2.0 (24)'!A277,'показатель 504-п'!T:T,0)),"")</f>
        <v>0</v>
      </c>
      <c r="M277" s="624"/>
      <c r="N277" s="622"/>
      <c r="O277" s="147"/>
      <c r="P277" s="147"/>
    </row>
    <row r="278" ht="14.25">
      <c r="A278" s="648">
        <v>435</v>
      </c>
      <c r="B278" s="649" t="str">
        <f>IFERROR(INDEX('показатель 504-п'!A:A,MATCH('УЦН 2.0 (24)'!A278,'показатель 504-п'!T:T,0)),"")</f>
        <v xml:space="preserve">Емельяновский р-н</v>
      </c>
      <c r="C278" s="654" t="s">
        <v>1490</v>
      </c>
      <c r="D278" s="636">
        <f>IFERROR(INDEX('показатель 504-п'!E:E,MATCH('УЦН 2.0 (24)'!A278,'показатель 504-п'!T:T,0)),"")</f>
        <v>231</v>
      </c>
      <c r="E278" s="652">
        <v>6</v>
      </c>
      <c r="F278" s="652"/>
      <c r="G278" s="660"/>
      <c r="H278" s="367" t="str">
        <f>IFERROR(INDEX('показатель 504-п'!J:J,MATCH('УЦН 2.0 (24)'!A278,'показатель 504-п'!T:T,0)),"")</f>
        <v xml:space="preserve">4G хор</v>
      </c>
      <c r="I278" s="636" t="str">
        <f>IFERROR(INDEX('показатель 504-п'!K:K,MATCH('УЦН 2.0 (24)'!A278,'показатель 504-п'!T:T,0)),"")</f>
        <v xml:space="preserve">Билайн(2G Низкое)</v>
      </c>
      <c r="J278" s="637" t="str">
        <f>IFERROR(INDEX('показатель 504-п'!L:L,MATCH('УЦН 2.0 (24)'!A278,'показатель 504-п'!T:T,0)),"")</f>
        <v xml:space="preserve">Мегафон(4G Хорошее)</v>
      </c>
      <c r="K278" s="637" t="str">
        <f>IFERROR(INDEX('показатель 504-п'!M:M,MATCH('УЦН 2.0 (24)'!A278,'показатель 504-п'!T:T,0)),"")</f>
        <v xml:space="preserve">МТС(3G Низкое)</v>
      </c>
      <c r="L278" s="637" t="str">
        <f>IFERROR(INDEX('показатель 504-п'!N:N,MATCH('УЦН 2.0 (24)'!A278,'показатель 504-п'!T:T,0)),"")</f>
        <v xml:space="preserve">Теле2(2G Низкое)</v>
      </c>
      <c r="M278" s="624"/>
      <c r="N278" s="622"/>
      <c r="O278" s="147"/>
      <c r="P278" s="147"/>
    </row>
    <row r="279" ht="14.25">
      <c r="A279" s="648">
        <v>577</v>
      </c>
      <c r="B279" s="649" t="str">
        <f>IFERROR(INDEX('показатель 504-п'!A:A,MATCH('УЦН 2.0 (24)'!A279,'показатель 504-п'!T:T,0)),"")</f>
        <v xml:space="preserve">Идринский р-н</v>
      </c>
      <c r="C279" s="654" t="s">
        <v>274</v>
      </c>
      <c r="D279" s="636">
        <f>IFERROR(INDEX('показатель 504-п'!E:E,MATCH('УЦН 2.0 (24)'!A279,'показатель 504-п'!T:T,0)),"")</f>
        <v>386</v>
      </c>
      <c r="E279" s="652">
        <v>6</v>
      </c>
      <c r="F279" s="652"/>
      <c r="G279" s="660"/>
      <c r="H279" s="367" t="str">
        <f>IFERROR(INDEX('показатель 504-п'!J:J,MATCH('УЦН 2.0 (24)'!A279,'показатель 504-п'!T:T,0)),"")</f>
        <v xml:space="preserve">4G хор</v>
      </c>
      <c r="I279" s="636">
        <f>IFERROR(INDEX('показатель 504-п'!K:K,MATCH('УЦН 2.0 (24)'!A279,'показатель 504-п'!T:T,0)),"")</f>
        <v>0</v>
      </c>
      <c r="J279" s="637">
        <f>IFERROR(INDEX('показатель 504-п'!L:L,MATCH('УЦН 2.0 (24)'!A279,'показатель 504-п'!T:T,0)),"")</f>
        <v>0</v>
      </c>
      <c r="K279" s="637">
        <f>IFERROR(INDEX('показатель 504-п'!M:M,MATCH('УЦН 2.0 (24)'!A279,'показатель 504-п'!T:T,0)),"")</f>
        <v>0</v>
      </c>
      <c r="L279" s="637" t="str">
        <f>IFERROR(INDEX('показатель 504-п'!N:N,MATCH('УЦН 2.0 (24)'!A279,'показатель 504-п'!T:T,0)),"")</f>
        <v xml:space="preserve">Теле2(4G Хорошее)</v>
      </c>
      <c r="M279" s="624"/>
      <c r="N279" s="622"/>
      <c r="O279" s="147"/>
      <c r="P279" s="147"/>
    </row>
    <row r="280" ht="14.25">
      <c r="A280" s="648">
        <v>582</v>
      </c>
      <c r="B280" s="649" t="str">
        <f>IFERROR(INDEX('показатель 504-п'!A:A,MATCH('УЦН 2.0 (24)'!A280,'показатель 504-п'!T:T,0)),"")</f>
        <v xml:space="preserve">Идринский р-н</v>
      </c>
      <c r="C280" s="654" t="s">
        <v>276</v>
      </c>
      <c r="D280" s="636">
        <f>IFERROR(INDEX('показатель 504-п'!E:E,MATCH('УЦН 2.0 (24)'!A280,'показатель 504-п'!T:T,0)),"")</f>
        <v>340</v>
      </c>
      <c r="E280" s="652">
        <v>6</v>
      </c>
      <c r="F280" s="652"/>
      <c r="G280" s="660"/>
      <c r="H280" s="367" t="str">
        <f>IFERROR(INDEX('показатель 504-п'!J:J,MATCH('УЦН 2.0 (24)'!A280,'показатель 504-п'!T:T,0)),"")</f>
        <v xml:space="preserve">4G хор</v>
      </c>
      <c r="I280" s="636" t="str">
        <f>IFERROR(INDEX('показатель 504-п'!K:K,MATCH('УЦН 2.0 (24)'!A280,'показатель 504-п'!T:T,0)),"")</f>
        <v xml:space="preserve">Билайн(2G Низкое)</v>
      </c>
      <c r="J280" s="637" t="str">
        <f>IFERROR(INDEX('показатель 504-п'!L:L,MATCH('УЦН 2.0 (24)'!A280,'показатель 504-п'!T:T,0)),"")</f>
        <v> </v>
      </c>
      <c r="K280" s="637" t="str">
        <f>IFERROR(INDEX('показатель 504-п'!M:M,MATCH('УЦН 2.0 (24)'!A280,'показатель 504-п'!T:T,0)),"")</f>
        <v> </v>
      </c>
      <c r="L280" s="637" t="str">
        <f>IFERROR(INDEX('показатель 504-п'!N:N,MATCH('УЦН 2.0 (24)'!A280,'показатель 504-п'!T:T,0)),"")</f>
        <v xml:space="preserve">Теле2(4G Хорошее)</v>
      </c>
      <c r="M280" s="624"/>
      <c r="N280" s="622"/>
      <c r="O280" s="147"/>
      <c r="P280" s="147"/>
    </row>
    <row r="281" ht="14.25">
      <c r="A281" s="648">
        <v>636</v>
      </c>
      <c r="B281" s="649" t="str">
        <f>IFERROR(INDEX('показатель 504-п'!A:A,MATCH('УЦН 2.0 (24)'!A281,'показатель 504-п'!T:T,0)),"")</f>
        <v xml:space="preserve">Иланский р-н</v>
      </c>
      <c r="C281" s="654" t="s">
        <v>1214</v>
      </c>
      <c r="D281" s="636">
        <f>IFERROR(INDEX('показатель 504-п'!E:E,MATCH('УЦН 2.0 (24)'!A281,'показатель 504-п'!T:T,0)),"")</f>
        <v>146</v>
      </c>
      <c r="E281" s="652">
        <v>6</v>
      </c>
      <c r="F281" s="652"/>
      <c r="G281" s="660"/>
      <c r="H281" s="367" t="str">
        <f>IFERROR(INDEX('показатель 504-п'!J:J,MATCH('УЦН 2.0 (24)'!A281,'показатель 504-п'!T:T,0)),"")</f>
        <v xml:space="preserve">4G хор</v>
      </c>
      <c r="I281" s="636">
        <f>IFERROR(INDEX('показатель 504-п'!K:K,MATCH('УЦН 2.0 (24)'!A281,'показатель 504-п'!T:T,0)),"")</f>
        <v>0</v>
      </c>
      <c r="J281" s="637">
        <f>IFERROR(INDEX('показатель 504-п'!L:L,MATCH('УЦН 2.0 (24)'!A281,'показатель 504-п'!T:T,0)),"")</f>
        <v>0</v>
      </c>
      <c r="K281" s="637">
        <f>IFERROR(INDEX('показатель 504-п'!M:M,MATCH('УЦН 2.0 (24)'!A281,'показатель 504-п'!T:T,0)),"")</f>
        <v>0</v>
      </c>
      <c r="L281" s="637" t="str">
        <f>IFERROR(INDEX('показатель 504-п'!N:N,MATCH('УЦН 2.0 (24)'!A281,'показатель 504-п'!T:T,0)),"")</f>
        <v xml:space="preserve">Теле2(4G Хорошее)</v>
      </c>
      <c r="M281" s="624"/>
      <c r="N281" s="622"/>
      <c r="O281" s="147"/>
      <c r="P281" s="147"/>
    </row>
    <row r="282" ht="14.25">
      <c r="A282" s="648">
        <v>634</v>
      </c>
      <c r="B282" s="649" t="str">
        <f>IFERROR(INDEX('показатель 504-п'!A:A,MATCH('УЦН 2.0 (24)'!A282,'показатель 504-п'!T:T,0)),"")</f>
        <v xml:space="preserve">Иланский р-н</v>
      </c>
      <c r="C282" s="654" t="s">
        <v>629</v>
      </c>
      <c r="D282" s="636">
        <f>IFERROR(INDEX('показатель 504-п'!E:E,MATCH('УЦН 2.0 (24)'!A282,'показатель 504-п'!T:T,0)),"")</f>
        <v>430</v>
      </c>
      <c r="E282" s="652">
        <v>6</v>
      </c>
      <c r="F282" s="652"/>
      <c r="G282" s="660"/>
      <c r="H282" s="367" t="str">
        <f>IFERROR(INDEX('показатель 504-п'!J:J,MATCH('УЦН 2.0 (24)'!A282,'показатель 504-п'!T:T,0)),"")</f>
        <v xml:space="preserve">4G хор</v>
      </c>
      <c r="I282" s="636">
        <f>IFERROR(INDEX('показатель 504-п'!K:K,MATCH('УЦН 2.0 (24)'!A282,'показатель 504-п'!T:T,0)),"")</f>
        <v>0</v>
      </c>
      <c r="J282" s="637" t="str">
        <f>IFERROR(INDEX('показатель 504-п'!L:L,MATCH('УЦН 2.0 (24)'!A282,'показатель 504-п'!T:T,0)),"")</f>
        <v xml:space="preserve">Мегафон(4G Хорошее)</v>
      </c>
      <c r="K282" s="637">
        <f>IFERROR(INDEX('показатель 504-п'!M:M,MATCH('УЦН 2.0 (24)'!A282,'показатель 504-п'!T:T,0)),"")</f>
        <v>0</v>
      </c>
      <c r="L282" s="637">
        <f>IFERROR(INDEX('показатель 504-п'!N:N,MATCH('УЦН 2.0 (24)'!A282,'показатель 504-п'!T:T,0)),"")</f>
        <v>0</v>
      </c>
      <c r="M282" s="624"/>
      <c r="N282" s="622"/>
      <c r="O282" s="147"/>
      <c r="P282" s="147"/>
    </row>
    <row r="283" ht="14.25">
      <c r="A283" s="648">
        <v>670</v>
      </c>
      <c r="B283" s="649" t="str">
        <f>IFERROR(INDEX('показатель 504-п'!A:A,MATCH('УЦН 2.0 (24)'!A283,'показатель 504-п'!T:T,0)),"")</f>
        <v xml:space="preserve">Ирбейский р-н</v>
      </c>
      <c r="C283" s="654" t="s">
        <v>291</v>
      </c>
      <c r="D283" s="636">
        <f>IFERROR(INDEX('показатель 504-п'!E:E,MATCH('УЦН 2.0 (24)'!A283,'показатель 504-п'!T:T,0)),"")</f>
        <v>174</v>
      </c>
      <c r="E283" s="652">
        <v>6</v>
      </c>
      <c r="F283" s="652"/>
      <c r="G283" s="660"/>
      <c r="H283" s="367" t="str">
        <f>IFERROR(INDEX('показатель 504-п'!J:J,MATCH('УЦН 2.0 (24)'!A283,'показатель 504-п'!T:T,0)),"")</f>
        <v xml:space="preserve">4G хор</v>
      </c>
      <c r="I283" s="636" t="str">
        <f>IFERROR(INDEX('показатель 504-п'!K:K,MATCH('УЦН 2.0 (24)'!A283,'показатель 504-п'!T:T,0)),"")</f>
        <v> </v>
      </c>
      <c r="J283" s="637" t="str">
        <f>IFERROR(INDEX('показатель 504-п'!L:L,MATCH('УЦН 2.0 (24)'!A283,'показатель 504-п'!T:T,0)),"")</f>
        <v xml:space="preserve">Мегафон(4G Хорошее)</v>
      </c>
      <c r="K283" s="637" t="str">
        <f>IFERROR(INDEX('показатель 504-п'!M:M,MATCH('УЦН 2.0 (24)'!A283,'показатель 504-п'!T:T,0)),"")</f>
        <v> </v>
      </c>
      <c r="L283" s="637" t="str">
        <f>IFERROR(INDEX('показатель 504-п'!N:N,MATCH('УЦН 2.0 (24)'!A283,'показатель 504-п'!T:T,0)),"")</f>
        <v xml:space="preserve">Теле2(4G Хорошее)</v>
      </c>
      <c r="M283" s="624"/>
      <c r="N283" s="622"/>
      <c r="O283" s="147"/>
      <c r="P283" s="147"/>
    </row>
    <row r="284" ht="14.25">
      <c r="A284" s="648">
        <v>666</v>
      </c>
      <c r="B284" s="649" t="str">
        <f>IFERROR(INDEX('показатель 504-п'!A:A,MATCH('УЦН 2.0 (24)'!A284,'показатель 504-п'!T:T,0)),"")</f>
        <v xml:space="preserve">Ирбейский р-н</v>
      </c>
      <c r="C284" s="654" t="s">
        <v>1491</v>
      </c>
      <c r="D284" s="636">
        <f>IFERROR(INDEX('показатель 504-п'!E:E,MATCH('УЦН 2.0 (24)'!A284,'показатель 504-п'!T:T,0)),"")</f>
        <v>137</v>
      </c>
      <c r="E284" s="652">
        <v>6</v>
      </c>
      <c r="F284" s="652"/>
      <c r="G284" s="660"/>
      <c r="H284" s="367" t="str">
        <f>IFERROR(INDEX('показатель 504-п'!J:J,MATCH('УЦН 2.0 (24)'!A284,'показатель 504-п'!T:T,0)),"")</f>
        <v xml:space="preserve">4G хор</v>
      </c>
      <c r="I284" s="636" t="str">
        <f>IFERROR(INDEX('показатель 504-п'!K:K,MATCH('УЦН 2.0 (24)'!A284,'показатель 504-п'!T:T,0)),"")</f>
        <v xml:space="preserve">Билайн(2G Низкое)</v>
      </c>
      <c r="J284" s="637" t="str">
        <f>IFERROR(INDEX('показатель 504-п'!L:L,MATCH('УЦН 2.0 (24)'!A284,'показатель 504-п'!T:T,0)),"")</f>
        <v xml:space="preserve">Мегафон(2G Низкое)</v>
      </c>
      <c r="K284" s="637" t="str">
        <f>IFERROR(INDEX('показатель 504-п'!M:M,MATCH('УЦН 2.0 (24)'!A284,'показатель 504-п'!T:T,0)),"")</f>
        <v xml:space="preserve">МТС(2G Низкое)</v>
      </c>
      <c r="L284" s="637" t="str">
        <f>IFERROR(INDEX('показатель 504-п'!N:N,MATCH('УЦН 2.0 (24)'!A284,'показатель 504-п'!T:T,0)),"")</f>
        <v xml:space="preserve">Теле2(4G Хорошее)</v>
      </c>
      <c r="M284" s="624"/>
      <c r="N284" s="622"/>
      <c r="O284" s="147"/>
      <c r="P284" s="147"/>
    </row>
    <row r="285" ht="14.25">
      <c r="A285" s="648">
        <v>695</v>
      </c>
      <c r="B285" s="649" t="str">
        <f>IFERROR(INDEX('показатель 504-п'!A:A,MATCH('УЦН 2.0 (24)'!A285,'показатель 504-п'!T:T,0)),"")</f>
        <v xml:space="preserve">Ирбейский р-н</v>
      </c>
      <c r="C285" s="654" t="s">
        <v>296</v>
      </c>
      <c r="D285" s="636">
        <f>IFERROR(INDEX('показатель 504-п'!E:E,MATCH('УЦН 2.0 (24)'!A285,'показатель 504-п'!T:T,0)),"")</f>
        <v>335</v>
      </c>
      <c r="E285" s="652">
        <v>6</v>
      </c>
      <c r="F285" s="652"/>
      <c r="G285" s="660"/>
      <c r="H285" s="367" t="str">
        <f>IFERROR(INDEX('показатель 504-п'!J:J,MATCH('УЦН 2.0 (24)'!A285,'показатель 504-п'!T:T,0)),"")</f>
        <v xml:space="preserve">4G хор</v>
      </c>
      <c r="I285" s="636" t="str">
        <f>IFERROR(INDEX('показатель 504-п'!K:K,MATCH('УЦН 2.0 (24)'!A285,'показатель 504-п'!T:T,0)),"")</f>
        <v xml:space="preserve">Билайн(2G Низкое)</v>
      </c>
      <c r="J285" s="637" t="str">
        <f>IFERROR(INDEX('показатель 504-п'!L:L,MATCH('УЦН 2.0 (24)'!A285,'показатель 504-п'!T:T,0)),"")</f>
        <v xml:space="preserve">Мегафон(2G Хорошее)</v>
      </c>
      <c r="K285" s="637" t="str">
        <f>IFERROR(INDEX('показатель 504-п'!M:M,MATCH('УЦН 2.0 (24)'!A285,'показатель 504-п'!T:T,0)),"")</f>
        <v xml:space="preserve">МТС(3G Хорошее)</v>
      </c>
      <c r="L285" s="637" t="str">
        <f>IFERROR(INDEX('показатель 504-п'!N:N,MATCH('УЦН 2.0 (24)'!A285,'показатель 504-п'!T:T,0)),"")</f>
        <v xml:space="preserve">Теле2(4G Хорошее)</v>
      </c>
      <c r="M285" s="624"/>
      <c r="N285" s="622"/>
      <c r="O285" s="147"/>
      <c r="P285" s="147"/>
    </row>
    <row r="286" ht="14.25">
      <c r="A286" s="648">
        <v>714</v>
      </c>
      <c r="B286" s="649" t="str">
        <f>IFERROR(INDEX('показатель 504-п'!A:A,MATCH('УЦН 2.0 (24)'!A286,'показатель 504-п'!T:T,0)),"")</f>
        <v xml:space="preserve">Казачинский р-н</v>
      </c>
      <c r="C286" s="654" t="s">
        <v>300</v>
      </c>
      <c r="D286" s="636">
        <f>IFERROR(INDEX('показатель 504-п'!E:E,MATCH('УЦН 2.0 (24)'!A286,'показатель 504-п'!T:T,0)),"")</f>
        <v>248</v>
      </c>
      <c r="E286" s="652">
        <v>6</v>
      </c>
      <c r="F286" s="652"/>
      <c r="G286" s="660"/>
      <c r="H286" s="367" t="str">
        <f>IFERROR(INDEX('показатель 504-п'!J:J,MATCH('УЦН 2.0 (24)'!A286,'показатель 504-п'!T:T,0)),"")</f>
        <v xml:space="preserve">3G хор</v>
      </c>
      <c r="I286" s="636" t="str">
        <f>IFERROR(INDEX('показатель 504-п'!K:K,MATCH('УЦН 2.0 (24)'!A286,'показатель 504-п'!T:T,0)),"")</f>
        <v xml:space="preserve">Билайн(2G Хорошее)</v>
      </c>
      <c r="J286" s="637" t="str">
        <f>IFERROR(INDEX('показатель 504-п'!L:L,MATCH('УЦН 2.0 (24)'!A286,'показатель 504-п'!T:T,0)),"")</f>
        <v xml:space="preserve">Мегафон(3G Хорошее)</v>
      </c>
      <c r="K286" s="637" t="str">
        <f>IFERROR(INDEX('показатель 504-п'!M:M,MATCH('УЦН 2.0 (24)'!A286,'показатель 504-п'!T:T,0)),"")</f>
        <v xml:space="preserve">МТС(3G Хорошее)</v>
      </c>
      <c r="L286" s="637" t="str">
        <f>IFERROR(INDEX('показатель 504-п'!N:N,MATCH('УЦН 2.0 (24)'!A286,'показатель 504-п'!T:T,0)),"")</f>
        <v xml:space="preserve">Теле2(2G Хорошее)</v>
      </c>
      <c r="M286" s="624"/>
      <c r="N286" s="622"/>
      <c r="O286" s="147"/>
      <c r="P286" s="147"/>
    </row>
    <row r="287" ht="14.25">
      <c r="A287" s="648">
        <v>809</v>
      </c>
      <c r="B287" s="649" t="str">
        <f>IFERROR(INDEX('показатель 504-п'!A:A,MATCH('УЦН 2.0 (24)'!A287,'показатель 504-п'!T:T,0)),"")</f>
        <v xml:space="preserve">Каратузский р-н</v>
      </c>
      <c r="C287" s="654" t="s">
        <v>178</v>
      </c>
      <c r="D287" s="636">
        <f>IFERROR(INDEX('показатель 504-п'!E:E,MATCH('УЦН 2.0 (24)'!A287,'показатель 504-п'!T:T,0)),"")</f>
        <v>433</v>
      </c>
      <c r="E287" s="652">
        <v>6</v>
      </c>
      <c r="F287" s="652"/>
      <c r="G287" s="660"/>
      <c r="H287" s="367" t="str">
        <f>IFERROR(INDEX('показатель 504-п'!J:J,MATCH('УЦН 2.0 (24)'!A287,'показатель 504-п'!T:T,0)),"")</f>
        <v xml:space="preserve">4G хор</v>
      </c>
      <c r="I287" s="636">
        <f>IFERROR(INDEX('показатель 504-п'!K:K,MATCH('УЦН 2.0 (24)'!A287,'показатель 504-п'!T:T,0)),"")</f>
        <v>0</v>
      </c>
      <c r="J287" s="637">
        <f>IFERROR(INDEX('показатель 504-п'!L:L,MATCH('УЦН 2.0 (24)'!A287,'показатель 504-п'!T:T,0)),"")</f>
        <v>0</v>
      </c>
      <c r="K287" s="637" t="str">
        <f>IFERROR(INDEX('показатель 504-п'!M:M,MATCH('УЦН 2.0 (24)'!A287,'показатель 504-п'!T:T,0)),"")</f>
        <v xml:space="preserve">МТС(4G Хорошее)</v>
      </c>
      <c r="L287" s="637">
        <f>IFERROR(INDEX('показатель 504-п'!N:N,MATCH('УЦН 2.0 (24)'!A287,'показатель 504-п'!T:T,0)),"")</f>
        <v>0</v>
      </c>
      <c r="M287" s="624"/>
      <c r="N287" s="622"/>
      <c r="O287" s="147"/>
      <c r="P287" s="147"/>
    </row>
    <row r="288" ht="14.25">
      <c r="A288" s="648">
        <v>900</v>
      </c>
      <c r="B288" s="649" t="str">
        <f>IFERROR(INDEX('показатель 504-п'!A:A,MATCH('УЦН 2.0 (24)'!A288,'показатель 504-п'!T:T,0)),"")</f>
        <v xml:space="preserve">Курагинский р-н</v>
      </c>
      <c r="C288" s="654" t="s">
        <v>1492</v>
      </c>
      <c r="D288" s="636">
        <f>IFERROR(INDEX('показатель 504-п'!E:E,MATCH('УЦН 2.0 (24)'!A288,'показатель 504-п'!T:T,0)),"")</f>
        <v>490</v>
      </c>
      <c r="E288" s="652">
        <v>6</v>
      </c>
      <c r="F288" s="652"/>
      <c r="G288" s="660"/>
      <c r="H288" s="367" t="str">
        <f>IFERROR(INDEX('показатель 504-п'!J:J,MATCH('УЦН 2.0 (24)'!A288,'показатель 504-п'!T:T,0)),"")</f>
        <v xml:space="preserve">3G хор</v>
      </c>
      <c r="I288" s="636" t="str">
        <f>IFERROR(INDEX('показатель 504-п'!K:K,MATCH('УЦН 2.0 (24)'!A288,'показатель 504-п'!T:T,0)),"")</f>
        <v xml:space="preserve">Билайн(3G Хорошее)</v>
      </c>
      <c r="J288" s="637" t="str">
        <f>IFERROR(INDEX('показатель 504-п'!L:L,MATCH('УЦН 2.0 (24)'!A288,'показатель 504-п'!T:T,0)),"")</f>
        <v xml:space="preserve">Мегафон(3G Хорошее)</v>
      </c>
      <c r="K288" s="637" t="str">
        <f>IFERROR(INDEX('показатель 504-п'!M:M,MATCH('УЦН 2.0 (24)'!A288,'показатель 504-п'!T:T,0)),"")</f>
        <v xml:space="preserve">МТС(3G Хорошее)</v>
      </c>
      <c r="L288" s="637" t="str">
        <f>IFERROR(INDEX('показатель 504-п'!N:N,MATCH('УЦН 2.0 (24)'!A288,'показатель 504-п'!T:T,0)),"")</f>
        <v xml:space="preserve">Теле2(3G Хорошее)</v>
      </c>
      <c r="M288" s="624"/>
      <c r="N288" s="622"/>
      <c r="O288" s="147"/>
      <c r="P288" s="147"/>
    </row>
    <row r="289" ht="14.25">
      <c r="A289" s="648">
        <v>993</v>
      </c>
      <c r="B289" s="649" t="str">
        <f>IFERROR(INDEX('показатель 504-п'!A:A,MATCH('УЦН 2.0 (24)'!A289,'показатель 504-п'!T:T,0)),"")</f>
        <v xml:space="preserve">Манский р-н</v>
      </c>
      <c r="C289" s="654" t="s">
        <v>346</v>
      </c>
      <c r="D289" s="636">
        <f>IFERROR(INDEX('показатель 504-п'!E:E,MATCH('УЦН 2.0 (24)'!A289,'показатель 504-п'!T:T,0)),"")</f>
        <v>252</v>
      </c>
      <c r="E289" s="652">
        <v>6</v>
      </c>
      <c r="F289" s="652"/>
      <c r="G289" s="660"/>
      <c r="H289" s="367" t="str">
        <f>IFERROR(INDEX('показатель 504-п'!J:J,MATCH('УЦН 2.0 (24)'!A289,'показатель 504-п'!T:T,0)),"")</f>
        <v xml:space="preserve">3G хор</v>
      </c>
      <c r="I289" s="636" t="str">
        <f>IFERROR(INDEX('показатель 504-п'!K:K,MATCH('УЦН 2.0 (24)'!A289,'показатель 504-п'!T:T,0)),"")</f>
        <v> </v>
      </c>
      <c r="J289" s="637" t="str">
        <f>IFERROR(INDEX('показатель 504-п'!L:L,MATCH('УЦН 2.0 (24)'!A289,'показатель 504-п'!T:T,0)),"")</f>
        <v> </v>
      </c>
      <c r="K289" s="637" t="str">
        <f>IFERROR(INDEX('показатель 504-п'!M:M,MATCH('УЦН 2.0 (24)'!A289,'показатель 504-п'!T:T,0)),"")</f>
        <v> </v>
      </c>
      <c r="L289" s="637" t="str">
        <f>IFERROR(INDEX('показатель 504-п'!N:N,MATCH('УЦН 2.0 (24)'!A289,'показатель 504-п'!T:T,0)),"")</f>
        <v xml:space="preserve">Теле2(3G Хорошее)</v>
      </c>
      <c r="M289" s="624"/>
      <c r="N289" s="622"/>
      <c r="O289" s="147"/>
      <c r="P289" s="147"/>
    </row>
    <row r="290" ht="14.25">
      <c r="A290" s="648">
        <v>982</v>
      </c>
      <c r="B290" s="649" t="str">
        <f>IFERROR(INDEX('показатель 504-п'!A:A,MATCH('УЦН 2.0 (24)'!A290,'показатель 504-п'!T:T,0)),"")</f>
        <v xml:space="preserve">Манский р-н</v>
      </c>
      <c r="C290" s="654" t="s">
        <v>636</v>
      </c>
      <c r="D290" s="636">
        <f>IFERROR(INDEX('показатель 504-п'!E:E,MATCH('УЦН 2.0 (24)'!A290,'показатель 504-п'!T:T,0)),"")</f>
        <v>380</v>
      </c>
      <c r="E290" s="652">
        <v>6</v>
      </c>
      <c r="F290" s="652"/>
      <c r="G290" s="660"/>
      <c r="H290" s="367" t="str">
        <f>IFERROR(INDEX('показатель 504-п'!J:J,MATCH('УЦН 2.0 (24)'!A290,'показатель 504-п'!T:T,0)),"")</f>
        <v xml:space="preserve">4G хор</v>
      </c>
      <c r="I290" s="636">
        <f>IFERROR(INDEX('показатель 504-п'!K:K,MATCH('УЦН 2.0 (24)'!A290,'показатель 504-п'!T:T,0)),"")</f>
        <v>0</v>
      </c>
      <c r="J290" s="637">
        <f>IFERROR(INDEX('показатель 504-п'!L:L,MATCH('УЦН 2.0 (24)'!A290,'показатель 504-п'!T:T,0)),"")</f>
        <v>0</v>
      </c>
      <c r="K290" s="637">
        <f>IFERROR(INDEX('показатель 504-п'!M:M,MATCH('УЦН 2.0 (24)'!A290,'показатель 504-п'!T:T,0)),"")</f>
        <v>0</v>
      </c>
      <c r="L290" s="637" t="str">
        <f>IFERROR(INDEX('показатель 504-п'!N:N,MATCH('УЦН 2.0 (24)'!A290,'показатель 504-п'!T:T,0)),"")</f>
        <v xml:space="preserve">Теле2(4G Хорошее)</v>
      </c>
      <c r="M290" s="624"/>
      <c r="N290" s="622"/>
      <c r="O290" s="147"/>
      <c r="P290" s="147"/>
    </row>
    <row r="291" ht="14.25">
      <c r="A291" s="648">
        <v>995</v>
      </c>
      <c r="B291" s="649" t="str">
        <f>IFERROR(INDEX('показатель 504-п'!A:A,MATCH('УЦН 2.0 (24)'!A291,'показатель 504-п'!T:T,0)),"")</f>
        <v xml:space="preserve">Манский р-н</v>
      </c>
      <c r="C291" s="654" t="s">
        <v>347</v>
      </c>
      <c r="D291" s="636">
        <f>IFERROR(INDEX('показатель 504-п'!E:E,MATCH('УЦН 2.0 (24)'!A291,'показатель 504-п'!T:T,0)),"")</f>
        <v>342</v>
      </c>
      <c r="E291" s="652">
        <v>6</v>
      </c>
      <c r="F291" s="652"/>
      <c r="G291" s="660"/>
      <c r="H291" s="367" t="str">
        <f>IFERROR(INDEX('показатель 504-п'!J:J,MATCH('УЦН 2.0 (24)'!A291,'показатель 504-п'!T:T,0)),"")</f>
        <v xml:space="preserve">4G хор</v>
      </c>
      <c r="I291" s="636" t="str">
        <f>IFERROR(INDEX('показатель 504-п'!K:K,MATCH('УЦН 2.0 (24)'!A291,'показатель 504-п'!T:T,0)),"")</f>
        <v> </v>
      </c>
      <c r="J291" s="637" t="str">
        <f>IFERROR(INDEX('показатель 504-п'!L:L,MATCH('УЦН 2.0 (24)'!A291,'показатель 504-п'!T:T,0)),"")</f>
        <v xml:space="preserve">Мегафон(4G Хорошее)</v>
      </c>
      <c r="K291" s="637" t="str">
        <f>IFERROR(INDEX('показатель 504-п'!M:M,MATCH('УЦН 2.0 (24)'!A291,'показатель 504-п'!T:T,0)),"")</f>
        <v> </v>
      </c>
      <c r="L291" s="637" t="str">
        <f>IFERROR(INDEX('показатель 504-п'!N:N,MATCH('УЦН 2.0 (24)'!A291,'показатель 504-п'!T:T,0)),"")</f>
        <v> </v>
      </c>
      <c r="M291" s="624"/>
      <c r="N291" s="622"/>
      <c r="O291" s="147"/>
      <c r="P291" s="147"/>
    </row>
    <row r="292" ht="14.25">
      <c r="A292" s="648">
        <v>1018</v>
      </c>
      <c r="B292" s="649" t="str">
        <f>IFERROR(INDEX('показатель 504-п'!A:A,MATCH('УЦН 2.0 (24)'!A292,'показатель 504-п'!T:T,0)),"")</f>
        <v xml:space="preserve">Минусинский р-н</v>
      </c>
      <c r="C292" s="654" t="s">
        <v>351</v>
      </c>
      <c r="D292" s="636">
        <f>IFERROR(INDEX('показатель 504-п'!E:E,MATCH('УЦН 2.0 (24)'!A292,'показатель 504-п'!T:T,0)),"")</f>
        <v>298</v>
      </c>
      <c r="E292" s="652">
        <v>6</v>
      </c>
      <c r="F292" s="652"/>
      <c r="G292" s="660"/>
      <c r="H292" s="367" t="str">
        <f>IFERROR(INDEX('показатель 504-п'!J:J,MATCH('УЦН 2.0 (24)'!A292,'показатель 504-п'!T:T,0)),"")</f>
        <v xml:space="preserve">4G хор</v>
      </c>
      <c r="I292" s="636" t="str">
        <f>IFERROR(INDEX('показатель 504-п'!K:K,MATCH('УЦН 2.0 (24)'!A292,'показатель 504-п'!T:T,0)),"")</f>
        <v> </v>
      </c>
      <c r="J292" s="637" t="str">
        <f>IFERROR(INDEX('показатель 504-п'!L:L,MATCH('УЦН 2.0 (24)'!A292,'показатель 504-п'!T:T,0)),"")</f>
        <v xml:space="preserve">Мегафон(4G Хорошее)</v>
      </c>
      <c r="K292" s="637" t="str">
        <f>IFERROR(INDEX('показатель 504-п'!M:M,MATCH('УЦН 2.0 (24)'!A292,'показатель 504-п'!T:T,0)),"")</f>
        <v xml:space="preserve">МТС(4G Хорошее)</v>
      </c>
      <c r="L292" s="637" t="str">
        <f>IFERROR(INDEX('показатель 504-п'!N:N,MATCH('УЦН 2.0 (24)'!A292,'показатель 504-п'!T:T,0)),"")</f>
        <v xml:space="preserve">Теле2(4G Хорошее)</v>
      </c>
      <c r="M292" s="624"/>
      <c r="N292" s="622"/>
      <c r="O292" s="147"/>
      <c r="P292" s="147"/>
    </row>
    <row r="293" ht="14.25">
      <c r="A293" s="648">
        <v>1069</v>
      </c>
      <c r="B293" s="649" t="str">
        <f>IFERROR(INDEX('показатель 504-п'!A:A,MATCH('УЦН 2.0 (24)'!A293,'показатель 504-п'!T:T,0)),"")</f>
        <v xml:space="preserve">Мотыгинский р-н</v>
      </c>
      <c r="C293" s="654" t="s">
        <v>1493</v>
      </c>
      <c r="D293" s="636">
        <f>IFERROR(INDEX('показатель 504-п'!E:E,MATCH('УЦН 2.0 (24)'!A293,'показатель 504-п'!T:T,0)),"")</f>
        <v>293</v>
      </c>
      <c r="E293" s="652">
        <v>6</v>
      </c>
      <c r="F293" s="652"/>
      <c r="G293" s="660"/>
      <c r="H293" s="367" t="str">
        <f>IFERROR(INDEX('показатель 504-п'!J:J,MATCH('УЦН 2.0 (24)'!A293,'показатель 504-п'!T:T,0)),"")</f>
        <v xml:space="preserve">4G хор</v>
      </c>
      <c r="I293" s="636" t="str">
        <f>IFERROR(INDEX('показатель 504-п'!K:K,MATCH('УЦН 2.0 (24)'!A293,'показатель 504-п'!T:T,0)),"")</f>
        <v xml:space="preserve">Билайн(4G Хорошее)</v>
      </c>
      <c r="J293" s="637" t="str">
        <f>IFERROR(INDEX('показатель 504-п'!L:L,MATCH('УЦН 2.0 (24)'!A293,'показатель 504-п'!T:T,0)),"")</f>
        <v xml:space="preserve">Мегафон(4G Хорошее)</v>
      </c>
      <c r="K293" s="637" t="str">
        <f>IFERROR(INDEX('показатель 504-п'!M:M,MATCH('УЦН 2.0 (24)'!A293,'показатель 504-п'!T:T,0)),"")</f>
        <v xml:space="preserve">МТС(4G Хорошее)</v>
      </c>
      <c r="L293" s="637" t="str">
        <f>IFERROR(INDEX('показатель 504-п'!N:N,MATCH('УЦН 2.0 (24)'!A293,'показатель 504-п'!T:T,0)),"")</f>
        <v xml:space="preserve">Теле2(4G Хорошее)</v>
      </c>
      <c r="M293" s="624"/>
      <c r="N293" s="622"/>
      <c r="O293" s="147"/>
      <c r="P293" s="147"/>
    </row>
    <row r="294" ht="14.25">
      <c r="A294" s="648">
        <v>1183</v>
      </c>
      <c r="B294" s="649" t="str">
        <f>IFERROR(INDEX('показатель 504-п'!A:A,MATCH('УЦН 2.0 (24)'!A294,'показатель 504-п'!T:T,0)),"")</f>
        <v xml:space="preserve">Нижнеингашский р-н</v>
      </c>
      <c r="C294" s="654" t="s">
        <v>181</v>
      </c>
      <c r="D294" s="636">
        <f>IFERROR(INDEX('показатель 504-п'!E:E,MATCH('УЦН 2.0 (24)'!A294,'показатель 504-п'!T:T,0)),"")</f>
        <v>235</v>
      </c>
      <c r="E294" s="652">
        <v>6</v>
      </c>
      <c r="F294" s="652"/>
      <c r="G294" s="660"/>
      <c r="H294" s="367" t="str">
        <f>IFERROR(INDEX('показатель 504-п'!J:J,MATCH('УЦН 2.0 (24)'!A294,'показатель 504-п'!T:T,0)),"")</f>
        <v xml:space="preserve">4G хор</v>
      </c>
      <c r="I294" s="636">
        <f>IFERROR(INDEX('показатель 504-п'!K:K,MATCH('УЦН 2.0 (24)'!A294,'показатель 504-п'!T:T,0)),"")</f>
        <v>0</v>
      </c>
      <c r="J294" s="637">
        <f>IFERROR(INDEX('показатель 504-п'!L:L,MATCH('УЦН 2.0 (24)'!A294,'показатель 504-п'!T:T,0)),"")</f>
        <v>0</v>
      </c>
      <c r="K294" s="637" t="str">
        <f>IFERROR(INDEX('показатель 504-п'!M:M,MATCH('УЦН 2.0 (24)'!A294,'показатель 504-п'!T:T,0)),"")</f>
        <v xml:space="preserve">МТС(4G Хорошее)</v>
      </c>
      <c r="L294" s="637">
        <f>IFERROR(INDEX('показатель 504-п'!N:N,MATCH('УЦН 2.0 (24)'!A294,'показатель 504-п'!T:T,0)),"")</f>
        <v>0</v>
      </c>
      <c r="M294" s="624"/>
      <c r="N294" s="622"/>
      <c r="O294" s="147"/>
      <c r="P294" s="147"/>
    </row>
    <row r="295" ht="14.25">
      <c r="A295" s="648">
        <v>1254</v>
      </c>
      <c r="B295" s="649" t="str">
        <f>IFERROR(INDEX('показатель 504-п'!A:A,MATCH('УЦН 2.0 (24)'!A295,'показатель 504-п'!T:T,0)),"")</f>
        <v xml:space="preserve">Партизанский р-н</v>
      </c>
      <c r="C295" s="654" t="s">
        <v>390</v>
      </c>
      <c r="D295" s="636">
        <f>IFERROR(INDEX('показатель 504-п'!E:E,MATCH('УЦН 2.0 (24)'!A295,'показатель 504-п'!T:T,0)),"")</f>
        <v>272</v>
      </c>
      <c r="E295" s="652">
        <v>6</v>
      </c>
      <c r="F295" s="652"/>
      <c r="G295" s="660"/>
      <c r="H295" s="367" t="str">
        <f>IFERROR(INDEX('показатель 504-п'!J:J,MATCH('УЦН 2.0 (24)'!A295,'показатель 504-п'!T:T,0)),"")</f>
        <v xml:space="preserve">4G низ</v>
      </c>
      <c r="I295" s="636" t="str">
        <f>IFERROR(INDEX('показатель 504-п'!K:K,MATCH('УЦН 2.0 (24)'!A295,'показатель 504-п'!T:T,0)),"")</f>
        <v xml:space="preserve">Билайн(2G Низкое)</v>
      </c>
      <c r="J295" s="637" t="str">
        <f>IFERROR(INDEX('показатель 504-п'!L:L,MATCH('УЦН 2.0 (24)'!A295,'показатель 504-п'!T:T,0)),"")</f>
        <v xml:space="preserve">Мегафон(3G Низкое)</v>
      </c>
      <c r="K295" s="637" t="str">
        <f>IFERROR(INDEX('показатель 504-п'!M:M,MATCH('УЦН 2.0 (24)'!A295,'показатель 504-п'!T:T,0)),"")</f>
        <v> </v>
      </c>
      <c r="L295" s="637" t="str">
        <f>IFERROR(INDEX('показатель 504-п'!N:N,MATCH('УЦН 2.0 (24)'!A295,'показатель 504-п'!T:T,0)),"")</f>
        <v xml:space="preserve">Теле2(4G Низкое)</v>
      </c>
      <c r="M295" s="624"/>
      <c r="N295" s="622"/>
      <c r="O295" s="147"/>
      <c r="P295" s="147"/>
    </row>
    <row r="296" ht="14.25">
      <c r="A296" s="648">
        <v>1257</v>
      </c>
      <c r="B296" s="649" t="str">
        <f>IFERROR(INDEX('показатель 504-п'!A:A,MATCH('УЦН 2.0 (24)'!A296,'показатель 504-п'!T:T,0)),"")</f>
        <v xml:space="preserve">Партизанский р-н</v>
      </c>
      <c r="C296" s="654" t="s">
        <v>184</v>
      </c>
      <c r="D296" s="636">
        <f>IFERROR(INDEX('показатель 504-п'!E:E,MATCH('УЦН 2.0 (24)'!A296,'показатель 504-п'!T:T,0)),"")</f>
        <v>129</v>
      </c>
      <c r="E296" s="652">
        <v>6</v>
      </c>
      <c r="F296" s="652"/>
      <c r="G296" s="660"/>
      <c r="H296" s="367" t="str">
        <f>IFERROR(INDEX('показатель 504-п'!J:J,MATCH('УЦН 2.0 (24)'!A296,'показатель 504-п'!T:T,0)),"")</f>
        <v xml:space="preserve">4G хор</v>
      </c>
      <c r="I296" s="636">
        <f>IFERROR(INDEX('показатель 504-п'!K:K,MATCH('УЦН 2.0 (24)'!A296,'показатель 504-п'!T:T,0)),"")</f>
        <v>0</v>
      </c>
      <c r="J296" s="637">
        <f>IFERROR(INDEX('показатель 504-п'!L:L,MATCH('УЦН 2.0 (24)'!A296,'показатель 504-п'!T:T,0)),"")</f>
        <v>0</v>
      </c>
      <c r="K296" s="637">
        <f>IFERROR(INDEX('показатель 504-п'!M:M,MATCH('УЦН 2.0 (24)'!A296,'показатель 504-п'!T:T,0)),"")</f>
        <v>0</v>
      </c>
      <c r="L296" s="637" t="str">
        <f>IFERROR(INDEX('показатель 504-п'!N:N,MATCH('УЦН 2.0 (24)'!A296,'показатель 504-п'!T:T,0)),"")</f>
        <v xml:space="preserve">Теле2(4G Хорошее)</v>
      </c>
      <c r="M296" s="624"/>
      <c r="N296" s="622"/>
      <c r="O296" s="147"/>
      <c r="P296" s="147"/>
    </row>
    <row r="297" ht="14.25">
      <c r="A297" s="648">
        <v>1248</v>
      </c>
      <c r="B297" s="649" t="str">
        <f>IFERROR(INDEX('показатель 504-п'!A:A,MATCH('УЦН 2.0 (24)'!A297,'показатель 504-п'!T:T,0)),"")</f>
        <v xml:space="preserve">Партизанский р-н</v>
      </c>
      <c r="C297" s="654" t="s">
        <v>182</v>
      </c>
      <c r="D297" s="636">
        <f>IFERROR(INDEX('показатель 504-п'!E:E,MATCH('УЦН 2.0 (24)'!A297,'показатель 504-п'!T:T,0)),"")</f>
        <v>454</v>
      </c>
      <c r="E297" s="652">
        <v>6</v>
      </c>
      <c r="F297" s="652"/>
      <c r="G297" s="660"/>
      <c r="H297" s="367" t="str">
        <f>IFERROR(INDEX('показатель 504-п'!J:J,MATCH('УЦН 2.0 (24)'!A297,'показатель 504-п'!T:T,0)),"")</f>
        <v xml:space="preserve">4G хор</v>
      </c>
      <c r="I297" s="636">
        <f>IFERROR(INDEX('показатель 504-п'!K:K,MATCH('УЦН 2.0 (24)'!A297,'показатель 504-п'!T:T,0)),"")</f>
        <v>0</v>
      </c>
      <c r="J297" s="637">
        <f>IFERROR(INDEX('показатель 504-п'!L:L,MATCH('УЦН 2.0 (24)'!A297,'показатель 504-п'!T:T,0)),"")</f>
        <v>0</v>
      </c>
      <c r="K297" s="637">
        <f>IFERROR(INDEX('показатель 504-п'!M:M,MATCH('УЦН 2.0 (24)'!A297,'показатель 504-п'!T:T,0)),"")</f>
        <v>0</v>
      </c>
      <c r="L297" s="637" t="str">
        <f>IFERROR(INDEX('показатель 504-п'!N:N,MATCH('УЦН 2.0 (24)'!A297,'показатель 504-п'!T:T,0)),"")</f>
        <v xml:space="preserve">Теле2(4G Хорошее)</v>
      </c>
      <c r="M297" s="624"/>
      <c r="N297" s="622"/>
      <c r="O297" s="147"/>
      <c r="P297" s="147"/>
    </row>
    <row r="298" ht="14.25">
      <c r="A298" s="648">
        <v>1313</v>
      </c>
      <c r="B298" s="649" t="str">
        <f>IFERROR(INDEX('показатель 504-п'!A:A,MATCH('УЦН 2.0 (24)'!A298,'показатель 504-п'!T:T,0)),"")</f>
        <v xml:space="preserve">Рыбинский р-н</v>
      </c>
      <c r="C298" s="654" t="s">
        <v>1494</v>
      </c>
      <c r="D298" s="636">
        <f>IFERROR(INDEX('показатель 504-п'!E:E,MATCH('УЦН 2.0 (24)'!A298,'показатель 504-п'!T:T,0)),"")</f>
        <v>164</v>
      </c>
      <c r="E298" s="652">
        <v>6</v>
      </c>
      <c r="F298" s="652"/>
      <c r="G298" s="660"/>
      <c r="H298" s="367" t="str">
        <f>IFERROR(INDEX('показатель 504-п'!J:J,MATCH('УЦН 2.0 (24)'!A298,'показатель 504-п'!T:T,0)),"")</f>
        <v xml:space="preserve">4G хор</v>
      </c>
      <c r="I298" s="636" t="str">
        <f>IFERROR(INDEX('показатель 504-п'!K:K,MATCH('УЦН 2.0 (24)'!A298,'показатель 504-п'!T:T,0)),"")</f>
        <v xml:space="preserve">Билайн(2G Низкое)</v>
      </c>
      <c r="J298" s="637" t="str">
        <f>IFERROR(INDEX('показатель 504-п'!L:L,MATCH('УЦН 2.0 (24)'!A298,'показатель 504-п'!T:T,0)),"")</f>
        <v xml:space="preserve">Мегафон(2G Низкое)</v>
      </c>
      <c r="K298" s="637" t="str">
        <f>IFERROR(INDEX('показатель 504-п'!M:M,MATCH('УЦН 2.0 (24)'!A298,'показатель 504-п'!T:T,0)),"")</f>
        <v xml:space="preserve">МТС(2G Низкое)</v>
      </c>
      <c r="L298" s="637" t="str">
        <f>IFERROR(INDEX('показатель 504-п'!N:N,MATCH('УЦН 2.0 (24)'!A298,'показатель 504-п'!T:T,0)),"")</f>
        <v xml:space="preserve">Теле2(4G Хорошее)</v>
      </c>
      <c r="M298" s="624"/>
      <c r="N298" s="622"/>
      <c r="O298" s="147"/>
      <c r="P298" s="147"/>
    </row>
    <row r="299" ht="14.25">
      <c r="A299" s="648">
        <v>1329</v>
      </c>
      <c r="B299" s="649" t="str">
        <f>IFERROR(INDEX('показатель 504-п'!A:A,MATCH('УЦН 2.0 (24)'!A299,'показатель 504-п'!T:T,0)),"")</f>
        <v xml:space="preserve">Рыбинский р-н</v>
      </c>
      <c r="C299" s="654" t="s">
        <v>1495</v>
      </c>
      <c r="D299" s="636">
        <f>IFERROR(INDEX('показатель 504-п'!E:E,MATCH('УЦН 2.0 (24)'!A299,'показатель 504-п'!T:T,0)),"")</f>
        <v>157</v>
      </c>
      <c r="E299" s="652">
        <v>6</v>
      </c>
      <c r="F299" s="652"/>
      <c r="G299" s="660"/>
      <c r="H299" s="367" t="str">
        <f>IFERROR(INDEX('показатель 504-п'!J:J,MATCH('УЦН 2.0 (24)'!A299,'показатель 504-п'!T:T,0)),"")</f>
        <v xml:space="preserve">3G хор</v>
      </c>
      <c r="I299" s="636" t="str">
        <f>IFERROR(INDEX('показатель 504-п'!K:K,MATCH('УЦН 2.0 (24)'!A299,'показатель 504-п'!T:T,0)),"")</f>
        <v xml:space="preserve">Билайн(3G Хорошее)</v>
      </c>
      <c r="J299" s="637" t="str">
        <f>IFERROR(INDEX('показатель 504-п'!L:L,MATCH('УЦН 2.0 (24)'!A299,'показатель 504-п'!T:T,0)),"")</f>
        <v xml:space="preserve">Мегафон(3G Хорошее)</v>
      </c>
      <c r="K299" s="637" t="str">
        <f>IFERROR(INDEX('показатель 504-п'!M:M,MATCH('УЦН 2.0 (24)'!A299,'показатель 504-п'!T:T,0)),"")</f>
        <v xml:space="preserve">МТС(3G Хорошее)</v>
      </c>
      <c r="L299" s="637" t="str">
        <f>IFERROR(INDEX('показатель 504-п'!N:N,MATCH('УЦН 2.0 (24)'!A299,'показатель 504-п'!T:T,0)),"")</f>
        <v xml:space="preserve">Теле2(3G Хорошее)</v>
      </c>
      <c r="M299" s="624"/>
      <c r="N299" s="622"/>
      <c r="O299" s="147"/>
      <c r="P299" s="147"/>
    </row>
    <row r="300" ht="14.25">
      <c r="A300" s="648">
        <v>1383</v>
      </c>
      <c r="B300" s="649" t="str">
        <f>IFERROR(INDEX('показатель 504-п'!A:A,MATCH('УЦН 2.0 (24)'!A300,'показатель 504-п'!T:T,0)),"")</f>
        <v xml:space="preserve">Северо-Енисейский р-н</v>
      </c>
      <c r="C300" s="654" t="s">
        <v>1496</v>
      </c>
      <c r="D300" s="636">
        <f>IFERROR(INDEX('показатель 504-п'!E:E,MATCH('УЦН 2.0 (24)'!A300,'показатель 504-п'!T:T,0)),"")</f>
        <v>467</v>
      </c>
      <c r="E300" s="652">
        <v>6</v>
      </c>
      <c r="F300" s="652"/>
      <c r="G300" s="660"/>
      <c r="H300" s="367" t="str">
        <f>IFERROR(INDEX('показатель 504-п'!J:J,MATCH('УЦН 2.0 (24)'!A300,'показатель 504-п'!T:T,0)),"")</f>
        <v xml:space="preserve">4G хор</v>
      </c>
      <c r="I300" s="636" t="str">
        <f>IFERROR(INDEX('показатель 504-п'!K:K,MATCH('УЦН 2.0 (24)'!A300,'показатель 504-п'!T:T,0)),"")</f>
        <v> </v>
      </c>
      <c r="J300" s="637" t="str">
        <f>IFERROR(INDEX('показатель 504-п'!L:L,MATCH('УЦН 2.0 (24)'!A300,'показатель 504-п'!T:T,0)),"")</f>
        <v xml:space="preserve">Мегафон(4G Хорошее)</v>
      </c>
      <c r="K300" s="637" t="str">
        <f>IFERROR(INDEX('показатель 504-п'!M:M,MATCH('УЦН 2.0 (24)'!A300,'показатель 504-п'!T:T,0)),"")</f>
        <v> </v>
      </c>
      <c r="L300" s="637" t="str">
        <f>IFERROR(INDEX('показатель 504-п'!N:N,MATCH('УЦН 2.0 (24)'!A300,'показатель 504-п'!T:T,0)),"")</f>
        <v xml:space="preserve">Теле2(2G низкое)</v>
      </c>
      <c r="M300" s="624"/>
      <c r="N300" s="622"/>
      <c r="O300" s="147"/>
      <c r="P300" s="147"/>
    </row>
    <row r="301" ht="14.25">
      <c r="A301" s="648">
        <v>1406</v>
      </c>
      <c r="B301" s="649" t="str">
        <f>IFERROR(INDEX('показатель 504-п'!A:A,MATCH('УЦН 2.0 (24)'!A301,'показатель 504-п'!T:T,0)),"")</f>
        <v xml:space="preserve">Сухобузимский р-н</v>
      </c>
      <c r="C301" s="654" t="s">
        <v>410</v>
      </c>
      <c r="D301" s="636">
        <f>IFERROR(INDEX('показатель 504-п'!E:E,MATCH('УЦН 2.0 (24)'!A301,'показатель 504-п'!T:T,0)),"")</f>
        <v>450</v>
      </c>
      <c r="E301" s="652">
        <v>6</v>
      </c>
      <c r="F301" s="652"/>
      <c r="G301" s="660"/>
      <c r="H301" s="367" t="str">
        <f>IFERROR(INDEX('показатель 504-п'!J:J,MATCH('УЦН 2.0 (24)'!A301,'показатель 504-п'!T:T,0)),"")</f>
        <v xml:space="preserve">3G хор</v>
      </c>
      <c r="I301" s="636" t="str">
        <f>IFERROR(INDEX('показатель 504-п'!K:K,MATCH('УЦН 2.0 (24)'!A301,'показатель 504-п'!T:T,0)),"")</f>
        <v> </v>
      </c>
      <c r="J301" s="637" t="str">
        <f>IFERROR(INDEX('показатель 504-п'!L:L,MATCH('УЦН 2.0 (24)'!A301,'показатель 504-п'!T:T,0)),"")</f>
        <v xml:space="preserve">Мегафон(3G Хорошее)</v>
      </c>
      <c r="K301" s="637" t="str">
        <f>IFERROR(INDEX('показатель 504-п'!M:M,MATCH('УЦН 2.0 (24)'!A301,'показатель 504-п'!T:T,0)),"")</f>
        <v> </v>
      </c>
      <c r="L301" s="637" t="str">
        <f>IFERROR(INDEX('показатель 504-п'!N:N,MATCH('УЦН 2.0 (24)'!A301,'показатель 504-п'!T:T,0)),"")</f>
        <v> </v>
      </c>
      <c r="M301" s="624"/>
      <c r="N301" s="622"/>
      <c r="O301" s="147"/>
      <c r="P301" s="147"/>
    </row>
    <row r="302" ht="14.25">
      <c r="A302" s="648">
        <v>1404</v>
      </c>
      <c r="B302" s="649" t="str">
        <f>IFERROR(INDEX('показатель 504-п'!A:A,MATCH('УЦН 2.0 (24)'!A302,'показатель 504-п'!T:T,0)),"")</f>
        <v xml:space="preserve">Сухобузимский р-н</v>
      </c>
      <c r="C302" s="654" t="s">
        <v>409</v>
      </c>
      <c r="D302" s="636">
        <f>IFERROR(INDEX('показатель 504-п'!E:E,MATCH('УЦН 2.0 (24)'!A302,'показатель 504-п'!T:T,0)),"")</f>
        <v>295</v>
      </c>
      <c r="E302" s="652">
        <v>6</v>
      </c>
      <c r="F302" s="652"/>
      <c r="G302" s="660"/>
      <c r="H302" s="367" t="str">
        <f>IFERROR(INDEX('показатель 504-п'!J:J,MATCH('УЦН 2.0 (24)'!A302,'показатель 504-п'!T:T,0)),"")</f>
        <v xml:space="preserve">4G хор</v>
      </c>
      <c r="I302" s="636">
        <f>IFERROR(INDEX('показатель 504-п'!K:K,MATCH('УЦН 2.0 (24)'!A302,'показатель 504-п'!T:T,0)),"")</f>
        <v>0</v>
      </c>
      <c r="J302" s="637" t="str">
        <f>IFERROR(INDEX('показатель 504-п'!L:L,MATCH('УЦН 2.0 (24)'!A302,'показатель 504-п'!T:T,0)),"")</f>
        <v xml:space="preserve">Мегафон(4G Хорошее)</v>
      </c>
      <c r="K302" s="637">
        <f>IFERROR(INDEX('показатель 504-п'!M:M,MATCH('УЦН 2.0 (24)'!A302,'показатель 504-п'!T:T,0)),"")</f>
        <v>0</v>
      </c>
      <c r="L302" s="637">
        <f>IFERROR(INDEX('показатель 504-п'!N:N,MATCH('УЦН 2.0 (24)'!A302,'показатель 504-п'!T:T,0)),"")</f>
        <v>0</v>
      </c>
      <c r="M302" s="624"/>
      <c r="N302" s="622"/>
      <c r="O302" s="147"/>
      <c r="P302" s="147"/>
    </row>
    <row r="303" ht="14.25">
      <c r="A303" s="648">
        <v>1462</v>
      </c>
      <c r="B303" s="649" t="str">
        <f>IFERROR(INDEX('показатель 504-п'!A:A,MATCH('УЦН 2.0 (24)'!A303,'показатель 504-п'!T:T,0)),"")</f>
        <v xml:space="preserve">Тасеевский р-н</v>
      </c>
      <c r="C303" s="654" t="s">
        <v>1497</v>
      </c>
      <c r="D303" s="636">
        <f>IFERROR(INDEX('показатель 504-п'!E:E,MATCH('УЦН 2.0 (24)'!A303,'показатель 504-п'!T:T,0)),"")</f>
        <v>112</v>
      </c>
      <c r="E303" s="652">
        <v>6</v>
      </c>
      <c r="F303" s="652"/>
      <c r="G303" s="660"/>
      <c r="H303" s="367" t="str">
        <f>IFERROR(INDEX('показатель 504-п'!J:J,MATCH('УЦН 2.0 (24)'!A303,'показатель 504-п'!T:T,0)),"")</f>
        <v xml:space="preserve">3G низ</v>
      </c>
      <c r="I303" s="636" t="str">
        <f>IFERROR(INDEX('показатель 504-п'!K:K,MATCH('УЦН 2.0 (24)'!A303,'показатель 504-п'!T:T,0)),"")</f>
        <v> </v>
      </c>
      <c r="J303" s="637" t="str">
        <f>IFERROR(INDEX('показатель 504-п'!L:L,MATCH('УЦН 2.0 (24)'!A303,'показатель 504-п'!T:T,0)),"")</f>
        <v> </v>
      </c>
      <c r="K303" s="637" t="str">
        <f>IFERROR(INDEX('показатель 504-п'!M:M,MATCH('УЦН 2.0 (24)'!A303,'показатель 504-п'!T:T,0)),"")</f>
        <v> </v>
      </c>
      <c r="L303" s="637" t="str">
        <f>IFERROR(INDEX('показатель 504-п'!N:N,MATCH('УЦН 2.0 (24)'!A303,'показатель 504-п'!T:T,0)),"")</f>
        <v xml:space="preserve">Теле2(3G Низкое)</v>
      </c>
      <c r="M303" s="624"/>
      <c r="N303" s="622"/>
      <c r="O303" s="147"/>
      <c r="P303" s="147"/>
    </row>
    <row r="304" ht="14.25">
      <c r="A304" s="648">
        <v>1489</v>
      </c>
      <c r="B304" s="649" t="str">
        <f>IFERROR(INDEX('показатель 504-п'!A:A,MATCH('УЦН 2.0 (24)'!A304,'показатель 504-п'!T:T,0)),"")</f>
        <v xml:space="preserve">Туруханский р-н</v>
      </c>
      <c r="C304" s="654" t="s">
        <v>55</v>
      </c>
      <c r="D304" s="636">
        <f>IFERROR(INDEX('показатель 504-п'!E:E,MATCH('УЦН 2.0 (24)'!A304,'показатель 504-п'!T:T,0)),"")</f>
        <v>249</v>
      </c>
      <c r="E304" s="652">
        <v>6</v>
      </c>
      <c r="F304" s="652"/>
      <c r="G304" s="660"/>
      <c r="H304" s="367" t="str">
        <f>IFERROR(INDEX('показатель 504-п'!J:J,MATCH('УЦН 2.0 (24)'!A304,'показатель 504-п'!T:T,0)),"")</f>
        <v>-</v>
      </c>
      <c r="I304" s="636" t="str">
        <f>IFERROR(INDEX('показатель 504-п'!K:K,MATCH('УЦН 2.0 (24)'!A304,'показатель 504-п'!T:T,0)),"")</f>
        <v> </v>
      </c>
      <c r="J304" s="637" t="str">
        <f>IFERROR(INDEX('показатель 504-п'!L:L,MATCH('УЦН 2.0 (24)'!A304,'показатель 504-п'!T:T,0)),"")</f>
        <v> </v>
      </c>
      <c r="K304" s="637" t="str">
        <f>IFERROR(INDEX('показатель 504-п'!M:M,MATCH('УЦН 2.0 (24)'!A304,'показатель 504-п'!T:T,0)),"")</f>
        <v> </v>
      </c>
      <c r="L304" s="637" t="str">
        <f>IFERROR(INDEX('показатель 504-п'!N:N,MATCH('УЦН 2.0 (24)'!A304,'показатель 504-п'!T:T,0)),"")</f>
        <v> </v>
      </c>
      <c r="M304" s="624"/>
      <c r="N304" s="622"/>
      <c r="O304" s="147"/>
      <c r="P304" s="147"/>
    </row>
    <row r="305" ht="14.25">
      <c r="A305" s="648">
        <v>1695</v>
      </c>
      <c r="B305" s="649" t="str">
        <f>IFERROR(INDEX('показатель 504-п'!A:A,MATCH('УЦН 2.0 (24)'!A305,'показатель 504-п'!T:T,0)),"")</f>
        <v xml:space="preserve">Шушенский р-н</v>
      </c>
      <c r="C305" s="654" t="s">
        <v>1253</v>
      </c>
      <c r="D305" s="636">
        <f>IFERROR(INDEX('показатель 504-п'!E:E,MATCH('УЦН 2.0 (24)'!A305,'показатель 504-п'!T:T,0)),"")</f>
        <v>117</v>
      </c>
      <c r="E305" s="652">
        <v>6</v>
      </c>
      <c r="F305" s="652"/>
      <c r="G305" s="660"/>
      <c r="H305" s="367" t="str">
        <f>IFERROR(INDEX('показатель 504-п'!J:J,MATCH('УЦН 2.0 (24)'!A305,'показатель 504-п'!T:T,0)),"")</f>
        <v xml:space="preserve">4G хор</v>
      </c>
      <c r="I305" s="636">
        <f>IFERROR(INDEX('показатель 504-п'!K:K,MATCH('УЦН 2.0 (24)'!A305,'показатель 504-п'!T:T,0)),"")</f>
        <v>0</v>
      </c>
      <c r="J305" s="637">
        <f>IFERROR(INDEX('показатель 504-п'!L:L,MATCH('УЦН 2.0 (24)'!A305,'показатель 504-п'!T:T,0)),"")</f>
        <v>0</v>
      </c>
      <c r="K305" s="637">
        <f>IFERROR(INDEX('показатель 504-п'!M:M,MATCH('УЦН 2.0 (24)'!A305,'показатель 504-п'!T:T,0)),"")</f>
        <v>0</v>
      </c>
      <c r="L305" s="637" t="str">
        <f>IFERROR(INDEX('показатель 504-п'!N:N,MATCH('УЦН 2.0 (24)'!A305,'показатель 504-п'!T:T,0)),"")</f>
        <v xml:space="preserve">Теле2(4G Хорошее)</v>
      </c>
      <c r="M305" s="624"/>
      <c r="N305" s="622"/>
      <c r="O305" s="147"/>
      <c r="P305" s="147"/>
    </row>
    <row r="306" ht="14.25">
      <c r="A306" s="648">
        <v>1699</v>
      </c>
      <c r="B306" s="649" t="str">
        <f>IFERROR(INDEX('показатель 504-п'!A:A,MATCH('УЦН 2.0 (24)'!A306,'показатель 504-п'!T:T,0)),"")</f>
        <v xml:space="preserve">Эвенкийский р-н</v>
      </c>
      <c r="C306" s="654" t="s">
        <v>1498</v>
      </c>
      <c r="D306" s="636">
        <f>IFERROR(INDEX('показатель 504-п'!E:E,MATCH('УЦН 2.0 (24)'!A306,'показатель 504-п'!T:T,0)),"")</f>
        <v>199</v>
      </c>
      <c r="E306" s="652">
        <v>6</v>
      </c>
      <c r="F306" s="652"/>
      <c r="G306" s="660"/>
      <c r="H306" s="367" t="str">
        <f>IFERROR(INDEX('показатель 504-п'!J:J,MATCH('УЦН 2.0 (24)'!A306,'показатель 504-п'!T:T,0)),"")</f>
        <v>-</v>
      </c>
      <c r="I306" s="636" t="str">
        <f>IFERROR(INDEX('показатель 504-п'!K:K,MATCH('УЦН 2.0 (24)'!A306,'показатель 504-п'!T:T,0)),"")</f>
        <v> </v>
      </c>
      <c r="J306" s="637" t="str">
        <f>IFERROR(INDEX('показатель 504-п'!L:L,MATCH('УЦН 2.0 (24)'!A306,'показатель 504-п'!T:T,0)),"")</f>
        <v> </v>
      </c>
      <c r="K306" s="637" t="str">
        <f>IFERROR(INDEX('показатель 504-п'!M:M,MATCH('УЦН 2.0 (24)'!A306,'показатель 504-п'!T:T,0)),"")</f>
        <v> </v>
      </c>
      <c r="L306" s="637" t="str">
        <f>IFERROR(INDEX('показатель 504-п'!N:N,MATCH('УЦН 2.0 (24)'!A306,'показатель 504-п'!T:T,0)),"")</f>
        <v> </v>
      </c>
      <c r="M306" s="624"/>
      <c r="N306" s="622"/>
      <c r="O306" s="147"/>
      <c r="P306" s="147"/>
    </row>
    <row r="307" ht="14.25">
      <c r="A307" s="648">
        <v>1534</v>
      </c>
      <c r="B307" s="649" t="str">
        <f>IFERROR(INDEX('показатель 504-п'!A:A,MATCH('УЦН 2.0 (24)'!A307,'показатель 504-п'!T:T,0)),"")</f>
        <v xml:space="preserve">Тюхтетский округ</v>
      </c>
      <c r="C307" s="654" t="s">
        <v>1499</v>
      </c>
      <c r="D307" s="636">
        <f>IFERROR(INDEX('показатель 504-п'!E:E,MATCH('УЦН 2.0 (24)'!A307,'показатель 504-п'!T:T,0)),"")</f>
        <v>141</v>
      </c>
      <c r="E307" s="652">
        <v>5</v>
      </c>
      <c r="F307" s="652"/>
      <c r="G307" s="660"/>
      <c r="H307" s="367" t="str">
        <f>IFERROR(INDEX('показатель 504-п'!J:J,MATCH('УЦН 2.0 (24)'!A307,'показатель 504-п'!T:T,0)),"")</f>
        <v xml:space="preserve">2G низ</v>
      </c>
      <c r="I307" s="636" t="str">
        <f>IFERROR(INDEX('показатель 504-п'!K:K,MATCH('УЦН 2.0 (24)'!A307,'показатель 504-п'!T:T,0)),"")</f>
        <v> </v>
      </c>
      <c r="J307" s="637" t="str">
        <f>IFERROR(INDEX('показатель 504-п'!L:L,MATCH('УЦН 2.0 (24)'!A307,'показатель 504-п'!T:T,0)),"")</f>
        <v> </v>
      </c>
      <c r="K307" s="637" t="str">
        <f>IFERROR(INDEX('показатель 504-п'!M:M,MATCH('УЦН 2.0 (24)'!A307,'показатель 504-п'!T:T,0)),"")</f>
        <v> </v>
      </c>
      <c r="L307" s="637" t="str">
        <f>IFERROR(INDEX('показатель 504-п'!N:N,MATCH('УЦН 2.0 (24)'!A307,'показатель 504-п'!T:T,0)),"")</f>
        <v xml:space="preserve">Теле2(2G Низкое)</v>
      </c>
      <c r="M307" s="624"/>
      <c r="N307" s="622"/>
      <c r="O307" s="147"/>
      <c r="P307" s="147"/>
    </row>
    <row r="308" ht="14.25">
      <c r="A308" s="648">
        <v>1651</v>
      </c>
      <c r="B308" s="649" t="str">
        <f>IFERROR(INDEX('показатель 504-п'!A:A,MATCH('УЦН 2.0 (24)'!A308,'показатель 504-п'!T:T,0)),"")</f>
        <v xml:space="preserve">Шарыповский округ</v>
      </c>
      <c r="C308" s="654" t="s">
        <v>203</v>
      </c>
      <c r="D308" s="636">
        <f>IFERROR(INDEX('показатель 504-п'!E:E,MATCH('УЦН 2.0 (24)'!A308,'показатель 504-п'!T:T,0)),"")</f>
        <v>159</v>
      </c>
      <c r="E308" s="652">
        <v>5</v>
      </c>
      <c r="F308" s="652"/>
      <c r="G308" s="660"/>
      <c r="H308" s="367" t="str">
        <f>IFERROR(INDEX('показатель 504-п'!J:J,MATCH('УЦН 2.0 (24)'!A308,'показатель 504-п'!T:T,0)),"")</f>
        <v xml:space="preserve">4G хор</v>
      </c>
      <c r="I308" s="636" t="str">
        <f>IFERROR(INDEX('показатель 504-п'!K:K,MATCH('УЦН 2.0 (24)'!A308,'показатель 504-п'!T:T,0)),"")</f>
        <v xml:space="preserve">Билайн(4G Низкое)</v>
      </c>
      <c r="J308" s="637" t="str">
        <f>IFERROR(INDEX('показатель 504-п'!L:L,MATCH('УЦН 2.0 (24)'!A308,'показатель 504-п'!T:T,0)),"")</f>
        <v xml:space="preserve">Мегафон(4G Хорошее)</v>
      </c>
      <c r="K308" s="637" t="str">
        <f>IFERROR(INDEX('показатель 504-п'!M:M,MATCH('УЦН 2.0 (24)'!A308,'показатель 504-п'!T:T,0)),"")</f>
        <v xml:space="preserve">МТС(4G Низкое)</v>
      </c>
      <c r="L308" s="637" t="str">
        <f>IFERROR(INDEX('показатель 504-п'!N:N,MATCH('УЦН 2.0 (24)'!A308,'показатель 504-п'!T:T,0)),"")</f>
        <v xml:space="preserve">Теле2(4G Хорошее)</v>
      </c>
      <c r="M308" s="624"/>
      <c r="N308" s="622"/>
      <c r="O308" s="147"/>
      <c r="P308" s="147"/>
    </row>
    <row r="309" ht="14.25">
      <c r="A309" s="648">
        <v>47</v>
      </c>
      <c r="B309" s="649" t="str">
        <f>IFERROR(INDEX('показатель 504-п'!A:A,MATCH('УЦН 2.0 (24)'!A309,'показатель 504-п'!T:T,0)),"")</f>
        <v xml:space="preserve">Абанский р-н</v>
      </c>
      <c r="C309" s="654" t="s">
        <v>510</v>
      </c>
      <c r="D309" s="636">
        <f>IFERROR(INDEX('показатель 504-п'!E:E,MATCH('УЦН 2.0 (24)'!A309,'показатель 504-п'!T:T,0)),"")</f>
        <v>459</v>
      </c>
      <c r="E309" s="652">
        <v>5</v>
      </c>
      <c r="F309" s="652"/>
      <c r="G309" s="660"/>
      <c r="H309" s="367" t="str">
        <f>IFERROR(INDEX('показатель 504-п'!J:J,MATCH('УЦН 2.0 (24)'!A309,'показатель 504-п'!T:T,0)),"")</f>
        <v xml:space="preserve">4G хор</v>
      </c>
      <c r="I309" s="636">
        <f>IFERROR(INDEX('показатель 504-п'!K:K,MATCH('УЦН 2.0 (24)'!A309,'показатель 504-п'!T:T,0)),"")</f>
        <v>0</v>
      </c>
      <c r="J309" s="637">
        <f>IFERROR(INDEX('показатель 504-п'!L:L,MATCH('УЦН 2.0 (24)'!A309,'показатель 504-п'!T:T,0)),"")</f>
        <v>0</v>
      </c>
      <c r="K309" s="637" t="str">
        <f>IFERROR(INDEX('показатель 504-п'!M:M,MATCH('УЦН 2.0 (24)'!A309,'показатель 504-п'!T:T,0)),"")</f>
        <v xml:space="preserve">МТС(4G Хорошее)</v>
      </c>
      <c r="L309" s="637">
        <f>IFERROR(INDEX('показатель 504-п'!N:N,MATCH('УЦН 2.0 (24)'!A309,'показатель 504-п'!T:T,0)),"")</f>
        <v>0</v>
      </c>
      <c r="M309" s="624"/>
      <c r="N309" s="622"/>
      <c r="O309" s="147"/>
      <c r="P309" s="147"/>
    </row>
    <row r="310" ht="14.25">
      <c r="A310" s="648">
        <v>136</v>
      </c>
      <c r="B310" s="649" t="str">
        <f>IFERROR(INDEX('показатель 504-п'!A:A,MATCH('УЦН 2.0 (24)'!A310,'показатель 504-п'!T:T,0)),"")</f>
        <v xml:space="preserve">Балахтинский р-н</v>
      </c>
      <c r="C310" s="654" t="s">
        <v>1500</v>
      </c>
      <c r="D310" s="636">
        <f>IFERROR(INDEX('показатель 504-п'!E:E,MATCH('УЦН 2.0 (24)'!A310,'показатель 504-п'!T:T,0)),"")</f>
        <v>109</v>
      </c>
      <c r="E310" s="652">
        <v>5</v>
      </c>
      <c r="F310" s="652"/>
      <c r="G310" s="660"/>
      <c r="H310" s="367" t="str">
        <f>IFERROR(INDEX('показатель 504-п'!J:J,MATCH('УЦН 2.0 (24)'!A310,'показатель 504-п'!T:T,0)),"")</f>
        <v xml:space="preserve">3G низ</v>
      </c>
      <c r="I310" s="636" t="str">
        <f>IFERROR(INDEX('показатель 504-п'!K:K,MATCH('УЦН 2.0 (24)'!A310,'показатель 504-п'!T:T,0)),"")</f>
        <v xml:space="preserve">Билайн(3G Низкое)</v>
      </c>
      <c r="J310" s="637" t="str">
        <f>IFERROR(INDEX('показатель 504-п'!L:L,MATCH('УЦН 2.0 (24)'!A310,'показатель 504-п'!T:T,0)),"")</f>
        <v xml:space="preserve">Мегафон(3G Низкое)</v>
      </c>
      <c r="K310" s="637" t="str">
        <f>IFERROR(INDEX('показатель 504-п'!M:M,MATCH('УЦН 2.0 (24)'!A310,'показатель 504-п'!T:T,0)),"")</f>
        <v xml:space="preserve">МТС(3G Низкое)</v>
      </c>
      <c r="L310" s="637" t="str">
        <f>IFERROR(INDEX('показатель 504-п'!N:N,MATCH('УЦН 2.0 (24)'!A310,'показатель 504-п'!T:T,0)),"")</f>
        <v xml:space="preserve">Теле2(3G Низкое)</v>
      </c>
      <c r="M310" s="624"/>
      <c r="N310" s="622"/>
      <c r="O310" s="147"/>
      <c r="P310" s="147"/>
    </row>
    <row r="311" ht="14.25">
      <c r="A311" s="648">
        <v>122</v>
      </c>
      <c r="B311" s="649" t="str">
        <f>IFERROR(INDEX('показатель 504-п'!A:A,MATCH('УЦН 2.0 (24)'!A311,'показатель 504-п'!T:T,0)),"")</f>
        <v xml:space="preserve">Балахтинский р-н</v>
      </c>
      <c r="C311" s="654" t="s">
        <v>233</v>
      </c>
      <c r="D311" s="636">
        <f>IFERROR(INDEX('показатель 504-п'!E:E,MATCH('УЦН 2.0 (24)'!A311,'показатель 504-п'!T:T,0)),"")</f>
        <v>444</v>
      </c>
      <c r="E311" s="652">
        <v>5</v>
      </c>
      <c r="F311" s="652"/>
      <c r="G311" s="660"/>
      <c r="H311" s="367" t="str">
        <f>IFERROR(INDEX('показатель 504-п'!J:J,MATCH('УЦН 2.0 (24)'!A311,'показатель 504-п'!T:T,0)),"")</f>
        <v xml:space="preserve">4G хор</v>
      </c>
      <c r="I311" s="636" t="str">
        <f>IFERROR(INDEX('показатель 504-п'!K:K,MATCH('УЦН 2.0 (24)'!A311,'показатель 504-п'!T:T,0)),"")</f>
        <v> </v>
      </c>
      <c r="J311" s="637" t="str">
        <f>IFERROR(INDEX('показатель 504-п'!L:L,MATCH('УЦН 2.0 (24)'!A311,'показатель 504-п'!T:T,0)),"")</f>
        <v> </v>
      </c>
      <c r="K311" s="637" t="str">
        <f>IFERROR(INDEX('показатель 504-п'!M:M,MATCH('УЦН 2.0 (24)'!A311,'показатель 504-п'!T:T,0)),"")</f>
        <v> </v>
      </c>
      <c r="L311" s="637" t="str">
        <f>IFERROR(INDEX('показатель 504-п'!N:N,MATCH('УЦН 2.0 (24)'!A311,'показатель 504-п'!T:T,0)),"")</f>
        <v xml:space="preserve">Теле2(4G Хорошее)</v>
      </c>
      <c r="M311" s="624"/>
      <c r="N311" s="622"/>
      <c r="O311" s="147"/>
      <c r="P311" s="147"/>
    </row>
    <row r="312" ht="14.25">
      <c r="A312" s="648">
        <v>121</v>
      </c>
      <c r="B312" s="649" t="str">
        <f>IFERROR(INDEX('показатель 504-п'!A:A,MATCH('УЦН 2.0 (24)'!A312,'показатель 504-п'!T:T,0)),"")</f>
        <v xml:space="preserve">Балахтинский р-н</v>
      </c>
      <c r="C312" s="654" t="s">
        <v>1501</v>
      </c>
      <c r="D312" s="636">
        <f>IFERROR(INDEX('показатель 504-п'!E:E,MATCH('УЦН 2.0 (24)'!A312,'показатель 504-п'!T:T,0)),"")</f>
        <v>165</v>
      </c>
      <c r="E312" s="652">
        <v>5</v>
      </c>
      <c r="F312" s="652"/>
      <c r="G312" s="660"/>
      <c r="H312" s="367" t="str">
        <f>IFERROR(INDEX('показатель 504-п'!J:J,MATCH('УЦН 2.0 (24)'!A312,'показатель 504-п'!T:T,0)),"")</f>
        <v xml:space="preserve">3G хор</v>
      </c>
      <c r="I312" s="636" t="str">
        <f>IFERROR(INDEX('показатель 504-п'!K:K,MATCH('УЦН 2.0 (24)'!A312,'показатель 504-п'!T:T,0)),"")</f>
        <v xml:space="preserve">Билайн(3G Хорошее)</v>
      </c>
      <c r="J312" s="637" t="str">
        <f>IFERROR(INDEX('показатель 504-п'!L:L,MATCH('УЦН 2.0 (24)'!A312,'показатель 504-п'!T:T,0)),"")</f>
        <v xml:space="preserve">Мегафон(3G Хорошее)</v>
      </c>
      <c r="K312" s="637" t="str">
        <f>IFERROR(INDEX('показатель 504-п'!M:M,MATCH('УЦН 2.0 (24)'!A312,'показатель 504-п'!T:T,0)),"")</f>
        <v xml:space="preserve">МТС(3G Хорошее)</v>
      </c>
      <c r="L312" s="637" t="str">
        <f>IFERROR(INDEX('показатель 504-п'!N:N,MATCH('УЦН 2.0 (24)'!A312,'показатель 504-п'!T:T,0)),"")</f>
        <v xml:space="preserve">Теле2(3G Хорошее)</v>
      </c>
      <c r="M312" s="624"/>
      <c r="N312" s="622"/>
      <c r="O312" s="147"/>
      <c r="P312" s="147"/>
    </row>
    <row r="313" ht="14.25">
      <c r="A313" s="648">
        <v>200</v>
      </c>
      <c r="B313" s="649" t="str">
        <f>IFERROR(INDEX('показатель 504-п'!A:A,MATCH('УЦН 2.0 (24)'!A313,'показатель 504-п'!T:T,0)),"")</f>
        <v xml:space="preserve">Бирилюсский р-н</v>
      </c>
      <c r="C313" s="654" t="s">
        <v>223</v>
      </c>
      <c r="D313" s="636">
        <f>IFERROR(INDEX('показатель 504-п'!E:E,MATCH('УЦН 2.0 (24)'!A313,'показатель 504-п'!T:T,0)),"")</f>
        <v>192</v>
      </c>
      <c r="E313" s="652">
        <v>5</v>
      </c>
      <c r="F313" s="652"/>
      <c r="G313" s="660"/>
      <c r="H313" s="367" t="str">
        <f>IFERROR(INDEX('показатель 504-п'!J:J,MATCH('УЦН 2.0 (24)'!A313,'показатель 504-п'!T:T,0)),"")</f>
        <v xml:space="preserve">4G хор</v>
      </c>
      <c r="I313" s="636" t="str">
        <f>IFERROR(INDEX('показатель 504-п'!K:K,MATCH('УЦН 2.0 (24)'!A313,'показатель 504-п'!T:T,0)),"")</f>
        <v> </v>
      </c>
      <c r="J313" s="637" t="str">
        <f>IFERROR(INDEX('показатель 504-п'!L:L,MATCH('УЦН 2.0 (24)'!A313,'показатель 504-п'!T:T,0)),"")</f>
        <v xml:space="preserve">Мегафон(4G Хорошее)</v>
      </c>
      <c r="K313" s="637" t="str">
        <f>IFERROR(INDEX('показатель 504-п'!M:M,MATCH('УЦН 2.0 (24)'!A313,'показатель 504-п'!T:T,0)),"")</f>
        <v> </v>
      </c>
      <c r="L313" s="637" t="str">
        <f>IFERROR(INDEX('показатель 504-п'!N:N,MATCH('УЦН 2.0 (24)'!A313,'показатель 504-п'!T:T,0)),"")</f>
        <v xml:space="preserve">Теле2(4G Хорошее)</v>
      </c>
      <c r="M313" s="624"/>
      <c r="N313" s="622"/>
      <c r="O313" s="147"/>
      <c r="P313" s="147"/>
    </row>
    <row r="314" ht="14.25">
      <c r="A314" s="648">
        <v>209</v>
      </c>
      <c r="B314" s="649" t="str">
        <f>IFERROR(INDEX('показатель 504-п'!A:A,MATCH('УЦН 2.0 (24)'!A314,'показатель 504-п'!T:T,0)),"")</f>
        <v xml:space="preserve">Бирилюсский р-н</v>
      </c>
      <c r="C314" s="654" t="s">
        <v>243</v>
      </c>
      <c r="D314" s="636">
        <f>IFERROR(INDEX('показатель 504-п'!E:E,MATCH('УЦН 2.0 (24)'!A314,'показатель 504-п'!T:T,0)),"")</f>
        <v>167</v>
      </c>
      <c r="E314" s="652">
        <v>5</v>
      </c>
      <c r="F314" s="652"/>
      <c r="G314" s="660"/>
      <c r="H314" s="367" t="str">
        <f>IFERROR(INDEX('показатель 504-п'!J:J,MATCH('УЦН 2.0 (24)'!A314,'показатель 504-п'!T:T,0)),"")</f>
        <v xml:space="preserve">3G хор</v>
      </c>
      <c r="I314" s="636" t="str">
        <f>IFERROR(INDEX('показатель 504-п'!K:K,MATCH('УЦН 2.0 (24)'!A314,'показатель 504-п'!T:T,0)),"")</f>
        <v xml:space="preserve">Билайн(3G Хорошее)</v>
      </c>
      <c r="J314" s="637" t="str">
        <f>IFERROR(INDEX('показатель 504-п'!L:L,MATCH('УЦН 2.0 (24)'!A314,'показатель 504-п'!T:T,0)),"")</f>
        <v xml:space="preserve">Мегафон(2G Низкое)</v>
      </c>
      <c r="K314" s="637" t="str">
        <f>IFERROR(INDEX('показатель 504-п'!M:M,MATCH('УЦН 2.0 (24)'!A314,'показатель 504-п'!T:T,0)),"")</f>
        <v xml:space="preserve">МТС(3G Хорошее)</v>
      </c>
      <c r="L314" s="637" t="str">
        <f>IFERROR(INDEX('показатель 504-п'!N:N,MATCH('УЦН 2.0 (24)'!A314,'показатель 504-п'!T:T,0)),"")</f>
        <v xml:space="preserve">Теле2(3G Хорошее)</v>
      </c>
      <c r="M314" s="624"/>
      <c r="N314" s="622"/>
      <c r="O314" s="147"/>
      <c r="P314" s="147"/>
    </row>
    <row r="315" ht="14.25">
      <c r="A315" s="648">
        <v>246</v>
      </c>
      <c r="B315" s="649" t="str">
        <f>IFERROR(INDEX('показатель 504-п'!A:A,MATCH('УЦН 2.0 (24)'!A315,'показатель 504-п'!T:T,0)),"")</f>
        <v xml:space="preserve">Боготольский р-н</v>
      </c>
      <c r="C315" s="654" t="s">
        <v>1199</v>
      </c>
      <c r="D315" s="636">
        <f>IFERROR(INDEX('показатель 504-п'!E:E,MATCH('УЦН 2.0 (24)'!A315,'показатель 504-п'!T:T,0)),"")</f>
        <v>100</v>
      </c>
      <c r="E315" s="652">
        <v>5</v>
      </c>
      <c r="F315" s="652"/>
      <c r="G315" s="660"/>
      <c r="H315" s="367" t="str">
        <f>IFERROR(INDEX('показатель 504-п'!J:J,MATCH('УЦН 2.0 (24)'!A315,'показатель 504-п'!T:T,0)),"")</f>
        <v xml:space="preserve">4G хор</v>
      </c>
      <c r="I315" s="636">
        <f>IFERROR(INDEX('показатель 504-п'!K:K,MATCH('УЦН 2.0 (24)'!A315,'показатель 504-п'!T:T,0)),"")</f>
        <v>0</v>
      </c>
      <c r="J315" s="637">
        <f>IFERROR(INDEX('показатель 504-п'!L:L,MATCH('УЦН 2.0 (24)'!A315,'показатель 504-п'!T:T,0)),"")</f>
        <v>0</v>
      </c>
      <c r="K315" s="637">
        <f>IFERROR(INDEX('показатель 504-п'!M:M,MATCH('УЦН 2.0 (24)'!A315,'показатель 504-п'!T:T,0)),"")</f>
        <v>0</v>
      </c>
      <c r="L315" s="637" t="str">
        <f>IFERROR(INDEX('показатель 504-п'!N:N,MATCH('УЦН 2.0 (24)'!A315,'показатель 504-п'!T:T,0)),"")</f>
        <v xml:space="preserve">Теле2(4G Хорошее)</v>
      </c>
      <c r="M315" s="624"/>
      <c r="N315" s="622"/>
      <c r="O315" s="147"/>
      <c r="P315" s="147"/>
    </row>
    <row r="316" ht="14.25">
      <c r="A316" s="648">
        <v>325</v>
      </c>
      <c r="B316" s="649" t="str">
        <f>IFERROR(INDEX('показатель 504-п'!A:A,MATCH('УЦН 2.0 (24)'!A316,'показатель 504-п'!T:T,0)),"")</f>
        <v xml:space="preserve">Большемуртинский р-н</v>
      </c>
      <c r="C316" s="654" t="s">
        <v>1502</v>
      </c>
      <c r="D316" s="636">
        <f>IFERROR(INDEX('показатель 504-п'!E:E,MATCH('УЦН 2.0 (24)'!A316,'показатель 504-п'!T:T,0)),"")</f>
        <v>377</v>
      </c>
      <c r="E316" s="652">
        <v>5</v>
      </c>
      <c r="F316" s="652"/>
      <c r="G316" s="660"/>
      <c r="H316" s="367" t="str">
        <f>IFERROR(INDEX('показатель 504-п'!J:J,MATCH('УЦН 2.0 (24)'!A316,'показатель 504-п'!T:T,0)),"")</f>
        <v xml:space="preserve">3G хор</v>
      </c>
      <c r="I316" s="636" t="str">
        <f>IFERROR(INDEX('показатель 504-п'!K:K,MATCH('УЦН 2.0 (24)'!A316,'показатель 504-п'!T:T,0)),"")</f>
        <v> </v>
      </c>
      <c r="J316" s="637" t="str">
        <f>IFERROR(INDEX('показатель 504-п'!L:L,MATCH('УЦН 2.0 (24)'!A316,'показатель 504-п'!T:T,0)),"")</f>
        <v> </v>
      </c>
      <c r="K316" s="637" t="str">
        <f>IFERROR(INDEX('показатель 504-п'!M:M,MATCH('УЦН 2.0 (24)'!A316,'показатель 504-п'!T:T,0)),"")</f>
        <v> </v>
      </c>
      <c r="L316" s="637" t="str">
        <f>IFERROR(INDEX('показатель 504-п'!N:N,MATCH('УЦН 2.0 (24)'!A316,'показатель 504-п'!T:T,0)),"")</f>
        <v xml:space="preserve">Теле2(3G Хорошее)</v>
      </c>
      <c r="M316" s="624"/>
      <c r="N316" s="622"/>
      <c r="O316" s="147"/>
      <c r="P316" s="147"/>
    </row>
    <row r="317" ht="14.25">
      <c r="A317" s="648">
        <v>401</v>
      </c>
      <c r="B317" s="649" t="str">
        <f>IFERROR(INDEX('показатель 504-п'!A:A,MATCH('УЦН 2.0 (24)'!A317,'показатель 504-п'!T:T,0)),"")</f>
        <v xml:space="preserve">Дзержинский р-н</v>
      </c>
      <c r="C317" s="654" t="s">
        <v>1503</v>
      </c>
      <c r="D317" s="636">
        <f>IFERROR(INDEX('показатель 504-п'!E:E,MATCH('УЦН 2.0 (24)'!A317,'показатель 504-п'!T:T,0)),"")</f>
        <v>419</v>
      </c>
      <c r="E317" s="652">
        <v>5</v>
      </c>
      <c r="F317" s="652"/>
      <c r="G317" s="660"/>
      <c r="H317" s="367" t="str">
        <f>IFERROR(INDEX('показатель 504-п'!J:J,MATCH('УЦН 2.0 (24)'!A317,'показатель 504-п'!T:T,0)),"")</f>
        <v xml:space="preserve">4G хор</v>
      </c>
      <c r="I317" s="636" t="str">
        <f>IFERROR(INDEX('показатель 504-п'!K:K,MATCH('УЦН 2.0 (24)'!A317,'показатель 504-п'!T:T,0)),"")</f>
        <v> </v>
      </c>
      <c r="J317" s="637" t="str">
        <f>IFERROR(INDEX('показатель 504-п'!L:L,MATCH('УЦН 2.0 (24)'!A317,'показатель 504-п'!T:T,0)),"")</f>
        <v xml:space="preserve">Мегафон(4G Хорошее)</v>
      </c>
      <c r="K317" s="637" t="str">
        <f>IFERROR(INDEX('показатель 504-п'!M:M,MATCH('УЦН 2.0 (24)'!A317,'показатель 504-п'!T:T,0)),"")</f>
        <v> </v>
      </c>
      <c r="L317" s="637" t="str">
        <f>IFERROR(INDEX('показатель 504-п'!N:N,MATCH('УЦН 2.0 (24)'!A317,'показатель 504-п'!T:T,0)),"")</f>
        <v xml:space="preserve">Теле2(4G Низкое)</v>
      </c>
      <c r="M317" s="624"/>
      <c r="N317" s="622"/>
      <c r="O317" s="147"/>
      <c r="P317" s="147"/>
    </row>
    <row r="318" ht="14.25">
      <c r="A318" s="648">
        <v>448</v>
      </c>
      <c r="B318" s="649" t="str">
        <f>IFERROR(INDEX('показатель 504-п'!A:A,MATCH('УЦН 2.0 (24)'!A318,'показатель 504-п'!T:T,0)),"")</f>
        <v xml:space="preserve">Емельяновский р-н</v>
      </c>
      <c r="C318" s="654" t="s">
        <v>258</v>
      </c>
      <c r="D318" s="636">
        <f>IFERROR(INDEX('показатель 504-п'!E:E,MATCH('УЦН 2.0 (24)'!A318,'показатель 504-п'!T:T,0)),"")</f>
        <v>377</v>
      </c>
      <c r="E318" s="652">
        <v>5</v>
      </c>
      <c r="F318" s="652"/>
      <c r="G318" s="660"/>
      <c r="H318" s="367" t="str">
        <f>IFERROR(INDEX('показатель 504-п'!J:J,MATCH('УЦН 2.0 (24)'!A318,'показатель 504-п'!T:T,0)),"")</f>
        <v xml:space="preserve">4G хор</v>
      </c>
      <c r="I318" s="636" t="str">
        <f>IFERROR(INDEX('показатель 504-п'!K:K,MATCH('УЦН 2.0 (24)'!A318,'показатель 504-п'!T:T,0)),"")</f>
        <v> </v>
      </c>
      <c r="J318" s="637" t="str">
        <f>IFERROR(INDEX('показатель 504-п'!L:L,MATCH('УЦН 2.0 (24)'!A318,'показатель 504-п'!T:T,0)),"")</f>
        <v xml:space="preserve">Мегафон(4G Хорошее)</v>
      </c>
      <c r="K318" s="637" t="str">
        <f>IFERROR(INDEX('показатель 504-п'!M:M,MATCH('УЦН 2.0 (24)'!A318,'показатель 504-п'!T:T,0)),"")</f>
        <v> </v>
      </c>
      <c r="L318" s="637" t="str">
        <f>IFERROR(INDEX('показатель 504-п'!N:N,MATCH('УЦН 2.0 (24)'!A318,'показатель 504-п'!T:T,0)),"")</f>
        <v xml:space="preserve">Теле2(4G Хорошее)</v>
      </c>
      <c r="M318" s="624"/>
      <c r="N318" s="622"/>
      <c r="O318" s="147"/>
      <c r="P318" s="147"/>
    </row>
    <row r="319" ht="14.25">
      <c r="A319" s="648">
        <v>440</v>
      </c>
      <c r="B319" s="649" t="str">
        <f>IFERROR(INDEX('показатель 504-п'!A:A,MATCH('УЦН 2.0 (24)'!A319,'показатель 504-п'!T:T,0)),"")</f>
        <v xml:space="preserve">Емельяновский р-н</v>
      </c>
      <c r="C319" s="654" t="s">
        <v>1504</v>
      </c>
      <c r="D319" s="636">
        <f>IFERROR(INDEX('показатель 504-п'!E:E,MATCH('УЦН 2.0 (24)'!A319,'показатель 504-п'!T:T,0)),"")</f>
        <v>146</v>
      </c>
      <c r="E319" s="652">
        <v>5</v>
      </c>
      <c r="F319" s="652"/>
      <c r="G319" s="660"/>
      <c r="H319" s="367" t="str">
        <f>IFERROR(INDEX('показатель 504-п'!J:J,MATCH('УЦН 2.0 (24)'!A319,'показатель 504-п'!T:T,0)),"")</f>
        <v xml:space="preserve">2G низ</v>
      </c>
      <c r="I319" s="636" t="str">
        <f>IFERROR(INDEX('показатель 504-п'!K:K,MATCH('УЦН 2.0 (24)'!A319,'показатель 504-п'!T:T,0)),"")</f>
        <v xml:space="preserve">Билайн(2G Низкое)</v>
      </c>
      <c r="J319" s="637" t="str">
        <f>IFERROR(INDEX('показатель 504-п'!L:L,MATCH('УЦН 2.0 (24)'!A319,'показатель 504-п'!T:T,0)),"")</f>
        <v xml:space="preserve">Мегафон(2G Низкое)</v>
      </c>
      <c r="K319" s="637" t="str">
        <f>IFERROR(INDEX('показатель 504-п'!M:M,MATCH('УЦН 2.0 (24)'!A319,'показатель 504-п'!T:T,0)),"")</f>
        <v xml:space="preserve">МТС(2G Низкое)</v>
      </c>
      <c r="L319" s="637" t="str">
        <f>IFERROR(INDEX('показатель 504-п'!N:N,MATCH('УЦН 2.0 (24)'!A319,'показатель 504-п'!T:T,0)),"")</f>
        <v xml:space="preserve">Теле2(2G Низкое)</v>
      </c>
      <c r="M319" s="624"/>
      <c r="N319" s="622"/>
      <c r="O319" s="147"/>
      <c r="P319" s="147"/>
    </row>
    <row r="320" ht="14.25">
      <c r="A320" s="648">
        <v>509</v>
      </c>
      <c r="B320" s="649" t="str">
        <f>IFERROR(INDEX('показатель 504-п'!A:A,MATCH('УЦН 2.0 (24)'!A320,'показатель 504-п'!T:T,0)),"")</f>
        <v xml:space="preserve">Енисейский р-н</v>
      </c>
      <c r="C320" s="654" t="s">
        <v>108</v>
      </c>
      <c r="D320" s="636">
        <f>IFERROR(INDEX('показатель 504-п'!E:E,MATCH('УЦН 2.0 (24)'!A320,'показатель 504-п'!T:T,0)),"")</f>
        <v>266</v>
      </c>
      <c r="E320" s="652">
        <v>5</v>
      </c>
      <c r="F320" s="652"/>
      <c r="G320" s="660"/>
      <c r="H320" s="367" t="str">
        <f>IFERROR(INDEX('показатель 504-п'!J:J,MATCH('УЦН 2.0 (24)'!A320,'показатель 504-п'!T:T,0)),"")</f>
        <v xml:space="preserve">4G хор</v>
      </c>
      <c r="I320" s="636">
        <f>IFERROR(INDEX('показатель 504-п'!K:K,MATCH('УЦН 2.0 (24)'!A320,'показатель 504-п'!T:T,0)),"")</f>
        <v>0</v>
      </c>
      <c r="J320" s="637">
        <f>IFERROR(INDEX('показатель 504-п'!L:L,MATCH('УЦН 2.0 (24)'!A320,'показатель 504-п'!T:T,0)),"")</f>
        <v>0</v>
      </c>
      <c r="K320" s="637">
        <f>IFERROR(INDEX('показатель 504-п'!M:M,MATCH('УЦН 2.0 (24)'!A320,'показатель 504-п'!T:T,0)),"")</f>
        <v>0</v>
      </c>
      <c r="L320" s="637" t="str">
        <f>IFERROR(INDEX('показатель 504-п'!N:N,MATCH('УЦН 2.0 (24)'!A320,'показатель 504-п'!T:T,0)),"")</f>
        <v xml:space="preserve">Теле2(4G Хорошее)</v>
      </c>
      <c r="M320" s="624"/>
      <c r="N320" s="622"/>
      <c r="O320" s="147"/>
      <c r="P320" s="147"/>
    </row>
    <row r="321" ht="14.25">
      <c r="A321" s="648">
        <v>767</v>
      </c>
      <c r="B321" s="649" t="str">
        <f>IFERROR(INDEX('показатель 504-п'!A:A,MATCH('УЦН 2.0 (24)'!A321,'показатель 504-п'!T:T,0)),"")</f>
        <v xml:space="preserve">Канский р-н</v>
      </c>
      <c r="C321" s="654" t="s">
        <v>1505</v>
      </c>
      <c r="D321" s="636">
        <f>IFERROR(INDEX('показатель 504-п'!E:E,MATCH('УЦН 2.0 (24)'!A321,'показатель 504-п'!T:T,0)),"")</f>
        <v>173</v>
      </c>
      <c r="E321" s="652">
        <v>5</v>
      </c>
      <c r="F321" s="652"/>
      <c r="G321" s="660"/>
      <c r="H321" s="367" t="str">
        <f>IFERROR(INDEX('показатель 504-п'!J:J,MATCH('УЦН 2.0 (24)'!A321,'показатель 504-п'!T:T,0)),"")</f>
        <v xml:space="preserve">2G хор</v>
      </c>
      <c r="I321" s="636" t="str">
        <f>IFERROR(INDEX('показатель 504-п'!K:K,MATCH('УЦН 2.0 (24)'!A321,'показатель 504-п'!T:T,0)),"")</f>
        <v> </v>
      </c>
      <c r="J321" s="637" t="str">
        <f>IFERROR(INDEX('показатель 504-п'!L:L,MATCH('УЦН 2.0 (24)'!A321,'показатель 504-п'!T:T,0)),"")</f>
        <v xml:space="preserve">Мегафон(2G Низкое)</v>
      </c>
      <c r="K321" s="637" t="str">
        <f>IFERROR(INDEX('показатель 504-п'!M:M,MATCH('УЦН 2.0 (24)'!A321,'показатель 504-п'!T:T,0)),"")</f>
        <v> </v>
      </c>
      <c r="L321" s="637" t="str">
        <f>IFERROR(INDEX('показатель 504-п'!N:N,MATCH('УЦН 2.0 (24)'!A321,'показатель 504-п'!T:T,0)),"")</f>
        <v xml:space="preserve">Теле2(2G Хорошее)</v>
      </c>
      <c r="M321" s="624"/>
      <c r="N321" s="622"/>
      <c r="O321" s="147"/>
      <c r="P321" s="147"/>
    </row>
    <row r="322" ht="14.25">
      <c r="A322" s="648">
        <v>783</v>
      </c>
      <c r="B322" s="649" t="str">
        <f>IFERROR(INDEX('показатель 504-п'!A:A,MATCH('УЦН 2.0 (24)'!A322,'показатель 504-п'!T:T,0)),"")</f>
        <v xml:space="preserve">Канский р-н</v>
      </c>
      <c r="C322" s="654" t="s">
        <v>314</v>
      </c>
      <c r="D322" s="636">
        <f>IFERROR(INDEX('показатель 504-п'!E:E,MATCH('УЦН 2.0 (24)'!A322,'показатель 504-п'!T:T,0)),"")</f>
        <v>247</v>
      </c>
      <c r="E322" s="652">
        <v>5</v>
      </c>
      <c r="F322" s="652"/>
      <c r="G322" s="660"/>
      <c r="H322" s="367" t="str">
        <f>IFERROR(INDEX('показатель 504-п'!J:J,MATCH('УЦН 2.0 (24)'!A322,'показатель 504-п'!T:T,0)),"")</f>
        <v xml:space="preserve">4G хор</v>
      </c>
      <c r="I322" s="636" t="str">
        <f>IFERROR(INDEX('показатель 504-п'!K:K,MATCH('УЦН 2.0 (24)'!A322,'показатель 504-п'!T:T,0)),"")</f>
        <v> </v>
      </c>
      <c r="J322" s="637" t="str">
        <f>IFERROR(INDEX('показатель 504-п'!L:L,MATCH('УЦН 2.0 (24)'!A322,'показатель 504-п'!T:T,0)),"")</f>
        <v xml:space="preserve">Мегафон(4G Хорошее)</v>
      </c>
      <c r="K322" s="637" t="str">
        <f>IFERROR(INDEX('показатель 504-п'!M:M,MATCH('УЦН 2.0 (24)'!A322,'показатель 504-п'!T:T,0)),"")</f>
        <v> </v>
      </c>
      <c r="L322" s="637" t="str">
        <f>IFERROR(INDEX('показатель 504-п'!N:N,MATCH('УЦН 2.0 (24)'!A322,'показатель 504-п'!T:T,0)),"")</f>
        <v xml:space="preserve">Теле2(4G Хорошее)</v>
      </c>
      <c r="M322" s="624"/>
      <c r="N322" s="622"/>
      <c r="O322" s="147"/>
      <c r="P322" s="147"/>
    </row>
    <row r="323" ht="14.25">
      <c r="A323" s="648">
        <v>740</v>
      </c>
      <c r="B323" s="649" t="str">
        <f>IFERROR(INDEX('показатель 504-п'!A:A,MATCH('УЦН 2.0 (24)'!A323,'показатель 504-п'!T:T,0)),"")</f>
        <v xml:space="preserve">Канский р-н</v>
      </c>
      <c r="C323" s="654" t="s">
        <v>308</v>
      </c>
      <c r="D323" s="636">
        <f>IFERROR(INDEX('показатель 504-п'!E:E,MATCH('УЦН 2.0 (24)'!A323,'показатель 504-п'!T:T,0)),"")</f>
        <v>143</v>
      </c>
      <c r="E323" s="652">
        <v>5</v>
      </c>
      <c r="F323" s="652"/>
      <c r="G323" s="660"/>
      <c r="H323" s="367" t="str">
        <f>IFERROR(INDEX('показатель 504-п'!J:J,MATCH('УЦН 2.0 (24)'!A323,'показатель 504-п'!T:T,0)),"")</f>
        <v xml:space="preserve">4G хор</v>
      </c>
      <c r="I323" s="636" t="str">
        <f>IFERROR(INDEX('показатель 504-п'!K:K,MATCH('УЦН 2.0 (24)'!A323,'показатель 504-п'!T:T,0)),"")</f>
        <v> </v>
      </c>
      <c r="J323" s="637" t="str">
        <f>IFERROR(INDEX('показатель 504-п'!L:L,MATCH('УЦН 2.0 (24)'!A323,'показатель 504-п'!T:T,0)),"")</f>
        <v xml:space="preserve">Мегафон(4G Хорошее)</v>
      </c>
      <c r="K323" s="637" t="str">
        <f>IFERROR(INDEX('показатель 504-п'!M:M,MATCH('УЦН 2.0 (24)'!A323,'показатель 504-п'!T:T,0)),"")</f>
        <v xml:space="preserve">МТС(2G Хорошее)</v>
      </c>
      <c r="L323" s="637" t="str">
        <f>IFERROR(INDEX('показатель 504-п'!N:N,MATCH('УЦН 2.0 (24)'!A323,'показатель 504-п'!T:T,0)),"")</f>
        <v xml:space="preserve">Теле2(4G Хорошее)</v>
      </c>
      <c r="M323" s="624"/>
      <c r="N323" s="622"/>
      <c r="O323" s="147"/>
      <c r="P323" s="147"/>
    </row>
    <row r="324" ht="14.25">
      <c r="A324" s="648">
        <v>889</v>
      </c>
      <c r="B324" s="649" t="str">
        <f>IFERROR(INDEX('показатель 504-п'!A:A,MATCH('УЦН 2.0 (24)'!A324,'показатель 504-п'!T:T,0)),"")</f>
        <v xml:space="preserve">Краснотуранский р-н</v>
      </c>
      <c r="C324" s="654" t="s">
        <v>571</v>
      </c>
      <c r="D324" s="636">
        <f>IFERROR(INDEX('показатель 504-п'!E:E,MATCH('УЦН 2.0 (24)'!A324,'показатель 504-п'!T:T,0)),"")</f>
        <v>420</v>
      </c>
      <c r="E324" s="652">
        <v>5</v>
      </c>
      <c r="F324" s="652"/>
      <c r="G324" s="660"/>
      <c r="H324" s="367" t="str">
        <f>IFERROR(INDEX('показатель 504-п'!J:J,MATCH('УЦН 2.0 (24)'!A324,'показатель 504-п'!T:T,0)),"")</f>
        <v xml:space="preserve">4G хор</v>
      </c>
      <c r="I324" s="636">
        <f>IFERROR(INDEX('показатель 504-п'!K:K,MATCH('УЦН 2.0 (24)'!A324,'показатель 504-п'!T:T,0)),"")</f>
        <v>0</v>
      </c>
      <c r="J324" s="637">
        <f>IFERROR(INDEX('показатель 504-п'!L:L,MATCH('УЦН 2.0 (24)'!A324,'показатель 504-п'!T:T,0)),"")</f>
        <v>0</v>
      </c>
      <c r="K324" s="637">
        <f>IFERROR(INDEX('показатель 504-п'!M:M,MATCH('УЦН 2.0 (24)'!A324,'показатель 504-п'!T:T,0)),"")</f>
        <v>0</v>
      </c>
      <c r="L324" s="637" t="str">
        <f>IFERROR(INDEX('показатель 504-п'!N:N,MATCH('УЦН 2.0 (24)'!A324,'показатель 504-п'!T:T,0)),"")</f>
        <v xml:space="preserve">Теле2(4G Хорошее)</v>
      </c>
      <c r="M324" s="624"/>
      <c r="N324" s="622"/>
      <c r="O324" s="147"/>
      <c r="P324" s="147"/>
    </row>
    <row r="325" ht="14.25">
      <c r="A325" s="648">
        <v>947</v>
      </c>
      <c r="B325" s="649" t="str">
        <f>IFERROR(INDEX('показатель 504-п'!A:A,MATCH('УЦН 2.0 (24)'!A325,'показатель 504-п'!T:T,0)),"")</f>
        <v xml:space="preserve">Курагинский р-н</v>
      </c>
      <c r="C325" s="654" t="s">
        <v>1506</v>
      </c>
      <c r="D325" s="636">
        <f>IFERROR(INDEX('показатель 504-п'!E:E,MATCH('УЦН 2.0 (24)'!A325,'показатель 504-п'!T:T,0)),"")</f>
        <v>133</v>
      </c>
      <c r="E325" s="652">
        <v>5</v>
      </c>
      <c r="F325" s="652"/>
      <c r="G325" s="660"/>
      <c r="H325" s="367" t="str">
        <f>IFERROR(INDEX('показатель 504-п'!J:J,MATCH('УЦН 2.0 (24)'!A325,'показатель 504-п'!T:T,0)),"")</f>
        <v xml:space="preserve">3G хор</v>
      </c>
      <c r="I325" s="636" t="str">
        <f>IFERROR(INDEX('показатель 504-п'!K:K,MATCH('УЦН 2.0 (24)'!A325,'показатель 504-п'!T:T,0)),"")</f>
        <v xml:space="preserve">Билайн(2G Низкое)</v>
      </c>
      <c r="J325" s="637" t="str">
        <f>IFERROR(INDEX('показатель 504-п'!L:L,MATCH('УЦН 2.0 (24)'!A325,'показатель 504-п'!T:T,0)),"")</f>
        <v xml:space="preserve">Мегафон(2G Низкое)</v>
      </c>
      <c r="K325" s="637" t="str">
        <f>IFERROR(INDEX('показатель 504-п'!M:M,MATCH('УЦН 2.0 (24)'!A325,'показатель 504-п'!T:T,0)),"")</f>
        <v xml:space="preserve">МТС(2G Низкое)</v>
      </c>
      <c r="L325" s="637" t="str">
        <f>IFERROR(INDEX('показатель 504-п'!N:N,MATCH('УЦН 2.0 (24)'!A325,'показатель 504-п'!T:T,0)),"")</f>
        <v xml:space="preserve">Теле2(3G Хорошее)</v>
      </c>
      <c r="M325" s="624"/>
      <c r="N325" s="622"/>
      <c r="O325" s="147"/>
      <c r="P325" s="147"/>
    </row>
    <row r="326" ht="14.25">
      <c r="A326" s="648">
        <v>958</v>
      </c>
      <c r="B326" s="649" t="str">
        <f>IFERROR(INDEX('показатель 504-п'!A:A,MATCH('УЦН 2.0 (24)'!A326,'показатель 504-п'!T:T,0)),"")</f>
        <v xml:space="preserve">Курагинский р-н</v>
      </c>
      <c r="C326" s="654" t="s">
        <v>122</v>
      </c>
      <c r="D326" s="636">
        <f>IFERROR(INDEX('показатель 504-п'!E:E,MATCH('УЦН 2.0 (24)'!A326,'показатель 504-п'!T:T,0)),"")</f>
        <v>145</v>
      </c>
      <c r="E326" s="652">
        <v>5</v>
      </c>
      <c r="F326" s="652"/>
      <c r="G326" s="660"/>
      <c r="H326" s="367" t="str">
        <f>IFERROR(INDEX('показатель 504-п'!J:J,MATCH('УЦН 2.0 (24)'!A326,'показатель 504-п'!T:T,0)),"")</f>
        <v xml:space="preserve">4G хор</v>
      </c>
      <c r="I326" s="636">
        <f>IFERROR(INDEX('показатель 504-п'!K:K,MATCH('УЦН 2.0 (24)'!A326,'показатель 504-п'!T:T,0)),"")</f>
        <v>0</v>
      </c>
      <c r="J326" s="637">
        <f>IFERROR(INDEX('показатель 504-п'!L:L,MATCH('УЦН 2.0 (24)'!A326,'показатель 504-п'!T:T,0)),"")</f>
        <v>0</v>
      </c>
      <c r="K326" s="637">
        <f>IFERROR(INDEX('показатель 504-п'!M:M,MATCH('УЦН 2.0 (24)'!A326,'показатель 504-п'!T:T,0)),"")</f>
        <v>0</v>
      </c>
      <c r="L326" s="637" t="str">
        <f>IFERROR(INDEX('показатель 504-п'!N:N,MATCH('УЦН 2.0 (24)'!A326,'показатель 504-п'!T:T,0)),"")</f>
        <v xml:space="preserve">Теле2(4G Хорошее)</v>
      </c>
      <c r="M326" s="624"/>
      <c r="N326" s="622"/>
      <c r="O326" s="147"/>
      <c r="P326" s="147"/>
    </row>
    <row r="327" ht="14.25">
      <c r="A327" s="648">
        <v>936</v>
      </c>
      <c r="B327" s="649" t="str">
        <f>IFERROR(INDEX('показатель 504-п'!A:A,MATCH('УЦН 2.0 (24)'!A327,'показатель 504-п'!T:T,0)),"")</f>
        <v xml:space="preserve">Курагинский р-н</v>
      </c>
      <c r="C327" s="654" t="s">
        <v>338</v>
      </c>
      <c r="D327" s="636">
        <f>IFERROR(INDEX('показатель 504-п'!E:E,MATCH('УЦН 2.0 (24)'!A327,'показатель 504-п'!T:T,0)),"")</f>
        <v>407</v>
      </c>
      <c r="E327" s="652">
        <v>5</v>
      </c>
      <c r="F327" s="652"/>
      <c r="G327" s="660"/>
      <c r="H327" s="367" t="str">
        <f>IFERROR(INDEX('показатель 504-п'!J:J,MATCH('УЦН 2.0 (24)'!A327,'показатель 504-п'!T:T,0)),"")</f>
        <v xml:space="preserve">3G хор</v>
      </c>
      <c r="I327" s="636" t="str">
        <f>IFERROR(INDEX('показатель 504-п'!K:K,MATCH('УЦН 2.0 (24)'!A327,'показатель 504-п'!T:T,0)),"")</f>
        <v xml:space="preserve">Билайн(3G Хорошее)</v>
      </c>
      <c r="J327" s="637" t="str">
        <f>IFERROR(INDEX('показатель 504-п'!L:L,MATCH('УЦН 2.0 (24)'!A327,'показатель 504-п'!T:T,0)),"")</f>
        <v xml:space="preserve">Мегафон(3G Хорошее)</v>
      </c>
      <c r="K327" s="637" t="str">
        <f>IFERROR(INDEX('показатель 504-п'!M:M,MATCH('УЦН 2.0 (24)'!A327,'показатель 504-п'!T:T,0)),"")</f>
        <v xml:space="preserve">МТС(3G Хорошее)</v>
      </c>
      <c r="L327" s="637" t="str">
        <f>IFERROR(INDEX('показатель 504-п'!N:N,MATCH('УЦН 2.0 (24)'!A327,'показатель 504-п'!T:T,0)),"")</f>
        <v xml:space="preserve">Теле2(3G Хорошее)</v>
      </c>
      <c r="M327" s="624"/>
      <c r="N327" s="622"/>
      <c r="O327" s="147"/>
      <c r="P327" s="147"/>
    </row>
    <row r="328" ht="14.25">
      <c r="A328" s="648">
        <v>908</v>
      </c>
      <c r="B328" s="649" t="str">
        <f>IFERROR(INDEX('показатель 504-п'!A:A,MATCH('УЦН 2.0 (24)'!A328,'показатель 504-п'!T:T,0)),"")</f>
        <v xml:space="preserve">Курагинский р-н</v>
      </c>
      <c r="C328" s="654" t="s">
        <v>334</v>
      </c>
      <c r="D328" s="636">
        <f>IFERROR(INDEX('показатель 504-п'!E:E,MATCH('УЦН 2.0 (24)'!A328,'показатель 504-п'!T:T,0)),"")</f>
        <v>437</v>
      </c>
      <c r="E328" s="652">
        <v>5</v>
      </c>
      <c r="F328" s="652"/>
      <c r="G328" s="660"/>
      <c r="H328" s="367" t="str">
        <f>IFERROR(INDEX('показатель 504-п'!J:J,MATCH('УЦН 2.0 (24)'!A328,'показатель 504-п'!T:T,0)),"")</f>
        <v xml:space="preserve">4G хор</v>
      </c>
      <c r="I328" s="636" t="str">
        <f>IFERROR(INDEX('показатель 504-п'!K:K,MATCH('УЦН 2.0 (24)'!A328,'показатель 504-п'!T:T,0)),"")</f>
        <v xml:space="preserve">Билайн(2G Низкое)</v>
      </c>
      <c r="J328" s="637" t="str">
        <f>IFERROR(INDEX('показатель 504-п'!L:L,MATCH('УЦН 2.0 (24)'!A328,'показатель 504-п'!T:T,0)),"")</f>
        <v xml:space="preserve">Мегафон(2G Низкое)</v>
      </c>
      <c r="K328" s="637" t="str">
        <f>IFERROR(INDEX('показатель 504-п'!M:M,MATCH('УЦН 2.0 (24)'!A328,'показатель 504-п'!T:T,0)),"")</f>
        <v xml:space="preserve">МТС(2G Низкое)</v>
      </c>
      <c r="L328" s="637" t="str">
        <f>IFERROR(INDEX('показатель 504-п'!N:N,MATCH('УЦН 2.0 (24)'!A328,'показатель 504-п'!T:T,0)),"")</f>
        <v xml:space="preserve">Теле2(4G Хорошее)</v>
      </c>
      <c r="M328" s="624"/>
      <c r="N328" s="622"/>
      <c r="O328" s="147"/>
      <c r="P328" s="147"/>
    </row>
    <row r="329" ht="14.25">
      <c r="A329" s="648">
        <v>911</v>
      </c>
      <c r="B329" s="649" t="str">
        <f>IFERROR(INDEX('показатель 504-п'!A:A,MATCH('УЦН 2.0 (24)'!A329,'показатель 504-п'!T:T,0)),"")</f>
        <v xml:space="preserve">Курагинский р-н</v>
      </c>
      <c r="C329" s="654" t="s">
        <v>179</v>
      </c>
      <c r="D329" s="636">
        <f>IFERROR(INDEX('показатель 504-п'!E:E,MATCH('УЦН 2.0 (24)'!A329,'показатель 504-п'!T:T,0)),"")</f>
        <v>377</v>
      </c>
      <c r="E329" s="652">
        <v>5</v>
      </c>
      <c r="F329" s="652"/>
      <c r="G329" s="660"/>
      <c r="H329" s="367" t="str">
        <f>IFERROR(INDEX('показатель 504-п'!J:J,MATCH('УЦН 2.0 (24)'!A329,'показатель 504-п'!T:T,0)),"")</f>
        <v xml:space="preserve">4G хор</v>
      </c>
      <c r="I329" s="636">
        <f>IFERROR(INDEX('показатель 504-п'!K:K,MATCH('УЦН 2.0 (24)'!A329,'показатель 504-п'!T:T,0)),"")</f>
        <v>0</v>
      </c>
      <c r="J329" s="637">
        <f>IFERROR(INDEX('показатель 504-п'!L:L,MATCH('УЦН 2.0 (24)'!A329,'показатель 504-п'!T:T,0)),"")</f>
        <v>0</v>
      </c>
      <c r="K329" s="637">
        <f>IFERROR(INDEX('показатель 504-п'!M:M,MATCH('УЦН 2.0 (24)'!A329,'показатель 504-п'!T:T,0)),"")</f>
        <v>0</v>
      </c>
      <c r="L329" s="637" t="str">
        <f>IFERROR(INDEX('показатель 504-п'!N:N,MATCH('УЦН 2.0 (24)'!A329,'показатель 504-п'!T:T,0)),"")</f>
        <v xml:space="preserve">Теле2(4G Хорошее)</v>
      </c>
      <c r="M329" s="624"/>
      <c r="N329" s="622"/>
      <c r="O329" s="147"/>
      <c r="P329" s="147"/>
    </row>
    <row r="330" ht="14.25">
      <c r="A330" s="648">
        <v>1039</v>
      </c>
      <c r="B330" s="649" t="str">
        <f>IFERROR(INDEX('показатель 504-п'!A:A,MATCH('УЦН 2.0 (24)'!A330,'показатель 504-п'!T:T,0)),"")</f>
        <v xml:space="preserve">Минусинский р-н</v>
      </c>
      <c r="C330" s="654" t="s">
        <v>354</v>
      </c>
      <c r="D330" s="636">
        <f>IFERROR(INDEX('показатель 504-п'!E:E,MATCH('УЦН 2.0 (24)'!A330,'показатель 504-п'!T:T,0)),"")</f>
        <v>326</v>
      </c>
      <c r="E330" s="652">
        <v>5</v>
      </c>
      <c r="F330" s="652"/>
      <c r="G330" s="660"/>
      <c r="H330" s="367" t="str">
        <f>IFERROR(INDEX('показатель 504-п'!J:J,MATCH('УЦН 2.0 (24)'!A330,'показатель 504-п'!T:T,0)),"")</f>
        <v xml:space="preserve">4G хор</v>
      </c>
      <c r="I330" s="636" t="str">
        <f>IFERROR(INDEX('показатель 504-п'!K:K,MATCH('УЦН 2.0 (24)'!A330,'показатель 504-п'!T:T,0)),"")</f>
        <v> </v>
      </c>
      <c r="J330" s="637" t="str">
        <f>IFERROR(INDEX('показатель 504-п'!L:L,MATCH('УЦН 2.0 (24)'!A330,'показатель 504-п'!T:T,0)),"")</f>
        <v xml:space="preserve">Мегафон(4G Хорошее)</v>
      </c>
      <c r="K330" s="637" t="str">
        <f>IFERROR(INDEX('показатель 504-п'!M:M,MATCH('УЦН 2.0 (24)'!A330,'показатель 504-п'!T:T,0)),"")</f>
        <v xml:space="preserve">МТС(4G Хорошее)</v>
      </c>
      <c r="L330" s="637" t="str">
        <f>IFERROR(INDEX('показатель 504-п'!N:N,MATCH('УЦН 2.0 (24)'!A330,'показатель 504-п'!T:T,0)),"")</f>
        <v xml:space="preserve">Теле2(4G Хорошее)</v>
      </c>
      <c r="M330" s="624"/>
      <c r="N330" s="622"/>
      <c r="O330" s="147"/>
      <c r="P330" s="147"/>
    </row>
    <row r="331" ht="14.25">
      <c r="A331" s="648">
        <v>1074</v>
      </c>
      <c r="B331" s="649" t="str">
        <f>IFERROR(INDEX('показатель 504-п'!A:A,MATCH('УЦН 2.0 (24)'!A331,'показатель 504-п'!T:T,0)),"")</f>
        <v xml:space="preserve">Мотыгинский р-н</v>
      </c>
      <c r="C331" s="654" t="s">
        <v>579</v>
      </c>
      <c r="D331" s="636">
        <f>IFERROR(INDEX('показатель 504-п'!E:E,MATCH('УЦН 2.0 (24)'!A331,'показатель 504-п'!T:T,0)),"")</f>
        <v>456</v>
      </c>
      <c r="E331" s="652">
        <v>5</v>
      </c>
      <c r="F331" s="652"/>
      <c r="G331" s="660"/>
      <c r="H331" s="367" t="str">
        <f>IFERROR(INDEX('показатель 504-п'!J:J,MATCH('УЦН 2.0 (24)'!A331,'показатель 504-п'!T:T,0)),"")</f>
        <v xml:space="preserve">4G хор</v>
      </c>
      <c r="I331" s="636">
        <f>IFERROR(INDEX('показатель 504-п'!K:K,MATCH('УЦН 2.0 (24)'!A331,'показатель 504-п'!T:T,0)),"")</f>
        <v>0</v>
      </c>
      <c r="J331" s="637">
        <f>IFERROR(INDEX('показатель 504-п'!L:L,MATCH('УЦН 2.0 (24)'!A331,'показатель 504-п'!T:T,0)),"")</f>
        <v>0</v>
      </c>
      <c r="K331" s="637">
        <f>IFERROR(INDEX('показатель 504-п'!M:M,MATCH('УЦН 2.0 (24)'!A331,'показатель 504-п'!T:T,0)),"")</f>
        <v>0</v>
      </c>
      <c r="L331" s="637" t="str">
        <f>IFERROR(INDEX('показатель 504-п'!N:N,MATCH('УЦН 2.0 (24)'!A331,'показатель 504-п'!T:T,0)),"")</f>
        <v xml:space="preserve">Теле2(4G Хорошее)</v>
      </c>
      <c r="M331" s="624"/>
      <c r="N331" s="622"/>
      <c r="O331" s="147"/>
      <c r="P331" s="147"/>
    </row>
    <row r="332" ht="14.25">
      <c r="A332" s="648">
        <v>1127</v>
      </c>
      <c r="B332" s="649" t="str">
        <f>IFERROR(INDEX('показатель 504-п'!A:A,MATCH('УЦН 2.0 (24)'!A332,'показатель 504-п'!T:T,0)),"")</f>
        <v xml:space="preserve">Назаровский р-н</v>
      </c>
      <c r="C332" s="654" t="s">
        <v>725</v>
      </c>
      <c r="D332" s="636">
        <f>IFERROR(INDEX('показатель 504-п'!E:E,MATCH('УЦН 2.0 (24)'!A332,'показатель 504-п'!T:T,0)),"")</f>
        <v>173</v>
      </c>
      <c r="E332" s="652">
        <v>5</v>
      </c>
      <c r="F332" s="652"/>
      <c r="G332" s="660"/>
      <c r="H332" s="367" t="str">
        <f>IFERROR(INDEX('показатель 504-п'!J:J,MATCH('УЦН 2.0 (24)'!A332,'показатель 504-п'!T:T,0)),"")</f>
        <v xml:space="preserve">2G низ</v>
      </c>
      <c r="I332" s="636" t="str">
        <f>IFERROR(INDEX('показатель 504-п'!K:K,MATCH('УЦН 2.0 (24)'!A332,'показатель 504-п'!T:T,0)),"")</f>
        <v xml:space="preserve">Билайн(2G Низкое)</v>
      </c>
      <c r="J332" s="637" t="str">
        <f>IFERROR(INDEX('показатель 504-п'!L:L,MATCH('УЦН 2.0 (24)'!A332,'показатель 504-п'!T:T,0)),"")</f>
        <v xml:space="preserve">Мегафон(2G Низкое)</v>
      </c>
      <c r="K332" s="637" t="str">
        <f>IFERROR(INDEX('показатель 504-п'!M:M,MATCH('УЦН 2.0 (24)'!A332,'показатель 504-п'!T:T,0)),"")</f>
        <v> </v>
      </c>
      <c r="L332" s="637" t="str">
        <f>IFERROR(INDEX('показатель 504-п'!N:N,MATCH('УЦН 2.0 (24)'!A332,'показатель 504-п'!T:T,0)),"")</f>
        <v xml:space="preserve">Теле2(2G Низкое)</v>
      </c>
      <c r="M332" s="624"/>
      <c r="N332" s="622"/>
      <c r="O332" s="147"/>
      <c r="P332" s="147"/>
    </row>
    <row r="333" ht="14.25">
      <c r="A333" s="648">
        <v>1131</v>
      </c>
      <c r="B333" s="649" t="str">
        <f>IFERROR(INDEX('показатель 504-п'!A:A,MATCH('УЦН 2.0 (24)'!A333,'показатель 504-п'!T:T,0)),"")</f>
        <v xml:space="preserve">Назаровский р-н</v>
      </c>
      <c r="C333" s="654" t="s">
        <v>1507</v>
      </c>
      <c r="D333" s="636">
        <f>IFERROR(INDEX('показатель 504-п'!E:E,MATCH('УЦН 2.0 (24)'!A333,'показатель 504-п'!T:T,0)),"")</f>
        <v>195</v>
      </c>
      <c r="E333" s="652">
        <v>5</v>
      </c>
      <c r="F333" s="652"/>
      <c r="G333" s="660"/>
      <c r="H333" s="367" t="str">
        <f>IFERROR(INDEX('показатель 504-п'!J:J,MATCH('УЦН 2.0 (24)'!A333,'показатель 504-п'!T:T,0)),"")</f>
        <v xml:space="preserve">4G хор</v>
      </c>
      <c r="I333" s="636" t="str">
        <f>IFERROR(INDEX('показатель 504-п'!K:K,MATCH('УЦН 2.0 (24)'!A333,'показатель 504-п'!T:T,0)),"")</f>
        <v> </v>
      </c>
      <c r="J333" s="637" t="str">
        <f>IFERROR(INDEX('показатель 504-п'!L:L,MATCH('УЦН 2.0 (24)'!A333,'показатель 504-п'!T:T,0)),"")</f>
        <v xml:space="preserve">Мегафон(2G Низкое)</v>
      </c>
      <c r="K333" s="637" t="str">
        <f>IFERROR(INDEX('показатель 504-п'!M:M,MATCH('УЦН 2.0 (24)'!A333,'показатель 504-п'!T:T,0)),"")</f>
        <v> </v>
      </c>
      <c r="L333" s="637" t="str">
        <f>IFERROR(INDEX('показатель 504-п'!N:N,MATCH('УЦН 2.0 (24)'!A333,'показатель 504-п'!T:T,0)),"")</f>
        <v xml:space="preserve">Теле2(4G Хорошее)</v>
      </c>
      <c r="M333" s="624"/>
      <c r="N333" s="622"/>
      <c r="O333" s="147"/>
      <c r="P333" s="147"/>
    </row>
    <row r="334" ht="14.25">
      <c r="A334" s="648">
        <v>1103</v>
      </c>
      <c r="B334" s="649" t="str">
        <f>IFERROR(INDEX('показатель 504-п'!A:A,MATCH('УЦН 2.0 (24)'!A334,'показатель 504-п'!T:T,0)),"")</f>
        <v xml:space="preserve">Назаровский р-н</v>
      </c>
      <c r="C334" s="654" t="s">
        <v>371</v>
      </c>
      <c r="D334" s="636">
        <f>IFERROR(INDEX('показатель 504-п'!E:E,MATCH('УЦН 2.0 (24)'!A334,'показатель 504-п'!T:T,0)),"")</f>
        <v>240</v>
      </c>
      <c r="E334" s="652">
        <v>5</v>
      </c>
      <c r="F334" s="652"/>
      <c r="G334" s="660"/>
      <c r="H334" s="367" t="str">
        <f>IFERROR(INDEX('показатель 504-п'!J:J,MATCH('УЦН 2.0 (24)'!A334,'показатель 504-п'!T:T,0)),"")</f>
        <v xml:space="preserve">4G хор</v>
      </c>
      <c r="I334" s="636" t="str">
        <f>IFERROR(INDEX('показатель 504-п'!K:K,MATCH('УЦН 2.0 (24)'!A334,'показатель 504-п'!T:T,0)),"")</f>
        <v> </v>
      </c>
      <c r="J334" s="637" t="str">
        <f>IFERROR(INDEX('показатель 504-п'!L:L,MATCH('УЦН 2.0 (24)'!A334,'показатель 504-п'!T:T,0)),"")</f>
        <v> </v>
      </c>
      <c r="K334" s="637" t="str">
        <f>IFERROR(INDEX('показатель 504-п'!M:M,MATCH('УЦН 2.0 (24)'!A334,'показатель 504-п'!T:T,0)),"")</f>
        <v> </v>
      </c>
      <c r="L334" s="637" t="str">
        <f>IFERROR(INDEX('показатель 504-п'!N:N,MATCH('УЦН 2.0 (24)'!A334,'показатель 504-п'!T:T,0)),"")</f>
        <v xml:space="preserve">Теле2(4G Хорошее)</v>
      </c>
      <c r="M334" s="624"/>
      <c r="N334" s="622"/>
      <c r="O334" s="147"/>
      <c r="P334" s="147"/>
    </row>
    <row r="335" ht="14.25">
      <c r="A335" s="648">
        <v>1099</v>
      </c>
      <c r="B335" s="649" t="str">
        <f>IFERROR(INDEX('показатель 504-п'!A:A,MATCH('УЦН 2.0 (24)'!A335,'показатель 504-п'!T:T,0)),"")</f>
        <v xml:space="preserve">Назаровский р-н</v>
      </c>
      <c r="C335" s="654" t="s">
        <v>370</v>
      </c>
      <c r="D335" s="636">
        <f>IFERROR(INDEX('показатель 504-п'!E:E,MATCH('УЦН 2.0 (24)'!A335,'показатель 504-п'!T:T,0)),"")</f>
        <v>326</v>
      </c>
      <c r="E335" s="652">
        <v>5</v>
      </c>
      <c r="F335" s="652"/>
      <c r="G335" s="660"/>
      <c r="H335" s="367" t="str">
        <f>IFERROR(INDEX('показатель 504-п'!J:J,MATCH('УЦН 2.0 (24)'!A335,'показатель 504-п'!T:T,0)),"")</f>
        <v xml:space="preserve">2G хор</v>
      </c>
      <c r="I335" s="636" t="str">
        <f>IFERROR(INDEX('показатель 504-п'!K:K,MATCH('УЦН 2.0 (24)'!A335,'показатель 504-п'!T:T,0)),"")</f>
        <v> </v>
      </c>
      <c r="J335" s="637" t="str">
        <f>IFERROR(INDEX('показатель 504-п'!L:L,MATCH('УЦН 2.0 (24)'!A335,'показатель 504-п'!T:T,0)),"")</f>
        <v xml:space="preserve">Мегафон(2G Хорошее)</v>
      </c>
      <c r="K335" s="637" t="str">
        <f>IFERROR(INDEX('показатель 504-п'!M:M,MATCH('УЦН 2.0 (24)'!A335,'показатель 504-п'!T:T,0)),"")</f>
        <v> </v>
      </c>
      <c r="L335" s="637" t="str">
        <f>IFERROR(INDEX('показатель 504-п'!N:N,MATCH('УЦН 2.0 (24)'!A335,'показатель 504-п'!T:T,0)),"")</f>
        <v xml:space="preserve">Теле2(2G Низкое)</v>
      </c>
      <c r="M335" s="624"/>
      <c r="N335" s="622"/>
      <c r="O335" s="147"/>
      <c r="P335" s="147"/>
    </row>
    <row r="336" ht="14.25">
      <c r="A336" s="648">
        <v>1207</v>
      </c>
      <c r="B336" s="649" t="str">
        <f>IFERROR(INDEX('показатель 504-п'!A:A,MATCH('УЦН 2.0 (24)'!A336,'показатель 504-п'!T:T,0)),"")</f>
        <v xml:space="preserve">Новоселовский р-н</v>
      </c>
      <c r="C336" s="654" t="s">
        <v>1508</v>
      </c>
      <c r="D336" s="636">
        <f>IFERROR(INDEX('показатель 504-п'!E:E,MATCH('УЦН 2.0 (24)'!A336,'показатель 504-п'!T:T,0)),"")</f>
        <v>110</v>
      </c>
      <c r="E336" s="652">
        <v>5</v>
      </c>
      <c r="F336" s="652"/>
      <c r="G336" s="660"/>
      <c r="H336" s="367" t="str">
        <f>IFERROR(INDEX('показатель 504-п'!J:J,MATCH('УЦН 2.0 (24)'!A336,'показатель 504-п'!T:T,0)),"")</f>
        <v xml:space="preserve">4G хор</v>
      </c>
      <c r="I336" s="636">
        <f>IFERROR(INDEX('показатель 504-п'!K:K,MATCH('УЦН 2.0 (24)'!A336,'показатель 504-п'!T:T,0)),"")</f>
        <v>0</v>
      </c>
      <c r="J336" s="637" t="str">
        <f>IFERROR(INDEX('показатель 504-п'!L:L,MATCH('УЦН 2.0 (24)'!A336,'показатель 504-п'!T:T,0)),"")</f>
        <v xml:space="preserve">Мегафон(4G Хорошее)</v>
      </c>
      <c r="K336" s="637">
        <f>IFERROR(INDEX('показатель 504-п'!M:M,MATCH('УЦН 2.0 (24)'!A336,'показатель 504-п'!T:T,0)),"")</f>
        <v>0</v>
      </c>
      <c r="L336" s="637" t="str">
        <f>IFERROR(INDEX('показатель 504-п'!N:N,MATCH('УЦН 2.0 (24)'!A336,'показатель 504-п'!T:T,0)),"")</f>
        <v xml:space="preserve">Теле2(4G Хорошее)</v>
      </c>
      <c r="M336" s="624"/>
      <c r="N336" s="622"/>
      <c r="O336" s="147"/>
      <c r="P336" s="147"/>
    </row>
    <row r="337" ht="14.25">
      <c r="A337" s="648">
        <v>1211</v>
      </c>
      <c r="B337" s="649" t="str">
        <f>IFERROR(INDEX('показатель 504-п'!A:A,MATCH('УЦН 2.0 (24)'!A337,'показатель 504-п'!T:T,0)),"")</f>
        <v xml:space="preserve">Новоселовский р-н</v>
      </c>
      <c r="C337" s="654" t="s">
        <v>385</v>
      </c>
      <c r="D337" s="636">
        <f>IFERROR(INDEX('показатель 504-п'!E:E,MATCH('УЦН 2.0 (24)'!A337,'показатель 504-п'!T:T,0)),"")</f>
        <v>351</v>
      </c>
      <c r="E337" s="652">
        <v>5</v>
      </c>
      <c r="F337" s="652"/>
      <c r="G337" s="660"/>
      <c r="H337" s="367" t="str">
        <f>IFERROR(INDEX('показатель 504-п'!J:J,MATCH('УЦН 2.0 (24)'!A337,'показатель 504-п'!T:T,0)),"")</f>
        <v xml:space="preserve">4G хор</v>
      </c>
      <c r="I337" s="636" t="str">
        <f>IFERROR(INDEX('показатель 504-п'!K:K,MATCH('УЦН 2.0 (24)'!A337,'показатель 504-п'!T:T,0)),"")</f>
        <v> </v>
      </c>
      <c r="J337" s="637" t="str">
        <f>IFERROR(INDEX('показатель 504-п'!L:L,MATCH('УЦН 2.0 (24)'!A337,'показатель 504-п'!T:T,0)),"")</f>
        <v xml:space="preserve">Мегафон(2G Низкое)</v>
      </c>
      <c r="K337" s="637" t="str">
        <f>IFERROR(INDEX('показатель 504-п'!M:M,MATCH('УЦН 2.0 (24)'!A337,'показатель 504-п'!T:T,0)),"")</f>
        <v xml:space="preserve">МТС(2G Низкое)</v>
      </c>
      <c r="L337" s="637" t="str">
        <f>IFERROR(INDEX('показатель 504-п'!N:N,MATCH('УЦН 2.0 (24)'!A337,'показатель 504-п'!T:T,0)),"")</f>
        <v xml:space="preserve">Теле2(4G Хорошее)</v>
      </c>
      <c r="M337" s="624"/>
      <c r="N337" s="622"/>
      <c r="O337" s="147"/>
      <c r="P337" s="147"/>
    </row>
    <row r="338" ht="14.25">
      <c r="A338" s="648">
        <v>1200</v>
      </c>
      <c r="B338" s="649" t="str">
        <f>IFERROR(INDEX('показатель 504-п'!A:A,MATCH('УЦН 2.0 (24)'!A338,'показатель 504-п'!T:T,0)),"")</f>
        <v xml:space="preserve">Новоселовский р-н</v>
      </c>
      <c r="C338" s="654" t="s">
        <v>127</v>
      </c>
      <c r="D338" s="636">
        <f>IFERROR(INDEX('показатель 504-п'!E:E,MATCH('УЦН 2.0 (24)'!A338,'показатель 504-п'!T:T,0)),"")</f>
        <v>210</v>
      </c>
      <c r="E338" s="652">
        <v>5</v>
      </c>
      <c r="F338" s="652"/>
      <c r="G338" s="660"/>
      <c r="H338" s="367" t="str">
        <f>IFERROR(INDEX('показатель 504-п'!J:J,MATCH('УЦН 2.0 (24)'!A338,'показатель 504-п'!T:T,0)),"")</f>
        <v xml:space="preserve">4G хор</v>
      </c>
      <c r="I338" s="636">
        <f>IFERROR(INDEX('показатель 504-п'!K:K,MATCH('УЦН 2.0 (24)'!A338,'показатель 504-п'!T:T,0)),"")</f>
        <v>0</v>
      </c>
      <c r="J338" s="637" t="str">
        <f>IFERROR(INDEX('показатель 504-п'!L:L,MATCH('УЦН 2.0 (24)'!A338,'показатель 504-п'!T:T,0)),"")</f>
        <v xml:space="preserve">Мегафон(4G Хорошее)</v>
      </c>
      <c r="K338" s="637">
        <f>IFERROR(INDEX('показатель 504-п'!M:M,MATCH('УЦН 2.0 (24)'!A338,'показатель 504-п'!T:T,0)),"")</f>
        <v>0</v>
      </c>
      <c r="L338" s="637" t="str">
        <f>IFERROR(INDEX('показатель 504-п'!N:N,MATCH('УЦН 2.0 (24)'!A338,'показатель 504-п'!T:T,0)),"")</f>
        <v xml:space="preserve">Теле2(4G Хорошее)</v>
      </c>
      <c r="M338" s="624"/>
      <c r="N338" s="622"/>
      <c r="O338" s="147"/>
      <c r="P338" s="147"/>
    </row>
    <row r="339" ht="14.25">
      <c r="A339" s="648">
        <v>1256</v>
      </c>
      <c r="B339" s="649" t="str">
        <f>IFERROR(INDEX('показатель 504-п'!A:A,MATCH('УЦН 2.0 (24)'!A339,'показатель 504-п'!T:T,0)),"")</f>
        <v xml:space="preserve">Партизанский р-н</v>
      </c>
      <c r="C339" s="654" t="s">
        <v>183</v>
      </c>
      <c r="D339" s="636">
        <f>IFERROR(INDEX('показатель 504-п'!E:E,MATCH('УЦН 2.0 (24)'!A339,'показатель 504-п'!T:T,0)),"")</f>
        <v>155</v>
      </c>
      <c r="E339" s="652">
        <v>5</v>
      </c>
      <c r="F339" s="652"/>
      <c r="G339" s="660"/>
      <c r="H339" s="367" t="str">
        <f>IFERROR(INDEX('показатель 504-п'!J:J,MATCH('УЦН 2.0 (24)'!A339,'показатель 504-п'!T:T,0)),"")</f>
        <v xml:space="preserve">4G хор</v>
      </c>
      <c r="I339" s="636">
        <f>IFERROR(INDEX('показатель 504-п'!K:K,MATCH('УЦН 2.0 (24)'!A339,'показатель 504-п'!T:T,0)),"")</f>
        <v>0</v>
      </c>
      <c r="J339" s="637">
        <f>IFERROR(INDEX('показатель 504-п'!L:L,MATCH('УЦН 2.0 (24)'!A339,'показатель 504-п'!T:T,0)),"")</f>
        <v>0</v>
      </c>
      <c r="K339" s="637">
        <f>IFERROR(INDEX('показатель 504-п'!M:M,MATCH('УЦН 2.0 (24)'!A339,'показатель 504-п'!T:T,0)),"")</f>
        <v>0</v>
      </c>
      <c r="L339" s="637" t="str">
        <f>IFERROR(INDEX('показатель 504-п'!N:N,MATCH('УЦН 2.0 (24)'!A339,'показатель 504-п'!T:T,0)),"")</f>
        <v xml:space="preserve">Теле2(4G Хорошее)</v>
      </c>
      <c r="M339" s="624"/>
      <c r="N339" s="622"/>
      <c r="O339" s="147"/>
      <c r="P339" s="147"/>
    </row>
    <row r="340" ht="14.25">
      <c r="A340" s="648">
        <v>1351</v>
      </c>
      <c r="B340" s="649" t="str">
        <f>IFERROR(INDEX('показатель 504-п'!A:A,MATCH('УЦН 2.0 (24)'!A340,'показатель 504-п'!T:T,0)),"")</f>
        <v xml:space="preserve">Саянский р-н</v>
      </c>
      <c r="C340" s="654" t="s">
        <v>400</v>
      </c>
      <c r="D340" s="636">
        <f>IFERROR(INDEX('показатель 504-п'!E:E,MATCH('УЦН 2.0 (24)'!A340,'показатель 504-п'!T:T,0)),"")</f>
        <v>306</v>
      </c>
      <c r="E340" s="652">
        <v>5</v>
      </c>
      <c r="F340" s="652"/>
      <c r="G340" s="660"/>
      <c r="H340" s="367" t="str">
        <f>IFERROR(INDEX('показатель 504-п'!J:J,MATCH('УЦН 2.0 (24)'!A340,'показатель 504-п'!T:T,0)),"")</f>
        <v xml:space="preserve">4G хор</v>
      </c>
      <c r="I340" s="636" t="str">
        <f>IFERROR(INDEX('показатель 504-п'!K:K,MATCH('УЦН 2.0 (24)'!A340,'показатель 504-п'!T:T,0)),"")</f>
        <v> </v>
      </c>
      <c r="J340" s="637" t="str">
        <f>IFERROR(INDEX('показатель 504-п'!L:L,MATCH('УЦН 2.0 (24)'!A340,'показатель 504-п'!T:T,0)),"")</f>
        <v xml:space="preserve">Мегафон(4G Хорошее)</v>
      </c>
      <c r="K340" s="637" t="str">
        <f>IFERROR(INDEX('показатель 504-п'!M:M,MATCH('УЦН 2.0 (24)'!A340,'показатель 504-п'!T:T,0)),"")</f>
        <v> </v>
      </c>
      <c r="L340" s="637" t="str">
        <f>IFERROR(INDEX('показатель 504-п'!N:N,MATCH('УЦН 2.0 (24)'!A340,'показатель 504-п'!T:T,0)),"")</f>
        <v xml:space="preserve">Теле2(4G Хорошее)</v>
      </c>
      <c r="M340" s="624"/>
      <c r="N340" s="622"/>
      <c r="O340" s="147"/>
      <c r="P340" s="147"/>
    </row>
    <row r="341" ht="14.25">
      <c r="A341" s="648">
        <v>1372</v>
      </c>
      <c r="B341" s="649" t="str">
        <f>IFERROR(INDEX('показатель 504-п'!A:A,MATCH('УЦН 2.0 (24)'!A341,'показатель 504-п'!T:T,0)),"")</f>
        <v xml:space="preserve">Саянский р-н</v>
      </c>
      <c r="C341" s="654" t="s">
        <v>607</v>
      </c>
      <c r="D341" s="636">
        <f>IFERROR(INDEX('показатель 504-п'!E:E,MATCH('УЦН 2.0 (24)'!A341,'показатель 504-п'!T:T,0)),"")</f>
        <v>345</v>
      </c>
      <c r="E341" s="652">
        <v>5</v>
      </c>
      <c r="F341" s="652"/>
      <c r="G341" s="660"/>
      <c r="H341" s="367" t="str">
        <f>IFERROR(INDEX('показатель 504-п'!J:J,MATCH('УЦН 2.0 (24)'!A341,'показатель 504-п'!T:T,0)),"")</f>
        <v xml:space="preserve">4G хор</v>
      </c>
      <c r="I341" s="636">
        <f>IFERROR(INDEX('показатель 504-п'!K:K,MATCH('УЦН 2.0 (24)'!A341,'показатель 504-п'!T:T,0)),"")</f>
        <v>0</v>
      </c>
      <c r="J341" s="637">
        <f>IFERROR(INDEX('показатель 504-п'!L:L,MATCH('УЦН 2.0 (24)'!A341,'показатель 504-п'!T:T,0)),"")</f>
        <v>0</v>
      </c>
      <c r="K341" s="637">
        <f>IFERROR(INDEX('показатель 504-п'!M:M,MATCH('УЦН 2.0 (24)'!A341,'показатель 504-п'!T:T,0)),"")</f>
        <v>0</v>
      </c>
      <c r="L341" s="637" t="str">
        <f>IFERROR(INDEX('показатель 504-п'!N:N,MATCH('УЦН 2.0 (24)'!A341,'показатель 504-п'!T:T,0)),"")</f>
        <v xml:space="preserve">Теле2(4G Хорошее)</v>
      </c>
      <c r="M341" s="624"/>
      <c r="N341" s="622"/>
      <c r="O341" s="147"/>
      <c r="P341" s="147"/>
    </row>
    <row r="342" ht="14.25">
      <c r="A342" s="648">
        <v>1346</v>
      </c>
      <c r="B342" s="649" t="str">
        <f>IFERROR(INDEX('показатель 504-п'!A:A,MATCH('УЦН 2.0 (24)'!A342,'показатель 504-п'!T:T,0)),"")</f>
        <v xml:space="preserve">Саянский р-н</v>
      </c>
      <c r="C342" s="654" t="s">
        <v>1509</v>
      </c>
      <c r="D342" s="636">
        <f>IFERROR(INDEX('показатель 504-п'!E:E,MATCH('УЦН 2.0 (24)'!A342,'показатель 504-п'!T:T,0)),"")</f>
        <v>104</v>
      </c>
      <c r="E342" s="652">
        <v>5</v>
      </c>
      <c r="F342" s="652"/>
      <c r="G342" s="660"/>
      <c r="H342" s="367" t="str">
        <f>IFERROR(INDEX('показатель 504-п'!J:J,MATCH('УЦН 2.0 (24)'!A342,'показатель 504-п'!T:T,0)),"")</f>
        <v xml:space="preserve">3G хор</v>
      </c>
      <c r="I342" s="636" t="str">
        <f>IFERROR(INDEX('показатель 504-п'!K:K,MATCH('УЦН 2.0 (24)'!A342,'показатель 504-п'!T:T,0)),"")</f>
        <v xml:space="preserve">Билайн(3G Низкое)</v>
      </c>
      <c r="J342" s="637" t="str">
        <f>IFERROR(INDEX('показатель 504-п'!L:L,MATCH('УЦН 2.0 (24)'!A342,'показатель 504-п'!T:T,0)),"")</f>
        <v xml:space="preserve">Мегафон(2G Низкое)</v>
      </c>
      <c r="K342" s="637" t="str">
        <f>IFERROR(INDEX('показатель 504-п'!M:M,MATCH('УЦН 2.0 (24)'!A342,'показатель 504-п'!T:T,0)),"")</f>
        <v xml:space="preserve">МТС(2G Низкое)</v>
      </c>
      <c r="L342" s="637" t="str">
        <f>IFERROR(INDEX('показатель 504-п'!N:N,MATCH('УЦН 2.0 (24)'!A342,'показатель 504-п'!T:T,0)),"")</f>
        <v xml:space="preserve">Теле2(3G Хорошее)</v>
      </c>
      <c r="M342" s="624"/>
      <c r="N342" s="622"/>
      <c r="O342" s="147"/>
      <c r="P342" s="147"/>
    </row>
    <row r="343" ht="14.25">
      <c r="A343" s="648">
        <v>1392</v>
      </c>
      <c r="B343" s="649" t="str">
        <f>IFERROR(INDEX('показатель 504-п'!A:A,MATCH('УЦН 2.0 (24)'!A343,'показатель 504-п'!T:T,0)),"")</f>
        <v xml:space="preserve">Сухобузимский р-н</v>
      </c>
      <c r="C343" s="654" t="s">
        <v>407</v>
      </c>
      <c r="D343" s="636">
        <f>IFERROR(INDEX('показатель 504-п'!E:E,MATCH('УЦН 2.0 (24)'!A343,'показатель 504-п'!T:T,0)),"")</f>
        <v>386</v>
      </c>
      <c r="E343" s="652">
        <v>5</v>
      </c>
      <c r="F343" s="652"/>
      <c r="G343" s="660"/>
      <c r="H343" s="367" t="str">
        <f>IFERROR(INDEX('показатель 504-п'!J:J,MATCH('УЦН 2.0 (24)'!A343,'показатель 504-п'!T:T,0)),"")</f>
        <v xml:space="preserve">4G хор</v>
      </c>
      <c r="I343" s="636" t="str">
        <f>IFERROR(INDEX('показатель 504-п'!K:K,MATCH('УЦН 2.0 (24)'!A343,'показатель 504-п'!T:T,0)),"")</f>
        <v> </v>
      </c>
      <c r="J343" s="637" t="str">
        <f>IFERROR(INDEX('показатель 504-п'!L:L,MATCH('УЦН 2.0 (24)'!A343,'показатель 504-п'!T:T,0)),"")</f>
        <v xml:space="preserve">Мегафон(4G Хорошее)</v>
      </c>
      <c r="K343" s="637" t="str">
        <f>IFERROR(INDEX('показатель 504-п'!M:M,MATCH('УЦН 2.0 (24)'!A343,'показатель 504-п'!T:T,0)),"")</f>
        <v> </v>
      </c>
      <c r="L343" s="637" t="str">
        <f>IFERROR(INDEX('показатель 504-п'!N:N,MATCH('УЦН 2.0 (24)'!A343,'показатель 504-п'!T:T,0)),"")</f>
        <v xml:space="preserve">Теле2(4G Хорошее)</v>
      </c>
      <c r="M343" s="624"/>
      <c r="N343" s="622"/>
      <c r="O343" s="147"/>
      <c r="P343" s="147"/>
    </row>
    <row r="344" ht="14.25">
      <c r="A344" s="648">
        <v>1696</v>
      </c>
      <c r="B344" s="649" t="str">
        <f>IFERROR(INDEX('показатель 504-п'!A:A,MATCH('УЦН 2.0 (24)'!A344,'показатель 504-п'!T:T,0)),"")</f>
        <v xml:space="preserve">Шушенский р-н</v>
      </c>
      <c r="C344" s="654" t="s">
        <v>589</v>
      </c>
      <c r="D344" s="636">
        <f>IFERROR(INDEX('показатель 504-п'!E:E,MATCH('УЦН 2.0 (24)'!A344,'показатель 504-п'!T:T,0)),"")</f>
        <v>434</v>
      </c>
      <c r="E344" s="652">
        <v>5</v>
      </c>
      <c r="F344" s="652"/>
      <c r="G344" s="660"/>
      <c r="H344" s="367" t="str">
        <f>IFERROR(INDEX('показатель 504-п'!J:J,MATCH('УЦН 2.0 (24)'!A344,'показатель 504-п'!T:T,0)),"")</f>
        <v xml:space="preserve">4G хор</v>
      </c>
      <c r="I344" s="636">
        <f>IFERROR(INDEX('показатель 504-п'!K:K,MATCH('УЦН 2.0 (24)'!A344,'показатель 504-п'!T:T,0)),"")</f>
        <v>0</v>
      </c>
      <c r="J344" s="637" t="str">
        <f>IFERROR(INDEX('показатель 504-п'!L:L,MATCH('УЦН 2.0 (24)'!A344,'показатель 504-п'!T:T,0)),"")</f>
        <v xml:space="preserve">Мегафон(4G Хорошее)</v>
      </c>
      <c r="K344" s="637">
        <f>IFERROR(INDEX('показатель 504-п'!M:M,MATCH('УЦН 2.0 (24)'!A344,'показатель 504-п'!T:T,0)),"")</f>
        <v>0</v>
      </c>
      <c r="L344" s="637">
        <f>IFERROR(INDEX('показатель 504-п'!N:N,MATCH('УЦН 2.0 (24)'!A344,'показатель 504-п'!T:T,0)),"")</f>
        <v>0</v>
      </c>
      <c r="M344" s="624"/>
      <c r="N344" s="622"/>
      <c r="O344" s="147"/>
      <c r="P344" s="147"/>
    </row>
    <row r="345" ht="14.25">
      <c r="A345" s="648">
        <v>1672</v>
      </c>
      <c r="B345" s="649" t="str">
        <f>IFERROR(INDEX('показатель 504-п'!A:A,MATCH('УЦН 2.0 (24)'!A345,'показатель 504-п'!T:T,0)),"")</f>
        <v xml:space="preserve">Шушенский р-н</v>
      </c>
      <c r="C345" s="654" t="s">
        <v>449</v>
      </c>
      <c r="D345" s="636">
        <f>IFERROR(INDEX('показатель 504-п'!E:E,MATCH('УЦН 2.0 (24)'!A345,'показатель 504-п'!T:T,0)),"")</f>
        <v>322</v>
      </c>
      <c r="E345" s="652">
        <v>5</v>
      </c>
      <c r="F345" s="652"/>
      <c r="G345" s="660"/>
      <c r="H345" s="367" t="str">
        <f>IFERROR(INDEX('показатель 504-п'!J:J,MATCH('УЦН 2.0 (24)'!A345,'показатель 504-п'!T:T,0)),"")</f>
        <v xml:space="preserve">4G хор</v>
      </c>
      <c r="I345" s="636">
        <f>IFERROR(INDEX('показатель 504-п'!K:K,MATCH('УЦН 2.0 (24)'!A345,'показатель 504-п'!T:T,0)),"")</f>
        <v>0</v>
      </c>
      <c r="J345" s="637">
        <f>IFERROR(INDEX('показатель 504-п'!L:L,MATCH('УЦН 2.0 (24)'!A345,'показатель 504-п'!T:T,0)),"")</f>
        <v>0</v>
      </c>
      <c r="K345" s="637">
        <f>IFERROR(INDEX('показатель 504-п'!M:M,MATCH('УЦН 2.0 (24)'!A345,'показатель 504-п'!T:T,0)),"")</f>
        <v>0</v>
      </c>
      <c r="L345" s="637" t="str">
        <f>IFERROR(INDEX('показатель 504-п'!N:N,MATCH('УЦН 2.0 (24)'!A345,'показатель 504-п'!T:T,0)),"")</f>
        <v xml:space="preserve">Теле2(4G Хорошее)</v>
      </c>
      <c r="M345" s="624"/>
      <c r="N345" s="622"/>
      <c r="O345" s="147"/>
      <c r="P345" s="147"/>
    </row>
    <row r="346" ht="14.25">
      <c r="A346" s="648">
        <v>1292</v>
      </c>
      <c r="B346" s="649" t="str">
        <f>IFERROR(INDEX('показатель 504-п'!A:A,MATCH('УЦН 2.0 (24)'!A346,'показатель 504-п'!T:T,0)),"")</f>
        <v xml:space="preserve">Пировский округ</v>
      </c>
      <c r="C346" s="654" t="s">
        <v>1510</v>
      </c>
      <c r="D346" s="636">
        <f>IFERROR(INDEX('показатель 504-п'!E:E,MATCH('УЦН 2.0 (24)'!A346,'показатель 504-п'!T:T,0)),"")</f>
        <v>132</v>
      </c>
      <c r="E346" s="652">
        <v>4</v>
      </c>
      <c r="F346" s="652"/>
      <c r="G346" s="660"/>
      <c r="H346" s="367" t="str">
        <f>IFERROR(INDEX('показатель 504-п'!J:J,MATCH('УЦН 2.0 (24)'!A346,'показатель 504-п'!T:T,0)),"")</f>
        <v xml:space="preserve">4G хор</v>
      </c>
      <c r="I346" s="636">
        <f>IFERROR(INDEX('показатель 504-п'!K:K,MATCH('УЦН 2.0 (24)'!A346,'показатель 504-п'!T:T,0)),"")</f>
        <v>0</v>
      </c>
      <c r="J346" s="637" t="str">
        <f>IFERROR(INDEX('показатель 504-п'!L:L,MATCH('УЦН 2.0 (24)'!A346,'показатель 504-п'!T:T,0)),"")</f>
        <v xml:space="preserve">Мегафон(4G Хорошее)</v>
      </c>
      <c r="K346" s="637">
        <f>IFERROR(INDEX('показатель 504-п'!M:M,MATCH('УЦН 2.0 (24)'!A346,'показатель 504-п'!T:T,0)),"")</f>
        <v>0</v>
      </c>
      <c r="L346" s="637" t="str">
        <f>IFERROR(INDEX('показатель 504-п'!N:N,MATCH('УЦН 2.0 (24)'!A346,'показатель 504-п'!T:T,0)),"")</f>
        <v xml:space="preserve">Теле2(4G Хорошее)</v>
      </c>
      <c r="M346" s="624"/>
      <c r="N346" s="622"/>
      <c r="O346" s="147"/>
      <c r="P346" s="147"/>
    </row>
    <row r="347" ht="14.25">
      <c r="A347" s="648">
        <v>1270</v>
      </c>
      <c r="B347" s="649" t="str">
        <f>IFERROR(INDEX('показатель 504-п'!A:A,MATCH('УЦН 2.0 (24)'!A347,'показатель 504-п'!T:T,0)),"")</f>
        <v xml:space="preserve">Пировский округ</v>
      </c>
      <c r="C347" s="654" t="s">
        <v>391</v>
      </c>
      <c r="D347" s="636">
        <f>IFERROR(INDEX('показатель 504-п'!E:E,MATCH('УЦН 2.0 (24)'!A347,'показатель 504-п'!T:T,0)),"")</f>
        <v>270</v>
      </c>
      <c r="E347" s="652">
        <v>4</v>
      </c>
      <c r="F347" s="652"/>
      <c r="G347" s="660"/>
      <c r="H347" s="367" t="str">
        <f>IFERROR(INDEX('показатель 504-п'!J:J,MATCH('УЦН 2.0 (24)'!A347,'показатель 504-п'!T:T,0)),"")</f>
        <v xml:space="preserve">4G хор</v>
      </c>
      <c r="I347" s="636" t="str">
        <f>IFERROR(INDEX('показатель 504-п'!K:K,MATCH('УЦН 2.0 (24)'!A347,'показатель 504-п'!T:T,0)),"")</f>
        <v> </v>
      </c>
      <c r="J347" s="637" t="str">
        <f>IFERROR(INDEX('показатель 504-п'!L:L,MATCH('УЦН 2.0 (24)'!A347,'показатель 504-п'!T:T,0)),"")</f>
        <v> </v>
      </c>
      <c r="K347" s="637" t="str">
        <f>IFERROR(INDEX('показатель 504-п'!M:M,MATCH('УЦН 2.0 (24)'!A347,'показатель 504-п'!T:T,0)),"")</f>
        <v> </v>
      </c>
      <c r="L347" s="637" t="str">
        <f>IFERROR(INDEX('показатель 504-п'!N:N,MATCH('УЦН 2.0 (24)'!A347,'показатель 504-п'!T:T,0)),"")</f>
        <v xml:space="preserve">Теле2(4G Хорошее)</v>
      </c>
      <c r="M347" s="624"/>
      <c r="N347" s="622"/>
      <c r="O347" s="147"/>
      <c r="P347" s="147"/>
    </row>
    <row r="348" ht="14.25">
      <c r="A348" s="648">
        <v>1516</v>
      </c>
      <c r="B348" s="649" t="str">
        <f>IFERROR(INDEX('показатель 504-п'!A:A,MATCH('УЦН 2.0 (24)'!A348,'показатель 504-п'!T:T,0)),"")</f>
        <v xml:space="preserve">Тюхтетский округ</v>
      </c>
      <c r="C348" s="654" t="s">
        <v>143</v>
      </c>
      <c r="D348" s="636">
        <f>IFERROR(INDEX('показатель 504-п'!E:E,MATCH('УЦН 2.0 (24)'!A348,'показатель 504-п'!T:T,0)),"")</f>
        <v>186</v>
      </c>
      <c r="E348" s="652">
        <v>4</v>
      </c>
      <c r="F348" s="652"/>
      <c r="G348" s="660"/>
      <c r="H348" s="367" t="str">
        <f>IFERROR(INDEX('показатель 504-п'!J:J,MATCH('УЦН 2.0 (24)'!A348,'показатель 504-п'!T:T,0)),"")</f>
        <v xml:space="preserve">4G хор</v>
      </c>
      <c r="I348" s="636" t="str">
        <f>IFERROR(INDEX('показатель 504-п'!K:K,MATCH('УЦН 2.0 (24)'!A348,'показатель 504-п'!T:T,0)),"")</f>
        <v> </v>
      </c>
      <c r="J348" s="637" t="str">
        <f>IFERROR(INDEX('показатель 504-п'!L:L,MATCH('УЦН 2.0 (24)'!A348,'показатель 504-п'!T:T,0)),"")</f>
        <v xml:space="preserve">Мегафон(4G Хорошее)</v>
      </c>
      <c r="K348" s="637" t="str">
        <f>IFERROR(INDEX('показатель 504-п'!M:M,MATCH('УЦН 2.0 (24)'!A348,'показатель 504-п'!T:T,0)),"")</f>
        <v> </v>
      </c>
      <c r="L348" s="637" t="str">
        <f>IFERROR(INDEX('показатель 504-п'!N:N,MATCH('УЦН 2.0 (24)'!A348,'показатель 504-п'!T:T,0)),"")</f>
        <v xml:space="preserve">Теле2(4G Хорошее)</v>
      </c>
      <c r="M348" s="624"/>
      <c r="N348" s="622"/>
      <c r="O348" s="147"/>
      <c r="P348" s="147"/>
    </row>
    <row r="349" ht="14.25">
      <c r="A349" s="648">
        <v>1666</v>
      </c>
      <c r="B349" s="649" t="str">
        <f>IFERROR(INDEX('показатель 504-п'!A:A,MATCH('УЦН 2.0 (24)'!A349,'показатель 504-п'!T:T,0)),"")</f>
        <v xml:space="preserve">Шарыповский округ</v>
      </c>
      <c r="C349" s="654" t="s">
        <v>446</v>
      </c>
      <c r="D349" s="636">
        <f>IFERROR(INDEX('показатель 504-п'!E:E,MATCH('УЦН 2.0 (24)'!A349,'показатель 504-п'!T:T,0)),"")</f>
        <v>239</v>
      </c>
      <c r="E349" s="652">
        <v>4</v>
      </c>
      <c r="F349" s="652"/>
      <c r="G349" s="660"/>
      <c r="H349" s="367" t="str">
        <f>IFERROR(INDEX('показатель 504-п'!J:J,MATCH('УЦН 2.0 (24)'!A349,'показатель 504-п'!T:T,0)),"")</f>
        <v xml:space="preserve">4G хор</v>
      </c>
      <c r="I349" s="636">
        <f>IFERROR(INDEX('показатель 504-п'!K:K,MATCH('УЦН 2.0 (24)'!A349,'показатель 504-п'!T:T,0)),"")</f>
        <v>0</v>
      </c>
      <c r="J349" s="637">
        <f>IFERROR(INDEX('показатель 504-п'!L:L,MATCH('УЦН 2.0 (24)'!A349,'показатель 504-п'!T:T,0)),"")</f>
        <v>0</v>
      </c>
      <c r="K349" s="637">
        <f>IFERROR(INDEX('показатель 504-п'!M:M,MATCH('УЦН 2.0 (24)'!A349,'показатель 504-п'!T:T,0)),"")</f>
        <v>0</v>
      </c>
      <c r="L349" s="637" t="str">
        <f>IFERROR(INDEX('показатель 504-п'!N:N,MATCH('УЦН 2.0 (24)'!A349,'показатель 504-п'!T:T,0)),"")</f>
        <v xml:space="preserve">Теле2(4G Хорошее)</v>
      </c>
      <c r="M349" s="624"/>
      <c r="N349" s="622"/>
      <c r="O349" s="147"/>
      <c r="P349" s="147"/>
    </row>
    <row r="350" ht="14.25">
      <c r="A350" s="648">
        <v>43</v>
      </c>
      <c r="B350" s="649" t="str">
        <f>IFERROR(INDEX('показатель 504-п'!A:A,MATCH('УЦН 2.0 (24)'!A350,'показатель 504-п'!T:T,0)),"")</f>
        <v xml:space="preserve">Абанский р-н</v>
      </c>
      <c r="C350" s="654" t="s">
        <v>507</v>
      </c>
      <c r="D350" s="636">
        <f>IFERROR(INDEX('показатель 504-п'!E:E,MATCH('УЦН 2.0 (24)'!A350,'показатель 504-п'!T:T,0)),"")</f>
        <v>417</v>
      </c>
      <c r="E350" s="652">
        <v>4</v>
      </c>
      <c r="F350" s="652"/>
      <c r="G350" s="660"/>
      <c r="H350" s="367" t="str">
        <f>IFERROR(INDEX('показатель 504-п'!J:J,MATCH('УЦН 2.0 (24)'!A350,'показатель 504-п'!T:T,0)),"")</f>
        <v xml:space="preserve">4G хор</v>
      </c>
      <c r="I350" s="636">
        <f>IFERROR(INDEX('показатель 504-п'!K:K,MATCH('УЦН 2.0 (24)'!A350,'показатель 504-п'!T:T,0)),"")</f>
        <v>0</v>
      </c>
      <c r="J350" s="637">
        <f>IFERROR(INDEX('показатель 504-п'!L:L,MATCH('УЦН 2.0 (24)'!A350,'показатель 504-п'!T:T,0)),"")</f>
        <v>0</v>
      </c>
      <c r="K350" s="637" t="str">
        <f>IFERROR(INDEX('показатель 504-п'!M:M,MATCH('УЦН 2.0 (24)'!A350,'показатель 504-п'!T:T,0)),"")</f>
        <v xml:space="preserve">МТС(4G Хорошее)</v>
      </c>
      <c r="L350" s="637">
        <f>IFERROR(INDEX('показатель 504-п'!N:N,MATCH('УЦН 2.0 (24)'!A350,'показатель 504-п'!T:T,0)),"")</f>
        <v>0</v>
      </c>
      <c r="M350" s="624"/>
      <c r="N350" s="622"/>
      <c r="O350" s="147"/>
      <c r="P350" s="147"/>
    </row>
    <row r="351" ht="14.25">
      <c r="A351" s="648">
        <v>120</v>
      </c>
      <c r="B351" s="649" t="str">
        <f>IFERROR(INDEX('показатель 504-п'!A:A,MATCH('УЦН 2.0 (24)'!A351,'показатель 504-п'!T:T,0)),"")</f>
        <v xml:space="preserve">Балахтинский р-н</v>
      </c>
      <c r="C351" s="654" t="s">
        <v>159</v>
      </c>
      <c r="D351" s="636">
        <f>IFERROR(INDEX('показатель 504-п'!E:E,MATCH('УЦН 2.0 (24)'!A351,'показатель 504-п'!T:T,0)),"")</f>
        <v>275</v>
      </c>
      <c r="E351" s="652">
        <v>4</v>
      </c>
      <c r="F351" s="652"/>
      <c r="G351" s="660"/>
      <c r="H351" s="367" t="str">
        <f>IFERROR(INDEX('показатель 504-п'!J:J,MATCH('УЦН 2.0 (24)'!A351,'показатель 504-п'!T:T,0)),"")</f>
        <v xml:space="preserve">4G хор</v>
      </c>
      <c r="I351" s="636">
        <f>IFERROR(INDEX('показатель 504-п'!K:K,MATCH('УЦН 2.0 (24)'!A351,'показатель 504-п'!T:T,0)),"")</f>
        <v>0</v>
      </c>
      <c r="J351" s="637">
        <f>IFERROR(INDEX('показатель 504-п'!L:L,MATCH('УЦН 2.0 (24)'!A351,'показатель 504-п'!T:T,0)),"")</f>
        <v>0</v>
      </c>
      <c r="K351" s="637">
        <f>IFERROR(INDEX('показатель 504-п'!M:M,MATCH('УЦН 2.0 (24)'!A351,'показатель 504-п'!T:T,0)),"")</f>
        <v>0</v>
      </c>
      <c r="L351" s="637" t="str">
        <f>IFERROR(INDEX('показатель 504-п'!N:N,MATCH('УЦН 2.0 (24)'!A351,'показатель 504-п'!T:T,0)),"")</f>
        <v xml:space="preserve">Теле2(4G Хорошее)</v>
      </c>
      <c r="M351" s="624"/>
      <c r="N351" s="622"/>
      <c r="O351" s="147"/>
      <c r="P351" s="147"/>
    </row>
    <row r="352" ht="14.25">
      <c r="A352" s="648">
        <v>212</v>
      </c>
      <c r="B352" s="649" t="str">
        <f>IFERROR(INDEX('показатель 504-п'!A:A,MATCH('УЦН 2.0 (24)'!A352,'показатель 504-п'!T:T,0)),"")</f>
        <v xml:space="preserve">Бирилюсский р-н</v>
      </c>
      <c r="C352" s="654" t="s">
        <v>1511</v>
      </c>
      <c r="D352" s="636">
        <f>IFERROR(INDEX('показатель 504-п'!E:E,MATCH('УЦН 2.0 (24)'!A352,'показатель 504-п'!T:T,0)),"")</f>
        <v>110</v>
      </c>
      <c r="E352" s="652">
        <v>4</v>
      </c>
      <c r="F352" s="652"/>
      <c r="G352" s="660"/>
      <c r="H352" s="367" t="str">
        <f>IFERROR(INDEX('показатель 504-п'!J:J,MATCH('УЦН 2.0 (24)'!A352,'показатель 504-п'!T:T,0)),"")</f>
        <v xml:space="preserve">4G хор</v>
      </c>
      <c r="I352" s="636" t="str">
        <f>IFERROR(INDEX('показатель 504-п'!K:K,MATCH('УЦН 2.0 (24)'!A352,'показатель 504-п'!T:T,0)),"")</f>
        <v> </v>
      </c>
      <c r="J352" s="637" t="str">
        <f>IFERROR(INDEX('показатель 504-п'!L:L,MATCH('УЦН 2.0 (24)'!A352,'показатель 504-п'!T:T,0)),"")</f>
        <v xml:space="preserve">Мегафон(4G Хорошее)</v>
      </c>
      <c r="K352" s="637" t="str">
        <f>IFERROR(INDEX('показатель 504-п'!M:M,MATCH('УЦН 2.0 (24)'!A352,'показатель 504-п'!T:T,0)),"")</f>
        <v> </v>
      </c>
      <c r="L352" s="637" t="str">
        <f>IFERROR(INDEX('показатель 504-п'!N:N,MATCH('УЦН 2.0 (24)'!A352,'показатель 504-п'!T:T,0)),"")</f>
        <v xml:space="preserve">Теле2(4G Хорошее)</v>
      </c>
      <c r="M352" s="624"/>
      <c r="N352" s="622"/>
      <c r="O352" s="147"/>
      <c r="P352" s="147"/>
    </row>
    <row r="353" ht="14.25">
      <c r="A353" s="648">
        <v>245</v>
      </c>
      <c r="B353" s="649" t="str">
        <f>IFERROR(INDEX('показатель 504-п'!A:A,MATCH('УЦН 2.0 (24)'!A353,'показатель 504-п'!T:T,0)),"")</f>
        <v xml:space="preserve">Боготольский р-н</v>
      </c>
      <c r="C353" s="654" t="s">
        <v>227</v>
      </c>
      <c r="D353" s="636">
        <f>IFERROR(INDEX('показатель 504-п'!E:E,MATCH('УЦН 2.0 (24)'!A353,'показатель 504-п'!T:T,0)),"")</f>
        <v>203</v>
      </c>
      <c r="E353" s="652">
        <v>4</v>
      </c>
      <c r="F353" s="652"/>
      <c r="G353" s="660"/>
      <c r="H353" s="367" t="str">
        <f>IFERROR(INDEX('показатель 504-п'!J:J,MATCH('УЦН 2.0 (24)'!A353,'показатель 504-п'!T:T,0)),"")</f>
        <v xml:space="preserve">4G хор</v>
      </c>
      <c r="I353" s="636" t="str">
        <f>IFERROR(INDEX('показатель 504-п'!K:K,MATCH('УЦН 2.0 (24)'!A353,'показатель 504-п'!T:T,0)),"")</f>
        <v> </v>
      </c>
      <c r="J353" s="637" t="str">
        <f>IFERROR(INDEX('показатель 504-п'!L:L,MATCH('УЦН 2.0 (24)'!A353,'показатель 504-п'!T:T,0)),"")</f>
        <v xml:space="preserve">Мегафон(4G Хорошее)</v>
      </c>
      <c r="K353" s="637" t="str">
        <f>IFERROR(INDEX('показатель 504-п'!M:M,MATCH('УЦН 2.0 (24)'!A353,'показатель 504-п'!T:T,0)),"")</f>
        <v> </v>
      </c>
      <c r="L353" s="637" t="str">
        <f>IFERROR(INDEX('показатель 504-п'!N:N,MATCH('УЦН 2.0 (24)'!A353,'показатель 504-п'!T:T,0)),"")</f>
        <v xml:space="preserve">Теле2(4G Хорошее)</v>
      </c>
      <c r="M353" s="624"/>
      <c r="N353" s="622"/>
      <c r="O353" s="147"/>
      <c r="P353" s="147"/>
    </row>
    <row r="354" ht="14.25">
      <c r="A354" s="648">
        <v>233</v>
      </c>
      <c r="B354" s="649" t="str">
        <f>IFERROR(INDEX('показатель 504-п'!A:A,MATCH('УЦН 2.0 (24)'!A354,'показатель 504-п'!T:T,0)),"")</f>
        <v xml:space="preserve">Боготольский р-н</v>
      </c>
      <c r="C354" s="654" t="s">
        <v>1197</v>
      </c>
      <c r="D354" s="636">
        <f>IFERROR(INDEX('показатель 504-п'!E:E,MATCH('УЦН 2.0 (24)'!A354,'показатель 504-п'!T:T,0)),"")</f>
        <v>181</v>
      </c>
      <c r="E354" s="652">
        <v>4</v>
      </c>
      <c r="F354" s="652"/>
      <c r="G354" s="660"/>
      <c r="H354" s="367" t="str">
        <f>IFERROR(INDEX('показатель 504-п'!J:J,MATCH('УЦН 2.0 (24)'!A354,'показатель 504-п'!T:T,0)),"")</f>
        <v xml:space="preserve">4G хор</v>
      </c>
      <c r="I354" s="636">
        <f>IFERROR(INDEX('показатель 504-п'!K:K,MATCH('УЦН 2.0 (24)'!A354,'показатель 504-п'!T:T,0)),"")</f>
        <v>0</v>
      </c>
      <c r="J354" s="637">
        <f>IFERROR(INDEX('показатель 504-п'!L:L,MATCH('УЦН 2.0 (24)'!A354,'показатель 504-п'!T:T,0)),"")</f>
        <v>0</v>
      </c>
      <c r="K354" s="637">
        <f>IFERROR(INDEX('показатель 504-п'!M:M,MATCH('УЦН 2.0 (24)'!A354,'показатель 504-п'!T:T,0)),"")</f>
        <v>0</v>
      </c>
      <c r="L354" s="637" t="str">
        <f>IFERROR(INDEX('показатель 504-п'!N:N,MATCH('УЦН 2.0 (24)'!A354,'показатель 504-п'!T:T,0)),"")</f>
        <v xml:space="preserve">Теле2(4G Хорошее)</v>
      </c>
      <c r="M354" s="624"/>
      <c r="N354" s="622"/>
      <c r="O354" s="147"/>
      <c r="P354" s="147"/>
    </row>
    <row r="355" ht="14.25">
      <c r="A355" s="648">
        <v>269</v>
      </c>
      <c r="B355" s="649" t="str">
        <f>IFERROR(INDEX('показатель 504-п'!A:A,MATCH('УЦН 2.0 (24)'!A355,'показатель 504-п'!T:T,0)),"")</f>
        <v xml:space="preserve">Богучанский р-н</v>
      </c>
      <c r="C355" s="654" t="s">
        <v>103</v>
      </c>
      <c r="D355" s="636">
        <f>IFERROR(INDEX('показатель 504-п'!E:E,MATCH('УЦН 2.0 (24)'!A355,'показатель 504-п'!T:T,0)),"")</f>
        <v>134</v>
      </c>
      <c r="E355" s="652">
        <v>4</v>
      </c>
      <c r="F355" s="652"/>
      <c r="G355" s="660"/>
      <c r="H355" s="367" t="str">
        <f>IFERROR(INDEX('показатель 504-п'!J:J,MATCH('УЦН 2.0 (24)'!A355,'показатель 504-п'!T:T,0)),"")</f>
        <v xml:space="preserve">4G хор</v>
      </c>
      <c r="I355" s="636">
        <f>IFERROR(INDEX('показатель 504-п'!K:K,MATCH('УЦН 2.0 (24)'!A355,'показатель 504-п'!T:T,0)),"")</f>
        <v>0</v>
      </c>
      <c r="J355" s="637">
        <f>IFERROR(INDEX('показатель 504-п'!L:L,MATCH('УЦН 2.0 (24)'!A355,'показатель 504-п'!T:T,0)),"")</f>
        <v>0</v>
      </c>
      <c r="K355" s="637">
        <f>IFERROR(INDEX('показатель 504-п'!M:M,MATCH('УЦН 2.0 (24)'!A355,'показатель 504-п'!T:T,0)),"")</f>
        <v>0</v>
      </c>
      <c r="L355" s="637" t="str">
        <f>IFERROR(INDEX('показатель 504-п'!N:N,MATCH('УЦН 2.0 (24)'!A355,'показатель 504-п'!T:T,0)),"")</f>
        <v xml:space="preserve">Теле2(4G Хорошее)</v>
      </c>
      <c r="M355" s="624"/>
      <c r="N355" s="622"/>
      <c r="O355" s="147"/>
      <c r="P355" s="147"/>
    </row>
    <row r="356" ht="14.25">
      <c r="A356" s="648">
        <v>324</v>
      </c>
      <c r="B356" s="649" t="str">
        <f>IFERROR(INDEX('показатель 504-п'!A:A,MATCH('УЦН 2.0 (24)'!A356,'показатель 504-п'!T:T,0)),"")</f>
        <v xml:space="preserve">Большемуртинский р-н</v>
      </c>
      <c r="C356" s="654" t="s">
        <v>163</v>
      </c>
      <c r="D356" s="636">
        <f>IFERROR(INDEX('показатель 504-п'!E:E,MATCH('УЦН 2.0 (24)'!A356,'показатель 504-п'!T:T,0)),"")</f>
        <v>313</v>
      </c>
      <c r="E356" s="652">
        <v>4</v>
      </c>
      <c r="F356" s="652"/>
      <c r="G356" s="660"/>
      <c r="H356" s="367" t="str">
        <f>IFERROR(INDEX('показатель 504-п'!J:J,MATCH('УЦН 2.0 (24)'!A356,'показатель 504-п'!T:T,0)),"")</f>
        <v xml:space="preserve">4G хор</v>
      </c>
      <c r="I356" s="636">
        <f>IFERROR(INDEX('показатель 504-п'!K:K,MATCH('УЦН 2.0 (24)'!A356,'показатель 504-п'!T:T,0)),"")</f>
        <v>0</v>
      </c>
      <c r="J356" s="637">
        <f>IFERROR(INDEX('показатель 504-п'!L:L,MATCH('УЦН 2.0 (24)'!A356,'показатель 504-п'!T:T,0)),"")</f>
        <v>0</v>
      </c>
      <c r="K356" s="637">
        <f>IFERROR(INDEX('показатель 504-п'!M:M,MATCH('УЦН 2.0 (24)'!A356,'показатель 504-п'!T:T,0)),"")</f>
        <v>0</v>
      </c>
      <c r="L356" s="637" t="str">
        <f>IFERROR(INDEX('показатель 504-п'!N:N,MATCH('УЦН 2.0 (24)'!A356,'показатель 504-п'!T:T,0)),"")</f>
        <v xml:space="preserve">Теле2(4G Хорошее)</v>
      </c>
      <c r="M356" s="624"/>
      <c r="N356" s="622"/>
      <c r="O356" s="147"/>
      <c r="P356" s="147"/>
    </row>
    <row r="357" ht="14.25">
      <c r="A357" s="648">
        <v>299</v>
      </c>
      <c r="B357" s="649" t="str">
        <f>IFERROR(INDEX('показатель 504-п'!A:A,MATCH('УЦН 2.0 (24)'!A357,'показатель 504-п'!T:T,0)),"")</f>
        <v xml:space="preserve">Большемуртинский р-н</v>
      </c>
      <c r="C357" s="654" t="s">
        <v>232</v>
      </c>
      <c r="D357" s="636">
        <f>IFERROR(INDEX('показатель 504-п'!E:E,MATCH('УЦН 2.0 (24)'!A357,'показатель 504-п'!T:T,0)),"")</f>
        <v>206</v>
      </c>
      <c r="E357" s="652">
        <v>4</v>
      </c>
      <c r="F357" s="652"/>
      <c r="G357" s="660"/>
      <c r="H357" s="367" t="str">
        <f>IFERROR(INDEX('показатель 504-п'!J:J,MATCH('УЦН 2.0 (24)'!A357,'показатель 504-п'!T:T,0)),"")</f>
        <v xml:space="preserve">4G хор</v>
      </c>
      <c r="I357" s="636" t="str">
        <f>IFERROR(INDEX('показатель 504-п'!K:K,MATCH('УЦН 2.0 (24)'!A357,'показатель 504-п'!T:T,0)),"")</f>
        <v> </v>
      </c>
      <c r="J357" s="637" t="str">
        <f>IFERROR(INDEX('показатель 504-п'!L:L,MATCH('УЦН 2.0 (24)'!A357,'показатель 504-п'!T:T,0)),"")</f>
        <v xml:space="preserve">Мегафон(4G Хорошее)</v>
      </c>
      <c r="K357" s="637" t="str">
        <f>IFERROR(INDEX('показатель 504-п'!M:M,MATCH('УЦН 2.0 (24)'!A357,'показатель 504-п'!T:T,0)),"")</f>
        <v> </v>
      </c>
      <c r="L357" s="637" t="str">
        <f>IFERROR(INDEX('показатель 504-п'!N:N,MATCH('УЦН 2.0 (24)'!A357,'показатель 504-п'!T:T,0)),"")</f>
        <v xml:space="preserve">Теле2(4G Хорошее)</v>
      </c>
      <c r="M357" s="624"/>
      <c r="N357" s="622"/>
      <c r="O357" s="147"/>
      <c r="P357" s="147"/>
    </row>
    <row r="358" ht="14.25">
      <c r="A358" s="648">
        <v>360</v>
      </c>
      <c r="B358" s="649" t="str">
        <f>IFERROR(INDEX('показатель 504-п'!A:A,MATCH('УЦН 2.0 (24)'!A358,'показатель 504-п'!T:T,0)),"")</f>
        <v xml:space="preserve">Большеулуйский р-н</v>
      </c>
      <c r="C358" s="654" t="s">
        <v>107</v>
      </c>
      <c r="D358" s="636">
        <f>IFERROR(INDEX('показатель 504-п'!E:E,MATCH('УЦН 2.0 (24)'!A358,'показатель 504-п'!T:T,0)),"")</f>
        <v>123</v>
      </c>
      <c r="E358" s="652">
        <v>4</v>
      </c>
      <c r="F358" s="652"/>
      <c r="G358" s="660"/>
      <c r="H358" s="367" t="str">
        <f>IFERROR(INDEX('показатель 504-п'!J:J,MATCH('УЦН 2.0 (24)'!A358,'показатель 504-п'!T:T,0)),"")</f>
        <v xml:space="preserve">4G хор</v>
      </c>
      <c r="I358" s="636">
        <f>IFERROR(INDEX('показатель 504-п'!K:K,MATCH('УЦН 2.0 (24)'!A358,'показатель 504-п'!T:T,0)),"")</f>
        <v>0</v>
      </c>
      <c r="J358" s="637">
        <f>IFERROR(INDEX('показатель 504-п'!L:L,MATCH('УЦН 2.0 (24)'!A358,'показатель 504-п'!T:T,0)),"")</f>
        <v>0</v>
      </c>
      <c r="K358" s="637">
        <f>IFERROR(INDEX('показатель 504-п'!M:M,MATCH('УЦН 2.0 (24)'!A358,'показатель 504-п'!T:T,0)),"")</f>
        <v>0</v>
      </c>
      <c r="L358" s="637" t="str">
        <f>IFERROR(INDEX('показатель 504-п'!N:N,MATCH('УЦН 2.0 (24)'!A358,'показатель 504-п'!T:T,0)),"")</f>
        <v xml:space="preserve">Теле2(4G Хорошее)</v>
      </c>
      <c r="M358" s="624"/>
      <c r="N358" s="622"/>
      <c r="O358" s="147"/>
      <c r="P358" s="147"/>
    </row>
    <row r="359" ht="14.25">
      <c r="A359" s="648">
        <v>357</v>
      </c>
      <c r="B359" s="649" t="str">
        <f>IFERROR(INDEX('показатель 504-п'!A:A,MATCH('УЦН 2.0 (24)'!A359,'показатель 504-п'!T:T,0)),"")</f>
        <v xml:space="preserve">Большеулуйский р-н</v>
      </c>
      <c r="C359" s="654" t="s">
        <v>239</v>
      </c>
      <c r="D359" s="636">
        <f>IFERROR(INDEX('показатель 504-п'!E:E,MATCH('УЦН 2.0 (24)'!A359,'показатель 504-п'!T:T,0)),"")</f>
        <v>273</v>
      </c>
      <c r="E359" s="652">
        <v>4</v>
      </c>
      <c r="F359" s="652"/>
      <c r="G359" s="660"/>
      <c r="H359" s="367" t="str">
        <f>IFERROR(INDEX('показатель 504-п'!J:J,MATCH('УЦН 2.0 (24)'!A359,'показатель 504-п'!T:T,0)),"")</f>
        <v xml:space="preserve">3G низ</v>
      </c>
      <c r="I359" s="636" t="str">
        <f>IFERROR(INDEX('показатель 504-п'!K:K,MATCH('УЦН 2.0 (24)'!A359,'показатель 504-п'!T:T,0)),"")</f>
        <v> </v>
      </c>
      <c r="J359" s="637" t="str">
        <f>IFERROR(INDEX('показатель 504-п'!L:L,MATCH('УЦН 2.0 (24)'!A359,'показатель 504-п'!T:T,0)),"")</f>
        <v xml:space="preserve">Мегафон(2G Низкое)</v>
      </c>
      <c r="K359" s="637" t="str">
        <f>IFERROR(INDEX('показатель 504-п'!M:M,MATCH('УЦН 2.0 (24)'!A359,'показатель 504-п'!T:T,0)),"")</f>
        <v xml:space="preserve">МТС(3G Низкое)</v>
      </c>
      <c r="L359" s="637" t="str">
        <f>IFERROR(INDEX('показатель 504-п'!N:N,MATCH('УЦН 2.0 (24)'!A359,'показатель 504-п'!T:T,0)),"")</f>
        <v> </v>
      </c>
      <c r="M359" s="624"/>
      <c r="N359" s="622"/>
      <c r="O359" s="147"/>
      <c r="P359" s="147"/>
    </row>
    <row r="360" ht="14.25">
      <c r="A360" s="648">
        <v>430</v>
      </c>
      <c r="B360" s="649" t="str">
        <f>IFERROR(INDEX('показатель 504-п'!A:A,MATCH('УЦН 2.0 (24)'!A360,'показатель 504-п'!T:T,0)),"")</f>
        <v xml:space="preserve">Емельяновский р-н</v>
      </c>
      <c r="C360" s="654" t="s">
        <v>254</v>
      </c>
      <c r="D360" s="636">
        <f>IFERROR(INDEX('показатель 504-п'!E:E,MATCH('УЦН 2.0 (24)'!A360,'показатель 504-п'!T:T,0)),"")</f>
        <v>287</v>
      </c>
      <c r="E360" s="652">
        <v>4</v>
      </c>
      <c r="F360" s="652"/>
      <c r="G360" s="660"/>
      <c r="H360" s="367" t="str">
        <f>IFERROR(INDEX('показатель 504-п'!J:J,MATCH('УЦН 2.0 (24)'!A360,'показатель 504-п'!T:T,0)),"")</f>
        <v xml:space="preserve">4G хор</v>
      </c>
      <c r="I360" s="636" t="str">
        <f>IFERROR(INDEX('показатель 504-п'!K:K,MATCH('УЦН 2.0 (24)'!A360,'показатель 504-п'!T:T,0)),"")</f>
        <v xml:space="preserve">Билайн(3G Хорошее)</v>
      </c>
      <c r="J360" s="637" t="str">
        <f>IFERROR(INDEX('показатель 504-п'!L:L,MATCH('УЦН 2.0 (24)'!A360,'показатель 504-п'!T:T,0)),"")</f>
        <v xml:space="preserve">Мегафон(4G Хорошее)</v>
      </c>
      <c r="K360" s="637" t="str">
        <f>IFERROR(INDEX('показатель 504-п'!M:M,MATCH('УЦН 2.0 (24)'!A360,'показатель 504-п'!T:T,0)),"")</f>
        <v xml:space="preserve">МТС(3G Хорошее)</v>
      </c>
      <c r="L360" s="637" t="str">
        <f>IFERROR(INDEX('показатель 504-п'!N:N,MATCH('УЦН 2.0 (24)'!A360,'показатель 504-п'!T:T,0)),"")</f>
        <v xml:space="preserve">Теле2(2G Низкое)</v>
      </c>
      <c r="M360" s="624"/>
      <c r="N360" s="622"/>
      <c r="O360" s="147"/>
      <c r="P360" s="147"/>
    </row>
    <row r="361" ht="14.25">
      <c r="A361" s="648">
        <v>413</v>
      </c>
      <c r="B361" s="649" t="str">
        <f>IFERROR(INDEX('показатель 504-п'!A:A,MATCH('УЦН 2.0 (24)'!A361,'показатель 504-п'!T:T,0)),"")</f>
        <v xml:space="preserve">Емельяновский р-н</v>
      </c>
      <c r="C361" s="654" t="s">
        <v>1512</v>
      </c>
      <c r="D361" s="636">
        <f>IFERROR(INDEX('показатель 504-п'!E:E,MATCH('УЦН 2.0 (24)'!A361,'показатель 504-п'!T:T,0)),"")</f>
        <v>119</v>
      </c>
      <c r="E361" s="652">
        <v>4</v>
      </c>
      <c r="F361" s="652"/>
      <c r="G361" s="660"/>
      <c r="H361" s="367" t="str">
        <f>IFERROR(INDEX('показатель 504-п'!J:J,MATCH('УЦН 2.0 (24)'!A361,'показатель 504-п'!T:T,0)),"")</f>
        <v xml:space="preserve">3G хор</v>
      </c>
      <c r="I361" s="636" t="str">
        <f>IFERROR(INDEX('показатель 504-п'!K:K,MATCH('УЦН 2.0 (24)'!A361,'показатель 504-п'!T:T,0)),"")</f>
        <v xml:space="preserve">Билайн(2G Низкое)</v>
      </c>
      <c r="J361" s="637" t="str">
        <f>IFERROR(INDEX('показатель 504-п'!L:L,MATCH('УЦН 2.0 (24)'!A361,'показатель 504-п'!T:T,0)),"")</f>
        <v xml:space="preserve">Мегафон(3G Хорошее)</v>
      </c>
      <c r="K361" s="637" t="str">
        <f>IFERROR(INDEX('показатель 504-п'!M:M,MATCH('УЦН 2.0 (24)'!A361,'показатель 504-п'!T:T,0)),"")</f>
        <v xml:space="preserve">МТС(3G Низкое)</v>
      </c>
      <c r="L361" s="637" t="str">
        <f>IFERROR(INDEX('показатель 504-п'!N:N,MATCH('УЦН 2.0 (24)'!A361,'показатель 504-п'!T:T,0)),"")</f>
        <v xml:space="preserve">Теле2(2G Низкое)</v>
      </c>
      <c r="M361" s="624"/>
      <c r="N361" s="622"/>
      <c r="O361" s="147"/>
      <c r="P361" s="147"/>
    </row>
    <row r="362" ht="14.25">
      <c r="A362" s="648">
        <v>477</v>
      </c>
      <c r="B362" s="649" t="str">
        <f>IFERROR(INDEX('показатель 504-п'!A:A,MATCH('УЦН 2.0 (24)'!A362,'показатель 504-п'!T:T,0)),"")</f>
        <v xml:space="preserve">Енисейский р-н</v>
      </c>
      <c r="C362" s="654" t="s">
        <v>29</v>
      </c>
      <c r="D362" s="636">
        <f>IFERROR(INDEX('показатель 504-п'!E:E,MATCH('УЦН 2.0 (24)'!A362,'показатель 504-п'!T:T,0)),"")</f>
        <v>112</v>
      </c>
      <c r="E362" s="652">
        <v>4</v>
      </c>
      <c r="F362" s="652"/>
      <c r="G362" s="660"/>
      <c r="H362" s="367" t="str">
        <f>IFERROR(INDEX('показатель 504-п'!J:J,MATCH('УЦН 2.0 (24)'!A362,'показатель 504-п'!T:T,0)),"")</f>
        <v>-</v>
      </c>
      <c r="I362" s="636" t="str">
        <f>IFERROR(INDEX('показатель 504-п'!K:K,MATCH('УЦН 2.0 (24)'!A362,'показатель 504-п'!T:T,0)),"")</f>
        <v> </v>
      </c>
      <c r="J362" s="637" t="str">
        <f>IFERROR(INDEX('показатель 504-п'!L:L,MATCH('УЦН 2.0 (24)'!A362,'показатель 504-п'!T:T,0)),"")</f>
        <v> </v>
      </c>
      <c r="K362" s="637" t="str">
        <f>IFERROR(INDEX('показатель 504-п'!M:M,MATCH('УЦН 2.0 (24)'!A362,'показатель 504-п'!T:T,0)),"")</f>
        <v> </v>
      </c>
      <c r="L362" s="637" t="str">
        <f>IFERROR(INDEX('показатель 504-п'!N:N,MATCH('УЦН 2.0 (24)'!A362,'показатель 504-п'!T:T,0)),"")</f>
        <v> </v>
      </c>
      <c r="M362" s="624"/>
      <c r="N362" s="622"/>
      <c r="O362" s="147"/>
      <c r="P362" s="147"/>
    </row>
    <row r="363" ht="14.25">
      <c r="A363" s="648">
        <v>545</v>
      </c>
      <c r="B363" s="649" t="str">
        <f>IFERROR(INDEX('показатель 504-п'!A:A,MATCH('УЦН 2.0 (24)'!A363,'показатель 504-п'!T:T,0)),"")</f>
        <v xml:space="preserve">Ермаковский р-н</v>
      </c>
      <c r="C363" s="654" t="s">
        <v>1513</v>
      </c>
      <c r="D363" s="636">
        <f>IFERROR(INDEX('показатель 504-п'!E:E,MATCH('УЦН 2.0 (24)'!A363,'показатель 504-п'!T:T,0)),"")</f>
        <v>471</v>
      </c>
      <c r="E363" s="652">
        <v>4</v>
      </c>
      <c r="F363" s="652"/>
      <c r="G363" s="660"/>
      <c r="H363" s="367" t="str">
        <f>IFERROR(INDEX('показатель 504-п'!J:J,MATCH('УЦН 2.0 (24)'!A363,'показатель 504-п'!T:T,0)),"")</f>
        <v xml:space="preserve">3G хор</v>
      </c>
      <c r="I363" s="636" t="str">
        <f>IFERROR(INDEX('показатель 504-п'!K:K,MATCH('УЦН 2.0 (24)'!A363,'показатель 504-п'!T:T,0)),"")</f>
        <v xml:space="preserve">Билайн(4G Низкое)</v>
      </c>
      <c r="J363" s="637" t="str">
        <f>IFERROR(INDEX('показатель 504-п'!L:L,MATCH('УЦН 2.0 (24)'!A363,'показатель 504-п'!T:T,0)),"")</f>
        <v xml:space="preserve">Мегафон(4G Низкое)</v>
      </c>
      <c r="K363" s="637" t="str">
        <f>IFERROR(INDEX('показатель 504-п'!M:M,MATCH('УЦН 2.0 (24)'!A363,'показатель 504-п'!T:T,0)),"")</f>
        <v xml:space="preserve">МТС(4G Низкое)</v>
      </c>
      <c r="L363" s="637" t="str">
        <f>IFERROR(INDEX('показатель 504-п'!N:N,MATCH('УЦН 2.0 (24)'!A363,'показатель 504-п'!T:T,0)),"")</f>
        <v xml:space="preserve">Теле2(3G Хорошее)</v>
      </c>
      <c r="M363" s="624"/>
      <c r="N363" s="622"/>
      <c r="O363" s="147"/>
      <c r="P363" s="147"/>
    </row>
    <row r="364" ht="14.25">
      <c r="A364" s="648">
        <v>593</v>
      </c>
      <c r="B364" s="649" t="str">
        <f>IFERROR(INDEX('показатель 504-п'!A:A,MATCH('УЦН 2.0 (24)'!A364,'показатель 504-п'!T:T,0)),"")</f>
        <v xml:space="preserve">Идринский р-н</v>
      </c>
      <c r="C364" s="654" t="s">
        <v>278</v>
      </c>
      <c r="D364" s="636">
        <f>IFERROR(INDEX('показатель 504-п'!E:E,MATCH('УЦН 2.0 (24)'!A364,'показатель 504-п'!T:T,0)),"")</f>
        <v>386</v>
      </c>
      <c r="E364" s="652">
        <v>4</v>
      </c>
      <c r="F364" s="652"/>
      <c r="G364" s="660"/>
      <c r="H364" s="367" t="str">
        <f>IFERROR(INDEX('показатель 504-п'!J:J,MATCH('УЦН 2.0 (24)'!A364,'показатель 504-п'!T:T,0)),"")</f>
        <v xml:space="preserve">4G хор</v>
      </c>
      <c r="I364" s="636" t="str">
        <f>IFERROR(INDEX('показатель 504-п'!K:K,MATCH('УЦН 2.0 (24)'!A364,'показатель 504-п'!T:T,0)),"")</f>
        <v> </v>
      </c>
      <c r="J364" s="637" t="str">
        <f>IFERROR(INDEX('показатель 504-п'!L:L,MATCH('УЦН 2.0 (24)'!A364,'показатель 504-п'!T:T,0)),"")</f>
        <v xml:space="preserve">Мегафон(2G Низкое)</v>
      </c>
      <c r="K364" s="637" t="str">
        <f>IFERROR(INDEX('показатель 504-п'!M:M,MATCH('УЦН 2.0 (24)'!A364,'показатель 504-п'!T:T,0)),"")</f>
        <v xml:space="preserve">МТС(4G Хорошее)</v>
      </c>
      <c r="L364" s="637" t="str">
        <f>IFERROR(INDEX('показатель 504-п'!N:N,MATCH('УЦН 2.0 (24)'!A364,'показатель 504-п'!T:T,0)),"")</f>
        <v> </v>
      </c>
      <c r="M364" s="624"/>
      <c r="N364" s="622"/>
      <c r="O364" s="147"/>
      <c r="P364" s="147"/>
    </row>
    <row r="365" ht="14.25">
      <c r="A365" s="648">
        <v>624</v>
      </c>
      <c r="B365" s="649" t="str">
        <f>IFERROR(INDEX('показатель 504-п'!A:A,MATCH('УЦН 2.0 (24)'!A365,'показатель 504-п'!T:T,0)),"")</f>
        <v xml:space="preserve">Иланский р-н</v>
      </c>
      <c r="C365" s="654" t="s">
        <v>286</v>
      </c>
      <c r="D365" s="636">
        <f>IFERROR(INDEX('показатель 504-п'!E:E,MATCH('УЦН 2.0 (24)'!A365,'показатель 504-п'!T:T,0)),"")</f>
        <v>207</v>
      </c>
      <c r="E365" s="652">
        <v>4</v>
      </c>
      <c r="F365" s="652"/>
      <c r="G365" s="660"/>
      <c r="H365" s="367" t="str">
        <f>IFERROR(INDEX('показатель 504-п'!J:J,MATCH('УЦН 2.0 (24)'!A365,'показатель 504-п'!T:T,0)),"")</f>
        <v xml:space="preserve">4G хор</v>
      </c>
      <c r="I365" s="636" t="str">
        <f>IFERROR(INDEX('показатель 504-п'!K:K,MATCH('УЦН 2.0 (24)'!A365,'показатель 504-п'!T:T,0)),"")</f>
        <v xml:space="preserve">Билайн(2G Хорошее)</v>
      </c>
      <c r="J365" s="637" t="str">
        <f>IFERROR(INDEX('показатель 504-п'!L:L,MATCH('УЦН 2.0 (24)'!A365,'показатель 504-п'!T:T,0)),"")</f>
        <v xml:space="preserve">Мегафон(4G Хорошее)</v>
      </c>
      <c r="K365" s="637" t="str">
        <f>IFERROR(INDEX('показатель 504-п'!M:M,MATCH('УЦН 2.0 (24)'!A365,'показатель 504-п'!T:T,0)),"")</f>
        <v xml:space="preserve">МТС(2G Хорошее)</v>
      </c>
      <c r="L365" s="637" t="str">
        <f>IFERROR(INDEX('показатель 504-п'!N:N,MATCH('УЦН 2.0 (24)'!A365,'показатель 504-п'!T:T,0)),"")</f>
        <v xml:space="preserve">Теле2(2G Хорошее)</v>
      </c>
      <c r="M365" s="624"/>
      <c r="N365" s="622"/>
      <c r="O365" s="147"/>
      <c r="P365" s="147"/>
    </row>
    <row r="366" ht="14.25">
      <c r="A366" s="648">
        <v>626</v>
      </c>
      <c r="B366" s="649" t="str">
        <f>IFERROR(INDEX('показатель 504-п'!A:A,MATCH('УЦН 2.0 (24)'!A366,'показатель 504-п'!T:T,0)),"")</f>
        <v xml:space="preserve">Иланский р-н</v>
      </c>
      <c r="C366" s="654" t="s">
        <v>287</v>
      </c>
      <c r="D366" s="636">
        <f>IFERROR(INDEX('показатель 504-п'!E:E,MATCH('УЦН 2.0 (24)'!A366,'показатель 504-п'!T:T,0)),"")</f>
        <v>153</v>
      </c>
      <c r="E366" s="652">
        <v>4</v>
      </c>
      <c r="F366" s="652"/>
      <c r="G366" s="660"/>
      <c r="H366" s="367" t="str">
        <f>IFERROR(INDEX('показатель 504-п'!J:J,MATCH('УЦН 2.0 (24)'!A366,'показатель 504-п'!T:T,0)),"")</f>
        <v xml:space="preserve">4G хор</v>
      </c>
      <c r="I366" s="636">
        <f>IFERROR(INDEX('показатель 504-п'!K:K,MATCH('УЦН 2.0 (24)'!A366,'показатель 504-п'!T:T,0)),"")</f>
        <v>0</v>
      </c>
      <c r="J366" s="637">
        <f>IFERROR(INDEX('показатель 504-п'!L:L,MATCH('УЦН 2.0 (24)'!A366,'показатель 504-п'!T:T,0)),"")</f>
        <v>0</v>
      </c>
      <c r="K366" s="637">
        <f>IFERROR(INDEX('показатель 504-п'!M:M,MATCH('УЦН 2.0 (24)'!A366,'показатель 504-п'!T:T,0)),"")</f>
        <v>0</v>
      </c>
      <c r="L366" s="637" t="str">
        <f>IFERROR(INDEX('показатель 504-п'!N:N,MATCH('УЦН 2.0 (24)'!A366,'показатель 504-п'!T:T,0)),"")</f>
        <v xml:space="preserve">Теле2(4G Хорошее)</v>
      </c>
      <c r="M366" s="624"/>
      <c r="N366" s="622"/>
      <c r="O366" s="147"/>
      <c r="P366" s="147"/>
    </row>
    <row r="367" ht="14.25">
      <c r="A367" s="648">
        <v>662</v>
      </c>
      <c r="B367" s="649" t="str">
        <f>IFERROR(INDEX('показатель 504-п'!A:A,MATCH('УЦН 2.0 (24)'!A367,'показатель 504-п'!T:T,0)),"")</f>
        <v xml:space="preserve">Ирбейский р-н</v>
      </c>
      <c r="C367" s="654" t="s">
        <v>173</v>
      </c>
      <c r="D367" s="636">
        <f>IFERROR(INDEX('показатель 504-п'!E:E,MATCH('УЦН 2.0 (24)'!A367,'показатель 504-п'!T:T,0)),"")</f>
        <v>385</v>
      </c>
      <c r="E367" s="652">
        <v>4</v>
      </c>
      <c r="F367" s="652"/>
      <c r="G367" s="660"/>
      <c r="H367" s="367" t="str">
        <f>IFERROR(INDEX('показатель 504-п'!J:J,MATCH('УЦН 2.0 (24)'!A367,'показатель 504-п'!T:T,0)),"")</f>
        <v xml:space="preserve">4G хор</v>
      </c>
      <c r="I367" s="636">
        <f>IFERROR(INDEX('показатель 504-п'!K:K,MATCH('УЦН 2.0 (24)'!A367,'показатель 504-п'!T:T,0)),"")</f>
        <v>0</v>
      </c>
      <c r="J367" s="637" t="str">
        <f>IFERROR(INDEX('показатель 504-п'!L:L,MATCH('УЦН 2.0 (24)'!A367,'показатель 504-п'!T:T,0)),"")</f>
        <v xml:space="preserve">Мегафон(4G Хорошее)</v>
      </c>
      <c r="K367" s="637">
        <f>IFERROR(INDEX('показатель 504-п'!M:M,MATCH('УЦН 2.0 (24)'!A367,'показатель 504-п'!T:T,0)),"")</f>
        <v>0</v>
      </c>
      <c r="L367" s="637">
        <f>IFERROR(INDEX('показатель 504-п'!N:N,MATCH('УЦН 2.0 (24)'!A367,'показатель 504-п'!T:T,0)),"")</f>
        <v>0</v>
      </c>
      <c r="M367" s="624"/>
      <c r="N367" s="622"/>
      <c r="O367" s="147"/>
      <c r="P367" s="147"/>
    </row>
    <row r="368" ht="14.25">
      <c r="A368" s="648">
        <v>687</v>
      </c>
      <c r="B368" s="649" t="str">
        <f>IFERROR(INDEX('показатель 504-п'!A:A,MATCH('УЦН 2.0 (24)'!A368,'показатель 504-п'!T:T,0)),"")</f>
        <v xml:space="preserve">Ирбейский р-н</v>
      </c>
      <c r="C368" s="654" t="s">
        <v>177</v>
      </c>
      <c r="D368" s="636">
        <f>IFERROR(INDEX('показатель 504-п'!E:E,MATCH('УЦН 2.0 (24)'!A368,'показатель 504-п'!T:T,0)),"")</f>
        <v>465</v>
      </c>
      <c r="E368" s="652">
        <v>4</v>
      </c>
      <c r="F368" s="652"/>
      <c r="G368" s="660"/>
      <c r="H368" s="367" t="str">
        <f>IFERROR(INDEX('показатель 504-п'!J:J,MATCH('УЦН 2.0 (24)'!A368,'показатель 504-п'!T:T,0)),"")</f>
        <v xml:space="preserve">4G хор</v>
      </c>
      <c r="I368" s="636">
        <f>IFERROR(INDEX('показатель 504-п'!K:K,MATCH('УЦН 2.0 (24)'!A368,'показатель 504-п'!T:T,0)),"")</f>
        <v>0</v>
      </c>
      <c r="J368" s="637">
        <f>IFERROR(INDEX('показатель 504-п'!L:L,MATCH('УЦН 2.0 (24)'!A368,'показатель 504-п'!T:T,0)),"")</f>
        <v>0</v>
      </c>
      <c r="K368" s="637" t="str">
        <f>IFERROR(INDEX('показатель 504-п'!M:M,MATCH('УЦН 2.0 (24)'!A368,'показатель 504-п'!T:T,0)),"")</f>
        <v xml:space="preserve">МТС(4G Хорошее)</v>
      </c>
      <c r="L368" s="637">
        <f>IFERROR(INDEX('показатель 504-п'!N:N,MATCH('УЦН 2.0 (24)'!A368,'показатель 504-п'!T:T,0)),"")</f>
        <v>0</v>
      </c>
      <c r="M368" s="624"/>
      <c r="N368" s="622"/>
      <c r="O368" s="147"/>
      <c r="P368" s="147"/>
    </row>
    <row r="369" ht="14.25">
      <c r="A369" s="648">
        <v>720</v>
      </c>
      <c r="B369" s="649" t="str">
        <f>IFERROR(INDEX('показатель 504-п'!A:A,MATCH('УЦН 2.0 (24)'!A369,'показатель 504-п'!T:T,0)),"")</f>
        <v xml:space="preserve">Казачинский р-н</v>
      </c>
      <c r="C369" s="654" t="s">
        <v>302</v>
      </c>
      <c r="D369" s="636">
        <f>IFERROR(INDEX('показатель 504-п'!E:E,MATCH('УЦН 2.0 (24)'!A369,'показатель 504-п'!T:T,0)),"")</f>
        <v>256</v>
      </c>
      <c r="E369" s="652">
        <v>4</v>
      </c>
      <c r="F369" s="652"/>
      <c r="G369" s="660"/>
      <c r="H369" s="367" t="str">
        <f>IFERROR(INDEX('показатель 504-п'!J:J,MATCH('УЦН 2.0 (24)'!A369,'показатель 504-п'!T:T,0)),"")</f>
        <v xml:space="preserve">4G низ</v>
      </c>
      <c r="I369" s="636" t="str">
        <f>IFERROR(INDEX('показатель 504-п'!K:K,MATCH('УЦН 2.0 (24)'!A369,'показатель 504-п'!T:T,0)),"")</f>
        <v> </v>
      </c>
      <c r="J369" s="637" t="str">
        <f>IFERROR(INDEX('показатель 504-п'!L:L,MATCH('УЦН 2.0 (24)'!A369,'показатель 504-п'!T:T,0)),"")</f>
        <v xml:space="preserve">Мегафон(4G Низкое)</v>
      </c>
      <c r="K369" s="637" t="str">
        <f>IFERROR(INDEX('показатель 504-п'!M:M,MATCH('УЦН 2.0 (24)'!A369,'показатель 504-п'!T:T,0)),"")</f>
        <v xml:space="preserve">МТС(4G Низкое)</v>
      </c>
      <c r="L369" s="637" t="str">
        <f>IFERROR(INDEX('показатель 504-п'!N:N,MATCH('УЦН 2.0 (24)'!A369,'показатель 504-п'!T:T,0)),"")</f>
        <v xml:space="preserve">Теле2(4G Низкое)</v>
      </c>
      <c r="M369" s="624"/>
      <c r="N369" s="622"/>
      <c r="O369" s="147"/>
      <c r="P369" s="147"/>
    </row>
    <row r="370" ht="14.25">
      <c r="A370" s="648">
        <v>719</v>
      </c>
      <c r="B370" s="649" t="str">
        <f>IFERROR(INDEX('показатель 504-п'!A:A,MATCH('УЦН 2.0 (24)'!A370,'показатель 504-п'!T:T,0)),"")</f>
        <v xml:space="preserve">Казачинский р-н</v>
      </c>
      <c r="C370" s="654" t="s">
        <v>301</v>
      </c>
      <c r="D370" s="636">
        <f>IFERROR(INDEX('показатель 504-п'!E:E,MATCH('УЦН 2.0 (24)'!A370,'показатель 504-п'!T:T,0)),"")</f>
        <v>266</v>
      </c>
      <c r="E370" s="652">
        <v>4</v>
      </c>
      <c r="F370" s="652"/>
      <c r="G370" s="660"/>
      <c r="H370" s="367" t="str">
        <f>IFERROR(INDEX('показатель 504-п'!J:J,MATCH('УЦН 2.0 (24)'!A370,'показатель 504-п'!T:T,0)),"")</f>
        <v xml:space="preserve">4G хор</v>
      </c>
      <c r="I370" s="636" t="str">
        <f>IFERROR(INDEX('показатель 504-п'!K:K,MATCH('УЦН 2.0 (24)'!A370,'показатель 504-п'!T:T,0)),"")</f>
        <v> </v>
      </c>
      <c r="J370" s="637" t="str">
        <f>IFERROR(INDEX('показатель 504-п'!L:L,MATCH('УЦН 2.0 (24)'!A370,'показатель 504-п'!T:T,0)),"")</f>
        <v xml:space="preserve">Мегафон(4G Хорошее)</v>
      </c>
      <c r="K370" s="637" t="str">
        <f>IFERROR(INDEX('показатель 504-п'!M:M,MATCH('УЦН 2.0 (24)'!A370,'показатель 504-п'!T:T,0)),"")</f>
        <v> </v>
      </c>
      <c r="L370" s="637" t="str">
        <f>IFERROR(INDEX('показатель 504-п'!N:N,MATCH('УЦН 2.0 (24)'!A370,'показатель 504-п'!T:T,0)),"")</f>
        <v xml:space="preserve">Теле2(4G Хорошее)</v>
      </c>
      <c r="M370" s="624"/>
      <c r="N370" s="622"/>
      <c r="O370" s="147"/>
      <c r="P370" s="147"/>
    </row>
    <row r="371" ht="14.25">
      <c r="A371" s="648">
        <v>765</v>
      </c>
      <c r="B371" s="649" t="str">
        <f>IFERROR(INDEX('показатель 504-п'!A:A,MATCH('УЦН 2.0 (24)'!A371,'показатель 504-п'!T:T,0)),"")</f>
        <v xml:space="preserve">Канский р-н</v>
      </c>
      <c r="C371" s="654" t="s">
        <v>312</v>
      </c>
      <c r="D371" s="636">
        <f>IFERROR(INDEX('показатель 504-п'!E:E,MATCH('УЦН 2.0 (24)'!A371,'показатель 504-п'!T:T,0)),"")</f>
        <v>198</v>
      </c>
      <c r="E371" s="652">
        <v>4</v>
      </c>
      <c r="F371" s="652"/>
      <c r="G371" s="660"/>
      <c r="H371" s="367" t="str">
        <f>IFERROR(INDEX('показатель 504-п'!J:J,MATCH('УЦН 2.0 (24)'!A371,'показатель 504-п'!T:T,0)),"")</f>
        <v xml:space="preserve">2G хор</v>
      </c>
      <c r="I371" s="636" t="str">
        <f>IFERROR(INDEX('показатель 504-п'!K:K,MATCH('УЦН 2.0 (24)'!A371,'показатель 504-п'!T:T,0)),"")</f>
        <v> </v>
      </c>
      <c r="J371" s="637" t="str">
        <f>IFERROR(INDEX('показатель 504-п'!L:L,MATCH('УЦН 2.0 (24)'!A371,'показатель 504-п'!T:T,0)),"")</f>
        <v xml:space="preserve">Мегафон(2G Хорошее)</v>
      </c>
      <c r="K371" s="637" t="str">
        <f>IFERROR(INDEX('показатель 504-п'!M:M,MATCH('УЦН 2.0 (24)'!A371,'показатель 504-п'!T:T,0)),"")</f>
        <v xml:space="preserve">МТС(2G Хорошее)</v>
      </c>
      <c r="L371" s="637" t="str">
        <f>IFERROR(INDEX('показатель 504-п'!N:N,MATCH('УЦН 2.0 (24)'!A371,'показатель 504-п'!T:T,0)),"")</f>
        <v xml:space="preserve">Теле2(2G Хорошее)</v>
      </c>
      <c r="M371" s="624"/>
      <c r="N371" s="622"/>
      <c r="O371" s="147"/>
      <c r="P371" s="147"/>
    </row>
    <row r="372" ht="14.25">
      <c r="A372" s="648">
        <v>788</v>
      </c>
      <c r="B372" s="649" t="str">
        <f>IFERROR(INDEX('показатель 504-п'!A:A,MATCH('УЦН 2.0 (24)'!A372,'показатель 504-п'!T:T,0)),"")</f>
        <v xml:space="preserve">Канский р-н</v>
      </c>
      <c r="C372" s="654" t="s">
        <v>316</v>
      </c>
      <c r="D372" s="636">
        <f>IFERROR(INDEX('показатель 504-п'!E:E,MATCH('УЦН 2.0 (24)'!A372,'показатель 504-п'!T:T,0)),"")</f>
        <v>269</v>
      </c>
      <c r="E372" s="652">
        <v>4</v>
      </c>
      <c r="F372" s="652"/>
      <c r="G372" s="660"/>
      <c r="H372" s="367" t="str">
        <f>IFERROR(INDEX('показатель 504-п'!J:J,MATCH('УЦН 2.0 (24)'!A372,'показатель 504-п'!T:T,0)),"")</f>
        <v xml:space="preserve">3G хор</v>
      </c>
      <c r="I372" s="636" t="str">
        <f>IFERROR(INDEX('показатель 504-п'!K:K,MATCH('УЦН 2.0 (24)'!A372,'показатель 504-п'!T:T,0)),"")</f>
        <v> </v>
      </c>
      <c r="J372" s="637" t="str">
        <f>IFERROR(INDEX('показатель 504-п'!L:L,MATCH('УЦН 2.0 (24)'!A372,'показатель 504-п'!T:T,0)),"")</f>
        <v xml:space="preserve">Мегафон(2G Хорошее)</v>
      </c>
      <c r="K372" s="637" t="str">
        <f>IFERROR(INDEX('показатель 504-п'!M:M,MATCH('УЦН 2.0 (24)'!A372,'показатель 504-п'!T:T,0)),"")</f>
        <v xml:space="preserve">МТС(2G Хорошее)</v>
      </c>
      <c r="L372" s="637" t="str">
        <f>IFERROR(INDEX('показатель 504-п'!N:N,MATCH('УЦН 2.0 (24)'!A372,'показатель 504-п'!T:T,0)),"")</f>
        <v xml:space="preserve">Теле2(3G Хорошее)</v>
      </c>
      <c r="M372" s="624"/>
      <c r="N372" s="622"/>
      <c r="O372" s="147"/>
      <c r="P372" s="147"/>
    </row>
    <row r="373" ht="14.25">
      <c r="A373" s="648">
        <v>795</v>
      </c>
      <c r="B373" s="649" t="str">
        <f>IFERROR(INDEX('показатель 504-п'!A:A,MATCH('УЦН 2.0 (24)'!A373,'показатель 504-п'!T:T,0)),"")</f>
        <v xml:space="preserve">Канский р-н</v>
      </c>
      <c r="C373" s="654" t="s">
        <v>320</v>
      </c>
      <c r="D373" s="636">
        <f>IFERROR(INDEX('показатель 504-п'!E:E,MATCH('УЦН 2.0 (24)'!A373,'показатель 504-п'!T:T,0)),"")</f>
        <v>326</v>
      </c>
      <c r="E373" s="652">
        <v>4</v>
      </c>
      <c r="F373" s="652"/>
      <c r="G373" s="660"/>
      <c r="H373" s="367" t="str">
        <f>IFERROR(INDEX('показатель 504-п'!J:J,MATCH('УЦН 2.0 (24)'!A373,'показатель 504-п'!T:T,0)),"")</f>
        <v xml:space="preserve">4G хор</v>
      </c>
      <c r="I373" s="636">
        <f>IFERROR(INDEX('показатель 504-п'!K:K,MATCH('УЦН 2.0 (24)'!A373,'показатель 504-п'!T:T,0)),"")</f>
        <v>0</v>
      </c>
      <c r="J373" s="637" t="str">
        <f>IFERROR(INDEX('показатель 504-п'!L:L,MATCH('УЦН 2.0 (24)'!A373,'показатель 504-п'!T:T,0)),"")</f>
        <v xml:space="preserve">Мегафон(4G Хорошее)</v>
      </c>
      <c r="K373" s="637">
        <f>IFERROR(INDEX('показатель 504-п'!M:M,MATCH('УЦН 2.0 (24)'!A373,'показатель 504-п'!T:T,0)),"")</f>
        <v>0</v>
      </c>
      <c r="L373" s="637" t="str">
        <f>IFERROR(INDEX('показатель 504-п'!N:N,MATCH('УЦН 2.0 (24)'!A373,'показатель 504-п'!T:T,0)),"")</f>
        <v xml:space="preserve">Теле2(4G Хорошее)</v>
      </c>
      <c r="M373" s="624"/>
      <c r="N373" s="622"/>
      <c r="O373" s="147"/>
      <c r="P373" s="147"/>
    </row>
    <row r="374" ht="14.25">
      <c r="A374" s="648">
        <v>870</v>
      </c>
      <c r="B374" s="649" t="str">
        <f>IFERROR(INDEX('показатель 504-п'!A:A,MATCH('УЦН 2.0 (24)'!A374,'показатель 504-п'!T:T,0)),"")</f>
        <v xml:space="preserve">Козульский р-н</v>
      </c>
      <c r="C374" s="654" t="s">
        <v>327</v>
      </c>
      <c r="D374" s="636">
        <f>IFERROR(INDEX('показатель 504-п'!E:E,MATCH('УЦН 2.0 (24)'!A374,'показатель 504-п'!T:T,0)),"")</f>
        <v>366</v>
      </c>
      <c r="E374" s="652">
        <v>4</v>
      </c>
      <c r="F374" s="652"/>
      <c r="G374" s="660"/>
      <c r="H374" s="367" t="str">
        <f>IFERROR(INDEX('показатель 504-п'!J:J,MATCH('УЦН 2.0 (24)'!A374,'показатель 504-п'!T:T,0)),"")</f>
        <v xml:space="preserve">4G хор</v>
      </c>
      <c r="I374" s="636" t="str">
        <f>IFERROR(INDEX('показатель 504-п'!K:K,MATCH('УЦН 2.0 (24)'!A374,'показатель 504-п'!T:T,0)),"")</f>
        <v xml:space="preserve">Билайн(2G Низкое)</v>
      </c>
      <c r="J374" s="637" t="str">
        <f>IFERROR(INDEX('показатель 504-п'!L:L,MATCH('УЦН 2.0 (24)'!A374,'показатель 504-п'!T:T,0)),"")</f>
        <v xml:space="preserve">Мегафон(4G Хорошее)</v>
      </c>
      <c r="K374" s="637" t="str">
        <f>IFERROR(INDEX('показатель 504-п'!M:M,MATCH('УЦН 2.0 (24)'!A374,'показатель 504-п'!T:T,0)),"")</f>
        <v xml:space="preserve">МТС(2G Низкое)</v>
      </c>
      <c r="L374" s="637" t="str">
        <f>IFERROR(INDEX('показатель 504-п'!N:N,MATCH('УЦН 2.0 (24)'!A374,'показатель 504-п'!T:T,0)),"")</f>
        <v xml:space="preserve">Теле2(4G Хорошее)</v>
      </c>
      <c r="M374" s="624"/>
      <c r="N374" s="622"/>
      <c r="O374" s="147"/>
      <c r="P374" s="147"/>
    </row>
    <row r="375" ht="14.25">
      <c r="A375" s="648">
        <v>880</v>
      </c>
      <c r="B375" s="649" t="str">
        <f>IFERROR(INDEX('показатель 504-п'!A:A,MATCH('УЦН 2.0 (24)'!A375,'показатель 504-п'!T:T,0)),"")</f>
        <v xml:space="preserve">Краснотуранский р-н</v>
      </c>
      <c r="C375" s="654" t="s">
        <v>1514</v>
      </c>
      <c r="D375" s="636">
        <f>IFERROR(INDEX('показатель 504-п'!E:E,MATCH('УЦН 2.0 (24)'!A375,'показатель 504-п'!T:T,0)),"")</f>
        <v>187</v>
      </c>
      <c r="E375" s="652">
        <v>4</v>
      </c>
      <c r="F375" s="652"/>
      <c r="G375" s="660"/>
      <c r="H375" s="367" t="str">
        <f>IFERROR(INDEX('показатель 504-п'!J:J,MATCH('УЦН 2.0 (24)'!A375,'показатель 504-п'!T:T,0)),"")</f>
        <v xml:space="preserve">4G хор</v>
      </c>
      <c r="I375" s="636" t="str">
        <f>IFERROR(INDEX('показатель 504-п'!K:K,MATCH('УЦН 2.0 (24)'!A375,'показатель 504-п'!T:T,0)),"")</f>
        <v> </v>
      </c>
      <c r="J375" s="637" t="str">
        <f>IFERROR(INDEX('показатель 504-п'!L:L,MATCH('УЦН 2.0 (24)'!A375,'показатель 504-п'!T:T,0)),"")</f>
        <v xml:space="preserve">Мегафон(4G Хорошее)</v>
      </c>
      <c r="K375" s="637" t="str">
        <f>IFERROR(INDEX('показатель 504-п'!M:M,MATCH('УЦН 2.0 (24)'!A375,'показатель 504-п'!T:T,0)),"")</f>
        <v xml:space="preserve">МТС(2G Хорошее)</v>
      </c>
      <c r="L375" s="637" t="str">
        <f>IFERROR(INDEX('показатель 504-п'!N:N,MATCH('УЦН 2.0 (24)'!A375,'показатель 504-п'!T:T,0)),"")</f>
        <v xml:space="preserve">Теле2(4G Хорошее)</v>
      </c>
      <c r="M375" s="624"/>
      <c r="N375" s="622"/>
      <c r="O375" s="147"/>
      <c r="P375" s="147"/>
    </row>
    <row r="376" ht="14.25">
      <c r="A376" s="648">
        <v>932</v>
      </c>
      <c r="B376" s="649" t="str">
        <f>IFERROR(INDEX('показатель 504-п'!A:A,MATCH('УЦН 2.0 (24)'!A376,'показатель 504-п'!T:T,0)),"")</f>
        <v xml:space="preserve">Курагинский р-н</v>
      </c>
      <c r="C376" s="654" t="s">
        <v>337</v>
      </c>
      <c r="D376" s="636">
        <f>IFERROR(INDEX('показатель 504-п'!E:E,MATCH('УЦН 2.0 (24)'!A376,'показатель 504-п'!T:T,0)),"")</f>
        <v>298</v>
      </c>
      <c r="E376" s="652">
        <v>4</v>
      </c>
      <c r="F376" s="652"/>
      <c r="G376" s="660"/>
      <c r="H376" s="367" t="str">
        <f>IFERROR(INDEX('показатель 504-п'!J:J,MATCH('УЦН 2.0 (24)'!A376,'показатель 504-п'!T:T,0)),"")</f>
        <v xml:space="preserve">4G хор</v>
      </c>
      <c r="I376" s="636" t="str">
        <f>IFERROR(INDEX('показатель 504-п'!K:K,MATCH('УЦН 2.0 (24)'!A376,'показатель 504-п'!T:T,0)),"")</f>
        <v> </v>
      </c>
      <c r="J376" s="637" t="str">
        <f>IFERROR(INDEX('показатель 504-п'!L:L,MATCH('УЦН 2.0 (24)'!A376,'показатель 504-п'!T:T,0)),"")</f>
        <v xml:space="preserve">Мегафон(4G Хорошее)</v>
      </c>
      <c r="K376" s="637" t="str">
        <f>IFERROR(INDEX('показатель 504-п'!M:M,MATCH('УЦН 2.0 (24)'!A376,'показатель 504-п'!T:T,0)),"")</f>
        <v> </v>
      </c>
      <c r="L376" s="637" t="str">
        <f>IFERROR(INDEX('показатель 504-п'!N:N,MATCH('УЦН 2.0 (24)'!A376,'показатель 504-п'!T:T,0)),"")</f>
        <v xml:space="preserve">Теле2(4G Хорошее)</v>
      </c>
      <c r="M376" s="624"/>
      <c r="N376" s="622"/>
      <c r="O376" s="147"/>
      <c r="P376" s="147"/>
    </row>
    <row r="377" ht="14.25">
      <c r="A377" s="648">
        <v>974</v>
      </c>
      <c r="B377" s="649" t="str">
        <f>IFERROR(INDEX('показатель 504-п'!A:A,MATCH('УЦН 2.0 (24)'!A377,'показатель 504-п'!T:T,0)),"")</f>
        <v xml:space="preserve">Манский р-н</v>
      </c>
      <c r="C377" s="654" t="s">
        <v>343</v>
      </c>
      <c r="D377" s="636">
        <f>IFERROR(INDEX('показатель 504-п'!E:E,MATCH('УЦН 2.0 (24)'!A377,'показатель 504-п'!T:T,0)),"")</f>
        <v>320</v>
      </c>
      <c r="E377" s="652">
        <v>4</v>
      </c>
      <c r="F377" s="652"/>
      <c r="G377" s="660"/>
      <c r="H377" s="367" t="str">
        <f>IFERROR(INDEX('показатель 504-п'!J:J,MATCH('УЦН 2.0 (24)'!A377,'показатель 504-п'!T:T,0)),"")</f>
        <v xml:space="preserve">4G хор</v>
      </c>
      <c r="I377" s="636" t="str">
        <f>IFERROR(INDEX('показатель 504-п'!K:K,MATCH('УЦН 2.0 (24)'!A377,'показатель 504-п'!T:T,0)),"")</f>
        <v xml:space="preserve">Билайн(3G Низкое)</v>
      </c>
      <c r="J377" s="637" t="str">
        <f>IFERROR(INDEX('показатель 504-п'!L:L,MATCH('УЦН 2.0 (24)'!A377,'показатель 504-п'!T:T,0)),"")</f>
        <v> </v>
      </c>
      <c r="K377" s="637" t="str">
        <f>IFERROR(INDEX('показатель 504-п'!M:M,MATCH('УЦН 2.0 (24)'!A377,'показатель 504-п'!T:T,0)),"")</f>
        <v> </v>
      </c>
      <c r="L377" s="637" t="str">
        <f>IFERROR(INDEX('показатель 504-п'!N:N,MATCH('УЦН 2.0 (24)'!A377,'показатель 504-п'!T:T,0)),"")</f>
        <v xml:space="preserve">Теле2(4G Хорошее)</v>
      </c>
      <c r="M377" s="624"/>
      <c r="N377" s="622"/>
      <c r="O377" s="147"/>
      <c r="P377" s="147"/>
    </row>
    <row r="378" ht="14.25">
      <c r="A378" s="648">
        <v>973</v>
      </c>
      <c r="B378" s="649" t="str">
        <f>IFERROR(INDEX('показатель 504-п'!A:A,MATCH('УЦН 2.0 (24)'!A378,'показатель 504-п'!T:T,0)),"")</f>
        <v xml:space="preserve">Манский р-н</v>
      </c>
      <c r="C378" s="654" t="s">
        <v>342</v>
      </c>
      <c r="D378" s="636">
        <f>IFERROR(INDEX('показатель 504-п'!E:E,MATCH('УЦН 2.0 (24)'!A378,'показатель 504-п'!T:T,0)),"")</f>
        <v>206</v>
      </c>
      <c r="E378" s="652">
        <v>4</v>
      </c>
      <c r="F378" s="652"/>
      <c r="G378" s="660"/>
      <c r="H378" s="367" t="str">
        <f>IFERROR(INDEX('показатель 504-п'!J:J,MATCH('УЦН 2.0 (24)'!A378,'показатель 504-п'!T:T,0)),"")</f>
        <v xml:space="preserve">3G хор</v>
      </c>
      <c r="I378" s="636" t="str">
        <f>IFERROR(INDEX('показатель 504-п'!K:K,MATCH('УЦН 2.0 (24)'!A378,'показатель 504-п'!T:T,0)),"")</f>
        <v xml:space="preserve">Билайн(3G Хорошее)</v>
      </c>
      <c r="J378" s="637" t="str">
        <f>IFERROR(INDEX('показатель 504-п'!L:L,MATCH('УЦН 2.0 (24)'!A378,'показатель 504-п'!T:T,0)),"")</f>
        <v xml:space="preserve">Мегафон(3G Хорошее)</v>
      </c>
      <c r="K378" s="637" t="str">
        <f>IFERROR(INDEX('показатель 504-п'!M:M,MATCH('УЦН 2.0 (24)'!A378,'показатель 504-п'!T:T,0)),"")</f>
        <v xml:space="preserve">МТС(3G Хорошее)</v>
      </c>
      <c r="L378" s="637" t="str">
        <f>IFERROR(INDEX('показатель 504-п'!N:N,MATCH('УЦН 2.0 (24)'!A378,'показатель 504-п'!T:T,0)),"")</f>
        <v xml:space="preserve">Теле2(3G Хорошее)</v>
      </c>
      <c r="M378" s="624"/>
      <c r="N378" s="622"/>
      <c r="O378" s="147"/>
      <c r="P378" s="147"/>
    </row>
    <row r="379" ht="14.25">
      <c r="A379" s="648">
        <v>978</v>
      </c>
      <c r="B379" s="649" t="str">
        <f>IFERROR(INDEX('показатель 504-п'!A:A,MATCH('УЦН 2.0 (24)'!A379,'показатель 504-п'!T:T,0)),"")</f>
        <v xml:space="preserve">Манский р-н</v>
      </c>
      <c r="C379" s="654" t="s">
        <v>577</v>
      </c>
      <c r="D379" s="636">
        <f>IFERROR(INDEX('показатель 504-п'!E:E,MATCH('УЦН 2.0 (24)'!A379,'показатель 504-п'!T:T,0)),"")</f>
        <v>170</v>
      </c>
      <c r="E379" s="652">
        <v>4</v>
      </c>
      <c r="F379" s="652"/>
      <c r="G379" s="660"/>
      <c r="H379" s="367" t="str">
        <f>IFERROR(INDEX('показатель 504-п'!J:J,MATCH('УЦН 2.0 (24)'!A379,'показатель 504-п'!T:T,0)),"")</f>
        <v xml:space="preserve">4G хор</v>
      </c>
      <c r="I379" s="636">
        <f>IFERROR(INDEX('показатель 504-п'!K:K,MATCH('УЦН 2.0 (24)'!A379,'показатель 504-п'!T:T,0)),"")</f>
        <v>0</v>
      </c>
      <c r="J379" s="637">
        <f>IFERROR(INDEX('показатель 504-п'!L:L,MATCH('УЦН 2.0 (24)'!A379,'показатель 504-п'!T:T,0)),"")</f>
        <v>0</v>
      </c>
      <c r="K379" s="637">
        <f>IFERROR(INDEX('показатель 504-п'!M:M,MATCH('УЦН 2.0 (24)'!A379,'показатель 504-п'!T:T,0)),"")</f>
        <v>0</v>
      </c>
      <c r="L379" s="637" t="str">
        <f>IFERROR(INDEX('показатель 504-п'!N:N,MATCH('УЦН 2.0 (24)'!A379,'показатель 504-п'!T:T,0)),"")</f>
        <v xml:space="preserve">Теле2(4G Хорошее)</v>
      </c>
      <c r="M379" s="624"/>
      <c r="N379" s="622"/>
      <c r="O379" s="147"/>
      <c r="P379" s="147"/>
    </row>
    <row r="380" ht="14.25">
      <c r="A380" s="648">
        <v>1035</v>
      </c>
      <c r="B380" s="649" t="str">
        <f>IFERROR(INDEX('показатель 504-п'!A:A,MATCH('УЦН 2.0 (24)'!A380,'показатель 504-п'!T:T,0)),"")</f>
        <v xml:space="preserve">Минусинский р-н</v>
      </c>
      <c r="C380" s="654" t="s">
        <v>353</v>
      </c>
      <c r="D380" s="636">
        <f>IFERROR(INDEX('показатель 504-п'!E:E,MATCH('УЦН 2.0 (24)'!A380,'показатель 504-п'!T:T,0)),"")</f>
        <v>404</v>
      </c>
      <c r="E380" s="652">
        <v>4</v>
      </c>
      <c r="F380" s="652"/>
      <c r="G380" s="660"/>
      <c r="H380" s="367" t="str">
        <f>IFERROR(INDEX('показатель 504-п'!J:J,MATCH('УЦН 2.0 (24)'!A380,'показатель 504-п'!T:T,0)),"")</f>
        <v xml:space="preserve">4G хор</v>
      </c>
      <c r="I380" s="636" t="str">
        <f>IFERROR(INDEX('показатель 504-п'!K:K,MATCH('УЦН 2.0 (24)'!A380,'показатель 504-п'!T:T,0)),"")</f>
        <v> </v>
      </c>
      <c r="J380" s="637" t="str">
        <f>IFERROR(INDEX('показатель 504-п'!L:L,MATCH('УЦН 2.0 (24)'!A380,'показатель 504-п'!T:T,0)),"")</f>
        <v xml:space="preserve">Мегафон(3G Хорошее)</v>
      </c>
      <c r="K380" s="637" t="str">
        <f>IFERROR(INDEX('показатель 504-п'!M:M,MATCH('УЦН 2.0 (24)'!A380,'показатель 504-п'!T:T,0)),"")</f>
        <v> </v>
      </c>
      <c r="L380" s="637" t="str">
        <f>IFERROR(INDEX('показатель 504-п'!N:N,MATCH('УЦН 2.0 (24)'!A380,'показатель 504-п'!T:T,0)),"")</f>
        <v xml:space="preserve">Теле2(4G Хорошее)</v>
      </c>
      <c r="M380" s="624"/>
      <c r="N380" s="622"/>
      <c r="O380" s="147"/>
      <c r="P380" s="147"/>
    </row>
    <row r="381" ht="14.25">
      <c r="A381" s="648">
        <v>1037</v>
      </c>
      <c r="B381" s="649" t="str">
        <f>IFERROR(INDEX('показатель 504-п'!A:A,MATCH('УЦН 2.0 (24)'!A381,'показатель 504-п'!T:T,0)),"")</f>
        <v xml:space="preserve">Минусинский р-н</v>
      </c>
      <c r="C381" s="654" t="s">
        <v>1515</v>
      </c>
      <c r="D381" s="636">
        <f>IFERROR(INDEX('показатель 504-п'!E:E,MATCH('УЦН 2.0 (24)'!A381,'показатель 504-п'!T:T,0)),"")</f>
        <v>369</v>
      </c>
      <c r="E381" s="652">
        <v>4</v>
      </c>
      <c r="F381" s="652"/>
      <c r="G381" s="660"/>
      <c r="H381" s="367" t="str">
        <f>IFERROR(INDEX('показатель 504-п'!J:J,MATCH('УЦН 2.0 (24)'!A381,'показатель 504-п'!T:T,0)),"")</f>
        <v xml:space="preserve">4G хор</v>
      </c>
      <c r="I381" s="636" t="str">
        <f>IFERROR(INDEX('показатель 504-п'!K:K,MATCH('УЦН 2.0 (24)'!A381,'показатель 504-п'!T:T,0)),"")</f>
        <v> </v>
      </c>
      <c r="J381" s="637" t="str">
        <f>IFERROR(INDEX('показатель 504-п'!L:L,MATCH('УЦН 2.0 (24)'!A381,'показатель 504-п'!T:T,0)),"")</f>
        <v xml:space="preserve">Мегафон(4G Хорошее)</v>
      </c>
      <c r="K381" s="637" t="str">
        <f>IFERROR(INDEX('показатель 504-п'!M:M,MATCH('УЦН 2.0 (24)'!A381,'показатель 504-п'!T:T,0)),"")</f>
        <v xml:space="preserve">МТС(4G Хорошее)</v>
      </c>
      <c r="L381" s="637" t="str">
        <f>IFERROR(INDEX('показатель 504-п'!N:N,MATCH('УЦН 2.0 (24)'!A381,'показатель 504-п'!T:T,0)),"")</f>
        <v xml:space="preserve">Теле2(4G Хорошее)</v>
      </c>
      <c r="M381" s="624"/>
      <c r="N381" s="622"/>
      <c r="O381" s="147"/>
      <c r="P381" s="147"/>
    </row>
    <row r="382" ht="14.25">
      <c r="A382" s="648">
        <v>1057</v>
      </c>
      <c r="B382" s="649" t="str">
        <f>IFERROR(INDEX('показатель 504-п'!A:A,MATCH('УЦН 2.0 (24)'!A382,'показатель 504-п'!T:T,0)),"")</f>
        <v xml:space="preserve">Мотыгинский р-н</v>
      </c>
      <c r="C382" s="654" t="s">
        <v>124</v>
      </c>
      <c r="D382" s="636">
        <f>IFERROR(INDEX('показатель 504-п'!E:E,MATCH('УЦН 2.0 (24)'!A382,'показатель 504-п'!T:T,0)),"")</f>
        <v>351</v>
      </c>
      <c r="E382" s="652">
        <v>4</v>
      </c>
      <c r="F382" s="652"/>
      <c r="G382" s="660"/>
      <c r="H382" s="367" t="str">
        <f>IFERROR(INDEX('показатель 504-п'!J:J,MATCH('УЦН 2.0 (24)'!A382,'показатель 504-п'!T:T,0)),"")</f>
        <v xml:space="preserve">4G хор</v>
      </c>
      <c r="I382" s="636">
        <f>IFERROR(INDEX('показатель 504-п'!K:K,MATCH('УЦН 2.0 (24)'!A382,'показатель 504-п'!T:T,0)),"")</f>
        <v>0</v>
      </c>
      <c r="J382" s="637">
        <f>IFERROR(INDEX('показатель 504-п'!L:L,MATCH('УЦН 2.0 (24)'!A382,'показатель 504-п'!T:T,0)),"")</f>
        <v>0</v>
      </c>
      <c r="K382" s="637">
        <f>IFERROR(INDEX('показатель 504-п'!M:M,MATCH('УЦН 2.0 (24)'!A382,'показатель 504-п'!T:T,0)),"")</f>
        <v>0</v>
      </c>
      <c r="L382" s="637" t="str">
        <f>IFERROR(INDEX('показатель 504-п'!N:N,MATCH('УЦН 2.0 (24)'!A382,'показатель 504-п'!T:T,0)),"")</f>
        <v xml:space="preserve">Теле2(4G Хорошее)</v>
      </c>
      <c r="M382" s="624"/>
      <c r="N382" s="622"/>
      <c r="O382" s="147"/>
      <c r="P382" s="147"/>
    </row>
    <row r="383" ht="14.25">
      <c r="A383" s="648">
        <v>1084</v>
      </c>
      <c r="B383" s="649" t="str">
        <f>IFERROR(INDEX('показатель 504-п'!A:A,MATCH('УЦН 2.0 (24)'!A383,'показатель 504-п'!T:T,0)),"")</f>
        <v xml:space="preserve">Назаровский р-н</v>
      </c>
      <c r="C383" s="654" t="s">
        <v>1516</v>
      </c>
      <c r="D383" s="636">
        <f>IFERROR(INDEX('показатель 504-п'!E:E,MATCH('УЦН 2.0 (24)'!A383,'показатель 504-п'!T:T,0)),"")</f>
        <v>114</v>
      </c>
      <c r="E383" s="652">
        <v>4</v>
      </c>
      <c r="F383" s="652"/>
      <c r="G383" s="660"/>
      <c r="H383" s="367" t="str">
        <f>IFERROR(INDEX('показатель 504-п'!J:J,MATCH('УЦН 2.0 (24)'!A383,'показатель 504-п'!T:T,0)),"")</f>
        <v xml:space="preserve">2G хор</v>
      </c>
      <c r="I383" s="636" t="str">
        <f>IFERROR(INDEX('показатель 504-п'!K:K,MATCH('УЦН 2.0 (24)'!A383,'показатель 504-п'!T:T,0)),"")</f>
        <v xml:space="preserve">Билайн(2G Хорошее)</v>
      </c>
      <c r="J383" s="637" t="str">
        <f>IFERROR(INDEX('показатель 504-п'!L:L,MATCH('УЦН 2.0 (24)'!A383,'показатель 504-п'!T:T,0)),"")</f>
        <v xml:space="preserve">Мегафон(2G Низкое)</v>
      </c>
      <c r="K383" s="637" t="str">
        <f>IFERROR(INDEX('показатель 504-п'!M:M,MATCH('УЦН 2.0 (24)'!A383,'показатель 504-п'!T:T,0)),"")</f>
        <v xml:space="preserve">МТС(2G Хорошее)</v>
      </c>
      <c r="L383" s="637" t="str">
        <f>IFERROR(INDEX('показатель 504-п'!N:N,MATCH('УЦН 2.0 (24)'!A383,'показатель 504-п'!T:T,0)),"")</f>
        <v> </v>
      </c>
      <c r="M383" s="624"/>
      <c r="N383" s="622"/>
      <c r="O383" s="147"/>
      <c r="P383" s="147"/>
    </row>
    <row r="384" ht="14.25">
      <c r="A384" s="648">
        <v>1111</v>
      </c>
      <c r="B384" s="649" t="str">
        <f>IFERROR(INDEX('показатель 504-п'!A:A,MATCH('УЦН 2.0 (24)'!A384,'показатель 504-п'!T:T,0)),"")</f>
        <v xml:space="preserve">Назаровский р-н</v>
      </c>
      <c r="C384" s="654" t="s">
        <v>373</v>
      </c>
      <c r="D384" s="636">
        <f>IFERROR(INDEX('показатель 504-п'!E:E,MATCH('УЦН 2.0 (24)'!A384,'показатель 504-п'!T:T,0)),"")</f>
        <v>220</v>
      </c>
      <c r="E384" s="652">
        <v>4</v>
      </c>
      <c r="F384" s="652"/>
      <c r="G384" s="660"/>
      <c r="H384" s="367" t="str">
        <f>IFERROR(INDEX('показатель 504-п'!J:J,MATCH('УЦН 2.0 (24)'!A384,'показатель 504-п'!T:T,0)),"")</f>
        <v xml:space="preserve">4G хор</v>
      </c>
      <c r="I384" s="636">
        <f>IFERROR(INDEX('показатель 504-п'!K:K,MATCH('УЦН 2.0 (24)'!A384,'показатель 504-п'!T:T,0)),"")</f>
        <v>0</v>
      </c>
      <c r="J384" s="637" t="str">
        <f>IFERROR(INDEX('показатель 504-п'!L:L,MATCH('УЦН 2.0 (24)'!A384,'показатель 504-п'!T:T,0)),"")</f>
        <v xml:space="preserve">Мегафон(4G Хорошее)</v>
      </c>
      <c r="K384" s="637">
        <f>IFERROR(INDEX('показатель 504-п'!M:M,MATCH('УЦН 2.0 (24)'!A384,'показатель 504-п'!T:T,0)),"")</f>
        <v>0</v>
      </c>
      <c r="L384" s="637">
        <f>IFERROR(INDEX('показатель 504-п'!N:N,MATCH('УЦН 2.0 (24)'!A384,'показатель 504-п'!T:T,0)),"")</f>
        <v>0</v>
      </c>
      <c r="M384" s="624"/>
      <c r="N384" s="622"/>
      <c r="O384" s="147"/>
      <c r="P384" s="147"/>
    </row>
    <row r="385" ht="14.25">
      <c r="A385" s="648">
        <v>1136</v>
      </c>
      <c r="B385" s="649" t="str">
        <f>IFERROR(INDEX('показатель 504-п'!A:A,MATCH('УЦН 2.0 (24)'!A385,'показатель 504-п'!T:T,0)),"")</f>
        <v xml:space="preserve">Нижнеингашский р-н</v>
      </c>
      <c r="C385" s="654" t="s">
        <v>378</v>
      </c>
      <c r="D385" s="636">
        <f>IFERROR(INDEX('показатель 504-п'!E:E,MATCH('УЦН 2.0 (24)'!A385,'показатель 504-п'!T:T,0)),"")</f>
        <v>169</v>
      </c>
      <c r="E385" s="652">
        <v>4</v>
      </c>
      <c r="F385" s="652"/>
      <c r="G385" s="660"/>
      <c r="H385" s="367" t="str">
        <f>IFERROR(INDEX('показатель 504-п'!J:J,MATCH('УЦН 2.0 (24)'!A385,'показатель 504-п'!T:T,0)),"")</f>
        <v xml:space="preserve">4G хор</v>
      </c>
      <c r="I385" s="636">
        <f>IFERROR(INDEX('показатель 504-п'!K:K,MATCH('УЦН 2.0 (24)'!A385,'показатель 504-п'!T:T,0)),"")</f>
        <v>0</v>
      </c>
      <c r="J385" s="637" t="str">
        <f>IFERROR(INDEX('показатель 504-п'!L:L,MATCH('УЦН 2.0 (24)'!A385,'показатель 504-п'!T:T,0)),"")</f>
        <v xml:space="preserve">Мегафон(4G Хорошее)</v>
      </c>
      <c r="K385" s="637">
        <f>IFERROR(INDEX('показатель 504-п'!M:M,MATCH('УЦН 2.0 (24)'!A385,'показатель 504-п'!T:T,0)),"")</f>
        <v>0</v>
      </c>
      <c r="L385" s="637">
        <f>IFERROR(INDEX('показатель 504-п'!N:N,MATCH('УЦН 2.0 (24)'!A385,'показатель 504-п'!T:T,0)),"")</f>
        <v>0</v>
      </c>
      <c r="M385" s="624"/>
      <c r="N385" s="622"/>
      <c r="O385" s="147"/>
      <c r="P385" s="147"/>
    </row>
    <row r="386" ht="14.25">
      <c r="A386" s="648">
        <v>1180</v>
      </c>
      <c r="B386" s="649" t="str">
        <f>IFERROR(INDEX('показатель 504-п'!A:A,MATCH('УЦН 2.0 (24)'!A386,'показатель 504-п'!T:T,0)),"")</f>
        <v xml:space="preserve">Нижнеингашский р-н</v>
      </c>
      <c r="C386" s="654" t="s">
        <v>180</v>
      </c>
      <c r="D386" s="636">
        <f>IFERROR(INDEX('показатель 504-п'!E:E,MATCH('УЦН 2.0 (24)'!A386,'показатель 504-п'!T:T,0)),"")</f>
        <v>302</v>
      </c>
      <c r="E386" s="652">
        <v>4</v>
      </c>
      <c r="F386" s="652"/>
      <c r="G386" s="660"/>
      <c r="H386" s="367" t="str">
        <f>IFERROR(INDEX('показатель 504-п'!J:J,MATCH('УЦН 2.0 (24)'!A386,'показатель 504-п'!T:T,0)),"")</f>
        <v xml:space="preserve">4G хор</v>
      </c>
      <c r="I386" s="636">
        <f>IFERROR(INDEX('показатель 504-п'!K:K,MATCH('УЦН 2.0 (24)'!A386,'показатель 504-п'!T:T,0)),"")</f>
        <v>0</v>
      </c>
      <c r="J386" s="637">
        <f>IFERROR(INDEX('показатель 504-п'!L:L,MATCH('УЦН 2.0 (24)'!A386,'показатель 504-п'!T:T,0)),"")</f>
        <v>0</v>
      </c>
      <c r="K386" s="637" t="str">
        <f>IFERROR(INDEX('показатель 504-п'!M:M,MATCH('УЦН 2.0 (24)'!A386,'показатель 504-п'!T:T,0)),"")</f>
        <v xml:space="preserve">МТС(4G Хорошее)</v>
      </c>
      <c r="L386" s="637">
        <f>IFERROR(INDEX('показатель 504-п'!N:N,MATCH('УЦН 2.0 (24)'!A386,'показатель 504-п'!T:T,0)),"")</f>
        <v>0</v>
      </c>
      <c r="M386" s="624"/>
      <c r="N386" s="622"/>
      <c r="O386" s="147"/>
      <c r="P386" s="147"/>
    </row>
    <row r="387" ht="14.25">
      <c r="A387" s="648">
        <v>1208</v>
      </c>
      <c r="B387" s="649" t="str">
        <f>IFERROR(INDEX('показатель 504-п'!A:A,MATCH('УЦН 2.0 (24)'!A387,'показатель 504-п'!T:T,0)),"")</f>
        <v xml:space="preserve">Новоселовский р-н</v>
      </c>
      <c r="C387" s="654" t="s">
        <v>384</v>
      </c>
      <c r="D387" s="636">
        <f>IFERROR(INDEX('показатель 504-п'!E:E,MATCH('УЦН 2.0 (24)'!A387,'показатель 504-п'!T:T,0)),"")</f>
        <v>135</v>
      </c>
      <c r="E387" s="652">
        <v>4</v>
      </c>
      <c r="F387" s="652"/>
      <c r="G387" s="660"/>
      <c r="H387" s="367" t="str">
        <f>IFERROR(INDEX('показатель 504-п'!J:J,MATCH('УЦН 2.0 (24)'!A387,'показатель 504-п'!T:T,0)),"")</f>
        <v xml:space="preserve">4G хор</v>
      </c>
      <c r="I387" s="636">
        <f>IFERROR(INDEX('показатель 504-п'!K:K,MATCH('УЦН 2.0 (24)'!A387,'показатель 504-п'!T:T,0)),"")</f>
        <v>0</v>
      </c>
      <c r="J387" s="637">
        <f>IFERROR(INDEX('показатель 504-п'!L:L,MATCH('УЦН 2.0 (24)'!A387,'показатель 504-п'!T:T,0)),"")</f>
        <v>0</v>
      </c>
      <c r="K387" s="637">
        <f>IFERROR(INDEX('показатель 504-п'!M:M,MATCH('УЦН 2.0 (24)'!A387,'показатель 504-п'!T:T,0)),"")</f>
        <v>0</v>
      </c>
      <c r="L387" s="637" t="str">
        <f>IFERROR(INDEX('показатель 504-п'!N:N,MATCH('УЦН 2.0 (24)'!A387,'показатель 504-п'!T:T,0)),"")</f>
        <v xml:space="preserve">Теле2(4G Хорошее)</v>
      </c>
      <c r="M387" s="624"/>
      <c r="N387" s="622"/>
      <c r="O387" s="147"/>
      <c r="P387" s="147"/>
    </row>
    <row r="388" ht="14.25">
      <c r="A388" s="648">
        <v>1414</v>
      </c>
      <c r="B388" s="649" t="str">
        <f>IFERROR(INDEX('показатель 504-п'!A:A,MATCH('УЦН 2.0 (24)'!A388,'показатель 504-п'!T:T,0)),"")</f>
        <v xml:space="preserve">Сухобузимский р-н</v>
      </c>
      <c r="C388" s="654" t="s">
        <v>413</v>
      </c>
      <c r="D388" s="636">
        <f>IFERROR(INDEX('показатель 504-п'!E:E,MATCH('УЦН 2.0 (24)'!A388,'показатель 504-п'!T:T,0)),"")</f>
        <v>291</v>
      </c>
      <c r="E388" s="652">
        <v>4</v>
      </c>
      <c r="F388" s="652"/>
      <c r="G388" s="660"/>
      <c r="H388" s="367" t="str">
        <f>IFERROR(INDEX('показатель 504-п'!J:J,MATCH('УЦН 2.0 (24)'!A388,'показатель 504-п'!T:T,0)),"")</f>
        <v xml:space="preserve">4G хор</v>
      </c>
      <c r="I388" s="636" t="str">
        <f>IFERROR(INDEX('показатель 504-п'!K:K,MATCH('УЦН 2.0 (24)'!A388,'показатель 504-п'!T:T,0)),"")</f>
        <v> </v>
      </c>
      <c r="J388" s="637" t="str">
        <f>IFERROR(INDEX('показатель 504-п'!L:L,MATCH('УЦН 2.0 (24)'!A388,'показатель 504-п'!T:T,0)),"")</f>
        <v xml:space="preserve">Мегафон(4G Хорошее)</v>
      </c>
      <c r="K388" s="637" t="str">
        <f>IFERROR(INDEX('показатель 504-п'!M:M,MATCH('УЦН 2.0 (24)'!A388,'показатель 504-п'!T:T,0)),"")</f>
        <v xml:space="preserve">МТС(4G Хорошее)</v>
      </c>
      <c r="L388" s="637" t="str">
        <f>IFERROR(INDEX('показатель 504-п'!N:N,MATCH('УЦН 2.0 (24)'!A388,'показатель 504-п'!T:T,0)),"")</f>
        <v xml:space="preserve">Теле2(3G Хорошее)</v>
      </c>
      <c r="M388" s="624"/>
      <c r="N388" s="622"/>
      <c r="O388" s="147"/>
      <c r="P388" s="147"/>
    </row>
    <row r="389" ht="14.25">
      <c r="A389" s="648">
        <v>1419</v>
      </c>
      <c r="B389" s="649" t="str">
        <f>IFERROR(INDEX('показатель 504-п'!A:A,MATCH('УЦН 2.0 (24)'!A389,'показатель 504-п'!T:T,0)),"")</f>
        <v xml:space="preserve">Сухобузимский р-н</v>
      </c>
      <c r="C389" s="654" t="s">
        <v>414</v>
      </c>
      <c r="D389" s="636">
        <f>IFERROR(INDEX('показатель 504-п'!E:E,MATCH('УЦН 2.0 (24)'!A389,'показатель 504-п'!T:T,0)),"")</f>
        <v>309</v>
      </c>
      <c r="E389" s="652">
        <v>4</v>
      </c>
      <c r="F389" s="652"/>
      <c r="G389" s="660"/>
      <c r="H389" s="367" t="str">
        <f>IFERROR(INDEX('показатель 504-п'!J:J,MATCH('УЦН 2.0 (24)'!A389,'показатель 504-п'!T:T,0)),"")</f>
        <v xml:space="preserve">4G хор</v>
      </c>
      <c r="I389" s="636" t="str">
        <f>IFERROR(INDEX('показатель 504-п'!K:K,MATCH('УЦН 2.0 (24)'!A389,'показатель 504-п'!T:T,0)),"")</f>
        <v xml:space="preserve">Билайн(4G Хорошее)</v>
      </c>
      <c r="J389" s="637" t="str">
        <f>IFERROR(INDEX('показатель 504-п'!L:L,MATCH('УЦН 2.0 (24)'!A389,'показатель 504-п'!T:T,0)),"")</f>
        <v xml:space="preserve">Мегафон(3G Низкое)</v>
      </c>
      <c r="K389" s="637" t="str">
        <f>IFERROR(INDEX('показатель 504-п'!M:M,MATCH('УЦН 2.0 (24)'!A389,'показатель 504-п'!T:T,0)),"")</f>
        <v xml:space="preserve">МТС(4G Хорошее)</v>
      </c>
      <c r="L389" s="637" t="str">
        <f>IFERROR(INDEX('показатель 504-п'!N:N,MATCH('УЦН 2.0 (24)'!A389,'показатель 504-п'!T:T,0)),"")</f>
        <v xml:space="preserve">Теле2(4G Хорошее)</v>
      </c>
      <c r="M389" s="624"/>
      <c r="N389" s="622"/>
      <c r="O389" s="147"/>
      <c r="P389" s="147"/>
    </row>
    <row r="390" ht="14.25">
      <c r="A390" s="648">
        <v>1395</v>
      </c>
      <c r="B390" s="649" t="str">
        <f>IFERROR(INDEX('показатель 504-п'!A:A,MATCH('УЦН 2.0 (24)'!A390,'показатель 504-п'!T:T,0)),"")</f>
        <v xml:space="preserve">Сухобузимский р-н</v>
      </c>
      <c r="C390" s="654" t="s">
        <v>408</v>
      </c>
      <c r="D390" s="636">
        <f>IFERROR(INDEX('показатель 504-п'!E:E,MATCH('УЦН 2.0 (24)'!A390,'показатель 504-п'!T:T,0)),"")</f>
        <v>453</v>
      </c>
      <c r="E390" s="652">
        <v>4</v>
      </c>
      <c r="F390" s="652"/>
      <c r="G390" s="660"/>
      <c r="H390" s="367" t="str">
        <f>IFERROR(INDEX('показатель 504-п'!J:J,MATCH('УЦН 2.0 (24)'!A390,'показатель 504-п'!T:T,0)),"")</f>
        <v xml:space="preserve">4G хор</v>
      </c>
      <c r="I390" s="636" t="str">
        <f>IFERROR(INDEX('показатель 504-п'!K:K,MATCH('УЦН 2.0 (24)'!A390,'показатель 504-п'!T:T,0)),"")</f>
        <v xml:space="preserve">Билайн(3G Низкое)</v>
      </c>
      <c r="J390" s="637" t="str">
        <f>IFERROR(INDEX('показатель 504-п'!L:L,MATCH('УЦН 2.0 (24)'!A390,'показатель 504-п'!T:T,0)),"")</f>
        <v xml:space="preserve">Мегафон(3G Хорошее)</v>
      </c>
      <c r="K390" s="637" t="str">
        <f>IFERROR(INDEX('показатель 504-п'!M:M,MATCH('УЦН 2.0 (24)'!A390,'показатель 504-п'!T:T,0)),"")</f>
        <v xml:space="preserve">МТС(3G Низкое)</v>
      </c>
      <c r="L390" s="637" t="str">
        <f>IFERROR(INDEX('показатель 504-п'!N:N,MATCH('УЦН 2.0 (24)'!A390,'показатель 504-п'!T:T,0)),"")</f>
        <v xml:space="preserve">Теле2(4G Хорошее)</v>
      </c>
      <c r="M390" s="624"/>
      <c r="N390" s="622"/>
      <c r="O390" s="147"/>
      <c r="P390" s="147"/>
    </row>
    <row r="391" ht="14.25">
      <c r="A391" s="648">
        <v>1483</v>
      </c>
      <c r="B391" s="649" t="str">
        <f>IFERROR(INDEX('показатель 504-п'!A:A,MATCH('УЦН 2.0 (24)'!A391,'показатель 504-п'!T:T,0)),"")</f>
        <v xml:space="preserve">Туруханский р-н</v>
      </c>
      <c r="C391" s="654" t="s">
        <v>1517</v>
      </c>
      <c r="D391" s="636">
        <f>IFERROR(INDEX('показатель 504-п'!E:E,MATCH('УЦН 2.0 (24)'!A391,'показатель 504-п'!T:T,0)),"")</f>
        <v>111</v>
      </c>
      <c r="E391" s="652">
        <v>4</v>
      </c>
      <c r="F391" s="652"/>
      <c r="G391" s="660"/>
      <c r="H391" s="367" t="str">
        <f>IFERROR(INDEX('показатель 504-п'!J:J,MATCH('УЦН 2.0 (24)'!A391,'показатель 504-п'!T:T,0)),"")</f>
        <v xml:space="preserve">4G хор</v>
      </c>
      <c r="I391" s="636">
        <f>IFERROR(INDEX('показатель 504-п'!K:K,MATCH('УЦН 2.0 (24)'!A391,'показатель 504-п'!T:T,0)),"")</f>
        <v>0</v>
      </c>
      <c r="J391" s="637">
        <f>IFERROR(INDEX('показатель 504-п'!L:L,MATCH('УЦН 2.0 (24)'!A391,'показатель 504-п'!T:T,0)),"")</f>
        <v>0</v>
      </c>
      <c r="K391" s="637">
        <f>IFERROR(INDEX('показатель 504-п'!M:M,MATCH('УЦН 2.0 (24)'!A391,'показатель 504-п'!T:T,0)),"")</f>
        <v>0</v>
      </c>
      <c r="L391" s="637" t="str">
        <f>IFERROR(INDEX('показатель 504-п'!N:N,MATCH('УЦН 2.0 (24)'!A391,'показатель 504-п'!T:T,0)),"")</f>
        <v xml:space="preserve">Теле2(4G Хорошее)</v>
      </c>
      <c r="M391" s="624"/>
      <c r="N391" s="622"/>
      <c r="O391" s="147"/>
      <c r="P391" s="147"/>
    </row>
    <row r="392" ht="14.25">
      <c r="A392" s="648">
        <v>1548</v>
      </c>
      <c r="B392" s="649" t="str">
        <f>IFERROR(INDEX('показатель 504-п'!A:A,MATCH('УЦН 2.0 (24)'!A392,'показатель 504-п'!T:T,0)),"")</f>
        <v xml:space="preserve">Ужурский р-н</v>
      </c>
      <c r="C392" s="654" t="s">
        <v>805</v>
      </c>
      <c r="D392" s="636">
        <f>IFERROR(INDEX('показатель 504-п'!E:E,MATCH('УЦН 2.0 (24)'!A392,'показатель 504-п'!T:T,0)),"")</f>
        <v>134</v>
      </c>
      <c r="E392" s="652">
        <v>4</v>
      </c>
      <c r="F392" s="652"/>
      <c r="G392" s="660"/>
      <c r="H392" s="367" t="str">
        <f>IFERROR(INDEX('показатель 504-п'!J:J,MATCH('УЦН 2.0 (24)'!A392,'показатель 504-п'!T:T,0)),"")</f>
        <v xml:space="preserve">4G низ</v>
      </c>
      <c r="I392" s="636" t="str">
        <f>IFERROR(INDEX('показатель 504-п'!K:K,MATCH('УЦН 2.0 (24)'!A392,'показатель 504-п'!T:T,0)),"")</f>
        <v> </v>
      </c>
      <c r="J392" s="637" t="str">
        <f>IFERROR(INDEX('показатель 504-п'!L:L,MATCH('УЦН 2.0 (24)'!A392,'показатель 504-п'!T:T,0)),"")</f>
        <v xml:space="preserve">Мегафон(4G Низкое)</v>
      </c>
      <c r="K392" s="637" t="str">
        <f>IFERROR(INDEX('показатель 504-п'!M:M,MATCH('УЦН 2.0 (24)'!A392,'показатель 504-п'!T:T,0)),"")</f>
        <v> </v>
      </c>
      <c r="L392" s="637" t="str">
        <f>IFERROR(INDEX('показатель 504-п'!N:N,MATCH('УЦН 2.0 (24)'!A392,'показатель 504-п'!T:T,0)),"")</f>
        <v xml:space="preserve">Теле2(4G Низкое)</v>
      </c>
      <c r="M392" s="624"/>
      <c r="N392" s="622"/>
      <c r="O392" s="147"/>
      <c r="P392" s="147"/>
    </row>
    <row r="393" ht="14.25">
      <c r="A393" s="648">
        <v>1546</v>
      </c>
      <c r="B393" s="649" t="str">
        <f>IFERROR(INDEX('показатель 504-п'!A:A,MATCH('УЦН 2.0 (24)'!A393,'показатель 504-п'!T:T,0)),"")</f>
        <v xml:space="preserve">Ужурский р-н</v>
      </c>
      <c r="C393" s="654" t="s">
        <v>424</v>
      </c>
      <c r="D393" s="636">
        <f>IFERROR(INDEX('показатель 504-п'!E:E,MATCH('УЦН 2.0 (24)'!A393,'показатель 504-п'!T:T,0)),"")</f>
        <v>228</v>
      </c>
      <c r="E393" s="652">
        <v>4</v>
      </c>
      <c r="F393" s="652"/>
      <c r="G393" s="660"/>
      <c r="H393" s="367" t="str">
        <f>IFERROR(INDEX('показатель 504-п'!J:J,MATCH('УЦН 2.0 (24)'!A393,'показатель 504-п'!T:T,0)),"")</f>
        <v xml:space="preserve">4G хор</v>
      </c>
      <c r="I393" s="636" t="str">
        <f>IFERROR(INDEX('показатель 504-п'!K:K,MATCH('УЦН 2.0 (24)'!A393,'показатель 504-п'!T:T,0)),"")</f>
        <v> </v>
      </c>
      <c r="J393" s="637" t="str">
        <f>IFERROR(INDEX('показатель 504-п'!L:L,MATCH('УЦН 2.0 (24)'!A393,'показатель 504-п'!T:T,0)),"")</f>
        <v xml:space="preserve">Мегафон(4G Хорошее)</v>
      </c>
      <c r="K393" s="637" t="str">
        <f>IFERROR(INDEX('показатель 504-п'!M:M,MATCH('УЦН 2.0 (24)'!A393,'показатель 504-п'!T:T,0)),"")</f>
        <v> </v>
      </c>
      <c r="L393" s="637" t="str">
        <f>IFERROR(INDEX('показатель 504-п'!N:N,MATCH('УЦН 2.0 (24)'!A393,'показатель 504-п'!T:T,0)),"")</f>
        <v> </v>
      </c>
      <c r="M393" s="624"/>
      <c r="N393" s="622"/>
      <c r="O393" s="147"/>
      <c r="P393" s="147"/>
    </row>
    <row r="394" ht="14.25">
      <c r="A394" s="648">
        <v>1587</v>
      </c>
      <c r="B394" s="649" t="str">
        <f>IFERROR(INDEX('показатель 504-п'!A:A,MATCH('УЦН 2.0 (24)'!A394,'показатель 504-п'!T:T,0)),"")</f>
        <v xml:space="preserve">Ужурский р-н</v>
      </c>
      <c r="C394" s="654" t="s">
        <v>656</v>
      </c>
      <c r="D394" s="636">
        <f>IFERROR(INDEX('показатель 504-п'!E:E,MATCH('УЦН 2.0 (24)'!A394,'показатель 504-п'!T:T,0)),"")</f>
        <v>357</v>
      </c>
      <c r="E394" s="652">
        <v>4</v>
      </c>
      <c r="F394" s="652"/>
      <c r="G394" s="660"/>
      <c r="H394" s="367" t="str">
        <f>IFERROR(INDEX('показатель 504-п'!J:J,MATCH('УЦН 2.0 (24)'!A394,'показатель 504-п'!T:T,0)),"")</f>
        <v xml:space="preserve">4G хор</v>
      </c>
      <c r="I394" s="636">
        <f>IFERROR(INDEX('показатель 504-п'!K:K,MATCH('УЦН 2.0 (24)'!A394,'показатель 504-п'!T:T,0)),"")</f>
        <v>0</v>
      </c>
      <c r="J394" s="637" t="str">
        <f>IFERROR(INDEX('показатель 504-п'!L:L,MATCH('УЦН 2.0 (24)'!A394,'показатель 504-п'!T:T,0)),"")</f>
        <v xml:space="preserve">Мегафон(4G Хорошее)</v>
      </c>
      <c r="K394" s="637">
        <f>IFERROR(INDEX('показатель 504-п'!M:M,MATCH('УЦН 2.0 (24)'!A394,'показатель 504-п'!T:T,0)),"")</f>
        <v>0</v>
      </c>
      <c r="L394" s="637">
        <f>IFERROR(INDEX('показатель 504-п'!N:N,MATCH('УЦН 2.0 (24)'!A394,'показатель 504-п'!T:T,0)),"")</f>
        <v>0</v>
      </c>
      <c r="M394" s="624"/>
      <c r="N394" s="622"/>
      <c r="O394" s="147"/>
      <c r="P394" s="147"/>
    </row>
    <row r="395" ht="14.25">
      <c r="A395" s="648">
        <v>1549</v>
      </c>
      <c r="B395" s="649" t="str">
        <f>IFERROR(INDEX('показатель 504-п'!A:A,MATCH('УЦН 2.0 (24)'!A395,'показатель 504-п'!T:T,0)),"")</f>
        <v xml:space="preserve">Ужурский р-н</v>
      </c>
      <c r="C395" s="654" t="s">
        <v>1518</v>
      </c>
      <c r="D395" s="636">
        <f>IFERROR(INDEX('показатель 504-п'!E:E,MATCH('УЦН 2.0 (24)'!A395,'показатель 504-п'!T:T,0)),"")</f>
        <v>107</v>
      </c>
      <c r="E395" s="652">
        <v>4</v>
      </c>
      <c r="F395" s="652"/>
      <c r="G395" s="660"/>
      <c r="H395" s="367" t="str">
        <f>IFERROR(INDEX('показатель 504-п'!J:J,MATCH('УЦН 2.0 (24)'!A395,'показатель 504-п'!T:T,0)),"")</f>
        <v xml:space="preserve">3G хор</v>
      </c>
      <c r="I395" s="636" t="str">
        <f>IFERROR(INDEX('показатель 504-п'!K:K,MATCH('УЦН 2.0 (24)'!A395,'показатель 504-п'!T:T,0)),"")</f>
        <v> </v>
      </c>
      <c r="J395" s="637" t="str">
        <f>IFERROR(INDEX('показатель 504-п'!L:L,MATCH('УЦН 2.0 (24)'!A395,'показатель 504-п'!T:T,0)),"")</f>
        <v> </v>
      </c>
      <c r="K395" s="637" t="str">
        <f>IFERROR(INDEX('показатель 504-п'!M:M,MATCH('УЦН 2.0 (24)'!A395,'показатель 504-п'!T:T,0)),"")</f>
        <v xml:space="preserve">МТС(2G Хорошее)</v>
      </c>
      <c r="L395" s="637" t="str">
        <f>IFERROR(INDEX('показатель 504-п'!N:N,MATCH('УЦН 2.0 (24)'!A395,'показатель 504-п'!T:T,0)),"")</f>
        <v xml:space="preserve">Теле2(3G Хорошее)</v>
      </c>
      <c r="M395" s="624"/>
      <c r="N395" s="622"/>
      <c r="O395" s="147"/>
      <c r="P395" s="147"/>
    </row>
    <row r="396" ht="14.25">
      <c r="A396" s="648">
        <v>1594</v>
      </c>
      <c r="B396" s="649" t="str">
        <f>IFERROR(INDEX('показатель 504-п'!A:A,MATCH('УЦН 2.0 (24)'!A396,'показатель 504-п'!T:T,0)),"")</f>
        <v xml:space="preserve">Уярский р-н</v>
      </c>
      <c r="C396" s="654" t="s">
        <v>429</v>
      </c>
      <c r="D396" s="636">
        <f>IFERROR(INDEX('показатель 504-п'!E:E,MATCH('УЦН 2.0 (24)'!A396,'показатель 504-п'!T:T,0)),"")</f>
        <v>314</v>
      </c>
      <c r="E396" s="652">
        <v>4</v>
      </c>
      <c r="F396" s="652"/>
      <c r="G396" s="660"/>
      <c r="H396" s="367" t="str">
        <f>IFERROR(INDEX('показатель 504-п'!J:J,MATCH('УЦН 2.0 (24)'!A396,'показатель 504-п'!T:T,0)),"")</f>
        <v xml:space="preserve">4G хор</v>
      </c>
      <c r="I396" s="636">
        <f>IFERROR(INDEX('показатель 504-п'!K:K,MATCH('УЦН 2.0 (24)'!A396,'показатель 504-п'!T:T,0)),"")</f>
        <v>0</v>
      </c>
      <c r="J396" s="637" t="str">
        <f>IFERROR(INDEX('показатель 504-п'!L:L,MATCH('УЦН 2.0 (24)'!A396,'показатель 504-п'!T:T,0)),"")</f>
        <v xml:space="preserve">Мегафон(4G Хорошее)</v>
      </c>
      <c r="K396" s="637">
        <f>IFERROR(INDEX('показатель 504-п'!M:M,MATCH('УЦН 2.0 (24)'!A396,'показатель 504-п'!T:T,0)),"")</f>
        <v>0</v>
      </c>
      <c r="L396" s="637">
        <f>IFERROR(INDEX('показатель 504-п'!N:N,MATCH('УЦН 2.0 (24)'!A396,'показатель 504-п'!T:T,0)),"")</f>
        <v>0</v>
      </c>
      <c r="M396" s="624"/>
      <c r="N396" s="622"/>
      <c r="O396" s="147"/>
      <c r="P396" s="147"/>
    </row>
    <row r="397" ht="14.25">
      <c r="A397" s="648">
        <v>1691</v>
      </c>
      <c r="B397" s="649" t="str">
        <f>IFERROR(INDEX('показатель 504-п'!A:A,MATCH('УЦН 2.0 (24)'!A397,'показатель 504-п'!T:T,0)),"")</f>
        <v xml:space="preserve">Шушенский р-н</v>
      </c>
      <c r="C397" s="654" t="s">
        <v>452</v>
      </c>
      <c r="D397" s="636">
        <f>IFERROR(INDEX('показатель 504-п'!E:E,MATCH('УЦН 2.0 (24)'!A397,'показатель 504-п'!T:T,0)),"")</f>
        <v>488</v>
      </c>
      <c r="E397" s="652">
        <v>4</v>
      </c>
      <c r="F397" s="652"/>
      <c r="G397" s="660"/>
      <c r="H397" s="367" t="str">
        <f>IFERROR(INDEX('показатель 504-п'!J:J,MATCH('УЦН 2.0 (24)'!A397,'показатель 504-п'!T:T,0)),"")</f>
        <v xml:space="preserve">4G хор</v>
      </c>
      <c r="I397" s="636" t="str">
        <f>IFERROR(INDEX('показатель 504-п'!K:K,MATCH('УЦН 2.0 (24)'!A397,'показатель 504-п'!T:T,0)),"")</f>
        <v xml:space="preserve">Билайн(3G Хорошее)</v>
      </c>
      <c r="J397" s="637" t="str">
        <f>IFERROR(INDEX('показатель 504-п'!L:L,MATCH('УЦН 2.0 (24)'!A397,'показатель 504-п'!T:T,0)),"")</f>
        <v xml:space="preserve">Мегафон(4G Хорошее)</v>
      </c>
      <c r="K397" s="637" t="str">
        <f>IFERROR(INDEX('показатель 504-п'!M:M,MATCH('УЦН 2.0 (24)'!A397,'показатель 504-п'!T:T,0)),"")</f>
        <v xml:space="preserve">МТС(3G Хорошее)</v>
      </c>
      <c r="L397" s="637" t="str">
        <f>IFERROR(INDEX('показатель 504-п'!N:N,MATCH('УЦН 2.0 (24)'!A397,'показатель 504-п'!T:T,0)),"")</f>
        <v xml:space="preserve">Теле2(4G Хорошее)</v>
      </c>
      <c r="M397" s="624"/>
      <c r="N397" s="622"/>
      <c r="O397" s="147"/>
      <c r="P397" s="147"/>
    </row>
    <row r="398" ht="14.25">
      <c r="A398" s="648">
        <v>1719</v>
      </c>
      <c r="B398" s="649" t="str">
        <f>IFERROR(INDEX('показатель 504-п'!A:A,MATCH('УЦН 2.0 (24)'!A398,'показатель 504-п'!T:T,0)),"")</f>
        <v xml:space="preserve">Эвенкийский р-н</v>
      </c>
      <c r="C398" s="654" t="s">
        <v>665</v>
      </c>
      <c r="D398" s="636">
        <f>IFERROR(INDEX('показатель 504-п'!E:E,MATCH('УЦН 2.0 (24)'!A398,'показатель 504-п'!T:T,0)),"")</f>
        <v>317</v>
      </c>
      <c r="E398" s="652">
        <v>4</v>
      </c>
      <c r="F398" s="652"/>
      <c r="G398" s="660"/>
      <c r="H398" s="367" t="str">
        <f>IFERROR(INDEX('показатель 504-п'!J:J,MATCH('УЦН 2.0 (24)'!A398,'показатель 504-п'!T:T,0)),"")</f>
        <v xml:space="preserve">4G хор</v>
      </c>
      <c r="I398" s="636">
        <f>IFERROR(INDEX('показатель 504-п'!K:K,MATCH('УЦН 2.0 (24)'!A398,'показатель 504-п'!T:T,0)),"")</f>
        <v>0</v>
      </c>
      <c r="J398" s="637">
        <f>IFERROR(INDEX('показатель 504-п'!L:L,MATCH('УЦН 2.0 (24)'!A398,'показатель 504-п'!T:T,0)),"")</f>
        <v>0</v>
      </c>
      <c r="K398" s="637" t="str">
        <f>IFERROR(INDEX('показатель 504-п'!M:M,MATCH('УЦН 2.0 (24)'!A398,'показатель 504-п'!T:T,0)),"")</f>
        <v xml:space="preserve">МТС(4G Хорошее)</v>
      </c>
      <c r="L398" s="637">
        <f>IFERROR(INDEX('показатель 504-п'!N:N,MATCH('УЦН 2.0 (24)'!A398,'показатель 504-п'!T:T,0)),"")</f>
        <v>0</v>
      </c>
      <c r="M398" s="624"/>
      <c r="N398" s="622"/>
      <c r="O398" s="147"/>
      <c r="P398" s="147"/>
    </row>
    <row r="399" ht="14.25">
      <c r="A399" s="648">
        <v>1515</v>
      </c>
      <c r="B399" s="649" t="str">
        <f>IFERROR(INDEX('показатель 504-п'!A:A,MATCH('УЦН 2.0 (24)'!A399,'показатель 504-п'!T:T,0)),"")</f>
        <v xml:space="preserve">Тюхтетский округ</v>
      </c>
      <c r="C399" s="654" t="s">
        <v>1519</v>
      </c>
      <c r="D399" s="636">
        <f>IFERROR(INDEX('показатель 504-п'!E:E,MATCH('УЦН 2.0 (24)'!A399,'показатель 504-п'!T:T,0)),"")</f>
        <v>119</v>
      </c>
      <c r="E399" s="652">
        <v>3</v>
      </c>
      <c r="F399" s="652"/>
      <c r="G399" s="660"/>
      <c r="H399" s="367" t="str">
        <f>IFERROR(INDEX('показатель 504-п'!J:J,MATCH('УЦН 2.0 (24)'!A399,'показатель 504-п'!T:T,0)),"")</f>
        <v>-</v>
      </c>
      <c r="I399" s="636" t="str">
        <f>IFERROR(INDEX('показатель 504-п'!K:K,MATCH('УЦН 2.0 (24)'!A399,'показатель 504-п'!T:T,0)),"")</f>
        <v> </v>
      </c>
      <c r="J399" s="637" t="str">
        <f>IFERROR(INDEX('показатель 504-п'!L:L,MATCH('УЦН 2.0 (24)'!A399,'показатель 504-п'!T:T,0)),"")</f>
        <v> </v>
      </c>
      <c r="K399" s="637" t="str">
        <f>IFERROR(INDEX('показатель 504-п'!M:M,MATCH('УЦН 2.0 (24)'!A399,'показатель 504-п'!T:T,0)),"")</f>
        <v> </v>
      </c>
      <c r="L399" s="637" t="str">
        <f>IFERROR(INDEX('показатель 504-п'!N:N,MATCH('УЦН 2.0 (24)'!A399,'показатель 504-п'!T:T,0)),"")</f>
        <v> </v>
      </c>
      <c r="M399" s="624"/>
      <c r="N399" s="622"/>
      <c r="O399" s="147"/>
      <c r="P399" s="147"/>
    </row>
    <row r="400" ht="14.25">
      <c r="A400" s="648">
        <v>1518</v>
      </c>
      <c r="B400" s="649" t="str">
        <f>IFERROR(INDEX('показатель 504-п'!A:A,MATCH('УЦН 2.0 (24)'!A400,'показатель 504-п'!T:T,0)),"")</f>
        <v xml:space="preserve">Тюхтетский округ</v>
      </c>
      <c r="C400" s="654" t="s">
        <v>420</v>
      </c>
      <c r="D400" s="636">
        <f>IFERROR(INDEX('показатель 504-п'!E:E,MATCH('УЦН 2.0 (24)'!A400,'показатель 504-п'!T:T,0)),"")</f>
        <v>445</v>
      </c>
      <c r="E400" s="652">
        <v>3</v>
      </c>
      <c r="F400" s="652"/>
      <c r="G400" s="660"/>
      <c r="H400" s="367" t="str">
        <f>IFERROR(INDEX('показатель 504-п'!J:J,MATCH('УЦН 2.0 (24)'!A400,'показатель 504-п'!T:T,0)),"")</f>
        <v xml:space="preserve">3G хор</v>
      </c>
      <c r="I400" s="636" t="str">
        <f>IFERROR(INDEX('показатель 504-п'!K:K,MATCH('УЦН 2.0 (24)'!A400,'показатель 504-п'!T:T,0)),"")</f>
        <v> </v>
      </c>
      <c r="J400" s="637" t="str">
        <f>IFERROR(INDEX('показатель 504-п'!L:L,MATCH('УЦН 2.0 (24)'!A400,'показатель 504-п'!T:T,0)),"")</f>
        <v xml:space="preserve">Мегафон(2G Низкое)</v>
      </c>
      <c r="K400" s="637" t="str">
        <f>IFERROR(INDEX('показатель 504-п'!M:M,MATCH('УЦН 2.0 (24)'!A400,'показатель 504-п'!T:T,0)),"")</f>
        <v xml:space="preserve">МТС(3G Хорошее)</v>
      </c>
      <c r="L400" s="637" t="str">
        <f>IFERROR(INDEX('показатель 504-п'!N:N,MATCH('УЦН 2.0 (24)'!A400,'показатель 504-п'!T:T,0)),"")</f>
        <v xml:space="preserve">Теле2(3G Хорошее)</v>
      </c>
      <c r="M400" s="624"/>
      <c r="N400" s="622"/>
      <c r="O400" s="147"/>
      <c r="P400" s="147"/>
    </row>
    <row r="401" ht="14.25">
      <c r="A401" s="648">
        <v>1520</v>
      </c>
      <c r="B401" s="649" t="str">
        <f>IFERROR(INDEX('показатель 504-п'!A:A,MATCH('УЦН 2.0 (24)'!A401,'показатель 504-п'!T:T,0)),"")</f>
        <v xml:space="preserve">Тюхтетский округ</v>
      </c>
      <c r="C401" s="654" t="s">
        <v>145</v>
      </c>
      <c r="D401" s="636">
        <f>IFERROR(INDEX('показатель 504-п'!E:E,MATCH('УЦН 2.0 (24)'!A401,'показатель 504-п'!T:T,0)),"")</f>
        <v>140</v>
      </c>
      <c r="E401" s="652">
        <v>3</v>
      </c>
      <c r="F401" s="652"/>
      <c r="G401" s="660"/>
      <c r="H401" s="367" t="str">
        <f>IFERROR(INDEX('показатель 504-п'!J:J,MATCH('УЦН 2.0 (24)'!A401,'показатель 504-п'!T:T,0)),"")</f>
        <v xml:space="preserve">4G хор</v>
      </c>
      <c r="I401" s="636">
        <f>IFERROR(INDEX('показатель 504-п'!K:K,MATCH('УЦН 2.0 (24)'!A401,'показатель 504-п'!T:T,0)),"")</f>
        <v>0</v>
      </c>
      <c r="J401" s="637">
        <f>IFERROR(INDEX('показатель 504-п'!L:L,MATCH('УЦН 2.0 (24)'!A401,'показатель 504-п'!T:T,0)),"")</f>
        <v>0</v>
      </c>
      <c r="K401" s="637">
        <f>IFERROR(INDEX('показатель 504-п'!M:M,MATCH('УЦН 2.0 (24)'!A401,'показатель 504-п'!T:T,0)),"")</f>
        <v>0</v>
      </c>
      <c r="L401" s="637" t="str">
        <f>IFERROR(INDEX('показатель 504-п'!N:N,MATCH('УЦН 2.0 (24)'!A401,'показатель 504-п'!T:T,0)),"")</f>
        <v xml:space="preserve">Теле2(4G Хорошее)</v>
      </c>
      <c r="M401" s="624"/>
      <c r="N401" s="622"/>
      <c r="O401" s="147"/>
      <c r="P401" s="147"/>
    </row>
    <row r="402" ht="14.25">
      <c r="A402" s="648">
        <v>1522</v>
      </c>
      <c r="B402" s="649" t="str">
        <f>IFERROR(INDEX('показатель 504-п'!A:A,MATCH('УЦН 2.0 (24)'!A402,'показатель 504-п'!T:T,0)),"")</f>
        <v xml:space="preserve">Тюхтетский округ</v>
      </c>
      <c r="C402" s="654" t="s">
        <v>421</v>
      </c>
      <c r="D402" s="636">
        <f>IFERROR(INDEX('показатель 504-п'!E:E,MATCH('УЦН 2.0 (24)'!A402,'показатель 504-п'!T:T,0)),"")</f>
        <v>364</v>
      </c>
      <c r="E402" s="652">
        <v>3</v>
      </c>
      <c r="F402" s="652"/>
      <c r="G402" s="660"/>
      <c r="H402" s="367" t="str">
        <f>IFERROR(INDEX('показатель 504-п'!J:J,MATCH('УЦН 2.0 (24)'!A402,'показатель 504-п'!T:T,0)),"")</f>
        <v xml:space="preserve">4G хор</v>
      </c>
      <c r="I402" s="636" t="str">
        <f>IFERROR(INDEX('показатель 504-п'!K:K,MATCH('УЦН 2.0 (24)'!A402,'показатель 504-п'!T:T,0)),"")</f>
        <v> </v>
      </c>
      <c r="J402" s="637" t="str">
        <f>IFERROR(INDEX('показатель 504-п'!L:L,MATCH('УЦН 2.0 (24)'!A402,'показатель 504-п'!T:T,0)),"")</f>
        <v xml:space="preserve">Мегафон(4G Хорошее)</v>
      </c>
      <c r="K402" s="637" t="str">
        <f>IFERROR(INDEX('показатель 504-п'!M:M,MATCH('УЦН 2.0 (24)'!A402,'показатель 504-п'!T:T,0)),"")</f>
        <v> </v>
      </c>
      <c r="L402" s="637" t="str">
        <f>IFERROR(INDEX('показатель 504-п'!N:N,MATCH('УЦН 2.0 (24)'!A402,'показатель 504-п'!T:T,0)),"")</f>
        <v xml:space="preserve">Теле2(4G Хорошее)</v>
      </c>
      <c r="M402" s="624"/>
      <c r="N402" s="622"/>
      <c r="O402" s="147"/>
      <c r="P402" s="147"/>
    </row>
    <row r="403" ht="14.25">
      <c r="A403" s="648">
        <v>1524</v>
      </c>
      <c r="B403" s="649" t="str">
        <f>IFERROR(INDEX('показатель 504-п'!A:A,MATCH('УЦН 2.0 (24)'!A403,'показатель 504-п'!T:T,0)),"")</f>
        <v xml:space="preserve">Тюхтетский округ</v>
      </c>
      <c r="C403" s="654" t="s">
        <v>422</v>
      </c>
      <c r="D403" s="636">
        <f>IFERROR(INDEX('показатель 504-п'!E:E,MATCH('УЦН 2.0 (24)'!A403,'показатель 504-п'!T:T,0)),"")</f>
        <v>222</v>
      </c>
      <c r="E403" s="652">
        <v>3</v>
      </c>
      <c r="F403" s="652"/>
      <c r="G403" s="660"/>
      <c r="H403" s="367" t="str">
        <f>IFERROR(INDEX('показатель 504-п'!J:J,MATCH('УЦН 2.0 (24)'!A403,'показатель 504-п'!T:T,0)),"")</f>
        <v xml:space="preserve">4G хор</v>
      </c>
      <c r="I403" s="636">
        <f>IFERROR(INDEX('показатель 504-п'!K:K,MATCH('УЦН 2.0 (24)'!A403,'показатель 504-п'!T:T,0)),"")</f>
        <v>0</v>
      </c>
      <c r="J403" s="637">
        <f>IFERROR(INDEX('показатель 504-п'!L:L,MATCH('УЦН 2.0 (24)'!A403,'показатель 504-п'!T:T,0)),"")</f>
        <v>0</v>
      </c>
      <c r="K403" s="637">
        <f>IFERROR(INDEX('показатель 504-п'!M:M,MATCH('УЦН 2.0 (24)'!A403,'показатель 504-п'!T:T,0)),"")</f>
        <v>0</v>
      </c>
      <c r="L403" s="637" t="str">
        <f>IFERROR(INDEX('показатель 504-п'!N:N,MATCH('УЦН 2.0 (24)'!A403,'показатель 504-п'!T:T,0)),"")</f>
        <v xml:space="preserve">Теле2(4G Хорошее)</v>
      </c>
      <c r="M403" s="624"/>
      <c r="N403" s="622"/>
      <c r="O403" s="147"/>
      <c r="P403" s="147"/>
    </row>
    <row r="404" ht="14.25">
      <c r="A404" s="648">
        <v>1650</v>
      </c>
      <c r="B404" s="649" t="str">
        <f>IFERROR(INDEX('показатель 504-п'!A:A,MATCH('УЦН 2.0 (24)'!A404,'показатель 504-п'!T:T,0)),"")</f>
        <v xml:space="preserve">Шарыповский округ</v>
      </c>
      <c r="C404" s="654" t="s">
        <v>1520</v>
      </c>
      <c r="D404" s="636">
        <f>IFERROR(INDEX('показатель 504-п'!E:E,MATCH('УЦН 2.0 (24)'!A404,'показатель 504-п'!T:T,0)),"")</f>
        <v>137</v>
      </c>
      <c r="E404" s="652">
        <v>3</v>
      </c>
      <c r="F404" s="652"/>
      <c r="G404" s="660"/>
      <c r="H404" s="367" t="str">
        <f>IFERROR(INDEX('показатель 504-п'!J:J,MATCH('УЦН 2.0 (24)'!A404,'показатель 504-п'!T:T,0)),"")</f>
        <v xml:space="preserve">4G низ</v>
      </c>
      <c r="I404" s="636" t="str">
        <f>IFERROR(INDEX('показатель 504-п'!K:K,MATCH('УЦН 2.0 (24)'!A404,'показатель 504-п'!T:T,0)),"")</f>
        <v> </v>
      </c>
      <c r="J404" s="637" t="str">
        <f>IFERROR(INDEX('показатель 504-п'!L:L,MATCH('УЦН 2.0 (24)'!A404,'показатель 504-п'!T:T,0)),"")</f>
        <v xml:space="preserve">Мегафон(4G Низкое)</v>
      </c>
      <c r="K404" s="637" t="str">
        <f>IFERROR(INDEX('показатель 504-п'!M:M,MATCH('УЦН 2.0 (24)'!A404,'показатель 504-п'!T:T,0)),"")</f>
        <v> </v>
      </c>
      <c r="L404" s="637" t="str">
        <f>IFERROR(INDEX('показатель 504-п'!N:N,MATCH('УЦН 2.0 (24)'!A404,'показатель 504-п'!T:T,0)),"")</f>
        <v> </v>
      </c>
      <c r="M404" s="624"/>
      <c r="N404" s="622"/>
      <c r="O404" s="147"/>
      <c r="P404" s="147"/>
    </row>
    <row r="405" ht="14.25">
      <c r="A405" s="648">
        <v>1653</v>
      </c>
      <c r="B405" s="649" t="str">
        <f>IFERROR(INDEX('показатель 504-п'!A:A,MATCH('УЦН 2.0 (24)'!A405,'показатель 504-п'!T:T,0)),"")</f>
        <v xml:space="preserve">Шарыповский округ</v>
      </c>
      <c r="C405" s="654" t="s">
        <v>442</v>
      </c>
      <c r="D405" s="636">
        <f>IFERROR(INDEX('показатель 504-п'!E:E,MATCH('УЦН 2.0 (24)'!A405,'показатель 504-п'!T:T,0)),"")</f>
        <v>199</v>
      </c>
      <c r="E405" s="652">
        <v>3</v>
      </c>
      <c r="F405" s="652"/>
      <c r="G405" s="660"/>
      <c r="H405" s="367" t="str">
        <f>IFERROR(INDEX('показатель 504-п'!J:J,MATCH('УЦН 2.0 (24)'!A405,'показатель 504-п'!T:T,0)),"")</f>
        <v xml:space="preserve">4G хор</v>
      </c>
      <c r="I405" s="636" t="str">
        <f>IFERROR(INDEX('показатель 504-п'!K:K,MATCH('УЦН 2.0 (24)'!A405,'показатель 504-п'!T:T,0)),"")</f>
        <v xml:space="preserve">Билайн(4G Хорошее)</v>
      </c>
      <c r="J405" s="637" t="str">
        <f>IFERROR(INDEX('показатель 504-п'!L:L,MATCH('УЦН 2.0 (24)'!A405,'показатель 504-п'!T:T,0)),"")</f>
        <v xml:space="preserve">Мегафон(4G Хорошее)</v>
      </c>
      <c r="K405" s="637" t="str">
        <f>IFERROR(INDEX('показатель 504-п'!M:M,MATCH('УЦН 2.0 (24)'!A405,'показатель 504-п'!T:T,0)),"")</f>
        <v xml:space="preserve">МТС(4G Хорошее)</v>
      </c>
      <c r="L405" s="637" t="str">
        <f>IFERROR(INDEX('показатель 504-п'!N:N,MATCH('УЦН 2.0 (24)'!A405,'показатель 504-п'!T:T,0)),"")</f>
        <v xml:space="preserve">Теле2(4G Хорошее)</v>
      </c>
      <c r="M405" s="624"/>
      <c r="N405" s="622"/>
      <c r="O405" s="147"/>
      <c r="P405" s="147"/>
    </row>
    <row r="406" ht="14.25">
      <c r="A406" s="648">
        <v>1628</v>
      </c>
      <c r="B406" s="649" t="str">
        <f>IFERROR(INDEX('показатель 504-п'!A:A,MATCH('УЦН 2.0 (24)'!A406,'показатель 504-п'!T:T,0)),"")</f>
        <v xml:space="preserve">Шарыповский округ</v>
      </c>
      <c r="C406" s="654" t="s">
        <v>434</v>
      </c>
      <c r="D406" s="636">
        <f>IFERROR(INDEX('показатель 504-п'!E:E,MATCH('УЦН 2.0 (24)'!A406,'показатель 504-п'!T:T,0)),"")</f>
        <v>420</v>
      </c>
      <c r="E406" s="652">
        <v>3</v>
      </c>
      <c r="F406" s="652"/>
      <c r="G406" s="660"/>
      <c r="H406" s="367" t="str">
        <f>IFERROR(INDEX('показатель 504-п'!J:J,MATCH('УЦН 2.0 (24)'!A406,'показатель 504-п'!T:T,0)),"")</f>
        <v xml:space="preserve">4G хор</v>
      </c>
      <c r="I406" s="636" t="str">
        <f>IFERROR(INDEX('показатель 504-п'!K:K,MATCH('УЦН 2.0 (24)'!A406,'показатель 504-п'!T:T,0)),"")</f>
        <v xml:space="preserve">Билайн(4G Хорошее)</v>
      </c>
      <c r="J406" s="637" t="str">
        <f>IFERROR(INDEX('показатель 504-п'!L:L,MATCH('УЦН 2.0 (24)'!A406,'показатель 504-п'!T:T,0)),"")</f>
        <v xml:space="preserve">Мегафон(4G Хорошее)</v>
      </c>
      <c r="K406" s="637" t="str">
        <f>IFERROR(INDEX('показатель 504-п'!M:M,MATCH('УЦН 2.0 (24)'!A406,'показатель 504-п'!T:T,0)),"")</f>
        <v xml:space="preserve">МТС(4G Хорошее)</v>
      </c>
      <c r="L406" s="637" t="str">
        <f>IFERROR(INDEX('показатель 504-п'!N:N,MATCH('УЦН 2.0 (24)'!A406,'показатель 504-п'!T:T,0)),"")</f>
        <v xml:space="preserve">Теле2(4G Хорошее)</v>
      </c>
      <c r="M406" s="624"/>
      <c r="N406" s="622"/>
      <c r="O406" s="147"/>
      <c r="P406" s="147"/>
    </row>
    <row r="407" ht="14.25">
      <c r="A407" s="648">
        <v>1633</v>
      </c>
      <c r="B407" s="649" t="str">
        <f>IFERROR(INDEX('показатель 504-п'!A:A,MATCH('УЦН 2.0 (24)'!A407,'показатель 504-п'!T:T,0)),"")</f>
        <v xml:space="preserve">Шарыповский округ</v>
      </c>
      <c r="C407" s="654" t="s">
        <v>436</v>
      </c>
      <c r="D407" s="636">
        <f>IFERROR(INDEX('показатель 504-п'!E:E,MATCH('УЦН 2.0 (24)'!A407,'показатель 504-п'!T:T,0)),"")</f>
        <v>452</v>
      </c>
      <c r="E407" s="652">
        <v>3</v>
      </c>
      <c r="F407" s="652"/>
      <c r="G407" s="660"/>
      <c r="H407" s="367" t="str">
        <f>IFERROR(INDEX('показатель 504-п'!J:J,MATCH('УЦН 2.0 (24)'!A407,'показатель 504-п'!T:T,0)),"")</f>
        <v xml:space="preserve">4G хор</v>
      </c>
      <c r="I407" s="636" t="str">
        <f>IFERROR(INDEX('показатель 504-п'!K:K,MATCH('УЦН 2.0 (24)'!A407,'показатель 504-п'!T:T,0)),"")</f>
        <v xml:space="preserve">Билайн(4G Хорошее)</v>
      </c>
      <c r="J407" s="637" t="str">
        <f>IFERROR(INDEX('показатель 504-п'!L:L,MATCH('УЦН 2.0 (24)'!A407,'показатель 504-п'!T:T,0)),"")</f>
        <v xml:space="preserve">Мегафон(4G Хорошее)</v>
      </c>
      <c r="K407" s="637" t="str">
        <f>IFERROR(INDEX('показатель 504-п'!M:M,MATCH('УЦН 2.0 (24)'!A407,'показатель 504-п'!T:T,0)),"")</f>
        <v xml:space="preserve">МТС(4G Хорошее)</v>
      </c>
      <c r="L407" s="637" t="str">
        <f>IFERROR(INDEX('показатель 504-п'!N:N,MATCH('УЦН 2.0 (24)'!A407,'показатель 504-п'!T:T,0)),"")</f>
        <v xml:space="preserve">Теле2(4G Хорошее)</v>
      </c>
      <c r="M407" s="624"/>
      <c r="N407" s="622"/>
      <c r="O407" s="147"/>
      <c r="P407" s="147"/>
    </row>
    <row r="408" ht="14.25">
      <c r="A408" s="648">
        <v>1649</v>
      </c>
      <c r="B408" s="649" t="str">
        <f>IFERROR(INDEX('показатель 504-п'!A:A,MATCH('УЦН 2.0 (24)'!A408,'показатель 504-п'!T:T,0)),"")</f>
        <v xml:space="preserve">Шарыповский округ</v>
      </c>
      <c r="C408" s="654" t="s">
        <v>441</v>
      </c>
      <c r="D408" s="636">
        <f>IFERROR(INDEX('показатель 504-п'!E:E,MATCH('УЦН 2.0 (24)'!A408,'показатель 504-п'!T:T,0)),"")</f>
        <v>277</v>
      </c>
      <c r="E408" s="652">
        <v>3</v>
      </c>
      <c r="F408" s="652"/>
      <c r="G408" s="660"/>
      <c r="H408" s="367" t="str">
        <f>IFERROR(INDEX('показатель 504-п'!J:J,MATCH('УЦН 2.0 (24)'!A408,'показатель 504-п'!T:T,0)),"")</f>
        <v xml:space="preserve">4G хор</v>
      </c>
      <c r="I408" s="636">
        <f>IFERROR(INDEX('показатель 504-п'!K:K,MATCH('УЦН 2.0 (24)'!A408,'показатель 504-п'!T:T,0)),"")</f>
        <v>0</v>
      </c>
      <c r="J408" s="637" t="str">
        <f>IFERROR(INDEX('показатель 504-п'!L:L,MATCH('УЦН 2.0 (24)'!A408,'показатель 504-п'!T:T,0)),"")</f>
        <v xml:space="preserve">Мегафон(4G Хорошее)</v>
      </c>
      <c r="K408" s="637">
        <f>IFERROR(INDEX('показатель 504-п'!M:M,MATCH('УЦН 2.0 (24)'!A408,'показатель 504-п'!T:T,0)),"")</f>
        <v>0</v>
      </c>
      <c r="L408" s="637">
        <f>IFERROR(INDEX('показатель 504-п'!N:N,MATCH('УЦН 2.0 (24)'!A408,'показатель 504-п'!T:T,0)),"")</f>
        <v>0</v>
      </c>
      <c r="M408" s="624"/>
      <c r="N408" s="622"/>
      <c r="O408" s="147"/>
      <c r="P408" s="147"/>
    </row>
    <row r="409" ht="14.25">
      <c r="A409" s="648">
        <v>1662</v>
      </c>
      <c r="B409" s="649" t="str">
        <f>IFERROR(INDEX('показатель 504-п'!A:A,MATCH('УЦН 2.0 (24)'!A409,'показатель 504-п'!T:T,0)),"")</f>
        <v xml:space="preserve">Шарыповский округ</v>
      </c>
      <c r="C409" s="654" t="s">
        <v>445</v>
      </c>
      <c r="D409" s="636">
        <f>IFERROR(INDEX('показатель 504-п'!E:E,MATCH('УЦН 2.0 (24)'!A409,'показатель 504-п'!T:T,0)),"")</f>
        <v>234</v>
      </c>
      <c r="E409" s="652">
        <v>3</v>
      </c>
      <c r="F409" s="652"/>
      <c r="G409" s="660"/>
      <c r="H409" s="367" t="str">
        <f>IFERROR(INDEX('показатель 504-п'!J:J,MATCH('УЦН 2.0 (24)'!A409,'показатель 504-п'!T:T,0)),"")</f>
        <v xml:space="preserve">4G хор</v>
      </c>
      <c r="I409" s="636" t="str">
        <f>IFERROR(INDEX('показатель 504-п'!K:K,MATCH('УЦН 2.0 (24)'!A409,'показатель 504-п'!T:T,0)),"")</f>
        <v xml:space="preserve">Билайн(4G Хорошее)</v>
      </c>
      <c r="J409" s="637" t="str">
        <f>IFERROR(INDEX('показатель 504-п'!L:L,MATCH('УЦН 2.0 (24)'!A409,'показатель 504-п'!T:T,0)),"")</f>
        <v xml:space="preserve">Мегафон(4G Хорошее)</v>
      </c>
      <c r="K409" s="637" t="str">
        <f>IFERROR(INDEX('показатель 504-п'!M:M,MATCH('УЦН 2.0 (24)'!A409,'показатель 504-п'!T:T,0)),"")</f>
        <v xml:space="preserve">МТС(4G Хорошее)</v>
      </c>
      <c r="L409" s="637" t="str">
        <f>IFERROR(INDEX('показатель 504-п'!N:N,MATCH('УЦН 2.0 (24)'!A409,'показатель 504-п'!T:T,0)),"")</f>
        <v xml:space="preserve">Теле2(4G Хорошее)</v>
      </c>
      <c r="M409" s="624"/>
      <c r="N409" s="622"/>
      <c r="O409" s="147"/>
      <c r="P409" s="147"/>
    </row>
    <row r="410" ht="14.25">
      <c r="A410" s="648">
        <v>14</v>
      </c>
      <c r="B410" s="649" t="str">
        <f>IFERROR(INDEX('показатель 504-п'!A:A,MATCH('УЦН 2.0 (24)'!A410,'показатель 504-п'!T:T,0)),"")</f>
        <v xml:space="preserve">Абанский р-н</v>
      </c>
      <c r="C410" s="654" t="s">
        <v>1176</v>
      </c>
      <c r="D410" s="636">
        <f>IFERROR(INDEX('показатель 504-п'!E:E,MATCH('УЦН 2.0 (24)'!A410,'показатель 504-п'!T:T,0)),"")</f>
        <v>156</v>
      </c>
      <c r="E410" s="652">
        <v>3</v>
      </c>
      <c r="F410" s="652"/>
      <c r="G410" s="660"/>
      <c r="H410" s="367" t="str">
        <f>IFERROR(INDEX('показатель 504-п'!J:J,MATCH('УЦН 2.0 (24)'!A410,'показатель 504-п'!T:T,0)),"")</f>
        <v xml:space="preserve">4G хор</v>
      </c>
      <c r="I410" s="636">
        <f>IFERROR(INDEX('показатель 504-п'!K:K,MATCH('УЦН 2.0 (24)'!A410,'показатель 504-п'!T:T,0)),"")</f>
        <v>0</v>
      </c>
      <c r="J410" s="637">
        <f>IFERROR(INDEX('показатель 504-п'!L:L,MATCH('УЦН 2.0 (24)'!A410,'показатель 504-п'!T:T,0)),"")</f>
        <v>0</v>
      </c>
      <c r="K410" s="637">
        <f>IFERROR(INDEX('показатель 504-п'!M:M,MATCH('УЦН 2.0 (24)'!A410,'показатель 504-п'!T:T,0)),"")</f>
        <v>0</v>
      </c>
      <c r="L410" s="637" t="str">
        <f>IFERROR(INDEX('показатель 504-п'!N:N,MATCH('УЦН 2.0 (24)'!A410,'показатель 504-п'!T:T,0)),"")</f>
        <v xml:space="preserve">Теле2(4G Хорошее)</v>
      </c>
      <c r="M410" s="624"/>
      <c r="N410" s="622"/>
      <c r="O410" s="147"/>
      <c r="P410" s="147"/>
    </row>
    <row r="411" ht="14.25">
      <c r="A411" s="648">
        <v>57</v>
      </c>
      <c r="B411" s="649" t="str">
        <f>IFERROR(INDEX('показатель 504-п'!A:A,MATCH('УЦН 2.0 (24)'!A411,'показатель 504-п'!T:T,0)),"")</f>
        <v xml:space="preserve">Абанский р-н</v>
      </c>
      <c r="C411" s="654" t="s">
        <v>1184</v>
      </c>
      <c r="D411" s="636">
        <f>IFERROR(INDEX('показатель 504-п'!E:E,MATCH('УЦН 2.0 (24)'!A411,'показатель 504-п'!T:T,0)),"")</f>
        <v>199</v>
      </c>
      <c r="E411" s="652">
        <v>3</v>
      </c>
      <c r="F411" s="652"/>
      <c r="G411" s="660"/>
      <c r="H411" s="367" t="str">
        <f>IFERROR(INDEX('показатель 504-п'!J:J,MATCH('УЦН 2.0 (24)'!A411,'показатель 504-п'!T:T,0)),"")</f>
        <v xml:space="preserve">4G хор</v>
      </c>
      <c r="I411" s="636">
        <f>IFERROR(INDEX('показатель 504-п'!K:K,MATCH('УЦН 2.0 (24)'!A411,'показатель 504-п'!T:T,0)),"")</f>
        <v>0</v>
      </c>
      <c r="J411" s="637">
        <f>IFERROR(INDEX('показатель 504-п'!L:L,MATCH('УЦН 2.0 (24)'!A411,'показатель 504-п'!T:T,0)),"")</f>
        <v>0</v>
      </c>
      <c r="K411" s="637">
        <f>IFERROR(INDEX('показатель 504-п'!M:M,MATCH('УЦН 2.0 (24)'!A411,'показатель 504-п'!T:T,0)),"")</f>
        <v>0</v>
      </c>
      <c r="L411" s="637" t="str">
        <f>IFERROR(INDEX('показатель 504-п'!N:N,MATCH('УЦН 2.0 (24)'!A411,'показатель 504-п'!T:T,0)),"")</f>
        <v xml:space="preserve">Теле2(4G Хорошее)</v>
      </c>
      <c r="M411" s="624"/>
      <c r="N411" s="622"/>
      <c r="O411" s="147"/>
      <c r="P411" s="147"/>
    </row>
    <row r="412" ht="14.25">
      <c r="A412" s="648">
        <v>8</v>
      </c>
      <c r="B412" s="649" t="str">
        <f>IFERROR(INDEX('показатель 504-п'!A:A,MATCH('УЦН 2.0 (24)'!A412,'показатель 504-п'!T:T,0)),"")</f>
        <v xml:space="preserve">Абанский р-н</v>
      </c>
      <c r="C412" s="654" t="s">
        <v>1173</v>
      </c>
      <c r="D412" s="636">
        <f>IFERROR(INDEX('показатель 504-п'!E:E,MATCH('УЦН 2.0 (24)'!A412,'показатель 504-п'!T:T,0)),"")</f>
        <v>172</v>
      </c>
      <c r="E412" s="652">
        <v>3</v>
      </c>
      <c r="F412" s="652"/>
      <c r="G412" s="660"/>
      <c r="H412" s="367" t="str">
        <f>IFERROR(INDEX('показатель 504-п'!J:J,MATCH('УЦН 2.0 (24)'!A412,'показатель 504-п'!T:T,0)),"")</f>
        <v xml:space="preserve">4G хор</v>
      </c>
      <c r="I412" s="636" t="str">
        <f>IFERROR(INDEX('показатель 504-п'!K:K,MATCH('УЦН 2.0 (24)'!A412,'показатель 504-п'!T:T,0)),"")</f>
        <v xml:space="preserve">Билайн(2G Низкое)</v>
      </c>
      <c r="J412" s="637" t="str">
        <f>IFERROR(INDEX('показатель 504-п'!L:L,MATCH('УЦН 2.0 (24)'!A412,'показатель 504-п'!T:T,0)),"")</f>
        <v xml:space="preserve">Мегафон(2G Низкое)</v>
      </c>
      <c r="K412" s="637" t="str">
        <f>IFERROR(INDEX('показатель 504-п'!M:M,MATCH('УЦН 2.0 (24)'!A412,'показатель 504-п'!T:T,0)),"")</f>
        <v xml:space="preserve">МТС(2G Хорошее)</v>
      </c>
      <c r="L412" s="637" t="str">
        <f>IFERROR(INDEX('показатель 504-п'!N:N,MATCH('УЦН 2.0 (24)'!A412,'показатель 504-п'!T:T,0)),"")</f>
        <v xml:space="preserve">Теле2(4G Хорошее)</v>
      </c>
      <c r="M412" s="624"/>
      <c r="N412" s="622"/>
      <c r="O412" s="147"/>
      <c r="P412" s="147"/>
    </row>
    <row r="413" ht="14.25">
      <c r="A413" s="648">
        <v>142</v>
      </c>
      <c r="B413" s="649" t="str">
        <f>IFERROR(INDEX('показатель 504-п'!A:A,MATCH('УЦН 2.0 (24)'!A413,'показатель 504-п'!T:T,0)),"")</f>
        <v xml:space="preserve">Балахтинский р-н</v>
      </c>
      <c r="C413" s="654" t="s">
        <v>593</v>
      </c>
      <c r="D413" s="636">
        <f>IFERROR(INDEX('показатель 504-п'!E:E,MATCH('УЦН 2.0 (24)'!A413,'показатель 504-п'!T:T,0)),"")</f>
        <v>248</v>
      </c>
      <c r="E413" s="652">
        <v>3</v>
      </c>
      <c r="F413" s="652"/>
      <c r="G413" s="660"/>
      <c r="H413" s="367" t="str">
        <f>IFERROR(INDEX('показатель 504-п'!J:J,MATCH('УЦН 2.0 (24)'!A413,'показатель 504-п'!T:T,0)),"")</f>
        <v xml:space="preserve">4G хор</v>
      </c>
      <c r="I413" s="636">
        <f>IFERROR(INDEX('показатель 504-п'!K:K,MATCH('УЦН 2.0 (24)'!A413,'показатель 504-п'!T:T,0)),"")</f>
        <v>0</v>
      </c>
      <c r="J413" s="637">
        <f>IFERROR(INDEX('показатель 504-п'!L:L,MATCH('УЦН 2.0 (24)'!A413,'показатель 504-п'!T:T,0)),"")</f>
        <v>0</v>
      </c>
      <c r="K413" s="637">
        <f>IFERROR(INDEX('показатель 504-п'!M:M,MATCH('УЦН 2.0 (24)'!A413,'показатель 504-п'!T:T,0)),"")</f>
        <v>0</v>
      </c>
      <c r="L413" s="637" t="str">
        <f>IFERROR(INDEX('показатель 504-п'!N:N,MATCH('УЦН 2.0 (24)'!A413,'показатель 504-п'!T:T,0)),"")</f>
        <v xml:space="preserve">Теле2(4G Хорошее)</v>
      </c>
      <c r="M413" s="624"/>
      <c r="N413" s="622"/>
      <c r="O413" s="147"/>
      <c r="P413" s="147"/>
    </row>
    <row r="414" ht="14.25">
      <c r="A414" s="648">
        <v>283</v>
      </c>
      <c r="B414" s="649" t="str">
        <f>IFERROR(INDEX('показатель 504-п'!A:A,MATCH('УЦН 2.0 (24)'!A414,'показатель 504-п'!T:T,0)),"")</f>
        <v xml:space="preserve">Богучанский р-н</v>
      </c>
      <c r="C414" s="654" t="s">
        <v>1521</v>
      </c>
      <c r="D414" s="636">
        <f>IFERROR(INDEX('показатель 504-п'!E:E,MATCH('УЦН 2.0 (24)'!A414,'показатель 504-п'!T:T,0)),"")</f>
        <v>399</v>
      </c>
      <c r="E414" s="652">
        <v>3</v>
      </c>
      <c r="F414" s="652"/>
      <c r="G414" s="660"/>
      <c r="H414" s="367" t="str">
        <f>IFERROR(INDEX('показатель 504-п'!J:J,MATCH('УЦН 2.0 (24)'!A414,'показатель 504-п'!T:T,0)),"")</f>
        <v xml:space="preserve">4G хор</v>
      </c>
      <c r="I414" s="636" t="str">
        <f>IFERROR(INDEX('показатель 504-п'!K:K,MATCH('УЦН 2.0 (24)'!A414,'показатель 504-п'!T:T,0)),"")</f>
        <v> </v>
      </c>
      <c r="J414" s="637" t="str">
        <f>IFERROR(INDEX('показатель 504-п'!L:L,MATCH('УЦН 2.0 (24)'!A414,'показатель 504-п'!T:T,0)),"")</f>
        <v xml:space="preserve">Мегафон(4G Хорошее)</v>
      </c>
      <c r="K414" s="637" t="str">
        <f>IFERROR(INDEX('показатель 504-п'!M:M,MATCH('УЦН 2.0 (24)'!A414,'показатель 504-п'!T:T,0)),"")</f>
        <v> </v>
      </c>
      <c r="L414" s="637" t="str">
        <f>IFERROR(INDEX('показатель 504-п'!N:N,MATCH('УЦН 2.0 (24)'!A414,'показатель 504-п'!T:T,0)),"")</f>
        <v xml:space="preserve">Теле2(4G Хорошее)</v>
      </c>
      <c r="M414" s="624"/>
      <c r="N414" s="622"/>
      <c r="O414" s="147"/>
      <c r="P414" s="147"/>
    </row>
    <row r="415" ht="14.25">
      <c r="A415" s="648">
        <v>314</v>
      </c>
      <c r="B415" s="649" t="str">
        <f>IFERROR(INDEX('показатель 504-п'!A:A,MATCH('УЦН 2.0 (24)'!A415,'показатель 504-п'!T:T,0)),"")</f>
        <v xml:space="preserve">Большемуртинский р-н</v>
      </c>
      <c r="C415" s="654" t="s">
        <v>161</v>
      </c>
      <c r="D415" s="636">
        <f>IFERROR(INDEX('показатель 504-п'!E:E,MATCH('УЦН 2.0 (24)'!A415,'показатель 504-п'!T:T,0)),"")</f>
        <v>475</v>
      </c>
      <c r="E415" s="652">
        <v>3</v>
      </c>
      <c r="F415" s="652"/>
      <c r="G415" s="660"/>
      <c r="H415" s="367" t="str">
        <f>IFERROR(INDEX('показатель 504-п'!J:J,MATCH('УЦН 2.0 (24)'!A415,'показатель 504-п'!T:T,0)),"")</f>
        <v xml:space="preserve">4G хор</v>
      </c>
      <c r="I415" s="636">
        <f>IFERROR(INDEX('показатель 504-п'!K:K,MATCH('УЦН 2.0 (24)'!A415,'показатель 504-п'!T:T,0)),"")</f>
        <v>0</v>
      </c>
      <c r="J415" s="637">
        <f>IFERROR(INDEX('показатель 504-п'!L:L,MATCH('УЦН 2.0 (24)'!A415,'показатель 504-п'!T:T,0)),"")</f>
        <v>0</v>
      </c>
      <c r="K415" s="637">
        <f>IFERROR(INDEX('показатель 504-п'!M:M,MATCH('УЦН 2.0 (24)'!A415,'показатель 504-п'!T:T,0)),"")</f>
        <v>0</v>
      </c>
      <c r="L415" s="637" t="str">
        <f>IFERROR(INDEX('показатель 504-п'!N:N,MATCH('УЦН 2.0 (24)'!A415,'показатель 504-п'!T:T,0)),"")</f>
        <v xml:space="preserve">Теле2(4G Хорошее)</v>
      </c>
      <c r="M415" s="624"/>
      <c r="N415" s="622"/>
      <c r="O415" s="147"/>
      <c r="P415" s="147"/>
    </row>
    <row r="416" ht="14.25">
      <c r="A416" s="648">
        <v>331</v>
      </c>
      <c r="B416" s="649" t="str">
        <f>IFERROR(INDEX('показатель 504-п'!A:A,MATCH('УЦН 2.0 (24)'!A416,'показатель 504-п'!T:T,0)),"")</f>
        <v xml:space="preserve">Большемуртинский р-н</v>
      </c>
      <c r="C416" s="654" t="s">
        <v>1522</v>
      </c>
      <c r="D416" s="636">
        <f>IFERROR(INDEX('показатель 504-п'!E:E,MATCH('УЦН 2.0 (24)'!A416,'показатель 504-п'!T:T,0)),"")</f>
        <v>325</v>
      </c>
      <c r="E416" s="652">
        <v>3</v>
      </c>
      <c r="F416" s="652"/>
      <c r="G416" s="660"/>
      <c r="H416" s="367" t="str">
        <f>IFERROR(INDEX('показатель 504-п'!J:J,MATCH('УЦН 2.0 (24)'!A416,'показатель 504-п'!T:T,0)),"")</f>
        <v xml:space="preserve">4G хор</v>
      </c>
      <c r="I416" s="636" t="str">
        <f>IFERROR(INDEX('показатель 504-п'!K:K,MATCH('УЦН 2.0 (24)'!A416,'показатель 504-п'!T:T,0)),"")</f>
        <v> </v>
      </c>
      <c r="J416" s="637" t="str">
        <f>IFERROR(INDEX('показатель 504-п'!L:L,MATCH('УЦН 2.0 (24)'!A416,'показатель 504-п'!T:T,0)),"")</f>
        <v> </v>
      </c>
      <c r="K416" s="637" t="str">
        <f>IFERROR(INDEX('показатель 504-п'!M:M,MATCH('УЦН 2.0 (24)'!A416,'показатель 504-п'!T:T,0)),"")</f>
        <v> </v>
      </c>
      <c r="L416" s="637" t="str">
        <f>IFERROR(INDEX('показатель 504-п'!N:N,MATCH('УЦН 2.0 (24)'!A416,'показатель 504-п'!T:T,0)),"")</f>
        <v xml:space="preserve">Теле2(4G Хорошее)</v>
      </c>
      <c r="M416" s="624"/>
      <c r="N416" s="622"/>
      <c r="O416" s="147"/>
      <c r="P416" s="147"/>
    </row>
    <row r="417" ht="14.25">
      <c r="A417" s="648">
        <v>333</v>
      </c>
      <c r="B417" s="649" t="str">
        <f>IFERROR(INDEX('показатель 504-п'!A:A,MATCH('УЦН 2.0 (24)'!A417,'показатель 504-п'!T:T,0)),"")</f>
        <v xml:space="preserve">Большеулуйский р-н</v>
      </c>
      <c r="C417" s="654" t="s">
        <v>378</v>
      </c>
      <c r="D417" s="636">
        <f>IFERROR(INDEX('показатель 504-п'!E:E,MATCH('УЦН 2.0 (24)'!A417,'показатель 504-п'!T:T,0)),"")</f>
        <v>152</v>
      </c>
      <c r="E417" s="652">
        <v>3</v>
      </c>
      <c r="F417" s="652"/>
      <c r="G417" s="660"/>
      <c r="H417" s="367" t="str">
        <f>IFERROR(INDEX('показатель 504-п'!J:J,MATCH('УЦН 2.0 (24)'!A417,'показатель 504-п'!T:T,0)),"")</f>
        <v xml:space="preserve">4G хор</v>
      </c>
      <c r="I417" s="636">
        <f>IFERROR(INDEX('показатель 504-п'!K:K,MATCH('УЦН 2.0 (24)'!A417,'показатель 504-п'!T:T,0)),"")</f>
        <v>0</v>
      </c>
      <c r="J417" s="637">
        <f>IFERROR(INDEX('показатель 504-п'!L:L,MATCH('УЦН 2.0 (24)'!A417,'показатель 504-п'!T:T,0)),"")</f>
        <v>0</v>
      </c>
      <c r="K417" s="637">
        <f>IFERROR(INDEX('показатель 504-п'!M:M,MATCH('УЦН 2.0 (24)'!A417,'показатель 504-п'!T:T,0)),"")</f>
        <v>0</v>
      </c>
      <c r="L417" s="637" t="str">
        <f>IFERROR(INDEX('показатель 504-п'!N:N,MATCH('УЦН 2.0 (24)'!A417,'показатель 504-п'!T:T,0)),"")</f>
        <v xml:space="preserve">Теле2(4G Хорошее)</v>
      </c>
      <c r="M417" s="624"/>
      <c r="N417" s="622"/>
      <c r="O417" s="147"/>
      <c r="P417" s="147"/>
    </row>
    <row r="418" ht="14.25">
      <c r="A418" s="648">
        <v>353</v>
      </c>
      <c r="B418" s="649" t="str">
        <f>IFERROR(INDEX('показатель 504-п'!A:A,MATCH('УЦН 2.0 (24)'!A418,'показатель 504-п'!T:T,0)),"")</f>
        <v xml:space="preserve">Большеулуйский р-н</v>
      </c>
      <c r="C418" s="654" t="s">
        <v>346</v>
      </c>
      <c r="D418" s="636">
        <f>IFERROR(INDEX('показатель 504-п'!E:E,MATCH('УЦН 2.0 (24)'!A418,'показатель 504-п'!T:T,0)),"")</f>
        <v>147</v>
      </c>
      <c r="E418" s="652">
        <v>3</v>
      </c>
      <c r="F418" s="652"/>
      <c r="G418" s="660"/>
      <c r="H418" s="367" t="str">
        <f>IFERROR(INDEX('показатель 504-п'!J:J,MATCH('УЦН 2.0 (24)'!A418,'показатель 504-п'!T:T,0)),"")</f>
        <v xml:space="preserve">3G низ</v>
      </c>
      <c r="I418" s="636" t="str">
        <f>IFERROR(INDEX('показатель 504-п'!K:K,MATCH('УЦН 2.0 (24)'!A418,'показатель 504-п'!T:T,0)),"")</f>
        <v> </v>
      </c>
      <c r="J418" s="637" t="str">
        <f>IFERROR(INDEX('показатель 504-п'!L:L,MATCH('УЦН 2.0 (24)'!A418,'показатель 504-п'!T:T,0)),"")</f>
        <v> </v>
      </c>
      <c r="K418" s="637" t="str">
        <f>IFERROR(INDEX('показатель 504-п'!M:M,MATCH('УЦН 2.0 (24)'!A418,'показатель 504-п'!T:T,0)),"")</f>
        <v xml:space="preserve">МТС(3G Низкое)</v>
      </c>
      <c r="L418" s="637" t="str">
        <f>IFERROR(INDEX('показатель 504-п'!N:N,MATCH('УЦН 2.0 (24)'!A418,'показатель 504-п'!T:T,0)),"")</f>
        <v> </v>
      </c>
      <c r="M418" s="624"/>
      <c r="N418" s="622"/>
      <c r="O418" s="147"/>
      <c r="P418" s="147"/>
    </row>
    <row r="419" ht="14.25">
      <c r="A419" s="648">
        <v>364</v>
      </c>
      <c r="B419" s="649" t="str">
        <f>IFERROR(INDEX('показатель 504-п'!A:A,MATCH('УЦН 2.0 (24)'!A419,'показатель 504-п'!T:T,0)),"")</f>
        <v xml:space="preserve">Большеулуйский р-н</v>
      </c>
      <c r="C419" s="654" t="s">
        <v>1523</v>
      </c>
      <c r="D419" s="636">
        <f>IFERROR(INDEX('показатель 504-п'!E:E,MATCH('УЦН 2.0 (24)'!A419,'показатель 504-п'!T:T,0)),"")</f>
        <v>119</v>
      </c>
      <c r="E419" s="652">
        <v>3</v>
      </c>
      <c r="F419" s="652"/>
      <c r="G419" s="660"/>
      <c r="H419" s="367" t="str">
        <f>IFERROR(INDEX('показатель 504-п'!J:J,MATCH('УЦН 2.0 (24)'!A419,'показатель 504-п'!T:T,0)),"")</f>
        <v xml:space="preserve">4G хор</v>
      </c>
      <c r="I419" s="636">
        <f>IFERROR(INDEX('показатель 504-п'!K:K,MATCH('УЦН 2.0 (24)'!A419,'показатель 504-п'!T:T,0)),"")</f>
        <v>0</v>
      </c>
      <c r="J419" s="637" t="str">
        <f>IFERROR(INDEX('показатель 504-п'!L:L,MATCH('УЦН 2.0 (24)'!A419,'показатель 504-п'!T:T,0)),"")</f>
        <v xml:space="preserve">Мегафон(4G Хорошее)</v>
      </c>
      <c r="K419" s="637">
        <f>IFERROR(INDEX('показатель 504-п'!M:M,MATCH('УЦН 2.0 (24)'!A419,'показатель 504-п'!T:T,0)),"")</f>
        <v>0</v>
      </c>
      <c r="L419" s="637" t="str">
        <f>IFERROR(INDEX('показатель 504-п'!N:N,MATCH('УЦН 2.0 (24)'!A419,'показатель 504-п'!T:T,0)),"")</f>
        <v xml:space="preserve">Теле2(4G Хорошее)</v>
      </c>
      <c r="M419" s="624"/>
      <c r="N419" s="622"/>
      <c r="O419" s="147"/>
      <c r="P419" s="147"/>
    </row>
    <row r="420" ht="14.25">
      <c r="A420" s="648">
        <v>382</v>
      </c>
      <c r="B420" s="649" t="str">
        <f>IFERROR(INDEX('показатель 504-п'!A:A,MATCH('УЦН 2.0 (24)'!A420,'показатель 504-п'!T:T,0)),"")</f>
        <v xml:space="preserve">Дзержинский р-н</v>
      </c>
      <c r="C420" s="654" t="s">
        <v>554</v>
      </c>
      <c r="D420" s="636">
        <f>IFERROR(INDEX('показатель 504-п'!E:E,MATCH('УЦН 2.0 (24)'!A420,'показатель 504-п'!T:T,0)),"")</f>
        <v>480</v>
      </c>
      <c r="E420" s="652">
        <v>3</v>
      </c>
      <c r="F420" s="652"/>
      <c r="G420" s="660"/>
      <c r="H420" s="367" t="str">
        <f>IFERROR(INDEX('показатель 504-п'!J:J,MATCH('УЦН 2.0 (24)'!A420,'показатель 504-п'!T:T,0)),"")</f>
        <v xml:space="preserve">4G хор</v>
      </c>
      <c r="I420" s="636">
        <f>IFERROR(INDEX('показатель 504-п'!K:K,MATCH('УЦН 2.0 (24)'!A420,'показатель 504-п'!T:T,0)),"")</f>
        <v>0</v>
      </c>
      <c r="J420" s="637">
        <f>IFERROR(INDEX('показатель 504-п'!L:L,MATCH('УЦН 2.0 (24)'!A420,'показатель 504-п'!T:T,0)),"")</f>
        <v>0</v>
      </c>
      <c r="K420" s="637">
        <f>IFERROR(INDEX('показатель 504-п'!M:M,MATCH('УЦН 2.0 (24)'!A420,'показатель 504-п'!T:T,0)),"")</f>
        <v>0</v>
      </c>
      <c r="L420" s="637" t="str">
        <f>IFERROR(INDEX('показатель 504-п'!N:N,MATCH('УЦН 2.0 (24)'!A420,'показатель 504-п'!T:T,0)),"")</f>
        <v xml:space="preserve">Теле2(4G Хорошее)</v>
      </c>
      <c r="M420" s="624"/>
      <c r="N420" s="622"/>
      <c r="O420" s="147"/>
      <c r="P420" s="147"/>
    </row>
    <row r="421" ht="14.25">
      <c r="A421" s="648">
        <v>420</v>
      </c>
      <c r="B421" s="649" t="str">
        <f>IFERROR(INDEX('показатель 504-п'!A:A,MATCH('УЦН 2.0 (24)'!A421,'показатель 504-п'!T:T,0)),"")</f>
        <v xml:space="preserve">Емельяновский р-н</v>
      </c>
      <c r="C421" s="654" t="s">
        <v>250</v>
      </c>
      <c r="D421" s="636">
        <f>IFERROR(INDEX('показатель 504-п'!E:E,MATCH('УЦН 2.0 (24)'!A421,'показатель 504-п'!T:T,0)),"")</f>
        <v>454</v>
      </c>
      <c r="E421" s="652">
        <v>3</v>
      </c>
      <c r="F421" s="652"/>
      <c r="G421" s="660"/>
      <c r="H421" s="367" t="str">
        <f>IFERROR(INDEX('показатель 504-п'!J:J,MATCH('УЦН 2.0 (24)'!A421,'показатель 504-п'!T:T,0)),"")</f>
        <v xml:space="preserve">4G хор</v>
      </c>
      <c r="I421" s="636" t="str">
        <f>IFERROR(INDEX('показатель 504-п'!K:K,MATCH('УЦН 2.0 (24)'!A421,'показатель 504-п'!T:T,0)),"")</f>
        <v> </v>
      </c>
      <c r="J421" s="637" t="str">
        <f>IFERROR(INDEX('показатель 504-п'!L:L,MATCH('УЦН 2.0 (24)'!A421,'показатель 504-п'!T:T,0)),"")</f>
        <v xml:space="preserve">Мегафон(4G Хорошее)</v>
      </c>
      <c r="K421" s="637" t="str">
        <f>IFERROR(INDEX('показатель 504-п'!M:M,MATCH('УЦН 2.0 (24)'!A421,'показатель 504-п'!T:T,0)),"")</f>
        <v> </v>
      </c>
      <c r="L421" s="637" t="str">
        <f>IFERROR(INDEX('показатель 504-п'!N:N,MATCH('УЦН 2.0 (24)'!A421,'показатель 504-п'!T:T,0)),"")</f>
        <v xml:space="preserve">Теле2(4G Хорошее)</v>
      </c>
      <c r="M421" s="624"/>
      <c r="N421" s="622"/>
      <c r="O421" s="147"/>
      <c r="P421" s="147"/>
    </row>
    <row r="422" ht="14.25">
      <c r="A422" s="648">
        <v>488</v>
      </c>
      <c r="B422" s="649" t="str">
        <f>IFERROR(INDEX('показатель 504-п'!A:A,MATCH('УЦН 2.0 (24)'!A422,'показатель 504-п'!T:T,0)),"")</f>
        <v xml:space="preserve">Енисейский р-н</v>
      </c>
      <c r="C422" s="654" t="s">
        <v>1524</v>
      </c>
      <c r="D422" s="636">
        <f>IFERROR(INDEX('показатель 504-п'!E:E,MATCH('УЦН 2.0 (24)'!A422,'показатель 504-п'!T:T,0)),"")</f>
        <v>377</v>
      </c>
      <c r="E422" s="652">
        <v>3</v>
      </c>
      <c r="F422" s="652"/>
      <c r="G422" s="660"/>
      <c r="H422" s="367" t="str">
        <f>IFERROR(INDEX('показатель 504-п'!J:J,MATCH('УЦН 2.0 (24)'!A422,'показатель 504-п'!T:T,0)),"")</f>
        <v xml:space="preserve">4G хор</v>
      </c>
      <c r="I422" s="636" t="str">
        <f>IFERROR(INDEX('показатель 504-п'!K:K,MATCH('УЦН 2.0 (24)'!A422,'показатель 504-п'!T:T,0)),"")</f>
        <v xml:space="preserve">Билайн(3G Хорошее)</v>
      </c>
      <c r="J422" s="637" t="str">
        <f>IFERROR(INDEX('показатель 504-п'!L:L,MATCH('УЦН 2.0 (24)'!A422,'показатель 504-п'!T:T,0)),"")</f>
        <v xml:space="preserve">Мегафон(2G Хорошее)</v>
      </c>
      <c r="K422" s="637" t="str">
        <f>IFERROR(INDEX('показатель 504-п'!M:M,MATCH('УЦН 2.0 (24)'!A422,'показатель 504-п'!T:T,0)),"")</f>
        <v xml:space="preserve">МТС(3G Хорошее)</v>
      </c>
      <c r="L422" s="637" t="str">
        <f>IFERROR(INDEX('показатель 504-п'!N:N,MATCH('УЦН 2.0 (24)'!A422,'показатель 504-п'!T:T,0)),"")</f>
        <v xml:space="preserve">Теле2(4G Хорошее)</v>
      </c>
      <c r="M422" s="624"/>
      <c r="N422" s="622"/>
      <c r="O422" s="147"/>
      <c r="P422" s="147"/>
    </row>
    <row r="423" ht="14.25">
      <c r="A423" s="648">
        <v>478</v>
      </c>
      <c r="B423" s="649" t="str">
        <f>IFERROR(INDEX('показатель 504-п'!A:A,MATCH('УЦН 2.0 (24)'!A423,'показатель 504-п'!T:T,0)),"")</f>
        <v xml:space="preserve">Енисейский р-н</v>
      </c>
      <c r="C423" s="654" t="s">
        <v>30</v>
      </c>
      <c r="D423" s="636">
        <f>IFERROR(INDEX('показатель 504-п'!E:E,MATCH('УЦН 2.0 (24)'!A423,'показатель 504-п'!T:T,0)),"")</f>
        <v>131</v>
      </c>
      <c r="E423" s="652">
        <v>3</v>
      </c>
      <c r="F423" s="652"/>
      <c r="G423" s="660"/>
      <c r="H423" s="367" t="str">
        <f>IFERROR(INDEX('показатель 504-п'!J:J,MATCH('УЦН 2.0 (24)'!A423,'показатель 504-п'!T:T,0)),"")</f>
        <v>-</v>
      </c>
      <c r="I423" s="636" t="str">
        <f>IFERROR(INDEX('показатель 504-п'!K:K,MATCH('УЦН 2.0 (24)'!A423,'показатель 504-п'!T:T,0)),"")</f>
        <v> </v>
      </c>
      <c r="J423" s="637" t="str">
        <f>IFERROR(INDEX('показатель 504-п'!L:L,MATCH('УЦН 2.0 (24)'!A423,'показатель 504-п'!T:T,0)),"")</f>
        <v> </v>
      </c>
      <c r="K423" s="637" t="str">
        <f>IFERROR(INDEX('показатель 504-п'!M:M,MATCH('УЦН 2.0 (24)'!A423,'показатель 504-п'!T:T,0)),"")</f>
        <v> </v>
      </c>
      <c r="L423" s="637" t="str">
        <f>IFERROR(INDEX('показатель 504-п'!N:N,MATCH('УЦН 2.0 (24)'!A423,'показатель 504-п'!T:T,0)),"")</f>
        <v> </v>
      </c>
      <c r="M423" s="624"/>
      <c r="N423" s="622"/>
      <c r="O423" s="147"/>
      <c r="P423" s="147"/>
    </row>
    <row r="424" ht="14.25">
      <c r="A424" s="648">
        <v>512</v>
      </c>
      <c r="B424" s="649" t="str">
        <f>IFERROR(INDEX('показатель 504-п'!A:A,MATCH('УЦН 2.0 (24)'!A424,'показатель 504-п'!T:T,0)),"")</f>
        <v xml:space="preserve">Енисейский р-н</v>
      </c>
      <c r="C424" s="654" t="s">
        <v>262</v>
      </c>
      <c r="D424" s="636">
        <f>IFERROR(INDEX('показатель 504-п'!E:E,MATCH('УЦН 2.0 (24)'!A424,'показатель 504-п'!T:T,0)),"")</f>
        <v>334</v>
      </c>
      <c r="E424" s="652">
        <v>3</v>
      </c>
      <c r="F424" s="652"/>
      <c r="G424" s="660"/>
      <c r="H424" s="367" t="str">
        <f>IFERROR(INDEX('показатель 504-п'!J:J,MATCH('УЦН 2.0 (24)'!A424,'показатель 504-п'!T:T,0)),"")</f>
        <v xml:space="preserve">4G хор</v>
      </c>
      <c r="I424" s="636">
        <f>IFERROR(INDEX('показатель 504-п'!K:K,MATCH('УЦН 2.0 (24)'!A424,'показатель 504-п'!T:T,0)),"")</f>
        <v>0</v>
      </c>
      <c r="J424" s="637" t="str">
        <f>IFERROR(INDEX('показатель 504-п'!L:L,MATCH('УЦН 2.0 (24)'!A424,'показатель 504-п'!T:T,0)),"")</f>
        <v xml:space="preserve">Мегафон(4G Хорошее)</v>
      </c>
      <c r="K424" s="637">
        <f>IFERROR(INDEX('показатель 504-п'!M:M,MATCH('УЦН 2.0 (24)'!A424,'показатель 504-п'!T:T,0)),"")</f>
        <v>0</v>
      </c>
      <c r="L424" s="637">
        <f>IFERROR(INDEX('показатель 504-п'!N:N,MATCH('УЦН 2.0 (24)'!A424,'показатель 504-п'!T:T,0)),"")</f>
        <v>0</v>
      </c>
      <c r="M424" s="624"/>
      <c r="N424" s="622"/>
      <c r="O424" s="147"/>
      <c r="P424" s="147"/>
    </row>
    <row r="425" ht="14.25">
      <c r="A425" s="648">
        <v>513</v>
      </c>
      <c r="B425" s="649" t="str">
        <f>IFERROR(INDEX('показатель 504-п'!A:A,MATCH('УЦН 2.0 (24)'!A425,'показатель 504-п'!T:T,0)),"")</f>
        <v xml:space="preserve">Енисейский р-н</v>
      </c>
      <c r="C425" s="654" t="s">
        <v>263</v>
      </c>
      <c r="D425" s="636">
        <f>IFERROR(INDEX('показатель 504-п'!E:E,MATCH('УЦН 2.0 (24)'!A425,'показатель 504-п'!T:T,0)),"")</f>
        <v>272</v>
      </c>
      <c r="E425" s="652">
        <v>3</v>
      </c>
      <c r="F425" s="652"/>
      <c r="G425" s="660"/>
      <c r="H425" s="367" t="str">
        <f>IFERROR(INDEX('показатель 504-п'!J:J,MATCH('УЦН 2.0 (24)'!A425,'показатель 504-п'!T:T,0)),"")</f>
        <v xml:space="preserve">4G хор</v>
      </c>
      <c r="I425" s="636" t="str">
        <f>IFERROR(INDEX('показатель 504-п'!K:K,MATCH('УЦН 2.0 (24)'!A425,'показатель 504-п'!T:T,0)),"")</f>
        <v> </v>
      </c>
      <c r="J425" s="637" t="str">
        <f>IFERROR(INDEX('показатель 504-п'!L:L,MATCH('УЦН 2.0 (24)'!A425,'показатель 504-п'!T:T,0)),"")</f>
        <v xml:space="preserve">Мегафон(4G Хорошее)</v>
      </c>
      <c r="K425" s="637" t="str">
        <f>IFERROR(INDEX('показатель 504-п'!M:M,MATCH('УЦН 2.0 (24)'!A425,'показатель 504-п'!T:T,0)),"")</f>
        <v> </v>
      </c>
      <c r="L425" s="637" t="str">
        <f>IFERROR(INDEX('показатель 504-п'!N:N,MATCH('УЦН 2.0 (24)'!A425,'показатель 504-п'!T:T,0)),"")</f>
        <v xml:space="preserve">Теле2(4G Хорошее)</v>
      </c>
      <c r="M425" s="624"/>
      <c r="N425" s="622"/>
      <c r="O425" s="147"/>
      <c r="P425" s="147"/>
    </row>
    <row r="426" ht="14.25">
      <c r="A426" s="648">
        <v>550</v>
      </c>
      <c r="B426" s="649" t="str">
        <f>IFERROR(INDEX('показатель 504-п'!A:A,MATCH('УЦН 2.0 (24)'!A426,'показатель 504-п'!T:T,0)),"")</f>
        <v xml:space="preserve">Ермаковский р-н</v>
      </c>
      <c r="C426" s="654" t="s">
        <v>270</v>
      </c>
      <c r="D426" s="636">
        <f>IFERROR(INDEX('показатель 504-п'!E:E,MATCH('УЦН 2.0 (24)'!A426,'показатель 504-п'!T:T,0)),"")</f>
        <v>291</v>
      </c>
      <c r="E426" s="652">
        <v>3</v>
      </c>
      <c r="F426" s="652"/>
      <c r="G426" s="660"/>
      <c r="H426" s="367" t="str">
        <f>IFERROR(INDEX('показатель 504-п'!J:J,MATCH('УЦН 2.0 (24)'!A426,'показатель 504-п'!T:T,0)),"")</f>
        <v xml:space="preserve">4G хор</v>
      </c>
      <c r="I426" s="636" t="str">
        <f>IFERROR(INDEX('показатель 504-п'!K:K,MATCH('УЦН 2.0 (24)'!A426,'показатель 504-п'!T:T,0)),"")</f>
        <v> </v>
      </c>
      <c r="J426" s="637" t="str">
        <f>IFERROR(INDEX('показатель 504-п'!L:L,MATCH('УЦН 2.0 (24)'!A426,'показатель 504-п'!T:T,0)),"")</f>
        <v> </v>
      </c>
      <c r="K426" s="637" t="str">
        <f>IFERROR(INDEX('показатель 504-п'!M:M,MATCH('УЦН 2.0 (24)'!A426,'показатель 504-п'!T:T,0)),"")</f>
        <v> </v>
      </c>
      <c r="L426" s="637" t="str">
        <f>IFERROR(INDEX('показатель 504-п'!N:N,MATCH('УЦН 2.0 (24)'!A426,'показатель 504-п'!T:T,0)),"")</f>
        <v xml:space="preserve">Теле2(4G Хорошее)</v>
      </c>
      <c r="M426" s="624"/>
      <c r="N426" s="622"/>
      <c r="O426" s="147"/>
      <c r="P426" s="147"/>
    </row>
    <row r="427" ht="14.25">
      <c r="A427" s="648">
        <v>605</v>
      </c>
      <c r="B427" s="649" t="str">
        <f>IFERROR(INDEX('показатель 504-п'!A:A,MATCH('УЦН 2.0 (24)'!A427,'показатель 504-п'!T:T,0)),"")</f>
        <v xml:space="preserve">Идринский р-н</v>
      </c>
      <c r="C427" s="654" t="s">
        <v>1525</v>
      </c>
      <c r="D427" s="636">
        <f>IFERROR(INDEX('показатель 504-п'!E:E,MATCH('УЦН 2.0 (24)'!A427,'показатель 504-п'!T:T,0)),"")</f>
        <v>130</v>
      </c>
      <c r="E427" s="652">
        <v>3</v>
      </c>
      <c r="F427" s="652"/>
      <c r="G427" s="660"/>
      <c r="H427" s="367" t="str">
        <f>IFERROR(INDEX('показатель 504-п'!J:J,MATCH('УЦН 2.0 (24)'!A427,'показатель 504-п'!T:T,0)),"")</f>
        <v xml:space="preserve">3G хор</v>
      </c>
      <c r="I427" s="636" t="str">
        <f>IFERROR(INDEX('показатель 504-п'!K:K,MATCH('УЦН 2.0 (24)'!A427,'показатель 504-п'!T:T,0)),"")</f>
        <v xml:space="preserve">Билайн(3G Хорошее)</v>
      </c>
      <c r="J427" s="637" t="str">
        <f>IFERROR(INDEX('показатель 504-п'!L:L,MATCH('УЦН 2.0 (24)'!A427,'показатель 504-п'!T:T,0)),"")</f>
        <v xml:space="preserve">Мегафон(3G Хорошее)</v>
      </c>
      <c r="K427" s="637" t="str">
        <f>IFERROR(INDEX('показатель 504-п'!M:M,MATCH('УЦН 2.0 (24)'!A427,'показатель 504-п'!T:T,0)),"")</f>
        <v xml:space="preserve">МТС(3G Хорошее)</v>
      </c>
      <c r="L427" s="637" t="str">
        <f>IFERROR(INDEX('показатель 504-п'!N:N,MATCH('УЦН 2.0 (24)'!A427,'показатель 504-п'!T:T,0)),"")</f>
        <v xml:space="preserve">Теле2(3G Хорошее)</v>
      </c>
      <c r="M427" s="624"/>
      <c r="N427" s="622"/>
      <c r="O427" s="147"/>
      <c r="P427" s="147"/>
    </row>
    <row r="428" ht="14.25">
      <c r="A428" s="648">
        <v>639</v>
      </c>
      <c r="B428" s="649" t="str">
        <f>IFERROR(INDEX('показатель 504-п'!A:A,MATCH('УЦН 2.0 (24)'!A428,'показатель 504-п'!T:T,0)),"")</f>
        <v xml:space="preserve">Иланский р-н</v>
      </c>
      <c r="C428" s="654" t="s">
        <v>288</v>
      </c>
      <c r="D428" s="636">
        <f>IFERROR(INDEX('показатель 504-п'!E:E,MATCH('УЦН 2.0 (24)'!A428,'показатель 504-п'!T:T,0)),"")</f>
        <v>243</v>
      </c>
      <c r="E428" s="652">
        <v>3</v>
      </c>
      <c r="F428" s="652"/>
      <c r="G428" s="660"/>
      <c r="H428" s="367" t="str">
        <f>IFERROR(INDEX('показатель 504-п'!J:J,MATCH('УЦН 2.0 (24)'!A428,'показатель 504-п'!T:T,0)),"")</f>
        <v xml:space="preserve">3G хор</v>
      </c>
      <c r="I428" s="636" t="str">
        <f>IFERROR(INDEX('показатель 504-п'!K:K,MATCH('УЦН 2.0 (24)'!A428,'показатель 504-п'!T:T,0)),"")</f>
        <v xml:space="preserve">Билайн(3G Хорошее)</v>
      </c>
      <c r="J428" s="637" t="str">
        <f>IFERROR(INDEX('показатель 504-п'!L:L,MATCH('УЦН 2.0 (24)'!A428,'показатель 504-п'!T:T,0)),"")</f>
        <v xml:space="preserve">Мегафон(3G Хорошее)</v>
      </c>
      <c r="K428" s="637" t="str">
        <f>IFERROR(INDEX('показатель 504-п'!M:M,MATCH('УЦН 2.0 (24)'!A428,'показатель 504-п'!T:T,0)),"")</f>
        <v xml:space="preserve">МТС(3G Хорошее)</v>
      </c>
      <c r="L428" s="637" t="str">
        <f>IFERROR(INDEX('показатель 504-п'!N:N,MATCH('УЦН 2.0 (24)'!A428,'показатель 504-п'!T:T,0)),"")</f>
        <v xml:space="preserve">Теле2(3G Хорошее)</v>
      </c>
      <c r="M428" s="624"/>
      <c r="N428" s="622"/>
      <c r="O428" s="147"/>
      <c r="P428" s="147"/>
    </row>
    <row r="429" ht="14.25">
      <c r="A429" s="648">
        <v>631</v>
      </c>
      <c r="B429" s="649" t="str">
        <f>IFERROR(INDEX('показатель 504-п'!A:A,MATCH('УЦН 2.0 (24)'!A429,'показатель 504-п'!T:T,0)),"")</f>
        <v xml:space="preserve">Иланский р-н</v>
      </c>
      <c r="C429" s="654" t="s">
        <v>604</v>
      </c>
      <c r="D429" s="636">
        <f>IFERROR(INDEX('показатель 504-п'!E:E,MATCH('УЦН 2.0 (24)'!A429,'показатель 504-п'!T:T,0)),"")</f>
        <v>403</v>
      </c>
      <c r="E429" s="652">
        <v>3</v>
      </c>
      <c r="F429" s="652"/>
      <c r="G429" s="660"/>
      <c r="H429" s="367" t="str">
        <f>IFERROR(INDEX('показатель 504-п'!J:J,MATCH('УЦН 2.0 (24)'!A429,'показатель 504-п'!T:T,0)),"")</f>
        <v xml:space="preserve">4G хор</v>
      </c>
      <c r="I429" s="636">
        <f>IFERROR(INDEX('показатель 504-п'!K:K,MATCH('УЦН 2.0 (24)'!A429,'показатель 504-п'!T:T,0)),"")</f>
        <v>0</v>
      </c>
      <c r="J429" s="637" t="str">
        <f>IFERROR(INDEX('показатель 504-п'!L:L,MATCH('УЦН 2.0 (24)'!A429,'показатель 504-п'!T:T,0)),"")</f>
        <v xml:space="preserve">Мегафон(4G Хорошее)</v>
      </c>
      <c r="K429" s="637">
        <f>IFERROR(INDEX('показатель 504-п'!M:M,MATCH('УЦН 2.0 (24)'!A429,'показатель 504-п'!T:T,0)),"")</f>
        <v>0</v>
      </c>
      <c r="L429" s="637">
        <f>IFERROR(INDEX('показатель 504-п'!N:N,MATCH('УЦН 2.0 (24)'!A429,'показатель 504-п'!T:T,0)),"")</f>
        <v>0</v>
      </c>
      <c r="M429" s="624"/>
      <c r="N429" s="622"/>
      <c r="O429" s="147"/>
      <c r="P429" s="147"/>
    </row>
    <row r="430" ht="14.25">
      <c r="A430" s="648">
        <v>650</v>
      </c>
      <c r="B430" s="649" t="str">
        <f>IFERROR(INDEX('показатель 504-п'!A:A,MATCH('УЦН 2.0 (24)'!A430,'показатель 504-п'!T:T,0)),"")</f>
        <v xml:space="preserve">Ирбейский р-н</v>
      </c>
      <c r="C430" s="654" t="s">
        <v>225</v>
      </c>
      <c r="D430" s="636">
        <f>IFERROR(INDEX('показатель 504-п'!E:E,MATCH('УЦН 2.0 (24)'!A430,'показатель 504-п'!T:T,0)),"")</f>
        <v>395</v>
      </c>
      <c r="E430" s="652">
        <v>3</v>
      </c>
      <c r="F430" s="652"/>
      <c r="G430" s="660"/>
      <c r="H430" s="367" t="str">
        <f>IFERROR(INDEX('показатель 504-п'!J:J,MATCH('УЦН 2.0 (24)'!A430,'показатель 504-п'!T:T,0)),"")</f>
        <v xml:space="preserve">4G хор</v>
      </c>
      <c r="I430" s="636">
        <f>IFERROR(INDEX('показатель 504-п'!K:K,MATCH('УЦН 2.0 (24)'!A430,'показатель 504-п'!T:T,0)),"")</f>
        <v>0</v>
      </c>
      <c r="J430" s="637">
        <f>IFERROR(INDEX('показатель 504-п'!L:L,MATCH('УЦН 2.0 (24)'!A430,'показатель 504-п'!T:T,0)),"")</f>
        <v>0</v>
      </c>
      <c r="K430" s="637">
        <f>IFERROR(INDEX('показатель 504-п'!M:M,MATCH('УЦН 2.0 (24)'!A430,'показатель 504-п'!T:T,0)),"")</f>
        <v>0</v>
      </c>
      <c r="L430" s="637" t="str">
        <f>IFERROR(INDEX('показатель 504-п'!N:N,MATCH('УЦН 2.0 (24)'!A430,'показатель 504-п'!T:T,0)),"")</f>
        <v xml:space="preserve">Теле2(4G Хорошее)</v>
      </c>
      <c r="M430" s="624"/>
      <c r="N430" s="622"/>
      <c r="O430" s="147"/>
      <c r="P430" s="147"/>
    </row>
    <row r="431" ht="14.25">
      <c r="A431" s="648">
        <v>660</v>
      </c>
      <c r="B431" s="649" t="str">
        <f>IFERROR(INDEX('показатель 504-п'!A:A,MATCH('УЦН 2.0 (24)'!A431,'показатель 504-п'!T:T,0)),"")</f>
        <v xml:space="preserve">Ирбейский р-н</v>
      </c>
      <c r="C431" s="654" t="s">
        <v>290</v>
      </c>
      <c r="D431" s="636">
        <f>IFERROR(INDEX('показатель 504-п'!E:E,MATCH('УЦН 2.0 (24)'!A431,'показатель 504-п'!T:T,0)),"")</f>
        <v>273</v>
      </c>
      <c r="E431" s="652">
        <v>3</v>
      </c>
      <c r="F431" s="652"/>
      <c r="G431" s="660"/>
      <c r="H431" s="367" t="str">
        <f>IFERROR(INDEX('показатель 504-п'!J:J,MATCH('УЦН 2.0 (24)'!A431,'показатель 504-п'!T:T,0)),"")</f>
        <v xml:space="preserve">4G хор</v>
      </c>
      <c r="I431" s="636">
        <f>IFERROR(INDEX('показатель 504-п'!K:K,MATCH('УЦН 2.0 (24)'!A431,'показатель 504-п'!T:T,0)),"")</f>
        <v>0</v>
      </c>
      <c r="J431" s="637">
        <f>IFERROR(INDEX('показатель 504-п'!L:L,MATCH('УЦН 2.0 (24)'!A431,'показатель 504-п'!T:T,0)),"")</f>
        <v>0</v>
      </c>
      <c r="K431" s="637">
        <f>IFERROR(INDEX('показатель 504-п'!M:M,MATCH('УЦН 2.0 (24)'!A431,'показатель 504-п'!T:T,0)),"")</f>
        <v>0</v>
      </c>
      <c r="L431" s="637" t="str">
        <f>IFERROR(INDEX('показатель 504-п'!N:N,MATCH('УЦН 2.0 (24)'!A431,'показатель 504-п'!T:T,0)),"")</f>
        <v xml:space="preserve">Теле2(4G Хорошее)</v>
      </c>
      <c r="M431" s="624"/>
      <c r="N431" s="622"/>
      <c r="O431" s="147"/>
      <c r="P431" s="147"/>
    </row>
    <row r="432" ht="14.25">
      <c r="A432" s="648">
        <v>658</v>
      </c>
      <c r="B432" s="649" t="str">
        <f>IFERROR(INDEX('показатель 504-п'!A:A,MATCH('УЦН 2.0 (24)'!A432,'показатель 504-п'!T:T,0)),"")</f>
        <v xml:space="preserve">Ирбейский р-н</v>
      </c>
      <c r="C432" s="654" t="s">
        <v>1526</v>
      </c>
      <c r="D432" s="636">
        <f>IFERROR(INDEX('показатель 504-п'!E:E,MATCH('УЦН 2.0 (24)'!A432,'показатель 504-п'!T:T,0)),"")</f>
        <v>408</v>
      </c>
      <c r="E432" s="652">
        <v>3</v>
      </c>
      <c r="F432" s="652"/>
      <c r="G432" s="660"/>
      <c r="H432" s="367" t="str">
        <f>IFERROR(INDEX('показатель 504-п'!J:J,MATCH('УЦН 2.0 (24)'!A432,'показатель 504-п'!T:T,0)),"")</f>
        <v xml:space="preserve">3G хор</v>
      </c>
      <c r="I432" s="636" t="str">
        <f>IFERROR(INDEX('показатель 504-п'!K:K,MATCH('УЦН 2.0 (24)'!A432,'показатель 504-п'!T:T,0)),"")</f>
        <v xml:space="preserve">Билайн(2G Низкое)</v>
      </c>
      <c r="J432" s="637" t="str">
        <f>IFERROR(INDEX('показатель 504-п'!L:L,MATCH('УЦН 2.0 (24)'!A432,'показатель 504-п'!T:T,0)),"")</f>
        <v xml:space="preserve">Мегафон(3G Хорошее)</v>
      </c>
      <c r="K432" s="637" t="str">
        <f>IFERROR(INDEX('показатель 504-п'!M:M,MATCH('УЦН 2.0 (24)'!A432,'показатель 504-п'!T:T,0)),"")</f>
        <v xml:space="preserve">МТС(3G Хорошее)</v>
      </c>
      <c r="L432" s="637" t="str">
        <f>IFERROR(INDEX('показатель 504-п'!N:N,MATCH('УЦН 2.0 (24)'!A432,'показатель 504-п'!T:T,0)),"")</f>
        <v xml:space="preserve">Теле2(3G Хорошее)</v>
      </c>
      <c r="M432" s="624"/>
      <c r="N432" s="622"/>
      <c r="O432" s="147"/>
      <c r="P432" s="147"/>
    </row>
    <row r="433" ht="14.25">
      <c r="A433" s="648">
        <v>777</v>
      </c>
      <c r="B433" s="649" t="str">
        <f>IFERROR(INDEX('показатель 504-п'!A:A,MATCH('УЦН 2.0 (24)'!A433,'показатель 504-п'!T:T,0)),"")</f>
        <v xml:space="preserve">Канский р-н</v>
      </c>
      <c r="C433" s="654" t="s">
        <v>1527</v>
      </c>
      <c r="D433" s="636">
        <f>IFERROR(INDEX('показатель 504-п'!E:E,MATCH('УЦН 2.0 (24)'!A433,'показатель 504-п'!T:T,0)),"")</f>
        <v>127</v>
      </c>
      <c r="E433" s="652">
        <v>3</v>
      </c>
      <c r="F433" s="652"/>
      <c r="G433" s="660"/>
      <c r="H433" s="367" t="str">
        <f>IFERROR(INDEX('показатель 504-п'!J:J,MATCH('УЦН 2.0 (24)'!A433,'показатель 504-п'!T:T,0)),"")</f>
        <v xml:space="preserve">3G хор</v>
      </c>
      <c r="I433" s="636" t="str">
        <f>IFERROR(INDEX('показатель 504-п'!K:K,MATCH('УЦН 2.0 (24)'!A433,'показатель 504-п'!T:T,0)),"")</f>
        <v> </v>
      </c>
      <c r="J433" s="637" t="str">
        <f>IFERROR(INDEX('показатель 504-п'!L:L,MATCH('УЦН 2.0 (24)'!A433,'показатель 504-п'!T:T,0)),"")</f>
        <v xml:space="preserve">Мегафон(2G Низкое)</v>
      </c>
      <c r="K433" s="637" t="str">
        <f>IFERROR(INDEX('показатель 504-п'!M:M,MATCH('УЦН 2.0 (24)'!A433,'показатель 504-п'!T:T,0)),"")</f>
        <v xml:space="preserve">МТС(2G Хорошее)</v>
      </c>
      <c r="L433" s="637" t="str">
        <f>IFERROR(INDEX('показатель 504-п'!N:N,MATCH('УЦН 2.0 (24)'!A433,'показатель 504-п'!T:T,0)),"")</f>
        <v xml:space="preserve">Теле2(3G Хорошее)</v>
      </c>
      <c r="M433" s="624"/>
      <c r="N433" s="622"/>
      <c r="O433" s="147"/>
      <c r="P433" s="147"/>
    </row>
    <row r="434" ht="14.25">
      <c r="A434" s="648">
        <v>775</v>
      </c>
      <c r="B434" s="649" t="str">
        <f>IFERROR(INDEX('показатель 504-п'!A:A,MATCH('УЦН 2.0 (24)'!A434,'показатель 504-п'!T:T,0)),"")</f>
        <v xml:space="preserve">Канский р-н</v>
      </c>
      <c r="C434" s="654" t="s">
        <v>1528</v>
      </c>
      <c r="D434" s="636">
        <f>IFERROR(INDEX('показатель 504-п'!E:E,MATCH('УЦН 2.0 (24)'!A434,'показатель 504-п'!T:T,0)),"")</f>
        <v>197</v>
      </c>
      <c r="E434" s="652">
        <v>3</v>
      </c>
      <c r="F434" s="652"/>
      <c r="G434" s="660"/>
      <c r="H434" s="367" t="str">
        <f>IFERROR(INDEX('показатель 504-п'!J:J,MATCH('УЦН 2.0 (24)'!A434,'показатель 504-п'!T:T,0)),"")</f>
        <v xml:space="preserve">2G хор</v>
      </c>
      <c r="I434" s="636" t="str">
        <f>IFERROR(INDEX('показатель 504-п'!K:K,MATCH('УЦН 2.0 (24)'!A434,'показатель 504-п'!T:T,0)),"")</f>
        <v> </v>
      </c>
      <c r="J434" s="637" t="str">
        <f>IFERROR(INDEX('показатель 504-п'!L:L,MATCH('УЦН 2.0 (24)'!A434,'показатель 504-п'!T:T,0)),"")</f>
        <v xml:space="preserve">Мегафон(2G Низкое)</v>
      </c>
      <c r="K434" s="637" t="str">
        <f>IFERROR(INDEX('показатель 504-п'!M:M,MATCH('УЦН 2.0 (24)'!A434,'показатель 504-п'!T:T,0)),"")</f>
        <v xml:space="preserve">МТС(2G Хорошее)</v>
      </c>
      <c r="L434" s="637" t="str">
        <f>IFERROR(INDEX('показатель 504-п'!N:N,MATCH('УЦН 2.0 (24)'!A434,'показатель 504-п'!T:T,0)),"")</f>
        <v> </v>
      </c>
      <c r="M434" s="624"/>
      <c r="N434" s="622"/>
      <c r="O434" s="147"/>
      <c r="P434" s="147"/>
    </row>
    <row r="435" ht="14.25">
      <c r="A435" s="648">
        <v>793</v>
      </c>
      <c r="B435" s="649" t="str">
        <f>IFERROR(INDEX('показатель 504-п'!A:A,MATCH('УЦН 2.0 (24)'!A435,'показатель 504-п'!T:T,0)),"")</f>
        <v xml:space="preserve">Канский р-н</v>
      </c>
      <c r="C435" s="654" t="s">
        <v>319</v>
      </c>
      <c r="D435" s="636">
        <f>IFERROR(INDEX('показатель 504-п'!E:E,MATCH('УЦН 2.0 (24)'!A435,'показатель 504-п'!T:T,0)),"")</f>
        <v>255</v>
      </c>
      <c r="E435" s="652">
        <v>3</v>
      </c>
      <c r="F435" s="652"/>
      <c r="G435" s="660"/>
      <c r="H435" s="367" t="str">
        <f>IFERROR(INDEX('показатель 504-п'!J:J,MATCH('УЦН 2.0 (24)'!A435,'показатель 504-п'!T:T,0)),"")</f>
        <v xml:space="preserve">4G хор</v>
      </c>
      <c r="I435" s="636" t="str">
        <f>IFERROR(INDEX('показатель 504-п'!K:K,MATCH('УЦН 2.0 (24)'!A435,'показатель 504-п'!T:T,0)),"")</f>
        <v> </v>
      </c>
      <c r="J435" s="637" t="str">
        <f>IFERROR(INDEX('показатель 504-п'!L:L,MATCH('УЦН 2.0 (24)'!A435,'показатель 504-п'!T:T,0)),"")</f>
        <v xml:space="preserve">Мегафон(4G Хорошее)</v>
      </c>
      <c r="K435" s="637" t="str">
        <f>IFERROR(INDEX('показатель 504-п'!M:M,MATCH('УЦН 2.0 (24)'!A435,'показатель 504-п'!T:T,0)),"")</f>
        <v> </v>
      </c>
      <c r="L435" s="637" t="str">
        <f>IFERROR(INDEX('показатель 504-п'!N:N,MATCH('УЦН 2.0 (24)'!A435,'показатель 504-п'!T:T,0)),"")</f>
        <v xml:space="preserve">Теле2(4G Хорошее)</v>
      </c>
      <c r="M435" s="624"/>
      <c r="N435" s="622"/>
      <c r="O435" s="147"/>
      <c r="P435" s="147"/>
    </row>
    <row r="436" ht="14.25">
      <c r="A436" s="648">
        <v>772</v>
      </c>
      <c r="B436" s="649" t="str">
        <f>IFERROR(INDEX('показатель 504-п'!A:A,MATCH('УЦН 2.0 (24)'!A436,'показатель 504-п'!T:T,0)),"")</f>
        <v xml:space="preserve">Канский р-н</v>
      </c>
      <c r="C436" s="654" t="s">
        <v>175</v>
      </c>
      <c r="D436" s="636">
        <f>IFERROR(INDEX('показатель 504-п'!E:E,MATCH('УЦН 2.0 (24)'!A436,'показатель 504-п'!T:T,0)),"")</f>
        <v>156</v>
      </c>
      <c r="E436" s="652">
        <v>3</v>
      </c>
      <c r="F436" s="652"/>
      <c r="G436" s="660"/>
      <c r="H436" s="367" t="str">
        <f>IFERROR(INDEX('показатель 504-п'!J:J,MATCH('УЦН 2.0 (24)'!A436,'показатель 504-п'!T:T,0)),"")</f>
        <v xml:space="preserve">4G хор</v>
      </c>
      <c r="I436" s="636" t="str">
        <f>IFERROR(INDEX('показатель 504-п'!K:K,MATCH('УЦН 2.0 (24)'!A436,'показатель 504-п'!T:T,0)),"")</f>
        <v> </v>
      </c>
      <c r="J436" s="637" t="str">
        <f>IFERROR(INDEX('показатель 504-п'!L:L,MATCH('УЦН 2.0 (24)'!A436,'показатель 504-п'!T:T,0)),"")</f>
        <v xml:space="preserve">Мегафон(4G Хорошее)</v>
      </c>
      <c r="K436" s="637" t="str">
        <f>IFERROR(INDEX('показатель 504-п'!M:M,MATCH('УЦН 2.0 (24)'!A436,'показатель 504-п'!T:T,0)),"")</f>
        <v> </v>
      </c>
      <c r="L436" s="637" t="str">
        <f>IFERROR(INDEX('показатель 504-п'!N:N,MATCH('УЦН 2.0 (24)'!A436,'показатель 504-п'!T:T,0)),"")</f>
        <v xml:space="preserve">Теле2(4G Хорошее)</v>
      </c>
      <c r="M436" s="624"/>
      <c r="N436" s="622"/>
      <c r="O436" s="147"/>
      <c r="P436" s="147"/>
    </row>
    <row r="437" ht="14.25">
      <c r="A437" s="648">
        <v>746</v>
      </c>
      <c r="B437" s="649" t="str">
        <f>IFERROR(INDEX('показатель 504-п'!A:A,MATCH('УЦН 2.0 (24)'!A437,'показатель 504-п'!T:T,0)),"")</f>
        <v xml:space="preserve">Канский р-н</v>
      </c>
      <c r="C437" s="654" t="s">
        <v>310</v>
      </c>
      <c r="D437" s="636">
        <f>IFERROR(INDEX('показатель 504-п'!E:E,MATCH('УЦН 2.0 (24)'!A437,'показатель 504-п'!T:T,0)),"")</f>
        <v>283</v>
      </c>
      <c r="E437" s="652">
        <v>3</v>
      </c>
      <c r="F437" s="652"/>
      <c r="G437" s="660"/>
      <c r="H437" s="367" t="str">
        <f>IFERROR(INDEX('показатель 504-п'!J:J,MATCH('УЦН 2.0 (24)'!A437,'показатель 504-п'!T:T,0)),"")</f>
        <v xml:space="preserve">2G хор</v>
      </c>
      <c r="I437" s="636" t="str">
        <f>IFERROR(INDEX('показатель 504-п'!K:K,MATCH('УЦН 2.0 (24)'!A437,'показатель 504-п'!T:T,0)),"")</f>
        <v xml:space="preserve">Билайн(2G Хорошее)</v>
      </c>
      <c r="J437" s="637" t="str">
        <f>IFERROR(INDEX('показатель 504-п'!L:L,MATCH('УЦН 2.0 (24)'!A437,'показатель 504-п'!T:T,0)),"")</f>
        <v xml:space="preserve">Мегафон(2G Хорошее)</v>
      </c>
      <c r="K437" s="637" t="str">
        <f>IFERROR(INDEX('показатель 504-п'!M:M,MATCH('УЦН 2.0 (24)'!A437,'показатель 504-п'!T:T,0)),"")</f>
        <v xml:space="preserve">МТС(2G Хорошее)</v>
      </c>
      <c r="L437" s="637" t="str">
        <f>IFERROR(INDEX('показатель 504-п'!N:N,MATCH('УЦН 2.0 (24)'!A437,'показатель 504-п'!T:T,0)),"")</f>
        <v xml:space="preserve">Теле2(2G Хорошее)</v>
      </c>
      <c r="M437" s="624"/>
      <c r="N437" s="622"/>
      <c r="O437" s="147"/>
      <c r="P437" s="147"/>
    </row>
    <row r="438" ht="14.25">
      <c r="A438" s="648">
        <v>764</v>
      </c>
      <c r="B438" s="649" t="str">
        <f>IFERROR(INDEX('показатель 504-п'!A:A,MATCH('УЦН 2.0 (24)'!A438,'показатель 504-п'!T:T,0)),"")</f>
        <v xml:space="preserve">Канский р-н</v>
      </c>
      <c r="C438" s="654" t="s">
        <v>1529</v>
      </c>
      <c r="D438" s="636">
        <f>IFERROR(INDEX('показатель 504-п'!E:E,MATCH('УЦН 2.0 (24)'!A438,'показатель 504-п'!T:T,0)),"")</f>
        <v>117</v>
      </c>
      <c r="E438" s="652">
        <v>3</v>
      </c>
      <c r="F438" s="652"/>
      <c r="G438" s="660"/>
      <c r="H438" s="367" t="str">
        <f>IFERROR(INDEX('показатель 504-п'!J:J,MATCH('УЦН 2.0 (24)'!A438,'показатель 504-п'!T:T,0)),"")</f>
        <v xml:space="preserve">3G хор</v>
      </c>
      <c r="I438" s="636" t="str">
        <f>IFERROR(INDEX('показатель 504-п'!K:K,MATCH('УЦН 2.0 (24)'!A438,'показатель 504-п'!T:T,0)),"")</f>
        <v xml:space="preserve">Билайн(2G Низкое)</v>
      </c>
      <c r="J438" s="637" t="str">
        <f>IFERROR(INDEX('показатель 504-п'!L:L,MATCH('УЦН 2.0 (24)'!A438,'показатель 504-п'!T:T,0)),"")</f>
        <v xml:space="preserve">Мегафон(2G Низкое)</v>
      </c>
      <c r="K438" s="637" t="str">
        <f>IFERROR(INDEX('показатель 504-п'!M:M,MATCH('УЦН 2.0 (24)'!A438,'показатель 504-п'!T:T,0)),"")</f>
        <v xml:space="preserve">МТС(3G Хорошее)</v>
      </c>
      <c r="L438" s="637" t="str">
        <f>IFERROR(INDEX('показатель 504-п'!N:N,MATCH('УЦН 2.0 (24)'!A438,'показатель 504-п'!T:T,0)),"")</f>
        <v xml:space="preserve">Теле2(3G Хорошее)</v>
      </c>
      <c r="M438" s="624"/>
      <c r="N438" s="622"/>
      <c r="O438" s="147"/>
      <c r="P438" s="147"/>
    </row>
    <row r="439" ht="14.25">
      <c r="A439" s="648">
        <v>753</v>
      </c>
      <c r="B439" s="649" t="str">
        <f>IFERROR(INDEX('показатель 504-п'!A:A,MATCH('УЦН 2.0 (24)'!A439,'показатель 504-п'!T:T,0)),"")</f>
        <v xml:space="preserve">Канский р-н</v>
      </c>
      <c r="C439" s="654" t="s">
        <v>311</v>
      </c>
      <c r="D439" s="636">
        <f>IFERROR(INDEX('показатель 504-п'!E:E,MATCH('УЦН 2.0 (24)'!A439,'показатель 504-п'!T:T,0)),"")</f>
        <v>262</v>
      </c>
      <c r="E439" s="652">
        <v>3</v>
      </c>
      <c r="F439" s="652"/>
      <c r="G439" s="660"/>
      <c r="H439" s="367" t="str">
        <f>IFERROR(INDEX('показатель 504-п'!J:J,MATCH('УЦН 2.0 (24)'!A439,'показатель 504-п'!T:T,0)),"")</f>
        <v xml:space="preserve">3G хор</v>
      </c>
      <c r="I439" s="636" t="str">
        <f>IFERROR(INDEX('показатель 504-п'!K:K,MATCH('УЦН 2.0 (24)'!A439,'показатель 504-п'!T:T,0)),"")</f>
        <v xml:space="preserve">Билайн(2G Хорошее)</v>
      </c>
      <c r="J439" s="637" t="str">
        <f>IFERROR(INDEX('показатель 504-п'!L:L,MATCH('УЦН 2.0 (24)'!A439,'показатель 504-п'!T:T,0)),"")</f>
        <v xml:space="preserve">Мегафон(3G Хорошее)</v>
      </c>
      <c r="K439" s="637" t="str">
        <f>IFERROR(INDEX('показатель 504-п'!M:M,MATCH('УЦН 2.0 (24)'!A439,'показатель 504-п'!T:T,0)),"")</f>
        <v xml:space="preserve">МТС(3G Хорошее)</v>
      </c>
      <c r="L439" s="637" t="str">
        <f>IFERROR(INDEX('показатель 504-п'!N:N,MATCH('УЦН 2.0 (24)'!A439,'показатель 504-п'!T:T,0)),"")</f>
        <v xml:space="preserve">Теле2(3G Хорошее)</v>
      </c>
      <c r="M439" s="624"/>
      <c r="N439" s="622"/>
      <c r="O439" s="147"/>
      <c r="P439" s="147"/>
    </row>
    <row r="440" ht="14.25">
      <c r="A440" s="648">
        <v>808</v>
      </c>
      <c r="B440" s="649" t="str">
        <f>IFERROR(INDEX('показатель 504-п'!A:A,MATCH('УЦН 2.0 (24)'!A440,'показатель 504-п'!T:T,0)),"")</f>
        <v xml:space="preserve">Каратузский р-н</v>
      </c>
      <c r="C440" s="654" t="s">
        <v>321</v>
      </c>
      <c r="D440" s="636">
        <f>IFERROR(INDEX('показатель 504-п'!E:E,MATCH('УЦН 2.0 (24)'!A440,'показатель 504-п'!T:T,0)),"")</f>
        <v>430</v>
      </c>
      <c r="E440" s="652">
        <v>3</v>
      </c>
      <c r="F440" s="652"/>
      <c r="G440" s="660"/>
      <c r="H440" s="367" t="str">
        <f>IFERROR(INDEX('показатель 504-п'!J:J,MATCH('УЦН 2.0 (24)'!A440,'показатель 504-п'!T:T,0)),"")</f>
        <v xml:space="preserve">4G хор</v>
      </c>
      <c r="I440" s="636" t="str">
        <f>IFERROR(INDEX('показатель 504-п'!K:K,MATCH('УЦН 2.0 (24)'!A440,'показатель 504-п'!T:T,0)),"")</f>
        <v> </v>
      </c>
      <c r="J440" s="637" t="str">
        <f>IFERROR(INDEX('показатель 504-п'!L:L,MATCH('УЦН 2.0 (24)'!A440,'показатель 504-п'!T:T,0)),"")</f>
        <v xml:space="preserve">Мегафон(4G Хорошее)</v>
      </c>
      <c r="K440" s="637" t="str">
        <f>IFERROR(INDEX('показатель 504-п'!M:M,MATCH('УЦН 2.0 (24)'!A440,'показатель 504-п'!T:T,0)),"")</f>
        <v> </v>
      </c>
      <c r="L440" s="637" t="str">
        <f>IFERROR(INDEX('показатель 504-п'!N:N,MATCH('УЦН 2.0 (24)'!A440,'показатель 504-п'!T:T,0)),"")</f>
        <v xml:space="preserve">Теле2(4G Хорошее)</v>
      </c>
      <c r="M440" s="624"/>
      <c r="N440" s="622"/>
      <c r="O440" s="147"/>
      <c r="P440" s="147"/>
    </row>
    <row r="441" ht="14.25">
      <c r="A441" s="648">
        <v>831</v>
      </c>
      <c r="B441" s="649" t="str">
        <f>IFERROR(INDEX('показатель 504-п'!A:A,MATCH('УЦН 2.0 (24)'!A441,'показатель 504-п'!T:T,0)),"")</f>
        <v xml:space="preserve">Кежемский р-н</v>
      </c>
      <c r="C441" s="654" t="s">
        <v>1530</v>
      </c>
      <c r="D441" s="636">
        <f>IFERROR(INDEX('показатель 504-п'!E:E,MATCH('УЦН 2.0 (24)'!A441,'показатель 504-п'!T:T,0)),"")</f>
        <v>104</v>
      </c>
      <c r="E441" s="652">
        <v>3</v>
      </c>
      <c r="F441" s="652"/>
      <c r="G441" s="660"/>
      <c r="H441" s="367" t="str">
        <f>IFERROR(INDEX('показатель 504-п'!J:J,MATCH('УЦН 2.0 (24)'!A441,'показатель 504-п'!T:T,0)),"")</f>
        <v xml:space="preserve">4G хор</v>
      </c>
      <c r="I441" s="636" t="str">
        <f>IFERROR(INDEX('показатель 504-п'!K:K,MATCH('УЦН 2.0 (24)'!A441,'показатель 504-п'!T:T,0)),"")</f>
        <v xml:space="preserve">Билайн(3G Низкое)</v>
      </c>
      <c r="J441" s="637" t="str">
        <f>IFERROR(INDEX('показатель 504-п'!L:L,MATCH('УЦН 2.0 (24)'!A441,'показатель 504-п'!T:T,0)),"")</f>
        <v> </v>
      </c>
      <c r="K441" s="637" t="str">
        <f>IFERROR(INDEX('показатель 504-п'!M:M,MATCH('УЦН 2.0 (24)'!A441,'показатель 504-п'!T:T,0)),"")</f>
        <v xml:space="preserve">МТС(4G Хорошее)</v>
      </c>
      <c r="L441" s="637" t="str">
        <f>IFERROR(INDEX('показатель 504-п'!N:N,MATCH('УЦН 2.0 (24)'!A441,'показатель 504-п'!T:T,0)),"")</f>
        <v xml:space="preserve">Теле2(2G Низкое)</v>
      </c>
      <c r="M441" s="624"/>
      <c r="N441" s="622"/>
      <c r="O441" s="147"/>
      <c r="P441" s="147"/>
    </row>
    <row r="442" ht="14.25">
      <c r="A442" s="648">
        <v>841</v>
      </c>
      <c r="B442" s="649" t="str">
        <f>IFERROR(INDEX('показатель 504-п'!A:A,MATCH('УЦН 2.0 (24)'!A442,'показатель 504-п'!T:T,0)),"")</f>
        <v xml:space="preserve">Козульский р-н</v>
      </c>
      <c r="C442" s="654" t="s">
        <v>1531</v>
      </c>
      <c r="D442" s="636">
        <f>IFERROR(INDEX('показатель 504-п'!E:E,MATCH('УЦН 2.0 (24)'!A442,'показатель 504-п'!T:T,0)),"")</f>
        <v>399</v>
      </c>
      <c r="E442" s="652">
        <v>3</v>
      </c>
      <c r="F442" s="652"/>
      <c r="G442" s="660"/>
      <c r="H442" s="367" t="str">
        <f>IFERROR(INDEX('показатель 504-п'!J:J,MATCH('УЦН 2.0 (24)'!A442,'показатель 504-п'!T:T,0)),"")</f>
        <v xml:space="preserve">4G хор</v>
      </c>
      <c r="I442" s="636" t="str">
        <f>IFERROR(INDEX('показатель 504-п'!K:K,MATCH('УЦН 2.0 (24)'!A442,'показатель 504-п'!T:T,0)),"")</f>
        <v xml:space="preserve">Билайн(3G Хорошее)</v>
      </c>
      <c r="J442" s="637" t="str">
        <f>IFERROR(INDEX('показатель 504-п'!L:L,MATCH('УЦН 2.0 (24)'!A442,'показатель 504-п'!T:T,0)),"")</f>
        <v xml:space="preserve">Мегафон(4G Хорошее)</v>
      </c>
      <c r="K442" s="637" t="str">
        <f>IFERROR(INDEX('показатель 504-п'!M:M,MATCH('УЦН 2.0 (24)'!A442,'показатель 504-п'!T:T,0)),"")</f>
        <v xml:space="preserve">МТС(3G Хорошее)</v>
      </c>
      <c r="L442" s="637" t="str">
        <f>IFERROR(INDEX('показатель 504-п'!N:N,MATCH('УЦН 2.0 (24)'!A442,'показатель 504-п'!T:T,0)),"")</f>
        <v> </v>
      </c>
      <c r="M442" s="624"/>
      <c r="N442" s="622"/>
      <c r="O442" s="147"/>
      <c r="P442" s="147"/>
    </row>
    <row r="443" ht="14.25">
      <c r="A443" s="648">
        <v>917</v>
      </c>
      <c r="B443" s="649" t="str">
        <f>IFERROR(INDEX('показатель 504-п'!A:A,MATCH('УЦН 2.0 (24)'!A443,'показатель 504-п'!T:T,0)),"")</f>
        <v xml:space="preserve">Курагинский р-н</v>
      </c>
      <c r="C443" s="654" t="s">
        <v>336</v>
      </c>
      <c r="D443" s="636">
        <f>IFERROR(INDEX('показатель 504-п'!E:E,MATCH('УЦН 2.0 (24)'!A443,'показатель 504-п'!T:T,0)),"")</f>
        <v>267</v>
      </c>
      <c r="E443" s="652">
        <v>3</v>
      </c>
      <c r="F443" s="652"/>
      <c r="G443" s="660"/>
      <c r="H443" s="367" t="str">
        <f>IFERROR(INDEX('показатель 504-п'!J:J,MATCH('УЦН 2.0 (24)'!A443,'показатель 504-п'!T:T,0)),"")</f>
        <v xml:space="preserve">2G низ</v>
      </c>
      <c r="I443" s="636" t="str">
        <f>IFERROR(INDEX('показатель 504-п'!K:K,MATCH('УЦН 2.0 (24)'!A443,'показатель 504-п'!T:T,0)),"")</f>
        <v> </v>
      </c>
      <c r="J443" s="637" t="str">
        <f>IFERROR(INDEX('показатель 504-п'!L:L,MATCH('УЦН 2.0 (24)'!A443,'показатель 504-п'!T:T,0)),"")</f>
        <v> </v>
      </c>
      <c r="K443" s="637" t="str">
        <f>IFERROR(INDEX('показатель 504-п'!M:M,MATCH('УЦН 2.0 (24)'!A443,'показатель 504-п'!T:T,0)),"")</f>
        <v> </v>
      </c>
      <c r="L443" s="637" t="str">
        <f>IFERROR(INDEX('показатель 504-п'!N:N,MATCH('УЦН 2.0 (24)'!A443,'показатель 504-п'!T:T,0)),"")</f>
        <v xml:space="preserve">Теле2(2G Низкое)</v>
      </c>
      <c r="M443" s="624"/>
      <c r="N443" s="622"/>
      <c r="O443" s="147"/>
      <c r="P443" s="147"/>
    </row>
    <row r="444" ht="14.25">
      <c r="A444" s="648">
        <v>904</v>
      </c>
      <c r="B444" s="649" t="str">
        <f>IFERROR(INDEX('показатель 504-п'!A:A,MATCH('УЦН 2.0 (24)'!A444,'показатель 504-п'!T:T,0)),"")</f>
        <v xml:space="preserve">Курагинский р-н</v>
      </c>
      <c r="C444" s="654" t="s">
        <v>333</v>
      </c>
      <c r="D444" s="636">
        <f>IFERROR(INDEX('показатель 504-п'!E:E,MATCH('УЦН 2.0 (24)'!A444,'показатель 504-п'!T:T,0)),"")</f>
        <v>362</v>
      </c>
      <c r="E444" s="652">
        <v>3</v>
      </c>
      <c r="F444" s="652"/>
      <c r="G444" s="660"/>
      <c r="H444" s="367" t="str">
        <f>IFERROR(INDEX('показатель 504-п'!J:J,MATCH('УЦН 2.0 (24)'!A444,'показатель 504-п'!T:T,0)),"")</f>
        <v xml:space="preserve">4G хор</v>
      </c>
      <c r="I444" s="636">
        <f>IFERROR(INDEX('показатель 504-п'!K:K,MATCH('УЦН 2.0 (24)'!A444,'показатель 504-п'!T:T,0)),"")</f>
        <v>0</v>
      </c>
      <c r="J444" s="637" t="str">
        <f>IFERROR(INDEX('показатель 504-п'!L:L,MATCH('УЦН 2.0 (24)'!A444,'показатель 504-п'!T:T,0)),"")</f>
        <v xml:space="preserve">Мегафон(4G Хорошее)</v>
      </c>
      <c r="K444" s="637">
        <f>IFERROR(INDEX('показатель 504-п'!M:M,MATCH('УЦН 2.0 (24)'!A444,'показатель 504-п'!T:T,0)),"")</f>
        <v>0</v>
      </c>
      <c r="L444" s="637">
        <f>IFERROR(INDEX('показатель 504-п'!N:N,MATCH('УЦН 2.0 (24)'!A444,'показатель 504-п'!T:T,0)),"")</f>
        <v>0</v>
      </c>
      <c r="M444" s="624"/>
      <c r="N444" s="622"/>
      <c r="O444" s="147"/>
      <c r="P444" s="147"/>
    </row>
    <row r="445" ht="14.25">
      <c r="A445" s="648">
        <v>985</v>
      </c>
      <c r="B445" s="649" t="str">
        <f>IFERROR(INDEX('показатель 504-п'!A:A,MATCH('УЦН 2.0 (24)'!A445,'показатель 504-п'!T:T,0)),"")</f>
        <v xml:space="preserve">Манский р-н</v>
      </c>
      <c r="C445" s="654" t="s">
        <v>1532</v>
      </c>
      <c r="D445" s="636">
        <f>IFERROR(INDEX('показатель 504-п'!E:E,MATCH('УЦН 2.0 (24)'!A445,'показатель 504-п'!T:T,0)),"")</f>
        <v>193</v>
      </c>
      <c r="E445" s="652">
        <v>3</v>
      </c>
      <c r="F445" s="652"/>
      <c r="G445" s="660"/>
      <c r="H445" s="367" t="str">
        <f>IFERROR(INDEX('показатель 504-п'!J:J,MATCH('УЦН 2.0 (24)'!A445,'показатель 504-п'!T:T,0)),"")</f>
        <v xml:space="preserve">4G хор</v>
      </c>
      <c r="I445" s="636" t="str">
        <f>IFERROR(INDEX('показатель 504-п'!K:K,MATCH('УЦН 2.0 (24)'!A445,'показатель 504-п'!T:T,0)),"")</f>
        <v xml:space="preserve">Билайн(2G Низкое)</v>
      </c>
      <c r="J445" s="637" t="str">
        <f>IFERROR(INDEX('показатель 504-п'!L:L,MATCH('УЦН 2.0 (24)'!A445,'показатель 504-п'!T:T,0)),"")</f>
        <v xml:space="preserve">Мегафон(2G Низкое)</v>
      </c>
      <c r="K445" s="637" t="str">
        <f>IFERROR(INDEX('показатель 504-п'!M:M,MATCH('УЦН 2.0 (24)'!A445,'показатель 504-п'!T:T,0)),"")</f>
        <v xml:space="preserve">МТС(4G Хорошее)</v>
      </c>
      <c r="L445" s="637" t="str">
        <f>IFERROR(INDEX('показатель 504-п'!N:N,MATCH('УЦН 2.0 (24)'!A445,'показатель 504-п'!T:T,0)),"")</f>
        <v xml:space="preserve">Теле2(4G Хорошее)</v>
      </c>
      <c r="M445" s="624"/>
      <c r="N445" s="622"/>
      <c r="O445" s="147"/>
      <c r="P445" s="147"/>
    </row>
    <row r="446" ht="14.25">
      <c r="A446" s="648">
        <v>1029</v>
      </c>
      <c r="B446" s="649" t="str">
        <f>IFERROR(INDEX('показатель 504-п'!A:A,MATCH('УЦН 2.0 (24)'!A446,'показатель 504-п'!T:T,0)),"")</f>
        <v xml:space="preserve">Минусинский р-н</v>
      </c>
      <c r="C446" s="654" t="s">
        <v>1533</v>
      </c>
      <c r="D446" s="636">
        <f>IFERROR(INDEX('показатель 504-п'!E:E,MATCH('УЦН 2.0 (24)'!A446,'показатель 504-п'!T:T,0)),"")</f>
        <v>191</v>
      </c>
      <c r="E446" s="652">
        <v>3</v>
      </c>
      <c r="F446" s="652"/>
      <c r="G446" s="660"/>
      <c r="H446" s="367" t="str">
        <f>IFERROR(INDEX('показатель 504-п'!J:J,MATCH('УЦН 2.0 (24)'!A446,'показатель 504-п'!T:T,0)),"")</f>
        <v xml:space="preserve">3G хор</v>
      </c>
      <c r="I446" s="636" t="str">
        <f>IFERROR(INDEX('показатель 504-п'!K:K,MATCH('УЦН 2.0 (24)'!A446,'показатель 504-п'!T:T,0)),"")</f>
        <v> </v>
      </c>
      <c r="J446" s="637" t="str">
        <f>IFERROR(INDEX('показатель 504-п'!L:L,MATCH('УЦН 2.0 (24)'!A446,'показатель 504-п'!T:T,0)),"")</f>
        <v xml:space="preserve">Мегафон(2G Низкое)</v>
      </c>
      <c r="K446" s="637" t="str">
        <f>IFERROR(INDEX('показатель 504-п'!M:M,MATCH('УЦН 2.0 (24)'!A446,'показатель 504-п'!T:T,0)),"")</f>
        <v xml:space="preserve">МТС(2G Низкое)</v>
      </c>
      <c r="L446" s="637" t="str">
        <f>IFERROR(INDEX('показатель 504-п'!N:N,MATCH('УЦН 2.0 (24)'!A446,'показатель 504-п'!T:T,0)),"")</f>
        <v xml:space="preserve">Теле2(3G Хорошее)</v>
      </c>
      <c r="M446" s="624"/>
      <c r="N446" s="622"/>
      <c r="O446" s="147"/>
      <c r="P446" s="147"/>
    </row>
    <row r="447" ht="14.25">
      <c r="A447" s="648">
        <v>1042</v>
      </c>
      <c r="B447" s="649" t="str">
        <f>IFERROR(INDEX('показатель 504-п'!A:A,MATCH('УЦН 2.0 (24)'!A447,'показатель 504-п'!T:T,0)),"")</f>
        <v xml:space="preserve">Минусинский р-н</v>
      </c>
      <c r="C447" s="654" t="s">
        <v>356</v>
      </c>
      <c r="D447" s="636">
        <f>IFERROR(INDEX('показатель 504-п'!E:E,MATCH('УЦН 2.0 (24)'!A447,'показатель 504-п'!T:T,0)),"")</f>
        <v>314</v>
      </c>
      <c r="E447" s="652">
        <v>3</v>
      </c>
      <c r="F447" s="652"/>
      <c r="G447" s="660"/>
      <c r="H447" s="367" t="str">
        <f>IFERROR(INDEX('показатель 504-п'!J:J,MATCH('УЦН 2.0 (24)'!A447,'показатель 504-п'!T:T,0)),"")</f>
        <v xml:space="preserve">4G хор</v>
      </c>
      <c r="I447" s="636">
        <f>IFERROR(INDEX('показатель 504-п'!K:K,MATCH('УЦН 2.0 (24)'!A447,'показатель 504-п'!T:T,0)),"")</f>
        <v>0</v>
      </c>
      <c r="J447" s="637">
        <f>IFERROR(INDEX('показатель 504-п'!L:L,MATCH('УЦН 2.0 (24)'!A447,'показатель 504-п'!T:T,0)),"")</f>
        <v>0</v>
      </c>
      <c r="K447" s="637">
        <f>IFERROR(INDEX('показатель 504-п'!M:M,MATCH('УЦН 2.0 (24)'!A447,'показатель 504-п'!T:T,0)),"")</f>
        <v>0</v>
      </c>
      <c r="L447" s="637" t="str">
        <f>IFERROR(INDEX('показатель 504-п'!N:N,MATCH('УЦН 2.0 (24)'!A447,'показатель 504-п'!T:T,0)),"")</f>
        <v xml:space="preserve">Теле2(4G Хорошее)</v>
      </c>
      <c r="M447" s="624"/>
      <c r="N447" s="622"/>
      <c r="O447" s="147"/>
      <c r="P447" s="147"/>
    </row>
    <row r="448" ht="14.25">
      <c r="A448" s="648">
        <v>1077</v>
      </c>
      <c r="B448" s="649" t="str">
        <f>IFERROR(INDEX('показатель 504-п'!A:A,MATCH('УЦН 2.0 (24)'!A448,'показатель 504-п'!T:T,0)),"")</f>
        <v xml:space="preserve">Назаровский р-н</v>
      </c>
      <c r="C448" s="654" t="s">
        <v>361</v>
      </c>
      <c r="D448" s="636">
        <f>IFERROR(INDEX('показатель 504-п'!E:E,MATCH('УЦН 2.0 (24)'!A448,'показатель 504-п'!T:T,0)),"")</f>
        <v>388</v>
      </c>
      <c r="E448" s="652">
        <v>3</v>
      </c>
      <c r="F448" s="652"/>
      <c r="G448" s="660"/>
      <c r="H448" s="367" t="str">
        <f>IFERROR(INDEX('показатель 504-п'!J:J,MATCH('УЦН 2.0 (24)'!A448,'показатель 504-п'!T:T,0)),"")</f>
        <v xml:space="preserve">2G низ</v>
      </c>
      <c r="I448" s="636" t="str">
        <f>IFERROR(INDEX('показатель 504-п'!K:K,MATCH('УЦН 2.0 (24)'!A448,'показатель 504-п'!T:T,0)),"")</f>
        <v xml:space="preserve">Билайн(2G Низкое)</v>
      </c>
      <c r="J448" s="637" t="str">
        <f>IFERROR(INDEX('показатель 504-п'!L:L,MATCH('УЦН 2.0 (24)'!A448,'показатель 504-п'!T:T,0)),"")</f>
        <v xml:space="preserve">Мегафон(2G Низкое)</v>
      </c>
      <c r="K448" s="637" t="str">
        <f>IFERROR(INDEX('показатель 504-п'!M:M,MATCH('УЦН 2.0 (24)'!A448,'показатель 504-п'!T:T,0)),"")</f>
        <v> </v>
      </c>
      <c r="L448" s="637" t="str">
        <f>IFERROR(INDEX('показатель 504-п'!N:N,MATCH('УЦН 2.0 (24)'!A448,'показатель 504-п'!T:T,0)),"")</f>
        <v> </v>
      </c>
      <c r="M448" s="624"/>
      <c r="N448" s="622"/>
      <c r="O448" s="147"/>
      <c r="P448" s="147"/>
    </row>
    <row r="449" ht="14.25">
      <c r="A449" s="648">
        <v>1133</v>
      </c>
      <c r="B449" s="649" t="str">
        <f>IFERROR(INDEX('показатель 504-п'!A:A,MATCH('УЦН 2.0 (24)'!A449,'показатель 504-п'!T:T,0)),"")</f>
        <v xml:space="preserve">Назаровский р-н</v>
      </c>
      <c r="C449" s="654" t="s">
        <v>377</v>
      </c>
      <c r="D449" s="636">
        <f>IFERROR(INDEX('показатель 504-п'!E:E,MATCH('УЦН 2.0 (24)'!A449,'показатель 504-п'!T:T,0)),"")</f>
        <v>193</v>
      </c>
      <c r="E449" s="652">
        <v>3</v>
      </c>
      <c r="F449" s="652"/>
      <c r="G449" s="660"/>
      <c r="H449" s="367" t="str">
        <f>IFERROR(INDEX('показатель 504-п'!J:J,MATCH('УЦН 2.0 (24)'!A449,'показатель 504-п'!T:T,0)),"")</f>
        <v xml:space="preserve">4G хор</v>
      </c>
      <c r="I449" s="636" t="str">
        <f>IFERROR(INDEX('показатель 504-п'!K:K,MATCH('УЦН 2.0 (24)'!A449,'показатель 504-п'!T:T,0)),"")</f>
        <v> </v>
      </c>
      <c r="J449" s="637" t="str">
        <f>IFERROR(INDEX('показатель 504-п'!L:L,MATCH('УЦН 2.0 (24)'!A449,'показатель 504-п'!T:T,0)),"")</f>
        <v xml:space="preserve">Мегафон(4G Хорошее)</v>
      </c>
      <c r="K449" s="637" t="str">
        <f>IFERROR(INDEX('показатель 504-п'!M:M,MATCH('УЦН 2.0 (24)'!A449,'показатель 504-п'!T:T,0)),"")</f>
        <v> </v>
      </c>
      <c r="L449" s="637" t="str">
        <f>IFERROR(INDEX('показатель 504-п'!N:N,MATCH('УЦН 2.0 (24)'!A449,'показатель 504-п'!T:T,0)),"")</f>
        <v xml:space="preserve">Теле2(4G Хорошее)</v>
      </c>
      <c r="M449" s="624"/>
      <c r="N449" s="622"/>
      <c r="O449" s="147"/>
      <c r="P449" s="147"/>
    </row>
    <row r="450" ht="14.25">
      <c r="A450" s="648">
        <v>1108</v>
      </c>
      <c r="B450" s="649" t="str">
        <f>IFERROR(INDEX('показатель 504-п'!A:A,MATCH('УЦН 2.0 (24)'!A450,'показатель 504-п'!T:T,0)),"")</f>
        <v xml:space="preserve">Назаровский р-н</v>
      </c>
      <c r="C450" s="654" t="s">
        <v>1534</v>
      </c>
      <c r="D450" s="636">
        <f>IFERROR(INDEX('показатель 504-п'!E:E,MATCH('УЦН 2.0 (24)'!A450,'показатель 504-п'!T:T,0)),"")</f>
        <v>473</v>
      </c>
      <c r="E450" s="652">
        <v>3</v>
      </c>
      <c r="F450" s="652"/>
      <c r="G450" s="660"/>
      <c r="H450" s="367" t="str">
        <f>IFERROR(INDEX('показатель 504-п'!J:J,MATCH('УЦН 2.0 (24)'!A450,'показатель 504-п'!T:T,0)),"")</f>
        <v xml:space="preserve">4G хор</v>
      </c>
      <c r="I450" s="636" t="str">
        <f>IFERROR(INDEX('показатель 504-п'!K:K,MATCH('УЦН 2.0 (24)'!A450,'показатель 504-п'!T:T,0)),"")</f>
        <v xml:space="preserve">Билайн(3G Хорошее)</v>
      </c>
      <c r="J450" s="637" t="str">
        <f>IFERROR(INDEX('показатель 504-п'!L:L,MATCH('УЦН 2.0 (24)'!A450,'показатель 504-п'!T:T,0)),"")</f>
        <v xml:space="preserve">Мегафон(4G Хорошее)</v>
      </c>
      <c r="K450" s="637" t="str">
        <f>IFERROR(INDEX('показатель 504-п'!M:M,MATCH('УЦН 2.0 (24)'!A450,'показатель 504-п'!T:T,0)),"")</f>
        <v xml:space="preserve">МТС(2G Низкое)</v>
      </c>
      <c r="L450" s="637" t="str">
        <f>IFERROR(INDEX('показатель 504-п'!N:N,MATCH('УЦН 2.0 (24)'!A450,'показатель 504-п'!T:T,0)),"")</f>
        <v xml:space="preserve">Теле2(4G Низкое)</v>
      </c>
      <c r="M450" s="624"/>
      <c r="N450" s="622"/>
      <c r="O450" s="147"/>
      <c r="P450" s="147"/>
    </row>
    <row r="451" ht="14.25">
      <c r="A451" s="648">
        <v>1182</v>
      </c>
      <c r="B451" s="649" t="str">
        <f>IFERROR(INDEX('показатель 504-п'!A:A,MATCH('УЦН 2.0 (24)'!A451,'показатель 504-п'!T:T,0)),"")</f>
        <v xml:space="preserve">Нижнеингашский р-н</v>
      </c>
      <c r="C451" s="654" t="s">
        <v>1535</v>
      </c>
      <c r="D451" s="636">
        <f>IFERROR(INDEX('показатель 504-п'!E:E,MATCH('УЦН 2.0 (24)'!A451,'показатель 504-п'!T:T,0)),"")</f>
        <v>157</v>
      </c>
      <c r="E451" s="652">
        <v>3</v>
      </c>
      <c r="F451" s="652"/>
      <c r="G451" s="660"/>
      <c r="H451" s="367" t="str">
        <f>IFERROR(INDEX('показатель 504-п'!J:J,MATCH('УЦН 2.0 (24)'!A451,'показатель 504-п'!T:T,0)),"")</f>
        <v xml:space="preserve">4G хор</v>
      </c>
      <c r="I451" s="636" t="str">
        <f>IFERROR(INDEX('показатель 504-п'!K:K,MATCH('УЦН 2.0 (24)'!A451,'показатель 504-п'!T:T,0)),"")</f>
        <v xml:space="preserve">Билайн(2G Хорошее)</v>
      </c>
      <c r="J451" s="637" t="str">
        <f>IFERROR(INDEX('показатель 504-п'!L:L,MATCH('УЦН 2.0 (24)'!A451,'показатель 504-п'!T:T,0)),"")</f>
        <v xml:space="preserve">Мегафон(3G Низкое)</v>
      </c>
      <c r="K451" s="637" t="str">
        <f>IFERROR(INDEX('показатель 504-п'!M:M,MATCH('УЦН 2.0 (24)'!A451,'показатель 504-п'!T:T,0)),"")</f>
        <v xml:space="preserve">МТС(2G Хорошее)</v>
      </c>
      <c r="L451" s="637" t="str">
        <f>IFERROR(INDEX('показатель 504-п'!N:N,MATCH('УЦН 2.0 (24)'!A451,'показатель 504-п'!T:T,0)),"")</f>
        <v xml:space="preserve">Теле2(4G Хорошее)</v>
      </c>
      <c r="M451" s="624"/>
      <c r="N451" s="622"/>
      <c r="O451" s="147"/>
      <c r="P451" s="147"/>
    </row>
    <row r="452" ht="14.25">
      <c r="A452" s="648">
        <v>1185</v>
      </c>
      <c r="B452" s="649" t="str">
        <f>IFERROR(INDEX('показатель 504-п'!A:A,MATCH('УЦН 2.0 (24)'!A452,'показатель 504-п'!T:T,0)),"")</f>
        <v xml:space="preserve">Нижнеингашский р-н</v>
      </c>
      <c r="C452" s="654" t="s">
        <v>1536</v>
      </c>
      <c r="D452" s="636">
        <f>IFERROR(INDEX('показатель 504-п'!E:E,MATCH('УЦН 2.0 (24)'!A452,'показатель 504-п'!T:T,0)),"")</f>
        <v>321</v>
      </c>
      <c r="E452" s="652">
        <v>3</v>
      </c>
      <c r="F452" s="652"/>
      <c r="G452" s="660"/>
      <c r="H452" s="367" t="str">
        <f>IFERROR(INDEX('показатель 504-п'!J:J,MATCH('УЦН 2.0 (24)'!A452,'показатель 504-п'!T:T,0)),"")</f>
        <v xml:space="preserve">4G хор</v>
      </c>
      <c r="I452" s="636" t="str">
        <f>IFERROR(INDEX('показатель 504-п'!K:K,MATCH('УЦН 2.0 (24)'!A452,'показатель 504-п'!T:T,0)),"")</f>
        <v xml:space="preserve">Билайн(4G Хорошее)</v>
      </c>
      <c r="J452" s="637" t="str">
        <f>IFERROR(INDEX('показатель 504-п'!L:L,MATCH('УЦН 2.0 (24)'!A452,'показатель 504-п'!T:T,0)),"")</f>
        <v> </v>
      </c>
      <c r="K452" s="637" t="str">
        <f>IFERROR(INDEX('показатель 504-п'!M:M,MATCH('УЦН 2.0 (24)'!A452,'показатель 504-п'!T:T,0)),"")</f>
        <v xml:space="preserve">МТС(4G Хорошее)</v>
      </c>
      <c r="L452" s="637" t="str">
        <f>IFERROR(INDEX('показатель 504-п'!N:N,MATCH('УЦН 2.0 (24)'!A452,'показатель 504-п'!T:T,0)),"")</f>
        <v xml:space="preserve">Теле2(4G Низкое)</v>
      </c>
      <c r="M452" s="624"/>
      <c r="N452" s="622"/>
      <c r="O452" s="147"/>
      <c r="P452" s="147"/>
    </row>
    <row r="453" ht="14.25">
      <c r="A453" s="648">
        <v>1170</v>
      </c>
      <c r="B453" s="649" t="str">
        <f>IFERROR(INDEX('показатель 504-п'!A:A,MATCH('УЦН 2.0 (24)'!A453,'показатель 504-п'!T:T,0)),"")</f>
        <v xml:space="preserve">Нижнеингашский р-н</v>
      </c>
      <c r="C453" s="654" t="s">
        <v>380</v>
      </c>
      <c r="D453" s="636">
        <f>IFERROR(INDEX('показатель 504-п'!E:E,MATCH('УЦН 2.0 (24)'!A453,'показатель 504-п'!T:T,0)),"")</f>
        <v>271</v>
      </c>
      <c r="E453" s="652">
        <v>3</v>
      </c>
      <c r="F453" s="652"/>
      <c r="G453" s="660"/>
      <c r="H453" s="367" t="str">
        <f>IFERROR(INDEX('показатель 504-п'!J:J,MATCH('УЦН 2.0 (24)'!A453,'показатель 504-п'!T:T,0)),"")</f>
        <v xml:space="preserve">4G хор</v>
      </c>
      <c r="I453" s="636">
        <f>IFERROR(INDEX('показатель 504-п'!K:K,MATCH('УЦН 2.0 (24)'!A453,'показатель 504-п'!T:T,0)),"")</f>
        <v>0</v>
      </c>
      <c r="J453" s="637" t="str">
        <f>IFERROR(INDEX('показатель 504-п'!L:L,MATCH('УЦН 2.0 (24)'!A453,'показатель 504-п'!T:T,0)),"")</f>
        <v xml:space="preserve">Мегафон(4G Хорошее)</v>
      </c>
      <c r="K453" s="637">
        <f>IFERROR(INDEX('показатель 504-п'!M:M,MATCH('УЦН 2.0 (24)'!A453,'показатель 504-п'!T:T,0)),"")</f>
        <v>0</v>
      </c>
      <c r="L453" s="637">
        <f>IFERROR(INDEX('показатель 504-п'!N:N,MATCH('УЦН 2.0 (24)'!A453,'показатель 504-п'!T:T,0)),"")</f>
        <v>0</v>
      </c>
      <c r="M453" s="624"/>
      <c r="N453" s="622"/>
      <c r="O453" s="147"/>
      <c r="P453" s="147"/>
    </row>
    <row r="454" ht="14.25">
      <c r="A454" s="648">
        <v>1212</v>
      </c>
      <c r="B454" s="649" t="str">
        <f>IFERROR(INDEX('показатель 504-п'!A:A,MATCH('УЦН 2.0 (24)'!A454,'показатель 504-п'!T:T,0)),"")</f>
        <v xml:space="preserve">Новоселовский р-н</v>
      </c>
      <c r="C454" s="654" t="s">
        <v>175</v>
      </c>
      <c r="D454" s="636">
        <f>IFERROR(INDEX('показатель 504-п'!E:E,MATCH('УЦН 2.0 (24)'!A454,'показатель 504-п'!T:T,0)),"")</f>
        <v>313</v>
      </c>
      <c r="E454" s="652">
        <v>3</v>
      </c>
      <c r="F454" s="652"/>
      <c r="G454" s="660"/>
      <c r="H454" s="367" t="str">
        <f>IFERROR(INDEX('показатель 504-п'!J:J,MATCH('УЦН 2.0 (24)'!A454,'показатель 504-п'!T:T,0)),"")</f>
        <v xml:space="preserve">4G хор</v>
      </c>
      <c r="I454" s="636" t="str">
        <f>IFERROR(INDEX('показатель 504-п'!K:K,MATCH('УЦН 2.0 (24)'!A454,'показатель 504-п'!T:T,0)),"")</f>
        <v> </v>
      </c>
      <c r="J454" s="637" t="str">
        <f>IFERROR(INDEX('показатель 504-п'!L:L,MATCH('УЦН 2.0 (24)'!A454,'показатель 504-п'!T:T,0)),"")</f>
        <v xml:space="preserve">Мегафон(4G Хорошее)</v>
      </c>
      <c r="K454" s="637" t="str">
        <f>IFERROR(INDEX('показатель 504-п'!M:M,MATCH('УЦН 2.0 (24)'!A454,'показатель 504-п'!T:T,0)),"")</f>
        <v> </v>
      </c>
      <c r="L454" s="637" t="str">
        <f>IFERROR(INDEX('показатель 504-п'!N:N,MATCH('УЦН 2.0 (24)'!A454,'показатель 504-п'!T:T,0)),"")</f>
        <v xml:space="preserve">Теле2(4G Хорошее)</v>
      </c>
      <c r="M454" s="624"/>
      <c r="N454" s="622"/>
      <c r="O454" s="147"/>
      <c r="P454" s="147"/>
    </row>
    <row r="455" ht="14.25">
      <c r="A455" s="648">
        <v>1203</v>
      </c>
      <c r="B455" s="649" t="str">
        <f>IFERROR(INDEX('показатель 504-п'!A:A,MATCH('УЦН 2.0 (24)'!A455,'показатель 504-п'!T:T,0)),"")</f>
        <v xml:space="preserve">Новоселовский р-н</v>
      </c>
      <c r="C455" s="654" t="s">
        <v>383</v>
      </c>
      <c r="D455" s="636">
        <f>IFERROR(INDEX('показатель 504-п'!E:E,MATCH('УЦН 2.0 (24)'!A455,'показатель 504-п'!T:T,0)),"")</f>
        <v>303</v>
      </c>
      <c r="E455" s="652">
        <v>3</v>
      </c>
      <c r="F455" s="652"/>
      <c r="G455" s="660"/>
      <c r="H455" s="367" t="str">
        <f>IFERROR(INDEX('показатель 504-п'!J:J,MATCH('УЦН 2.0 (24)'!A455,'показатель 504-п'!T:T,0)),"")</f>
        <v xml:space="preserve">4G хор</v>
      </c>
      <c r="I455" s="636">
        <f>IFERROR(INDEX('показатель 504-п'!K:K,MATCH('УЦН 2.0 (24)'!A455,'показатель 504-п'!T:T,0)),"")</f>
        <v>0</v>
      </c>
      <c r="J455" s="637" t="str">
        <f>IFERROR(INDEX('показатель 504-п'!L:L,MATCH('УЦН 2.0 (24)'!A455,'показатель 504-п'!T:T,0)),"")</f>
        <v xml:space="preserve">Мегафон(4G Хорошее)</v>
      </c>
      <c r="K455" s="637">
        <f>IFERROR(INDEX('показатель 504-п'!M:M,MATCH('УЦН 2.0 (24)'!A455,'показатель 504-п'!T:T,0)),"")</f>
        <v>0</v>
      </c>
      <c r="L455" s="637">
        <f>IFERROR(INDEX('показатель 504-п'!N:N,MATCH('УЦН 2.0 (24)'!A455,'показатель 504-п'!T:T,0)),"")</f>
        <v>0</v>
      </c>
      <c r="M455" s="624"/>
      <c r="N455" s="622"/>
      <c r="O455" s="147"/>
      <c r="P455" s="147"/>
    </row>
    <row r="456" ht="14.25">
      <c r="A456" s="648">
        <v>1242</v>
      </c>
      <c r="B456" s="649" t="str">
        <f>IFERROR(INDEX('показатель 504-п'!A:A,MATCH('УЦН 2.0 (24)'!A456,'показатель 504-п'!T:T,0)),"")</f>
        <v xml:space="preserve">Партизанский р-н</v>
      </c>
      <c r="C456" s="654" t="s">
        <v>389</v>
      </c>
      <c r="D456" s="636">
        <f>IFERROR(INDEX('показатель 504-п'!E:E,MATCH('УЦН 2.0 (24)'!A456,'показатель 504-п'!T:T,0)),"")</f>
        <v>127</v>
      </c>
      <c r="E456" s="652">
        <v>3</v>
      </c>
      <c r="F456" s="652"/>
      <c r="G456" s="660"/>
      <c r="H456" s="367" t="str">
        <f>IFERROR(INDEX('показатель 504-п'!J:J,MATCH('УЦН 2.0 (24)'!A456,'показатель 504-п'!T:T,0)),"")</f>
        <v xml:space="preserve">4G хор</v>
      </c>
      <c r="I456" s="636">
        <f>IFERROR(INDEX('показатель 504-п'!K:K,MATCH('УЦН 2.0 (24)'!A456,'показатель 504-п'!T:T,0)),"")</f>
        <v>0</v>
      </c>
      <c r="J456" s="637">
        <f>IFERROR(INDEX('показатель 504-п'!L:L,MATCH('УЦН 2.0 (24)'!A456,'показатель 504-п'!T:T,0)),"")</f>
        <v>0</v>
      </c>
      <c r="K456" s="637">
        <f>IFERROR(INDEX('показатель 504-п'!M:M,MATCH('УЦН 2.0 (24)'!A456,'показатель 504-п'!T:T,0)),"")</f>
        <v>0</v>
      </c>
      <c r="L456" s="637" t="str">
        <f>IFERROR(INDEX('показатель 504-п'!N:N,MATCH('УЦН 2.0 (24)'!A456,'показатель 504-п'!T:T,0)),"")</f>
        <v xml:space="preserve">Теле2(4G Хорошее)</v>
      </c>
      <c r="M456" s="624"/>
      <c r="N456" s="622"/>
      <c r="O456" s="147"/>
      <c r="P456" s="147"/>
    </row>
    <row r="457" ht="14.25">
      <c r="A457" s="648">
        <v>1340</v>
      </c>
      <c r="B457" s="649" t="str">
        <f>IFERROR(INDEX('показатель 504-п'!A:A,MATCH('УЦН 2.0 (24)'!A457,'показатель 504-п'!T:T,0)),"")</f>
        <v xml:space="preserve">Рыбинский р-н</v>
      </c>
      <c r="C457" s="654" t="s">
        <v>397</v>
      </c>
      <c r="D457" s="636">
        <f>IFERROR(INDEX('показатель 504-п'!E:E,MATCH('УЦН 2.0 (24)'!A457,'показатель 504-п'!T:T,0)),"")</f>
        <v>313</v>
      </c>
      <c r="E457" s="652">
        <v>3</v>
      </c>
      <c r="F457" s="652"/>
      <c r="G457" s="660"/>
      <c r="H457" s="367" t="str">
        <f>IFERROR(INDEX('показатель 504-п'!J:J,MATCH('УЦН 2.0 (24)'!A457,'показатель 504-п'!T:T,0)),"")</f>
        <v xml:space="preserve">4G хор</v>
      </c>
      <c r="I457" s="636" t="str">
        <f>IFERROR(INDEX('показатель 504-п'!K:K,MATCH('УЦН 2.0 (24)'!A457,'показатель 504-п'!T:T,0)),"")</f>
        <v xml:space="preserve">Билайн(4G Хорошее)</v>
      </c>
      <c r="J457" s="637" t="str">
        <f>IFERROR(INDEX('показатель 504-п'!L:L,MATCH('УЦН 2.0 (24)'!A457,'показатель 504-п'!T:T,0)),"")</f>
        <v xml:space="preserve">Мегафон(4G Хорошее)</v>
      </c>
      <c r="K457" s="637" t="str">
        <f>IFERROR(INDEX('показатель 504-п'!M:M,MATCH('УЦН 2.0 (24)'!A457,'показатель 504-п'!T:T,0)),"")</f>
        <v xml:space="preserve">МТС(4G Хорошее)</v>
      </c>
      <c r="L457" s="637" t="str">
        <f>IFERROR(INDEX('показатель 504-п'!N:N,MATCH('УЦН 2.0 (24)'!A457,'показатель 504-п'!T:T,0)),"")</f>
        <v xml:space="preserve">Теле2(4G Хорошее)</v>
      </c>
      <c r="M457" s="624"/>
      <c r="N457" s="622"/>
      <c r="O457" s="147"/>
      <c r="P457" s="147"/>
    </row>
    <row r="458" ht="14.25">
      <c r="A458" s="648">
        <v>1301</v>
      </c>
      <c r="B458" s="649" t="str">
        <f>IFERROR(INDEX('показатель 504-п'!A:A,MATCH('УЦН 2.0 (24)'!A458,'показатель 504-п'!T:T,0)),"")</f>
        <v xml:space="preserve">Рыбинский р-н</v>
      </c>
      <c r="C458" s="654" t="s">
        <v>1537</v>
      </c>
      <c r="D458" s="636">
        <f>IFERROR(INDEX('показатель 504-п'!E:E,MATCH('УЦН 2.0 (24)'!A458,'показатель 504-п'!T:T,0)),"")</f>
        <v>141</v>
      </c>
      <c r="E458" s="652">
        <v>3</v>
      </c>
      <c r="F458" s="652"/>
      <c r="G458" s="660"/>
      <c r="H458" s="367" t="str">
        <f>IFERROR(INDEX('показатель 504-п'!J:J,MATCH('УЦН 2.0 (24)'!A458,'показатель 504-п'!T:T,0)),"")</f>
        <v xml:space="preserve">4G хор</v>
      </c>
      <c r="I458" s="636" t="str">
        <f>IFERROR(INDEX('показатель 504-п'!K:K,MATCH('УЦН 2.0 (24)'!A458,'показатель 504-п'!T:T,0)),"")</f>
        <v xml:space="preserve">Билайн(4G Хорошее)</v>
      </c>
      <c r="J458" s="637" t="str">
        <f>IFERROR(INDEX('показатель 504-п'!L:L,MATCH('УЦН 2.0 (24)'!A458,'показатель 504-п'!T:T,0)),"")</f>
        <v xml:space="preserve">Мегафон(4G Хорошее)</v>
      </c>
      <c r="K458" s="637" t="str">
        <f>IFERROR(INDEX('показатель 504-п'!M:M,MATCH('УЦН 2.0 (24)'!A458,'показатель 504-п'!T:T,0)),"")</f>
        <v xml:space="preserve">МТС(4G Хорошее)</v>
      </c>
      <c r="L458" s="637" t="str">
        <f>IFERROR(INDEX('показатель 504-п'!N:N,MATCH('УЦН 2.0 (24)'!A458,'показатель 504-п'!T:T,0)),"")</f>
        <v xml:space="preserve">Теле2(4G Хорошее)</v>
      </c>
      <c r="M458" s="624"/>
      <c r="N458" s="622"/>
      <c r="O458" s="147"/>
      <c r="P458" s="147"/>
    </row>
    <row r="459" ht="14.25">
      <c r="A459" s="648">
        <v>1302</v>
      </c>
      <c r="B459" s="649" t="str">
        <f>IFERROR(INDEX('показатель 504-п'!A:A,MATCH('УЦН 2.0 (24)'!A459,'показатель 504-п'!T:T,0)),"")</f>
        <v xml:space="preserve">Рыбинский р-н</v>
      </c>
      <c r="C459" s="654" t="s">
        <v>1538</v>
      </c>
      <c r="D459" s="636">
        <f>IFERROR(INDEX('показатель 504-п'!E:E,MATCH('УЦН 2.0 (24)'!A459,'показатель 504-п'!T:T,0)),"")</f>
        <v>174</v>
      </c>
      <c r="E459" s="652">
        <v>3</v>
      </c>
      <c r="F459" s="652"/>
      <c r="G459" s="660"/>
      <c r="H459" s="367" t="str">
        <f>IFERROR(INDEX('показатель 504-п'!J:J,MATCH('УЦН 2.0 (24)'!A459,'показатель 504-п'!T:T,0)),"")</f>
        <v xml:space="preserve">4G хор</v>
      </c>
      <c r="I459" s="636" t="str">
        <f>IFERROR(INDEX('показатель 504-п'!K:K,MATCH('УЦН 2.0 (24)'!A459,'показатель 504-п'!T:T,0)),"")</f>
        <v xml:space="preserve">Билайн(3G Хорошее)</v>
      </c>
      <c r="J459" s="637" t="str">
        <f>IFERROR(INDEX('показатель 504-п'!L:L,MATCH('УЦН 2.0 (24)'!A459,'показатель 504-п'!T:T,0)),"")</f>
        <v xml:space="preserve">Мегафон(3G Хорошее)</v>
      </c>
      <c r="K459" s="637" t="str">
        <f>IFERROR(INDEX('показатель 504-п'!M:M,MATCH('УЦН 2.0 (24)'!A459,'показатель 504-п'!T:T,0)),"")</f>
        <v xml:space="preserve">МТС(2G Низкое)</v>
      </c>
      <c r="L459" s="637" t="str">
        <f>IFERROR(INDEX('показатель 504-п'!N:N,MATCH('УЦН 2.0 (24)'!A459,'показатель 504-п'!T:T,0)),"")</f>
        <v xml:space="preserve">Теле2(4G Хорошее)</v>
      </c>
      <c r="M459" s="624"/>
      <c r="N459" s="622"/>
      <c r="O459" s="147"/>
      <c r="P459" s="147"/>
    </row>
    <row r="460" ht="14.25">
      <c r="A460" s="648">
        <v>1365</v>
      </c>
      <c r="B460" s="649" t="str">
        <f>IFERROR(INDEX('показатель 504-п'!A:A,MATCH('УЦН 2.0 (24)'!A460,'показатель 504-п'!T:T,0)),"")</f>
        <v xml:space="preserve">Саянский р-н</v>
      </c>
      <c r="C460" s="654" t="s">
        <v>402</v>
      </c>
      <c r="D460" s="636">
        <f>IFERROR(INDEX('показатель 504-п'!E:E,MATCH('УЦН 2.0 (24)'!A460,'показатель 504-п'!T:T,0)),"")</f>
        <v>253</v>
      </c>
      <c r="E460" s="652">
        <v>3</v>
      </c>
      <c r="F460" s="652"/>
      <c r="G460" s="660"/>
      <c r="H460" s="367" t="str">
        <f>IFERROR(INDEX('показатель 504-п'!J:J,MATCH('УЦН 2.0 (24)'!A460,'показатель 504-п'!T:T,0)),"")</f>
        <v xml:space="preserve">4G хор</v>
      </c>
      <c r="I460" s="636">
        <f>IFERROR(INDEX('показатель 504-п'!K:K,MATCH('УЦН 2.0 (24)'!A460,'показатель 504-п'!T:T,0)),"")</f>
        <v>0</v>
      </c>
      <c r="J460" s="637">
        <f>IFERROR(INDEX('показатель 504-п'!L:L,MATCH('УЦН 2.0 (24)'!A460,'показатель 504-п'!T:T,0)),"")</f>
        <v>0</v>
      </c>
      <c r="K460" s="637" t="str">
        <f>IFERROR(INDEX('показатель 504-п'!M:M,MATCH('УЦН 2.0 (24)'!A460,'показатель 504-п'!T:T,0)),"")</f>
        <v xml:space="preserve">МТС(4G Хорошее)</v>
      </c>
      <c r="L460" s="637">
        <f>IFERROR(INDEX('показатель 504-п'!N:N,MATCH('УЦН 2.0 (24)'!A460,'показатель 504-п'!T:T,0)),"")</f>
        <v>0</v>
      </c>
      <c r="M460" s="624"/>
      <c r="N460" s="622"/>
      <c r="O460" s="147"/>
      <c r="P460" s="147"/>
    </row>
    <row r="461" ht="14.25">
      <c r="A461" s="648">
        <v>1363</v>
      </c>
      <c r="B461" s="649" t="str">
        <f>IFERROR(INDEX('показатель 504-п'!A:A,MATCH('УЦН 2.0 (24)'!A461,'показатель 504-п'!T:T,0)),"")</f>
        <v xml:space="preserve">Саянский р-н</v>
      </c>
      <c r="C461" s="654" t="s">
        <v>401</v>
      </c>
      <c r="D461" s="636">
        <f>IFERROR(INDEX('показатель 504-п'!E:E,MATCH('УЦН 2.0 (24)'!A461,'показатель 504-п'!T:T,0)),"")</f>
        <v>241</v>
      </c>
      <c r="E461" s="652">
        <v>3</v>
      </c>
      <c r="F461" s="652"/>
      <c r="G461" s="660"/>
      <c r="H461" s="367" t="str">
        <f>IFERROR(INDEX('показатель 504-п'!J:J,MATCH('УЦН 2.0 (24)'!A461,'показатель 504-п'!T:T,0)),"")</f>
        <v xml:space="preserve">4G хор</v>
      </c>
      <c r="I461" s="636" t="str">
        <f>IFERROR(INDEX('показатель 504-п'!K:K,MATCH('УЦН 2.0 (24)'!A461,'показатель 504-п'!T:T,0)),"")</f>
        <v> </v>
      </c>
      <c r="J461" s="637" t="str">
        <f>IFERROR(INDEX('показатель 504-п'!L:L,MATCH('УЦН 2.0 (24)'!A461,'показатель 504-п'!T:T,0)),"")</f>
        <v xml:space="preserve">Мегафон(4G Хорошее)</v>
      </c>
      <c r="K461" s="637" t="str">
        <f>IFERROR(INDEX('показатель 504-п'!M:M,MATCH('УЦН 2.0 (24)'!A461,'показатель 504-п'!T:T,0)),"")</f>
        <v> </v>
      </c>
      <c r="L461" s="637" t="str">
        <f>IFERROR(INDEX('показатель 504-п'!N:N,MATCH('УЦН 2.0 (24)'!A461,'показатель 504-п'!T:T,0)),"")</f>
        <v xml:space="preserve">Теле2(4G Хорошее)</v>
      </c>
      <c r="M461" s="624"/>
      <c r="N461" s="622"/>
      <c r="O461" s="147"/>
      <c r="P461" s="147"/>
    </row>
    <row r="462" ht="14.25">
      <c r="A462" s="648">
        <v>1408</v>
      </c>
      <c r="B462" s="649" t="str">
        <f>IFERROR(INDEX('показатель 504-п'!A:A,MATCH('УЦН 2.0 (24)'!A462,'показатель 504-п'!T:T,0)),"")</f>
        <v xml:space="preserve">Сухобузимский р-н</v>
      </c>
      <c r="C462" s="654" t="s">
        <v>411</v>
      </c>
      <c r="D462" s="636">
        <f>IFERROR(INDEX('показатель 504-п'!E:E,MATCH('УЦН 2.0 (24)'!A462,'показатель 504-п'!T:T,0)),"")</f>
        <v>395</v>
      </c>
      <c r="E462" s="652">
        <v>3</v>
      </c>
      <c r="F462" s="652"/>
      <c r="G462" s="660"/>
      <c r="H462" s="367" t="str">
        <f>IFERROR(INDEX('показатель 504-п'!J:J,MATCH('УЦН 2.0 (24)'!A462,'показатель 504-п'!T:T,0)),"")</f>
        <v xml:space="preserve">4G хор</v>
      </c>
      <c r="I462" s="636">
        <f>IFERROR(INDEX('показатель 504-п'!K:K,MATCH('УЦН 2.0 (24)'!A462,'показатель 504-п'!T:T,0)),"")</f>
        <v>0</v>
      </c>
      <c r="J462" s="637">
        <f>IFERROR(INDEX('показатель 504-п'!L:L,MATCH('УЦН 2.0 (24)'!A462,'показатель 504-п'!T:T,0)),"")</f>
        <v>0</v>
      </c>
      <c r="K462" s="637" t="str">
        <f>IFERROR(INDEX('показатель 504-п'!M:M,MATCH('УЦН 2.0 (24)'!A462,'показатель 504-п'!T:T,0)),"")</f>
        <v xml:space="preserve">МТС(2G Хорошее)</v>
      </c>
      <c r="L462" s="637" t="str">
        <f>IFERROR(INDEX('показатель 504-п'!N:N,MATCH('УЦН 2.0 (24)'!A462,'показатель 504-п'!T:T,0)),"")</f>
        <v xml:space="preserve">Теле2(4G Хорошее)</v>
      </c>
      <c r="M462" s="624"/>
      <c r="N462" s="622"/>
      <c r="O462" s="147"/>
      <c r="P462" s="147"/>
    </row>
    <row r="463" ht="14.25">
      <c r="A463" s="648">
        <v>1591</v>
      </c>
      <c r="B463" s="649" t="str">
        <f>IFERROR(INDEX('показатель 504-п'!A:A,MATCH('УЦН 2.0 (24)'!A463,'показатель 504-п'!T:T,0)),"")</f>
        <v xml:space="preserve">Ужурский р-н</v>
      </c>
      <c r="C463" s="654" t="s">
        <v>1539</v>
      </c>
      <c r="D463" s="636">
        <f>IFERROR(INDEX('показатель 504-п'!E:E,MATCH('УЦН 2.0 (24)'!A463,'показатель 504-п'!T:T,0)),"")</f>
        <v>135</v>
      </c>
      <c r="E463" s="652">
        <v>3</v>
      </c>
      <c r="F463" s="652"/>
      <c r="G463" s="660"/>
      <c r="H463" s="367" t="str">
        <f>IFERROR(INDEX('показатель 504-п'!J:J,MATCH('УЦН 2.0 (24)'!A463,'показатель 504-п'!T:T,0)),"")</f>
        <v xml:space="preserve">4G хор</v>
      </c>
      <c r="I463" s="636" t="str">
        <f>IFERROR(INDEX('показатель 504-п'!K:K,MATCH('УЦН 2.0 (24)'!A463,'показатель 504-п'!T:T,0)),"")</f>
        <v> </v>
      </c>
      <c r="J463" s="637" t="str">
        <f>IFERROR(INDEX('показатель 504-п'!L:L,MATCH('УЦН 2.0 (24)'!A463,'показатель 504-п'!T:T,0)),"")</f>
        <v xml:space="preserve">Мегафон(4G Низкое)</v>
      </c>
      <c r="K463" s="637" t="str">
        <f>IFERROR(INDEX('показатель 504-п'!M:M,MATCH('УЦН 2.0 (24)'!A463,'показатель 504-п'!T:T,0)),"")</f>
        <v> </v>
      </c>
      <c r="L463" s="637" t="str">
        <f>IFERROR(INDEX('показатель 504-п'!N:N,MATCH('УЦН 2.0 (24)'!A463,'показатель 504-п'!T:T,0)),"")</f>
        <v xml:space="preserve">Теле2(4G Хорошее)</v>
      </c>
      <c r="M463" s="624"/>
      <c r="N463" s="622"/>
      <c r="O463" s="147"/>
      <c r="P463" s="147"/>
    </row>
    <row r="464" ht="14.25">
      <c r="A464" s="648">
        <v>1550</v>
      </c>
      <c r="B464" s="649" t="str">
        <f>IFERROR(INDEX('показатель 504-п'!A:A,MATCH('УЦН 2.0 (24)'!A464,'показатель 504-п'!T:T,0)),"")</f>
        <v xml:space="preserve">Ужурский р-н</v>
      </c>
      <c r="C464" s="654" t="s">
        <v>425</v>
      </c>
      <c r="D464" s="636">
        <f>IFERROR(INDEX('показатель 504-п'!E:E,MATCH('УЦН 2.0 (24)'!A464,'показатель 504-п'!T:T,0)),"")</f>
        <v>190</v>
      </c>
      <c r="E464" s="652">
        <v>3</v>
      </c>
      <c r="F464" s="652"/>
      <c r="G464" s="660"/>
      <c r="H464" s="367" t="str">
        <f>IFERROR(INDEX('показатель 504-п'!J:J,MATCH('УЦН 2.0 (24)'!A464,'показатель 504-п'!T:T,0)),"")</f>
        <v xml:space="preserve">4G хор</v>
      </c>
      <c r="I464" s="636" t="str">
        <f>IFERROR(INDEX('показатель 504-п'!K:K,MATCH('УЦН 2.0 (24)'!A464,'показатель 504-п'!T:T,0)),"")</f>
        <v xml:space="preserve">Билайн(4G Низкое)</v>
      </c>
      <c r="J464" s="637" t="str">
        <f>IFERROR(INDEX('показатель 504-п'!L:L,MATCH('УЦН 2.0 (24)'!A464,'показатель 504-п'!T:T,0)),"")</f>
        <v xml:space="preserve">Мегафон(4G Низкое)</v>
      </c>
      <c r="K464" s="637" t="str">
        <f>IFERROR(INDEX('показатель 504-п'!M:M,MATCH('УЦН 2.0 (24)'!A464,'показатель 504-п'!T:T,0)),"")</f>
        <v xml:space="preserve">МТС(4G Хорошее)</v>
      </c>
      <c r="L464" s="637" t="str">
        <f>IFERROR(INDEX('показатель 504-п'!N:N,MATCH('УЦН 2.0 (24)'!A464,'показатель 504-п'!T:T,0)),"")</f>
        <v xml:space="preserve">Теле2(4G Хорошее)</v>
      </c>
      <c r="M464" s="624"/>
      <c r="N464" s="622"/>
      <c r="O464" s="147"/>
      <c r="P464" s="147"/>
    </row>
    <row r="465" ht="14.25">
      <c r="A465" s="648">
        <v>1545</v>
      </c>
      <c r="B465" s="649" t="str">
        <f>IFERROR(INDEX('показатель 504-п'!A:A,MATCH('УЦН 2.0 (24)'!A465,'показатель 504-п'!T:T,0)),"")</f>
        <v xml:space="preserve">Ужурский р-н</v>
      </c>
      <c r="C465" s="654" t="s">
        <v>1540</v>
      </c>
      <c r="D465" s="636">
        <f>IFERROR(INDEX('показатель 504-п'!E:E,MATCH('УЦН 2.0 (24)'!A465,'показатель 504-п'!T:T,0)),"")</f>
        <v>199</v>
      </c>
      <c r="E465" s="652">
        <v>3</v>
      </c>
      <c r="F465" s="652"/>
      <c r="G465" s="660"/>
      <c r="H465" s="367" t="str">
        <f>IFERROR(INDEX('показатель 504-п'!J:J,MATCH('УЦН 2.0 (24)'!A465,'показатель 504-п'!T:T,0)),"")</f>
        <v xml:space="preserve">4G хор</v>
      </c>
      <c r="I465" s="636" t="str">
        <f>IFERROR(INDEX('показатель 504-п'!K:K,MATCH('УЦН 2.0 (24)'!A465,'показатель 504-п'!T:T,0)),"")</f>
        <v> </v>
      </c>
      <c r="J465" s="637" t="str">
        <f>IFERROR(INDEX('показатель 504-п'!L:L,MATCH('УЦН 2.0 (24)'!A465,'показатель 504-п'!T:T,0)),"")</f>
        <v> </v>
      </c>
      <c r="K465" s="637" t="str">
        <f>IFERROR(INDEX('показатель 504-п'!M:M,MATCH('УЦН 2.0 (24)'!A465,'показатель 504-п'!T:T,0)),"")</f>
        <v> </v>
      </c>
      <c r="L465" s="637" t="str">
        <f>IFERROR(INDEX('показатель 504-п'!N:N,MATCH('УЦН 2.0 (24)'!A465,'показатель 504-п'!T:T,0)),"")</f>
        <v xml:space="preserve">Теле2(4G Хорошее)</v>
      </c>
      <c r="M465" s="624"/>
      <c r="N465" s="622"/>
      <c r="O465" s="147"/>
      <c r="P465" s="147"/>
    </row>
    <row r="466" ht="24">
      <c r="A466" s="648">
        <v>1598</v>
      </c>
      <c r="B466" s="649" t="str">
        <f>IFERROR(INDEX('показатель 504-п'!A:A,MATCH('УЦН 2.0 (24)'!A466,'показатель 504-п'!T:T,0)),"")</f>
        <v xml:space="preserve">Уярский р-н</v>
      </c>
      <c r="C466" s="654" t="s">
        <v>1541</v>
      </c>
      <c r="D466" s="636">
        <f>IFERROR(INDEX('показатель 504-п'!E:E,MATCH('УЦН 2.0 (24)'!A466,'показатель 504-п'!T:T,0)),"")</f>
        <v>138</v>
      </c>
      <c r="E466" s="652">
        <v>3</v>
      </c>
      <c r="F466" s="652"/>
      <c r="G466" s="660"/>
      <c r="H466" s="367" t="str">
        <f>IFERROR(INDEX('показатель 504-п'!J:J,MATCH('УЦН 2.0 (24)'!A466,'показатель 504-п'!T:T,0)),"")</f>
        <v xml:space="preserve">3G хор</v>
      </c>
      <c r="I466" s="636" t="str">
        <f>IFERROR(INDEX('показатель 504-п'!K:K,MATCH('УЦН 2.0 (24)'!A466,'показатель 504-п'!T:T,0)),"")</f>
        <v xml:space="preserve">Билайн(3G Хорошее)</v>
      </c>
      <c r="J466" s="637" t="str">
        <f>IFERROR(INDEX('показатель 504-п'!L:L,MATCH('УЦН 2.0 (24)'!A466,'показатель 504-п'!T:T,0)),"")</f>
        <v xml:space="preserve">Мегафон(3G Хорошее)</v>
      </c>
      <c r="K466" s="637" t="str">
        <f>IFERROR(INDEX('показатель 504-п'!M:M,MATCH('УЦН 2.0 (24)'!A466,'показатель 504-п'!T:T,0)),"")</f>
        <v xml:space="preserve">МТС(3G Хорошее)</v>
      </c>
      <c r="L466" s="637" t="str">
        <f>IFERROR(INDEX('показатель 504-п'!N:N,MATCH('УЦН 2.0 (24)'!A466,'показатель 504-п'!T:T,0)),"")</f>
        <v xml:space="preserve">Теле2(3G Хорошее)</v>
      </c>
      <c r="M466" s="624"/>
      <c r="N466" s="622"/>
      <c r="O466" s="147"/>
      <c r="P466" s="147"/>
    </row>
    <row r="467" ht="14.25">
      <c r="A467" s="648">
        <v>1613</v>
      </c>
      <c r="B467" s="649" t="str">
        <f>IFERROR(INDEX('показатель 504-п'!A:A,MATCH('УЦН 2.0 (24)'!A467,'показатель 504-п'!T:T,0)),"")</f>
        <v xml:space="preserve">Уярский р-н</v>
      </c>
      <c r="C467" s="654" t="s">
        <v>431</v>
      </c>
      <c r="D467" s="636">
        <f>IFERROR(INDEX('показатель 504-п'!E:E,MATCH('УЦН 2.0 (24)'!A467,'показатель 504-п'!T:T,0)),"")</f>
        <v>242</v>
      </c>
      <c r="E467" s="652">
        <v>3</v>
      </c>
      <c r="F467" s="652"/>
      <c r="G467" s="660"/>
      <c r="H467" s="367" t="str">
        <f>IFERROR(INDEX('показатель 504-п'!J:J,MATCH('УЦН 2.0 (24)'!A467,'показатель 504-п'!T:T,0)),"")</f>
        <v xml:space="preserve">4G хор</v>
      </c>
      <c r="I467" s="636" t="str">
        <f>IFERROR(INDEX('показатель 504-п'!K:K,MATCH('УЦН 2.0 (24)'!A467,'показатель 504-п'!T:T,0)),"")</f>
        <v xml:space="preserve">Билайн(4G Хорошее)</v>
      </c>
      <c r="J467" s="637" t="str">
        <f>IFERROR(INDEX('показатель 504-п'!L:L,MATCH('УЦН 2.0 (24)'!A467,'показатель 504-п'!T:T,0)),"")</f>
        <v xml:space="preserve">Мегафон(2G Хорошее)</v>
      </c>
      <c r="K467" s="637" t="str">
        <f>IFERROR(INDEX('показатель 504-п'!M:M,MATCH('УЦН 2.0 (24)'!A467,'показатель 504-п'!T:T,0)),"")</f>
        <v xml:space="preserve">МТС(2G Хорошее)</v>
      </c>
      <c r="L467" s="637" t="str">
        <f>IFERROR(INDEX('показатель 504-п'!N:N,MATCH('УЦН 2.0 (24)'!A467,'показатель 504-п'!T:T,0)),"")</f>
        <v xml:space="preserve">Теле2(2G Хорошее)</v>
      </c>
      <c r="M467" s="624"/>
      <c r="N467" s="622"/>
      <c r="O467" s="147"/>
      <c r="P467" s="147"/>
    </row>
    <row r="468" ht="14.25">
      <c r="A468" s="648">
        <v>1673</v>
      </c>
      <c r="B468" s="649" t="str">
        <f>IFERROR(INDEX('показатель 504-п'!A:A,MATCH('УЦН 2.0 (24)'!A468,'показатель 504-п'!T:T,0)),"")</f>
        <v xml:space="preserve">Шушенский р-н</v>
      </c>
      <c r="C468" s="654" t="s">
        <v>217</v>
      </c>
      <c r="D468" s="636">
        <f>IFERROR(INDEX('показатель 504-п'!E:E,MATCH('УЦН 2.0 (24)'!A468,'показатель 504-п'!T:T,0)),"")</f>
        <v>108</v>
      </c>
      <c r="E468" s="652">
        <v>3</v>
      </c>
      <c r="F468" s="652"/>
      <c r="G468" s="660"/>
      <c r="H468" s="367" t="str">
        <f>IFERROR(INDEX('показатель 504-п'!J:J,MATCH('УЦН 2.0 (24)'!A468,'показатель 504-п'!T:T,0)),"")</f>
        <v xml:space="preserve">4G хор</v>
      </c>
      <c r="I468" s="636">
        <f>IFERROR(INDEX('показатель 504-п'!K:K,MATCH('УЦН 2.0 (24)'!A468,'показатель 504-п'!T:T,0)),"")</f>
        <v>0</v>
      </c>
      <c r="J468" s="637" t="str">
        <f>IFERROR(INDEX('показатель 504-п'!L:L,MATCH('УЦН 2.0 (24)'!A468,'показатель 504-п'!T:T,0)),"")</f>
        <v xml:space="preserve">Мегафон(4G Хорошее)</v>
      </c>
      <c r="K468" s="637">
        <f>IFERROR(INDEX('показатель 504-п'!M:M,MATCH('УЦН 2.0 (24)'!A468,'показатель 504-п'!T:T,0)),"")</f>
        <v>0</v>
      </c>
      <c r="L468" s="637">
        <f>IFERROR(INDEX('показатель 504-п'!N:N,MATCH('УЦН 2.0 (24)'!A468,'показатель 504-п'!T:T,0)),"")</f>
        <v>0</v>
      </c>
      <c r="M468" s="624"/>
      <c r="N468" s="622"/>
      <c r="O468" s="147"/>
      <c r="P468" s="147"/>
    </row>
    <row r="469" ht="14.25">
      <c r="A469" s="648">
        <v>1272</v>
      </c>
      <c r="B469" s="649" t="str">
        <f>IFERROR(INDEX('показатель 504-п'!A:A,MATCH('УЦН 2.0 (24)'!A469,'показатель 504-п'!T:T,0)),"")</f>
        <v xml:space="preserve">Пировский округ</v>
      </c>
      <c r="C469" s="654" t="s">
        <v>1542</v>
      </c>
      <c r="D469" s="636">
        <f>IFERROR(INDEX('показатель 504-п'!E:E,MATCH('УЦН 2.0 (24)'!A469,'показатель 504-п'!T:T,0)),"")</f>
        <v>159</v>
      </c>
      <c r="E469" s="652">
        <v>2</v>
      </c>
      <c r="F469" s="652"/>
      <c r="G469" s="660"/>
      <c r="H469" s="367" t="str">
        <f>IFERROR(INDEX('показатель 504-п'!J:J,MATCH('УЦН 2.0 (24)'!A469,'показатель 504-п'!T:T,0)),"")</f>
        <v xml:space="preserve">4G хор</v>
      </c>
      <c r="I469" s="636" t="str">
        <f>IFERROR(INDEX('показатель 504-п'!K:K,MATCH('УЦН 2.0 (24)'!A469,'показатель 504-п'!T:T,0)),"")</f>
        <v xml:space="preserve">Билайн(4G Низкое)</v>
      </c>
      <c r="J469" s="637" t="str">
        <f>IFERROR(INDEX('показатель 504-п'!L:L,MATCH('УЦН 2.0 (24)'!A469,'показатель 504-п'!T:T,0)),"")</f>
        <v xml:space="preserve">Мегафон(4G Хорошее)</v>
      </c>
      <c r="K469" s="637" t="str">
        <f>IFERROR(INDEX('показатель 504-п'!M:M,MATCH('УЦН 2.0 (24)'!A469,'показатель 504-п'!T:T,0)),"")</f>
        <v> </v>
      </c>
      <c r="L469" s="637" t="str">
        <f>IFERROR(INDEX('показатель 504-п'!N:N,MATCH('УЦН 2.0 (24)'!A469,'показатель 504-п'!T:T,0)),"")</f>
        <v xml:space="preserve">Теле2(4G Хорошее)</v>
      </c>
      <c r="M469" s="624"/>
      <c r="N469" s="622"/>
      <c r="O469" s="147"/>
      <c r="P469" s="147"/>
    </row>
    <row r="470" ht="14.25">
      <c r="A470" s="648">
        <v>1523</v>
      </c>
      <c r="B470" s="649" t="str">
        <f>IFERROR(INDEX('показатель 504-п'!A:A,MATCH('УЦН 2.0 (24)'!A470,'показатель 504-п'!T:T,0)),"")</f>
        <v xml:space="preserve">Тюхтетский округ</v>
      </c>
      <c r="C470" s="654" t="s">
        <v>1543</v>
      </c>
      <c r="D470" s="636">
        <f>IFERROR(INDEX('показатель 504-п'!E:E,MATCH('УЦН 2.0 (24)'!A470,'показатель 504-п'!T:T,0)),"")</f>
        <v>139</v>
      </c>
      <c r="E470" s="652">
        <v>2</v>
      </c>
      <c r="F470" s="652"/>
      <c r="G470" s="660"/>
      <c r="H470" s="367" t="str">
        <f>IFERROR(INDEX('показатель 504-п'!J:J,MATCH('УЦН 2.0 (24)'!A470,'показатель 504-п'!T:T,0)),"")</f>
        <v>-</v>
      </c>
      <c r="I470" s="636" t="str">
        <f>IFERROR(INDEX('показатель 504-п'!K:K,MATCH('УЦН 2.0 (24)'!A470,'показатель 504-п'!T:T,0)),"")</f>
        <v> </v>
      </c>
      <c r="J470" s="637" t="str">
        <f>IFERROR(INDEX('показатель 504-п'!L:L,MATCH('УЦН 2.0 (24)'!A470,'показатель 504-п'!T:T,0)),"")</f>
        <v> </v>
      </c>
      <c r="K470" s="637" t="str">
        <f>IFERROR(INDEX('показатель 504-п'!M:M,MATCH('УЦН 2.0 (24)'!A470,'показатель 504-п'!T:T,0)),"")</f>
        <v> </v>
      </c>
      <c r="L470" s="637" t="str">
        <f>IFERROR(INDEX('показатель 504-п'!N:N,MATCH('УЦН 2.0 (24)'!A470,'показатель 504-п'!T:T,0)),"")</f>
        <v> </v>
      </c>
      <c r="M470" s="624"/>
      <c r="N470" s="622"/>
      <c r="O470" s="147"/>
      <c r="P470" s="147"/>
    </row>
    <row r="471" ht="14.25">
      <c r="A471" s="648">
        <v>1526</v>
      </c>
      <c r="B471" s="649" t="str">
        <f>IFERROR(INDEX('показатель 504-п'!A:A,MATCH('УЦН 2.0 (24)'!A471,'показатель 504-п'!T:T,0)),"")</f>
        <v xml:space="preserve">Тюхтетский округ</v>
      </c>
      <c r="C471" s="654" t="s">
        <v>423</v>
      </c>
      <c r="D471" s="636">
        <f>IFERROR(INDEX('показатель 504-п'!E:E,MATCH('УЦН 2.0 (24)'!A471,'показатель 504-п'!T:T,0)),"")</f>
        <v>305</v>
      </c>
      <c r="E471" s="652">
        <v>2</v>
      </c>
      <c r="F471" s="652"/>
      <c r="G471" s="660"/>
      <c r="H471" s="367" t="str">
        <f>IFERROR(INDEX('показатель 504-п'!J:J,MATCH('УЦН 2.0 (24)'!A471,'показатель 504-п'!T:T,0)),"")</f>
        <v xml:space="preserve">4G хор</v>
      </c>
      <c r="I471" s="636" t="str">
        <f>IFERROR(INDEX('показатель 504-п'!K:K,MATCH('УЦН 2.0 (24)'!A471,'показатель 504-п'!T:T,0)),"")</f>
        <v> </v>
      </c>
      <c r="J471" s="637" t="str">
        <f>IFERROR(INDEX('показатель 504-п'!L:L,MATCH('УЦН 2.0 (24)'!A471,'показатель 504-п'!T:T,0)),"")</f>
        <v xml:space="preserve">Мегафон(4G Хорошее)</v>
      </c>
      <c r="K471" s="637" t="str">
        <f>IFERROR(INDEX('показатель 504-п'!M:M,MATCH('УЦН 2.0 (24)'!A471,'показатель 504-п'!T:T,0)),"")</f>
        <v> </v>
      </c>
      <c r="L471" s="637" t="str">
        <f>IFERROR(INDEX('показатель 504-п'!N:N,MATCH('УЦН 2.0 (24)'!A471,'показатель 504-п'!T:T,0)),"")</f>
        <v xml:space="preserve">Теле2(4G Хорошее)</v>
      </c>
      <c r="M471" s="624"/>
      <c r="N471" s="622"/>
      <c r="O471" s="147"/>
      <c r="P471" s="147"/>
    </row>
    <row r="472" ht="14.25">
      <c r="A472" s="648">
        <v>1641</v>
      </c>
      <c r="B472" s="649" t="str">
        <f>IFERROR(INDEX('показатель 504-п'!A:A,MATCH('УЦН 2.0 (24)'!A472,'показатель 504-п'!T:T,0)),"")</f>
        <v xml:space="preserve">Шарыповский округ</v>
      </c>
      <c r="C472" s="654" t="s">
        <v>660</v>
      </c>
      <c r="D472" s="636">
        <f>IFERROR(INDEX('показатель 504-п'!E:E,MATCH('УЦН 2.0 (24)'!A472,'показатель 504-п'!T:T,0)),"")</f>
        <v>188</v>
      </c>
      <c r="E472" s="652">
        <v>2</v>
      </c>
      <c r="F472" s="652"/>
      <c r="G472" s="660"/>
      <c r="H472" s="367" t="str">
        <f>IFERROR(INDEX('показатель 504-п'!J:J,MATCH('УЦН 2.0 (24)'!A472,'показатель 504-п'!T:T,0)),"")</f>
        <v xml:space="preserve">4G хор</v>
      </c>
      <c r="I472" s="636">
        <f>IFERROR(INDEX('показатель 504-п'!K:K,MATCH('УЦН 2.0 (24)'!A472,'показатель 504-п'!T:T,0)),"")</f>
        <v>0</v>
      </c>
      <c r="J472" s="637" t="str">
        <f>IFERROR(INDEX('показатель 504-п'!L:L,MATCH('УЦН 2.0 (24)'!A472,'показатель 504-п'!T:T,0)),"")</f>
        <v xml:space="preserve">Мегафон(4G Хорошее)</v>
      </c>
      <c r="K472" s="637">
        <f>IFERROR(INDEX('показатель 504-п'!M:M,MATCH('УЦН 2.0 (24)'!A472,'показатель 504-п'!T:T,0)),"")</f>
        <v>0</v>
      </c>
      <c r="L472" s="637">
        <f>IFERROR(INDEX('показатель 504-п'!N:N,MATCH('УЦН 2.0 (24)'!A472,'показатель 504-п'!T:T,0)),"")</f>
        <v>0</v>
      </c>
      <c r="M472" s="624"/>
      <c r="N472" s="622"/>
      <c r="O472" s="147"/>
      <c r="P472" s="147"/>
    </row>
    <row r="473" ht="14.25">
      <c r="A473" s="648">
        <v>3</v>
      </c>
      <c r="B473" s="649" t="str">
        <f>IFERROR(INDEX('показатель 504-п'!A:A,MATCH('УЦН 2.0 (24)'!A473,'показатель 504-п'!T:T,0)),"")</f>
        <v xml:space="preserve">Абанский р-н</v>
      </c>
      <c r="C473" s="654" t="s">
        <v>199</v>
      </c>
      <c r="D473" s="636">
        <f>IFERROR(INDEX('показатель 504-п'!E:E,MATCH('УЦН 2.0 (24)'!A473,'показатель 504-п'!T:T,0)),"")</f>
        <v>192</v>
      </c>
      <c r="E473" s="652">
        <v>2</v>
      </c>
      <c r="F473" s="652"/>
      <c r="G473" s="660"/>
      <c r="H473" s="367" t="str">
        <f>IFERROR(INDEX('показатель 504-п'!J:J,MATCH('УЦН 2.0 (24)'!A473,'показатель 504-п'!T:T,0)),"")</f>
        <v xml:space="preserve">3G хор</v>
      </c>
      <c r="I473" s="636" t="str">
        <f>IFERROR(INDEX('показатель 504-п'!K:K,MATCH('УЦН 2.0 (24)'!A473,'показатель 504-п'!T:T,0)),"")</f>
        <v> </v>
      </c>
      <c r="J473" s="637" t="str">
        <f>IFERROR(INDEX('показатель 504-п'!L:L,MATCH('УЦН 2.0 (24)'!A473,'показатель 504-п'!T:T,0)),"")</f>
        <v xml:space="preserve">Мегафон(3G Хорошее)</v>
      </c>
      <c r="K473" s="637" t="str">
        <f>IFERROR(INDEX('показатель 504-п'!M:M,MATCH('УЦН 2.0 (24)'!A473,'показатель 504-п'!T:T,0)),"")</f>
        <v> </v>
      </c>
      <c r="L473" s="637" t="str">
        <f>IFERROR(INDEX('показатель 504-п'!N:N,MATCH('УЦН 2.0 (24)'!A473,'показатель 504-п'!T:T,0)),"")</f>
        <v xml:space="preserve">Теле2(3G Хорошее)</v>
      </c>
      <c r="M473" s="624"/>
      <c r="N473" s="622"/>
      <c r="O473" s="147"/>
      <c r="P473" s="147"/>
    </row>
    <row r="474" ht="14.25">
      <c r="A474" s="648">
        <v>11</v>
      </c>
      <c r="B474" s="649" t="str">
        <f>IFERROR(INDEX('показатель 504-п'!A:A,MATCH('УЦН 2.0 (24)'!A474,'показатель 504-п'!T:T,0)),"")</f>
        <v xml:space="preserve">Абанский р-н</v>
      </c>
      <c r="C474" s="654" t="s">
        <v>200</v>
      </c>
      <c r="D474" s="636">
        <f>IFERROR(INDEX('показатель 504-п'!E:E,MATCH('УЦН 2.0 (24)'!A474,'показатель 504-п'!T:T,0)),"")</f>
        <v>270</v>
      </c>
      <c r="E474" s="652">
        <v>2</v>
      </c>
      <c r="F474" s="652"/>
      <c r="G474" s="660"/>
      <c r="H474" s="367" t="str">
        <f>IFERROR(INDEX('показатель 504-п'!J:J,MATCH('УЦН 2.0 (24)'!A474,'показатель 504-п'!T:T,0)),"")</f>
        <v xml:space="preserve">3G хор</v>
      </c>
      <c r="I474" s="636" t="str">
        <f>IFERROR(INDEX('показатель 504-п'!K:K,MATCH('УЦН 2.0 (24)'!A474,'показатель 504-п'!T:T,0)),"")</f>
        <v xml:space="preserve">Билайн(2G Низкое)</v>
      </c>
      <c r="J474" s="637" t="str">
        <f>IFERROR(INDEX('показатель 504-п'!L:L,MATCH('УЦН 2.0 (24)'!A474,'показатель 504-п'!T:T,0)),"")</f>
        <v xml:space="preserve">Мегафон(2G Низкое)</v>
      </c>
      <c r="K474" s="637" t="str">
        <f>IFERROR(INDEX('показатель 504-п'!M:M,MATCH('УЦН 2.0 (24)'!A474,'показатель 504-п'!T:T,0)),"")</f>
        <v> </v>
      </c>
      <c r="L474" s="637" t="str">
        <f>IFERROR(INDEX('показатель 504-п'!N:N,MATCH('УЦН 2.0 (24)'!A474,'показатель 504-п'!T:T,0)),"")</f>
        <v xml:space="preserve">Теле2(3G Хорошее)</v>
      </c>
      <c r="M474" s="624"/>
      <c r="N474" s="622"/>
      <c r="O474" s="147"/>
      <c r="P474" s="147"/>
    </row>
    <row r="475" ht="14.25">
      <c r="A475" s="648">
        <v>60</v>
      </c>
      <c r="B475" s="649" t="str">
        <f>IFERROR(INDEX('показатель 504-п'!A:A,MATCH('УЦН 2.0 (24)'!A475,'показатель 504-п'!T:T,0)),"")</f>
        <v xml:space="preserve">Абанский р-н</v>
      </c>
      <c r="C475" s="654" t="s">
        <v>1544</v>
      </c>
      <c r="D475" s="636">
        <f>IFERROR(INDEX('показатель 504-п'!E:E,MATCH('УЦН 2.0 (24)'!A475,'показатель 504-п'!T:T,0)),"")</f>
        <v>160</v>
      </c>
      <c r="E475" s="652">
        <v>2</v>
      </c>
      <c r="F475" s="652"/>
      <c r="G475" s="660"/>
      <c r="H475" s="367" t="str">
        <f>IFERROR(INDEX('показатель 504-п'!J:J,MATCH('УЦН 2.0 (24)'!A475,'показатель 504-п'!T:T,0)),"")</f>
        <v xml:space="preserve">4G хор</v>
      </c>
      <c r="I475" s="636" t="str">
        <f>IFERROR(INDEX('показатель 504-п'!K:K,MATCH('УЦН 2.0 (24)'!A475,'показатель 504-п'!T:T,0)),"")</f>
        <v> </v>
      </c>
      <c r="J475" s="637" t="str">
        <f>IFERROR(INDEX('показатель 504-п'!L:L,MATCH('УЦН 2.0 (24)'!A475,'показатель 504-п'!T:T,0)),"")</f>
        <v xml:space="preserve">Мегафон(4G Хорошее)</v>
      </c>
      <c r="K475" s="637" t="str">
        <f>IFERROR(INDEX('показатель 504-п'!M:M,MATCH('УЦН 2.0 (24)'!A475,'показатель 504-п'!T:T,0)),"")</f>
        <v> </v>
      </c>
      <c r="L475" s="637" t="str">
        <f>IFERROR(INDEX('показатель 504-п'!N:N,MATCH('УЦН 2.0 (24)'!A475,'показатель 504-п'!T:T,0)),"")</f>
        <v xml:space="preserve">Теле2(4G Хорошее)</v>
      </c>
      <c r="M475" s="624"/>
      <c r="N475" s="622"/>
      <c r="O475" s="147"/>
      <c r="P475" s="147"/>
    </row>
    <row r="476" ht="14.25">
      <c r="A476" s="648">
        <v>114</v>
      </c>
      <c r="B476" s="649" t="str">
        <f>IFERROR(INDEX('показатель 504-п'!A:A,MATCH('УЦН 2.0 (24)'!A476,'показатель 504-п'!T:T,0)),"")</f>
        <v xml:space="preserve">Балахтинский р-н</v>
      </c>
      <c r="C476" s="654" t="s">
        <v>1188</v>
      </c>
      <c r="D476" s="636">
        <f>IFERROR(INDEX('показатель 504-п'!E:E,MATCH('УЦН 2.0 (24)'!A476,'показатель 504-п'!T:T,0)),"")</f>
        <v>137</v>
      </c>
      <c r="E476" s="652">
        <v>2</v>
      </c>
      <c r="F476" s="652"/>
      <c r="G476" s="660"/>
      <c r="H476" s="367" t="str">
        <f>IFERROR(INDEX('показатель 504-п'!J:J,MATCH('УЦН 2.0 (24)'!A476,'показатель 504-п'!T:T,0)),"")</f>
        <v xml:space="preserve">4G хор</v>
      </c>
      <c r="I476" s="636">
        <f>IFERROR(INDEX('показатель 504-п'!K:K,MATCH('УЦН 2.0 (24)'!A476,'показатель 504-п'!T:T,0)),"")</f>
        <v>0</v>
      </c>
      <c r="J476" s="637" t="str">
        <f>IFERROR(INDEX('показатель 504-п'!L:L,MATCH('УЦН 2.0 (24)'!A476,'показатель 504-п'!T:T,0)),"")</f>
        <v xml:space="preserve">Мегафон(4G Хорошее)</v>
      </c>
      <c r="K476" s="637">
        <f>IFERROR(INDEX('показатель 504-п'!M:M,MATCH('УЦН 2.0 (24)'!A476,'показатель 504-п'!T:T,0)),"")</f>
        <v>0</v>
      </c>
      <c r="L476" s="637" t="str">
        <f>IFERROR(INDEX('показатель 504-п'!N:N,MATCH('УЦН 2.0 (24)'!A476,'показатель 504-п'!T:T,0)),"")</f>
        <v xml:space="preserve">Теле2(4G Хорошее)</v>
      </c>
      <c r="M476" s="624"/>
      <c r="N476" s="622"/>
      <c r="O476" s="147"/>
      <c r="P476" s="147"/>
    </row>
    <row r="477" ht="14.25">
      <c r="A477" s="648">
        <v>137</v>
      </c>
      <c r="B477" s="649" t="str">
        <f>IFERROR(INDEX('показатель 504-п'!A:A,MATCH('УЦН 2.0 (24)'!A477,'показатель 504-п'!T:T,0)),"")</f>
        <v xml:space="preserve">Балахтинский р-н</v>
      </c>
      <c r="C477" s="654" t="s">
        <v>1545</v>
      </c>
      <c r="D477" s="636">
        <f>IFERROR(INDEX('показатель 504-п'!E:E,MATCH('УЦН 2.0 (24)'!A477,'показатель 504-п'!T:T,0)),"")</f>
        <v>128</v>
      </c>
      <c r="E477" s="652">
        <v>2</v>
      </c>
      <c r="F477" s="652"/>
      <c r="G477" s="660"/>
      <c r="H477" s="367" t="str">
        <f>IFERROR(INDEX('показатель 504-п'!J:J,MATCH('УЦН 2.0 (24)'!A477,'показатель 504-п'!T:T,0)),"")</f>
        <v xml:space="preserve">4G хор</v>
      </c>
      <c r="I477" s="636" t="str">
        <f>IFERROR(INDEX('показатель 504-п'!K:K,MATCH('УЦН 2.0 (24)'!A477,'показатель 504-п'!T:T,0)),"")</f>
        <v> </v>
      </c>
      <c r="J477" s="637" t="str">
        <f>IFERROR(INDEX('показатель 504-п'!L:L,MATCH('УЦН 2.0 (24)'!A477,'показатель 504-п'!T:T,0)),"")</f>
        <v xml:space="preserve">Мегафон(4G Хорошее)</v>
      </c>
      <c r="K477" s="637" t="str">
        <f>IFERROR(INDEX('показатель 504-п'!M:M,MATCH('УЦН 2.0 (24)'!A477,'показатель 504-п'!T:T,0)),"")</f>
        <v> </v>
      </c>
      <c r="L477" s="637" t="str">
        <f>IFERROR(INDEX('показатель 504-п'!N:N,MATCH('УЦН 2.0 (24)'!A477,'показатель 504-п'!T:T,0)),"")</f>
        <v xml:space="preserve">Теле2(4G Хорошее)</v>
      </c>
      <c r="M477" s="624"/>
      <c r="N477" s="622"/>
      <c r="O477" s="147"/>
      <c r="P477" s="147"/>
    </row>
    <row r="478" ht="14.25">
      <c r="A478" s="648">
        <v>126</v>
      </c>
      <c r="B478" s="649" t="str">
        <f>IFERROR(INDEX('показатель 504-п'!A:A,MATCH('УЦН 2.0 (24)'!A478,'показатель 504-п'!T:T,0)),"")</f>
        <v xml:space="preserve">Балахтинский р-н</v>
      </c>
      <c r="C478" s="654" t="s">
        <v>213</v>
      </c>
      <c r="D478" s="636">
        <f>IFERROR(INDEX('показатель 504-п'!E:E,MATCH('УЦН 2.0 (24)'!A478,'показатель 504-п'!T:T,0)),"")</f>
        <v>190</v>
      </c>
      <c r="E478" s="652">
        <v>2</v>
      </c>
      <c r="F478" s="652"/>
      <c r="G478" s="660"/>
      <c r="H478" s="367" t="str">
        <f>IFERROR(INDEX('показатель 504-п'!J:J,MATCH('УЦН 2.0 (24)'!A478,'показатель 504-п'!T:T,0)),"")</f>
        <v xml:space="preserve">3G хор</v>
      </c>
      <c r="I478" s="636" t="str">
        <f>IFERROR(INDEX('показатель 504-п'!K:K,MATCH('УЦН 2.0 (24)'!A478,'показатель 504-п'!T:T,0)),"")</f>
        <v xml:space="preserve">Билайн(3G Хорошее)</v>
      </c>
      <c r="J478" s="637" t="str">
        <f>IFERROR(INDEX('показатель 504-п'!L:L,MATCH('УЦН 2.0 (24)'!A478,'показатель 504-п'!T:T,0)),"")</f>
        <v xml:space="preserve">Мегафон(3G Хорошее)</v>
      </c>
      <c r="K478" s="637" t="str">
        <f>IFERROR(INDEX('показатель 504-п'!M:M,MATCH('УЦН 2.0 (24)'!A478,'показатель 504-п'!T:T,0)),"")</f>
        <v xml:space="preserve">МТС(3G Хорошее)</v>
      </c>
      <c r="L478" s="637" t="str">
        <f>IFERROR(INDEX('показатель 504-п'!N:N,MATCH('УЦН 2.0 (24)'!A478,'показатель 504-п'!T:T,0)),"")</f>
        <v xml:space="preserve">Теле2(3G Хорошее)</v>
      </c>
      <c r="M478" s="624"/>
      <c r="N478" s="622"/>
      <c r="O478" s="147"/>
      <c r="P478" s="147"/>
    </row>
    <row r="479" ht="14.25">
      <c r="A479" s="648">
        <v>214</v>
      </c>
      <c r="B479" s="649" t="str">
        <f>IFERROR(INDEX('показатель 504-п'!A:A,MATCH('УЦН 2.0 (24)'!A479,'показатель 504-п'!T:T,0)),"")</f>
        <v xml:space="preserve">Бирилюсский р-н</v>
      </c>
      <c r="C479" s="654" t="s">
        <v>101</v>
      </c>
      <c r="D479" s="636">
        <f>IFERROR(INDEX('показатель 504-п'!E:E,MATCH('УЦН 2.0 (24)'!A479,'показатель 504-п'!T:T,0)),"")</f>
        <v>127</v>
      </c>
      <c r="E479" s="652">
        <v>2</v>
      </c>
      <c r="F479" s="652"/>
      <c r="G479" s="660"/>
      <c r="H479" s="367" t="str">
        <f>IFERROR(INDEX('показатель 504-п'!J:J,MATCH('УЦН 2.0 (24)'!A479,'показатель 504-п'!T:T,0)),"")</f>
        <v xml:space="preserve">4G хор</v>
      </c>
      <c r="I479" s="636">
        <f>IFERROR(INDEX('показатель 504-п'!K:K,MATCH('УЦН 2.0 (24)'!A479,'показатель 504-п'!T:T,0)),"")</f>
        <v>0</v>
      </c>
      <c r="J479" s="637" t="str">
        <f>IFERROR(INDEX('показатель 504-п'!L:L,MATCH('УЦН 2.0 (24)'!A479,'показатель 504-п'!T:T,0)),"")</f>
        <v xml:space="preserve">Мегафон(4G Хорошее)</v>
      </c>
      <c r="K479" s="637">
        <f>IFERROR(INDEX('показатель 504-п'!M:M,MATCH('УЦН 2.0 (24)'!A479,'показатель 504-п'!T:T,0)),"")</f>
        <v>0</v>
      </c>
      <c r="L479" s="637" t="str">
        <f>IFERROR(INDEX('показатель 504-п'!N:N,MATCH('УЦН 2.0 (24)'!A479,'показатель 504-п'!T:T,0)),"")</f>
        <v xml:space="preserve">Теле2(4G Хорошее)</v>
      </c>
      <c r="M479" s="624"/>
      <c r="N479" s="622"/>
      <c r="O479" s="147"/>
      <c r="P479" s="147"/>
    </row>
    <row r="480" ht="14.25">
      <c r="A480" s="648">
        <v>391</v>
      </c>
      <c r="B480" s="649" t="str">
        <f>IFERROR(INDEX('показатель 504-п'!A:A,MATCH('УЦН 2.0 (24)'!A480,'показатель 504-п'!T:T,0)),"")</f>
        <v xml:space="preserve">Дзержинский р-н</v>
      </c>
      <c r="C480" s="654" t="s">
        <v>1546</v>
      </c>
      <c r="D480" s="636">
        <f>IFERROR(INDEX('показатель 504-п'!E:E,MATCH('УЦН 2.0 (24)'!A480,'показатель 504-п'!T:T,0)),"")</f>
        <v>112</v>
      </c>
      <c r="E480" s="652">
        <v>2</v>
      </c>
      <c r="F480" s="652"/>
      <c r="G480" s="660"/>
      <c r="H480" s="367" t="str">
        <f>IFERROR(INDEX('показатель 504-п'!J:J,MATCH('УЦН 2.0 (24)'!A480,'показатель 504-п'!T:T,0)),"")</f>
        <v xml:space="preserve">4G низ</v>
      </c>
      <c r="I480" s="636" t="str">
        <f>IFERROR(INDEX('показатель 504-п'!K:K,MATCH('УЦН 2.0 (24)'!A480,'показатель 504-п'!T:T,0)),"")</f>
        <v> </v>
      </c>
      <c r="J480" s="637" t="str">
        <f>IFERROR(INDEX('показатель 504-п'!L:L,MATCH('УЦН 2.0 (24)'!A480,'показатель 504-п'!T:T,0)),"")</f>
        <v xml:space="preserve">Мегафон(4G Низкое)</v>
      </c>
      <c r="K480" s="637" t="str">
        <f>IFERROR(INDEX('показатель 504-п'!M:M,MATCH('УЦН 2.0 (24)'!A480,'показатель 504-п'!T:T,0)),"")</f>
        <v xml:space="preserve">МТС(2G Низкое)</v>
      </c>
      <c r="L480" s="637" t="str">
        <f>IFERROR(INDEX('показатель 504-п'!N:N,MATCH('УЦН 2.0 (24)'!A480,'показатель 504-п'!T:T,0)),"")</f>
        <v xml:space="preserve">Теле2(4G Низкое)</v>
      </c>
      <c r="M480" s="624"/>
      <c r="N480" s="622"/>
      <c r="O480" s="147"/>
      <c r="P480" s="147"/>
    </row>
    <row r="481" ht="14.25">
      <c r="A481" s="648">
        <v>390</v>
      </c>
      <c r="B481" s="649" t="str">
        <f>IFERROR(INDEX('показатель 504-п'!A:A,MATCH('УЦН 2.0 (24)'!A481,'показатель 504-п'!T:T,0)),"")</f>
        <v xml:space="preserve">Дзержинский р-н</v>
      </c>
      <c r="C481" s="654" t="s">
        <v>243</v>
      </c>
      <c r="D481" s="636">
        <f>IFERROR(INDEX('показатель 504-п'!E:E,MATCH('УЦН 2.0 (24)'!A481,'показатель 504-п'!T:T,0)),"")</f>
        <v>293</v>
      </c>
      <c r="E481" s="652">
        <v>2</v>
      </c>
      <c r="F481" s="652"/>
      <c r="G481" s="660"/>
      <c r="H481" s="367" t="str">
        <f>IFERROR(INDEX('показатель 504-п'!J:J,MATCH('УЦН 2.0 (24)'!A481,'показатель 504-п'!T:T,0)),"")</f>
        <v xml:space="preserve">4G хор</v>
      </c>
      <c r="I481" s="636" t="str">
        <f>IFERROR(INDEX('показатель 504-п'!K:K,MATCH('УЦН 2.0 (24)'!A481,'показатель 504-п'!T:T,0)),"")</f>
        <v> </v>
      </c>
      <c r="J481" s="637" t="str">
        <f>IFERROR(INDEX('показатель 504-п'!L:L,MATCH('УЦН 2.0 (24)'!A481,'показатель 504-п'!T:T,0)),"")</f>
        <v xml:space="preserve">Мегафон(4G Хорошее)</v>
      </c>
      <c r="K481" s="637" t="str">
        <f>IFERROR(INDEX('показатель 504-п'!M:M,MATCH('УЦН 2.0 (24)'!A481,'показатель 504-п'!T:T,0)),"")</f>
        <v> </v>
      </c>
      <c r="L481" s="637" t="str">
        <f>IFERROR(INDEX('показатель 504-п'!N:N,MATCH('УЦН 2.0 (24)'!A481,'показатель 504-п'!T:T,0)),"")</f>
        <v> </v>
      </c>
      <c r="M481" s="624"/>
      <c r="N481" s="622"/>
      <c r="O481" s="147"/>
      <c r="P481" s="147"/>
    </row>
    <row r="482" ht="14.25">
      <c r="A482" s="648">
        <v>429</v>
      </c>
      <c r="B482" s="649" t="str">
        <f>IFERROR(INDEX('показатель 504-п'!A:A,MATCH('УЦН 2.0 (24)'!A482,'показатель 504-п'!T:T,0)),"")</f>
        <v xml:space="preserve">Емельяновский р-н</v>
      </c>
      <c r="C482" s="654" t="s">
        <v>253</v>
      </c>
      <c r="D482" s="636">
        <f>IFERROR(INDEX('показатель 504-п'!E:E,MATCH('УЦН 2.0 (24)'!A482,'показатель 504-п'!T:T,0)),"")</f>
        <v>339</v>
      </c>
      <c r="E482" s="652">
        <v>2</v>
      </c>
      <c r="F482" s="652"/>
      <c r="G482" s="660"/>
      <c r="H482" s="367" t="str">
        <f>IFERROR(INDEX('показатель 504-п'!J:J,MATCH('УЦН 2.0 (24)'!A482,'показатель 504-п'!T:T,0)),"")</f>
        <v xml:space="preserve">4G хор</v>
      </c>
      <c r="I482" s="636" t="str">
        <f>IFERROR(INDEX('показатель 504-п'!K:K,MATCH('УЦН 2.0 (24)'!A482,'показатель 504-п'!T:T,0)),"")</f>
        <v xml:space="preserve">Билайн(4G Низкое)</v>
      </c>
      <c r="J482" s="637" t="str">
        <f>IFERROR(INDEX('показатель 504-п'!L:L,MATCH('УЦН 2.0 (24)'!A482,'показатель 504-п'!T:T,0)),"")</f>
        <v xml:space="preserve">Мегафон(4G Хорошее)</v>
      </c>
      <c r="K482" s="637" t="str">
        <f>IFERROR(INDEX('показатель 504-п'!M:M,MATCH('УЦН 2.0 (24)'!A482,'показатель 504-п'!T:T,0)),"")</f>
        <v xml:space="preserve">МТС(4G Хорошее)</v>
      </c>
      <c r="L482" s="637" t="str">
        <f>IFERROR(INDEX('показатель 504-п'!N:N,MATCH('УЦН 2.0 (24)'!A482,'показатель 504-п'!T:T,0)),"")</f>
        <v xml:space="preserve">Теле2(4G Хорошее)</v>
      </c>
      <c r="M482" s="624"/>
      <c r="N482" s="622"/>
      <c r="O482" s="147"/>
      <c r="P482" s="147"/>
    </row>
    <row r="483" ht="14.25">
      <c r="A483" s="648">
        <v>458</v>
      </c>
      <c r="B483" s="649" t="str">
        <f>IFERROR(INDEX('показатель 504-п'!A:A,MATCH('УЦН 2.0 (24)'!A483,'показатель 504-п'!T:T,0)),"")</f>
        <v xml:space="preserve">Емельяновский р-н</v>
      </c>
      <c r="C483" s="654" t="s">
        <v>259</v>
      </c>
      <c r="D483" s="636">
        <f>IFERROR(INDEX('показатель 504-п'!E:E,MATCH('УЦН 2.0 (24)'!A483,'показатель 504-п'!T:T,0)),"")</f>
        <v>361</v>
      </c>
      <c r="E483" s="652">
        <v>2</v>
      </c>
      <c r="F483" s="652"/>
      <c r="G483" s="660"/>
      <c r="H483" s="367" t="str">
        <f>IFERROR(INDEX('показатель 504-п'!J:J,MATCH('УЦН 2.0 (24)'!A483,'показатель 504-п'!T:T,0)),"")</f>
        <v xml:space="preserve">4G хор</v>
      </c>
      <c r="I483" s="636" t="str">
        <f>IFERROR(INDEX('показатель 504-п'!K:K,MATCH('УЦН 2.0 (24)'!A483,'показатель 504-п'!T:T,0)),"")</f>
        <v xml:space="preserve">Билайн(3G Хорошее)</v>
      </c>
      <c r="J483" s="637" t="str">
        <f>IFERROR(INDEX('показатель 504-п'!L:L,MATCH('УЦН 2.0 (24)'!A483,'показатель 504-п'!T:T,0)),"")</f>
        <v xml:space="preserve">Мегафон(3G Хорошее)</v>
      </c>
      <c r="K483" s="637" t="str">
        <f>IFERROR(INDEX('показатель 504-п'!M:M,MATCH('УЦН 2.0 (24)'!A483,'показатель 504-п'!T:T,0)),"")</f>
        <v xml:space="preserve">МТС(3G Хорошее)</v>
      </c>
      <c r="L483" s="637" t="str">
        <f>IFERROR(INDEX('показатель 504-п'!N:N,MATCH('УЦН 2.0 (24)'!A483,'показатель 504-п'!T:T,0)),"")</f>
        <v xml:space="preserve">Теле2(4G Хорошее)</v>
      </c>
      <c r="M483" s="624"/>
      <c r="N483" s="622"/>
      <c r="O483" s="147"/>
      <c r="P483" s="147"/>
    </row>
    <row r="484" ht="14.25">
      <c r="A484" s="648">
        <v>491</v>
      </c>
      <c r="B484" s="649" t="str">
        <f>IFERROR(INDEX('показатель 504-п'!A:A,MATCH('УЦН 2.0 (24)'!A484,'показатель 504-п'!T:T,0)),"")</f>
        <v xml:space="preserve">Енисейский р-н</v>
      </c>
      <c r="C484" s="654" t="s">
        <v>1547</v>
      </c>
      <c r="D484" s="636">
        <f>IFERROR(INDEX('показатель 504-п'!E:E,MATCH('УЦН 2.0 (24)'!A484,'показатель 504-п'!T:T,0)),"")</f>
        <v>114</v>
      </c>
      <c r="E484" s="652">
        <v>2</v>
      </c>
      <c r="F484" s="652"/>
      <c r="G484" s="660"/>
      <c r="H484" s="367" t="str">
        <f>IFERROR(INDEX('показатель 504-п'!J:J,MATCH('УЦН 2.0 (24)'!A484,'показатель 504-п'!T:T,0)),"")</f>
        <v xml:space="preserve">4G хор</v>
      </c>
      <c r="I484" s="636" t="str">
        <f>IFERROR(INDEX('показатель 504-п'!K:K,MATCH('УЦН 2.0 (24)'!A484,'показатель 504-п'!T:T,0)),"")</f>
        <v> </v>
      </c>
      <c r="J484" s="637" t="str">
        <f>IFERROR(INDEX('показатель 504-п'!L:L,MATCH('УЦН 2.0 (24)'!A484,'показатель 504-п'!T:T,0)),"")</f>
        <v xml:space="preserve">Мегафон(4G Хорошее)</v>
      </c>
      <c r="K484" s="637" t="str">
        <f>IFERROR(INDEX('показатель 504-п'!M:M,MATCH('УЦН 2.0 (24)'!A484,'показатель 504-п'!T:T,0)),"")</f>
        <v xml:space="preserve">МТС(2G Хорошее)</v>
      </c>
      <c r="L484" s="637" t="str">
        <f>IFERROR(INDEX('показатель 504-п'!N:N,MATCH('УЦН 2.0 (24)'!A484,'показатель 504-п'!T:T,0)),"")</f>
        <v xml:space="preserve">Теле2(4G Хорошее)</v>
      </c>
      <c r="M484" s="624"/>
      <c r="N484" s="622"/>
      <c r="O484" s="147"/>
      <c r="P484" s="147"/>
    </row>
    <row r="485" ht="14.25">
      <c r="A485" s="648">
        <v>516</v>
      </c>
      <c r="B485" s="649" t="str">
        <f>IFERROR(INDEX('показатель 504-п'!A:A,MATCH('УЦН 2.0 (24)'!A485,'показатель 504-п'!T:T,0)),"")</f>
        <v xml:space="preserve">Енисейский р-н</v>
      </c>
      <c r="C485" s="654" t="s">
        <v>1548</v>
      </c>
      <c r="D485" s="636">
        <f>IFERROR(INDEX('показатель 504-п'!E:E,MATCH('УЦН 2.0 (24)'!A485,'показатель 504-п'!T:T,0)),"")</f>
        <v>449</v>
      </c>
      <c r="E485" s="652">
        <v>2</v>
      </c>
      <c r="F485" s="652"/>
      <c r="G485" s="660"/>
      <c r="H485" s="367" t="str">
        <f>IFERROR(INDEX('показатель 504-п'!J:J,MATCH('УЦН 2.0 (24)'!A485,'показатель 504-п'!T:T,0)),"")</f>
        <v xml:space="preserve">4G хор</v>
      </c>
      <c r="I485" s="636" t="str">
        <f>IFERROR(INDEX('показатель 504-п'!K:K,MATCH('УЦН 2.0 (24)'!A485,'показатель 504-п'!T:T,0)),"")</f>
        <v xml:space="preserve">Билайн(3G Хорошее)</v>
      </c>
      <c r="J485" s="637" t="str">
        <f>IFERROR(INDEX('показатель 504-п'!L:L,MATCH('УЦН 2.0 (24)'!A485,'показатель 504-п'!T:T,0)),"")</f>
        <v xml:space="preserve">Мегафон(3G Хорошее)</v>
      </c>
      <c r="K485" s="637" t="str">
        <f>IFERROR(INDEX('показатель 504-п'!M:M,MATCH('УЦН 2.0 (24)'!A485,'показатель 504-п'!T:T,0)),"")</f>
        <v xml:space="preserve">МТС(3G Хорошее)</v>
      </c>
      <c r="L485" s="637" t="str">
        <f>IFERROR(INDEX('показатель 504-п'!N:N,MATCH('УЦН 2.0 (24)'!A485,'показатель 504-п'!T:T,0)),"")</f>
        <v xml:space="preserve">Теле2(4G Хорошее)</v>
      </c>
      <c r="M485" s="624"/>
      <c r="N485" s="622"/>
      <c r="O485" s="147"/>
      <c r="P485" s="147"/>
    </row>
    <row r="486" ht="14.25">
      <c r="A486" s="648">
        <v>553</v>
      </c>
      <c r="B486" s="649" t="str">
        <f>IFERROR(INDEX('показатель 504-п'!A:A,MATCH('УЦН 2.0 (24)'!A486,'показатель 504-п'!T:T,0)),"")</f>
        <v xml:space="preserve">Ермаковский р-н</v>
      </c>
      <c r="C486" s="654" t="s">
        <v>271</v>
      </c>
      <c r="D486" s="636">
        <f>IFERROR(INDEX('показатель 504-п'!E:E,MATCH('УЦН 2.0 (24)'!A486,'показатель 504-п'!T:T,0)),"")</f>
        <v>206</v>
      </c>
      <c r="E486" s="652">
        <v>2</v>
      </c>
      <c r="F486" s="652"/>
      <c r="G486" s="660"/>
      <c r="H486" s="367" t="str">
        <f>IFERROR(INDEX('показатель 504-п'!J:J,MATCH('УЦН 2.0 (24)'!A486,'показатель 504-п'!T:T,0)),"")</f>
        <v xml:space="preserve">4G хор</v>
      </c>
      <c r="I486" s="636" t="str">
        <f>IFERROR(INDEX('показатель 504-п'!K:K,MATCH('УЦН 2.0 (24)'!A486,'показатель 504-п'!T:T,0)),"")</f>
        <v> </v>
      </c>
      <c r="J486" s="637" t="str">
        <f>IFERROR(INDEX('показатель 504-п'!L:L,MATCH('УЦН 2.0 (24)'!A486,'показатель 504-п'!T:T,0)),"")</f>
        <v xml:space="preserve">Мегафон(2G Низкое)</v>
      </c>
      <c r="K486" s="637" t="str">
        <f>IFERROR(INDEX('показатель 504-п'!M:M,MATCH('УЦН 2.0 (24)'!A486,'показатель 504-п'!T:T,0)),"")</f>
        <v xml:space="preserve">МТС(2G Низкое)</v>
      </c>
      <c r="L486" s="637" t="str">
        <f>IFERROR(INDEX('показатель 504-п'!N:N,MATCH('УЦН 2.0 (24)'!A486,'показатель 504-п'!T:T,0)),"")</f>
        <v xml:space="preserve">Теле2(4G Хорошее)</v>
      </c>
      <c r="M486" s="624"/>
      <c r="N486" s="622"/>
      <c r="O486" s="147"/>
      <c r="P486" s="147"/>
    </row>
    <row r="487" ht="14.25">
      <c r="A487" s="648">
        <v>556</v>
      </c>
      <c r="B487" s="649" t="str">
        <f>IFERROR(INDEX('показатель 504-п'!A:A,MATCH('УЦН 2.0 (24)'!A487,'показатель 504-п'!T:T,0)),"")</f>
        <v xml:space="preserve">Ермаковский р-н</v>
      </c>
      <c r="C487" s="654" t="s">
        <v>1549</v>
      </c>
      <c r="D487" s="636">
        <f>IFERROR(INDEX('показатель 504-п'!E:E,MATCH('УЦН 2.0 (24)'!A487,'показатель 504-п'!T:T,0)),"")</f>
        <v>129</v>
      </c>
      <c r="E487" s="652">
        <v>2</v>
      </c>
      <c r="F487" s="652"/>
      <c r="G487" s="660"/>
      <c r="H487" s="367" t="str">
        <f>IFERROR(INDEX('показатель 504-п'!J:J,MATCH('УЦН 2.0 (24)'!A487,'показатель 504-п'!T:T,0)),"")</f>
        <v xml:space="preserve">3G низ</v>
      </c>
      <c r="I487" s="636" t="str">
        <f>IFERROR(INDEX('показатель 504-п'!K:K,MATCH('УЦН 2.0 (24)'!A487,'показатель 504-п'!T:T,0)),"")</f>
        <v> </v>
      </c>
      <c r="J487" s="637" t="str">
        <f>IFERROR(INDEX('показатель 504-п'!L:L,MATCH('УЦН 2.0 (24)'!A487,'показатель 504-п'!T:T,0)),"")</f>
        <v xml:space="preserve">Мегафон(2G Низкое)</v>
      </c>
      <c r="K487" s="637" t="str">
        <f>IFERROR(INDEX('показатель 504-п'!M:M,MATCH('УЦН 2.0 (24)'!A487,'показатель 504-п'!T:T,0)),"")</f>
        <v xml:space="preserve">МТС(2G Низкое)</v>
      </c>
      <c r="L487" s="637" t="str">
        <f>IFERROR(INDEX('показатель 504-п'!N:N,MATCH('УЦН 2.0 (24)'!A487,'показатель 504-п'!T:T,0)),"")</f>
        <v xml:space="preserve">Теле2(3G Низкое)</v>
      </c>
      <c r="M487" s="624"/>
      <c r="N487" s="622"/>
      <c r="O487" s="147"/>
      <c r="P487" s="147"/>
    </row>
    <row r="488" ht="14.25">
      <c r="A488" s="648">
        <v>539</v>
      </c>
      <c r="B488" s="649" t="str">
        <f>IFERROR(INDEX('показатель 504-п'!A:A,MATCH('УЦН 2.0 (24)'!A488,'показатель 504-п'!T:T,0)),"")</f>
        <v xml:space="preserve">Ермаковский р-н</v>
      </c>
      <c r="C488" s="654" t="s">
        <v>111</v>
      </c>
      <c r="D488" s="636">
        <f>IFERROR(INDEX('показатель 504-п'!E:E,MATCH('УЦН 2.0 (24)'!A488,'показатель 504-п'!T:T,0)),"")</f>
        <v>130</v>
      </c>
      <c r="E488" s="652">
        <v>2</v>
      </c>
      <c r="F488" s="652"/>
      <c r="G488" s="660"/>
      <c r="H488" s="367" t="str">
        <f>IFERROR(INDEX('показатель 504-п'!J:J,MATCH('УЦН 2.0 (24)'!A488,'показатель 504-п'!T:T,0)),"")</f>
        <v xml:space="preserve">4G хор</v>
      </c>
      <c r="I488" s="636" t="str">
        <f>IFERROR(INDEX('показатель 504-п'!K:K,MATCH('УЦН 2.0 (24)'!A488,'показатель 504-п'!T:T,0)),"")</f>
        <v> </v>
      </c>
      <c r="J488" s="637" t="str">
        <f>IFERROR(INDEX('показатель 504-п'!L:L,MATCH('УЦН 2.0 (24)'!A488,'показатель 504-п'!T:T,0)),"")</f>
        <v xml:space="preserve">Мегафон(4G Хорошее)</v>
      </c>
      <c r="K488" s="637" t="str">
        <f>IFERROR(INDEX('показатель 504-п'!M:M,MATCH('УЦН 2.0 (24)'!A488,'показатель 504-п'!T:T,0)),"")</f>
        <v> </v>
      </c>
      <c r="L488" s="637" t="str">
        <f>IFERROR(INDEX('показатель 504-п'!N:N,MATCH('УЦН 2.0 (24)'!A488,'показатель 504-п'!T:T,0)),"")</f>
        <v xml:space="preserve">Теле2(4G Хорошее)</v>
      </c>
      <c r="M488" s="624"/>
      <c r="N488" s="622"/>
      <c r="O488" s="147"/>
      <c r="P488" s="147"/>
    </row>
    <row r="489" ht="14.25">
      <c r="A489" s="648">
        <v>559</v>
      </c>
      <c r="B489" s="649" t="str">
        <f>IFERROR(INDEX('показатель 504-п'!A:A,MATCH('УЦН 2.0 (24)'!A489,'показатель 504-п'!T:T,0)),"")</f>
        <v xml:space="preserve">Ермаковский р-н</v>
      </c>
      <c r="C489" s="654" t="s">
        <v>331</v>
      </c>
      <c r="D489" s="636">
        <f>IFERROR(INDEX('показатель 504-п'!E:E,MATCH('УЦН 2.0 (24)'!A489,'показатель 504-п'!T:T,0)),"")</f>
        <v>469</v>
      </c>
      <c r="E489" s="652">
        <v>2</v>
      </c>
      <c r="F489" s="652"/>
      <c r="G489" s="660"/>
      <c r="H489" s="367" t="str">
        <f>IFERROR(INDEX('показатель 504-п'!J:J,MATCH('УЦН 2.0 (24)'!A489,'показатель 504-п'!T:T,0)),"")</f>
        <v xml:space="preserve">4G хор</v>
      </c>
      <c r="I489" s="636" t="str">
        <f>IFERROR(INDEX('показатель 504-п'!K:K,MATCH('УЦН 2.0 (24)'!A489,'показатель 504-п'!T:T,0)),"")</f>
        <v xml:space="preserve">Билайн(2G Низкое)</v>
      </c>
      <c r="J489" s="637" t="str">
        <f>IFERROR(INDEX('показатель 504-п'!L:L,MATCH('УЦН 2.0 (24)'!A489,'показатель 504-п'!T:T,0)),"")</f>
        <v xml:space="preserve">Мегафон(3G Низкое)</v>
      </c>
      <c r="K489" s="637" t="str">
        <f>IFERROR(INDEX('показатель 504-п'!M:M,MATCH('УЦН 2.0 (24)'!A489,'показатель 504-п'!T:T,0)),"")</f>
        <v xml:space="preserve">МТС(2G Низкое)</v>
      </c>
      <c r="L489" s="637" t="str">
        <f>IFERROR(INDEX('показатель 504-п'!N:N,MATCH('УЦН 2.0 (24)'!A489,'показатель 504-п'!T:T,0)),"")</f>
        <v xml:space="preserve">Теле2(4G Хорошее)</v>
      </c>
      <c r="M489" s="624"/>
      <c r="N489" s="622"/>
      <c r="O489" s="147"/>
      <c r="P489" s="147"/>
    </row>
    <row r="490" ht="14.25">
      <c r="A490" s="648">
        <v>576</v>
      </c>
      <c r="B490" s="649" t="str">
        <f>IFERROR(INDEX('показатель 504-п'!A:A,MATCH('УЦН 2.0 (24)'!A490,'показатель 504-п'!T:T,0)),"")</f>
        <v xml:space="preserve">Идринский р-н</v>
      </c>
      <c r="C490" s="654" t="s">
        <v>168</v>
      </c>
      <c r="D490" s="636">
        <f>IFERROR(INDEX('показатель 504-п'!E:E,MATCH('УЦН 2.0 (24)'!A490,'показатель 504-п'!T:T,0)),"")</f>
        <v>338</v>
      </c>
      <c r="E490" s="652">
        <v>2</v>
      </c>
      <c r="F490" s="652"/>
      <c r="G490" s="660"/>
      <c r="H490" s="367" t="str">
        <f>IFERROR(INDEX('показатель 504-п'!J:J,MATCH('УЦН 2.0 (24)'!A490,'показатель 504-п'!T:T,0)),"")</f>
        <v xml:space="preserve">4G хор</v>
      </c>
      <c r="I490" s="636">
        <f>IFERROR(INDEX('показатель 504-п'!K:K,MATCH('УЦН 2.0 (24)'!A490,'показатель 504-п'!T:T,0)),"")</f>
        <v>0</v>
      </c>
      <c r="J490" s="637">
        <f>IFERROR(INDEX('показатель 504-п'!L:L,MATCH('УЦН 2.0 (24)'!A490,'показатель 504-п'!T:T,0)),"")</f>
        <v>0</v>
      </c>
      <c r="K490" s="637" t="str">
        <f>IFERROR(INDEX('показатель 504-п'!M:M,MATCH('УЦН 2.0 (24)'!A490,'показатель 504-п'!T:T,0)),"")</f>
        <v xml:space="preserve">МТС(4G Хорошее)</v>
      </c>
      <c r="L490" s="637">
        <f>IFERROR(INDEX('показатель 504-п'!N:N,MATCH('УЦН 2.0 (24)'!A490,'показатель 504-п'!T:T,0)),"")</f>
        <v>0</v>
      </c>
      <c r="M490" s="624"/>
      <c r="N490" s="622"/>
      <c r="O490" s="147"/>
      <c r="P490" s="147"/>
    </row>
    <row r="491" ht="14.25">
      <c r="A491" s="648">
        <v>591</v>
      </c>
      <c r="B491" s="649" t="str">
        <f>IFERROR(INDEX('показатель 504-п'!A:A,MATCH('УЦН 2.0 (24)'!A491,'показатель 504-п'!T:T,0)),"")</f>
        <v xml:space="preserve">Идринский р-н</v>
      </c>
      <c r="C491" s="654" t="s">
        <v>277</v>
      </c>
      <c r="D491" s="636">
        <f>IFERROR(INDEX('показатель 504-п'!E:E,MATCH('УЦН 2.0 (24)'!A491,'показатель 504-п'!T:T,0)),"")</f>
        <v>279</v>
      </c>
      <c r="E491" s="652">
        <v>2</v>
      </c>
      <c r="F491" s="652"/>
      <c r="G491" s="660"/>
      <c r="H491" s="367" t="str">
        <f>IFERROR(INDEX('показатель 504-п'!J:J,MATCH('УЦН 2.0 (24)'!A491,'показатель 504-п'!T:T,0)),"")</f>
        <v xml:space="preserve">4G хор</v>
      </c>
      <c r="I491" s="636">
        <f>IFERROR(INDEX('показатель 504-п'!K:K,MATCH('УЦН 2.0 (24)'!A491,'показатель 504-п'!T:T,0)),"")</f>
        <v>0</v>
      </c>
      <c r="J491" s="637">
        <f>IFERROR(INDEX('показатель 504-п'!L:L,MATCH('УЦН 2.0 (24)'!A491,'показатель 504-п'!T:T,0)),"")</f>
        <v>0</v>
      </c>
      <c r="K491" s="637">
        <f>IFERROR(INDEX('показатель 504-п'!M:M,MATCH('УЦН 2.0 (24)'!A491,'показатель 504-п'!T:T,0)),"")</f>
        <v>0</v>
      </c>
      <c r="L491" s="637" t="str">
        <f>IFERROR(INDEX('показатель 504-п'!N:N,MATCH('УЦН 2.0 (24)'!A491,'показатель 504-п'!T:T,0)),"")</f>
        <v xml:space="preserve">Теле2(4G Хорошее)</v>
      </c>
      <c r="M491" s="624"/>
      <c r="N491" s="622"/>
      <c r="O491" s="147"/>
      <c r="P491" s="147"/>
    </row>
    <row r="492" ht="14.25">
      <c r="A492" s="648">
        <v>599</v>
      </c>
      <c r="B492" s="649" t="str">
        <f>IFERROR(INDEX('показатель 504-п'!A:A,MATCH('УЦН 2.0 (24)'!A492,'показатель 504-п'!T:T,0)),"")</f>
        <v xml:space="preserve">Идринский р-н</v>
      </c>
      <c r="C492" s="654" t="s">
        <v>1407</v>
      </c>
      <c r="D492" s="636">
        <f>IFERROR(INDEX('показатель 504-п'!E:E,MATCH('УЦН 2.0 (24)'!A492,'показатель 504-п'!T:T,0)),"")</f>
        <v>415</v>
      </c>
      <c r="E492" s="652">
        <v>2</v>
      </c>
      <c r="F492" s="652"/>
      <c r="G492" s="660"/>
      <c r="H492" s="367" t="str">
        <f>IFERROR(INDEX('показатель 504-п'!J:J,MATCH('УЦН 2.0 (24)'!A492,'показатель 504-п'!T:T,0)),"")</f>
        <v xml:space="preserve">4G хор</v>
      </c>
      <c r="I492" s="636" t="str">
        <f>IFERROR(INDEX('показатель 504-п'!K:K,MATCH('УЦН 2.0 (24)'!A492,'показатель 504-п'!T:T,0)),"")</f>
        <v> </v>
      </c>
      <c r="J492" s="637" t="str">
        <f>IFERROR(INDEX('показатель 504-п'!L:L,MATCH('УЦН 2.0 (24)'!A492,'показатель 504-п'!T:T,0)),"")</f>
        <v> </v>
      </c>
      <c r="K492" s="637" t="str">
        <f>IFERROR(INDEX('показатель 504-п'!M:M,MATCH('УЦН 2.0 (24)'!A492,'показатель 504-п'!T:T,0)),"")</f>
        <v> </v>
      </c>
      <c r="L492" s="637" t="str">
        <f>IFERROR(INDEX('показатель 504-п'!N:N,MATCH('УЦН 2.0 (24)'!A492,'показатель 504-п'!T:T,0)),"")</f>
        <v xml:space="preserve">Теле2(4G Хорошее)</v>
      </c>
      <c r="M492" s="624"/>
      <c r="N492" s="622"/>
      <c r="O492" s="147"/>
      <c r="P492" s="147"/>
    </row>
    <row r="493" ht="14.25">
      <c r="A493" s="648">
        <v>638</v>
      </c>
      <c r="B493" s="649" t="str">
        <f>IFERROR(INDEX('показатель 504-п'!A:A,MATCH('УЦН 2.0 (24)'!A493,'показатель 504-п'!T:T,0)),"")</f>
        <v xml:space="preserve">Иланский р-н</v>
      </c>
      <c r="C493" s="654" t="s">
        <v>180</v>
      </c>
      <c r="D493" s="636">
        <f>IFERROR(INDEX('показатель 504-п'!E:E,MATCH('УЦН 2.0 (24)'!A493,'показатель 504-п'!T:T,0)),"")</f>
        <v>372</v>
      </c>
      <c r="E493" s="652">
        <v>2</v>
      </c>
      <c r="F493" s="652"/>
      <c r="G493" s="660"/>
      <c r="H493" s="367" t="str">
        <f>IFERROR(INDEX('показатель 504-п'!J:J,MATCH('УЦН 2.0 (24)'!A493,'показатель 504-п'!T:T,0)),"")</f>
        <v xml:space="preserve">4G хор</v>
      </c>
      <c r="I493" s="636" t="str">
        <f>IFERROR(INDEX('показатель 504-п'!K:K,MATCH('УЦН 2.0 (24)'!A493,'показатель 504-п'!T:T,0)),"")</f>
        <v xml:space="preserve">Билайн(3G Хорошее)</v>
      </c>
      <c r="J493" s="637" t="str">
        <f>IFERROR(INDEX('показатель 504-п'!L:L,MATCH('УЦН 2.0 (24)'!A493,'показатель 504-п'!T:T,0)),"")</f>
        <v xml:space="preserve">Мегафон(4G Хорошее)</v>
      </c>
      <c r="K493" s="637" t="str">
        <f>IFERROR(INDEX('показатель 504-п'!M:M,MATCH('УЦН 2.0 (24)'!A493,'показатель 504-п'!T:T,0)),"")</f>
        <v xml:space="preserve">МТС(2G Хорошее)</v>
      </c>
      <c r="L493" s="637" t="str">
        <f>IFERROR(INDEX('показатель 504-п'!N:N,MATCH('УЦН 2.0 (24)'!A493,'показатель 504-п'!T:T,0)),"")</f>
        <v xml:space="preserve">Теле2(4G Низкое)</v>
      </c>
      <c r="M493" s="624"/>
      <c r="N493" s="622"/>
      <c r="O493" s="147"/>
      <c r="P493" s="147"/>
    </row>
    <row r="494" ht="14.25">
      <c r="A494" s="648">
        <v>653</v>
      </c>
      <c r="B494" s="649" t="str">
        <f>IFERROR(INDEX('показатель 504-п'!A:A,MATCH('УЦН 2.0 (24)'!A494,'показатель 504-п'!T:T,0)),"")</f>
        <v xml:space="preserve">Ирбейский р-н</v>
      </c>
      <c r="C494" s="654" t="s">
        <v>171</v>
      </c>
      <c r="D494" s="636">
        <f>IFERROR(INDEX('показатель 504-п'!E:E,MATCH('УЦН 2.0 (24)'!A494,'показатель 504-п'!T:T,0)),"")</f>
        <v>173</v>
      </c>
      <c r="E494" s="652">
        <v>2</v>
      </c>
      <c r="F494" s="652"/>
      <c r="G494" s="660"/>
      <c r="H494" s="367" t="str">
        <f>IFERROR(INDEX('показатель 504-п'!J:J,MATCH('УЦН 2.0 (24)'!A494,'показатель 504-п'!T:T,0)),"")</f>
        <v xml:space="preserve">4G хор</v>
      </c>
      <c r="I494" s="636">
        <f>IFERROR(INDEX('показатель 504-п'!K:K,MATCH('УЦН 2.0 (24)'!A494,'показатель 504-п'!T:T,0)),"")</f>
        <v>0</v>
      </c>
      <c r="J494" s="637">
        <f>IFERROR(INDEX('показатель 504-п'!L:L,MATCH('УЦН 2.0 (24)'!A494,'показатель 504-п'!T:T,0)),"")</f>
        <v>0</v>
      </c>
      <c r="K494" s="637">
        <f>IFERROR(INDEX('показатель 504-п'!M:M,MATCH('УЦН 2.0 (24)'!A494,'показатель 504-п'!T:T,0)),"")</f>
        <v>0</v>
      </c>
      <c r="L494" s="637" t="str">
        <f>IFERROR(INDEX('показатель 504-п'!N:N,MATCH('УЦН 2.0 (24)'!A494,'показатель 504-п'!T:T,0)),"")</f>
        <v xml:space="preserve">Теле2(4G Хорошее)</v>
      </c>
      <c r="M494" s="624"/>
      <c r="N494" s="622"/>
      <c r="O494" s="147"/>
      <c r="P494" s="147"/>
    </row>
    <row r="495" ht="14.25">
      <c r="A495" s="648">
        <v>671</v>
      </c>
      <c r="B495" s="649" t="str">
        <f>IFERROR(INDEX('показатель 504-п'!A:A,MATCH('УЦН 2.0 (24)'!A495,'показатель 504-п'!T:T,0)),"")</f>
        <v xml:space="preserve">Ирбейский р-н</v>
      </c>
      <c r="C495" s="654" t="s">
        <v>1550</v>
      </c>
      <c r="D495" s="636">
        <f>IFERROR(INDEX('показатель 504-п'!E:E,MATCH('УЦН 2.0 (24)'!A495,'показатель 504-п'!T:T,0)),"")</f>
        <v>138</v>
      </c>
      <c r="E495" s="652">
        <v>2</v>
      </c>
      <c r="F495" s="652"/>
      <c r="G495" s="660"/>
      <c r="H495" s="367" t="str">
        <f>IFERROR(INDEX('показатель 504-п'!J:J,MATCH('УЦН 2.0 (24)'!A495,'показатель 504-п'!T:T,0)),"")</f>
        <v xml:space="preserve">4G хор</v>
      </c>
      <c r="I495" s="636" t="str">
        <f>IFERROR(INDEX('показатель 504-п'!K:K,MATCH('УЦН 2.0 (24)'!A495,'показатель 504-п'!T:T,0)),"")</f>
        <v xml:space="preserve">Билайн(3G Хорошее)</v>
      </c>
      <c r="J495" s="637" t="str">
        <f>IFERROR(INDEX('показатель 504-п'!L:L,MATCH('УЦН 2.0 (24)'!A495,'показатель 504-п'!T:T,0)),"")</f>
        <v xml:space="preserve">Мегафон(3G Хорошее)</v>
      </c>
      <c r="K495" s="637" t="str">
        <f>IFERROR(INDEX('показатель 504-п'!M:M,MATCH('УЦН 2.0 (24)'!A495,'показатель 504-п'!T:T,0)),"")</f>
        <v xml:space="preserve">МТС(3G Хорошее)</v>
      </c>
      <c r="L495" s="637" t="str">
        <f>IFERROR(INDEX('показатель 504-п'!N:N,MATCH('УЦН 2.0 (24)'!A495,'показатель 504-п'!T:T,0)),"")</f>
        <v xml:space="preserve">Теле2(4G Хорошее)</v>
      </c>
      <c r="M495" s="624"/>
      <c r="N495" s="622"/>
      <c r="O495" s="147"/>
      <c r="P495" s="147"/>
    </row>
    <row r="496" ht="14.25">
      <c r="A496" s="648">
        <v>682</v>
      </c>
      <c r="B496" s="649" t="str">
        <f>IFERROR(INDEX('показатель 504-п'!A:A,MATCH('УЦН 2.0 (24)'!A496,'показатель 504-п'!T:T,0)),"")</f>
        <v xml:space="preserve">Ирбейский р-н</v>
      </c>
      <c r="C496" s="654" t="s">
        <v>295</v>
      </c>
      <c r="D496" s="636">
        <f>IFERROR(INDEX('показатель 504-п'!E:E,MATCH('УЦН 2.0 (24)'!A496,'показатель 504-п'!T:T,0)),"")</f>
        <v>168</v>
      </c>
      <c r="E496" s="652">
        <v>2</v>
      </c>
      <c r="F496" s="652"/>
      <c r="G496" s="660"/>
      <c r="H496" s="367" t="str">
        <f>IFERROR(INDEX('показатель 504-п'!J:J,MATCH('УЦН 2.0 (24)'!A496,'показатель 504-п'!T:T,0)),"")</f>
        <v xml:space="preserve">3G хор</v>
      </c>
      <c r="I496" s="636" t="str">
        <f>IFERROR(INDEX('показатель 504-п'!K:K,MATCH('УЦН 2.0 (24)'!A496,'показатель 504-п'!T:T,0)),"")</f>
        <v> </v>
      </c>
      <c r="J496" s="637" t="str">
        <f>IFERROR(INDEX('показатель 504-п'!L:L,MATCH('УЦН 2.0 (24)'!A496,'показатель 504-п'!T:T,0)),"")</f>
        <v xml:space="preserve">Мегафон(2G Низкое)</v>
      </c>
      <c r="K496" s="637" t="str">
        <f>IFERROR(INDEX('показатель 504-п'!M:M,MATCH('УЦН 2.0 (24)'!A496,'показатель 504-п'!T:T,0)),"")</f>
        <v xml:space="preserve">МТС(2G Низкое)</v>
      </c>
      <c r="L496" s="637" t="str">
        <f>IFERROR(INDEX('показатель 504-п'!N:N,MATCH('УЦН 2.0 (24)'!A496,'показатель 504-п'!T:T,0)),"")</f>
        <v xml:space="preserve">Теле2(3G Хорошее)</v>
      </c>
      <c r="M496" s="624"/>
      <c r="N496" s="622"/>
      <c r="O496" s="147"/>
      <c r="P496" s="147"/>
    </row>
    <row r="497" ht="14.25">
      <c r="A497" s="648">
        <v>789</v>
      </c>
      <c r="B497" s="649" t="str">
        <f>IFERROR(INDEX('показатель 504-п'!A:A,MATCH('УЦН 2.0 (24)'!A497,'показатель 504-п'!T:T,0)),"")</f>
        <v xml:space="preserve">Канский р-н</v>
      </c>
      <c r="C497" s="654" t="s">
        <v>317</v>
      </c>
      <c r="D497" s="636">
        <f>IFERROR(INDEX('показатель 504-п'!E:E,MATCH('УЦН 2.0 (24)'!A497,'показатель 504-п'!T:T,0)),"")</f>
        <v>256</v>
      </c>
      <c r="E497" s="652">
        <v>2</v>
      </c>
      <c r="F497" s="652"/>
      <c r="G497" s="660"/>
      <c r="H497" s="367" t="str">
        <f>IFERROR(INDEX('показатель 504-п'!J:J,MATCH('УЦН 2.0 (24)'!A497,'показатель 504-п'!T:T,0)),"")</f>
        <v xml:space="preserve">3G низ</v>
      </c>
      <c r="I497" s="636" t="str">
        <f>IFERROR(INDEX('показатель 504-п'!K:K,MATCH('УЦН 2.0 (24)'!A497,'показатель 504-п'!T:T,0)),"")</f>
        <v> </v>
      </c>
      <c r="J497" s="637" t="str">
        <f>IFERROR(INDEX('показатель 504-п'!L:L,MATCH('УЦН 2.0 (24)'!A497,'показатель 504-п'!T:T,0)),"")</f>
        <v> </v>
      </c>
      <c r="K497" s="637" t="str">
        <f>IFERROR(INDEX('показатель 504-п'!M:M,MATCH('УЦН 2.0 (24)'!A497,'показатель 504-п'!T:T,0)),"")</f>
        <v> </v>
      </c>
      <c r="L497" s="637" t="str">
        <f>IFERROR(INDEX('показатель 504-п'!N:N,MATCH('УЦН 2.0 (24)'!A497,'показатель 504-п'!T:T,0)),"")</f>
        <v xml:space="preserve">Теле2(3G Низкое)</v>
      </c>
      <c r="M497" s="624"/>
      <c r="N497" s="622"/>
      <c r="O497" s="147"/>
      <c r="P497" s="147"/>
    </row>
    <row r="498" ht="14.25">
      <c r="A498" s="648">
        <v>756</v>
      </c>
      <c r="B498" s="649" t="str">
        <f>IFERROR(INDEX('показатель 504-п'!A:A,MATCH('УЦН 2.0 (24)'!A498,'показатель 504-п'!T:T,0)),"")</f>
        <v xml:space="preserve">Канский р-н</v>
      </c>
      <c r="C498" s="654" t="s">
        <v>1551</v>
      </c>
      <c r="D498" s="636">
        <f>IFERROR(INDEX('показатель 504-п'!E:E,MATCH('УЦН 2.0 (24)'!A498,'показатель 504-п'!T:T,0)),"")</f>
        <v>111</v>
      </c>
      <c r="E498" s="652">
        <v>2</v>
      </c>
      <c r="F498" s="652"/>
      <c r="G498" s="660"/>
      <c r="H498" s="367" t="str">
        <f>IFERROR(INDEX('показатель 504-п'!J:J,MATCH('УЦН 2.0 (24)'!A498,'показатель 504-п'!T:T,0)),"")</f>
        <v xml:space="preserve">4G хор</v>
      </c>
      <c r="I498" s="636" t="str">
        <f>IFERROR(INDEX('показатель 504-п'!K:K,MATCH('УЦН 2.0 (24)'!A498,'показатель 504-п'!T:T,0)),"")</f>
        <v xml:space="preserve">Билайн(3G Хорошее)</v>
      </c>
      <c r="J498" s="637" t="str">
        <f>IFERROR(INDEX('показатель 504-п'!L:L,MATCH('УЦН 2.0 (24)'!A498,'показатель 504-п'!T:T,0)),"")</f>
        <v xml:space="preserve">Мегафон(2G Низкое)</v>
      </c>
      <c r="K498" s="637" t="str">
        <f>IFERROR(INDEX('показатель 504-п'!M:M,MATCH('УЦН 2.0 (24)'!A498,'показатель 504-п'!T:T,0)),"")</f>
        <v xml:space="preserve">МТС(3G Хорошее)</v>
      </c>
      <c r="L498" s="637" t="str">
        <f>IFERROR(INDEX('показатель 504-п'!N:N,MATCH('УЦН 2.0 (24)'!A498,'показатель 504-п'!T:T,0)),"")</f>
        <v xml:space="preserve">Теле2(4G Хорошее)</v>
      </c>
      <c r="M498" s="624"/>
      <c r="N498" s="622"/>
      <c r="O498" s="147"/>
      <c r="P498" s="147"/>
    </row>
    <row r="499" ht="14.25">
      <c r="A499" s="648">
        <v>784</v>
      </c>
      <c r="B499" s="649" t="str">
        <f>IFERROR(INDEX('показатель 504-п'!A:A,MATCH('УЦН 2.0 (24)'!A499,'показатель 504-п'!T:T,0)),"")</f>
        <v xml:space="preserve">Канский р-н</v>
      </c>
      <c r="C499" s="654" t="s">
        <v>315</v>
      </c>
      <c r="D499" s="636">
        <f>IFERROR(INDEX('показатель 504-п'!E:E,MATCH('УЦН 2.0 (24)'!A499,'показатель 504-п'!T:T,0)),"")</f>
        <v>248</v>
      </c>
      <c r="E499" s="652">
        <v>2</v>
      </c>
      <c r="F499" s="652"/>
      <c r="G499" s="660"/>
      <c r="H499" s="367" t="str">
        <f>IFERROR(INDEX('показатель 504-п'!J:J,MATCH('УЦН 2.0 (24)'!A499,'показатель 504-п'!T:T,0)),"")</f>
        <v xml:space="preserve">2G хор</v>
      </c>
      <c r="I499" s="636" t="str">
        <f>IFERROR(INDEX('показатель 504-п'!K:K,MATCH('УЦН 2.0 (24)'!A499,'показатель 504-п'!T:T,0)),"")</f>
        <v xml:space="preserve">Билайн(2G Низкое)</v>
      </c>
      <c r="J499" s="637" t="str">
        <f>IFERROR(INDEX('показатель 504-п'!L:L,MATCH('УЦН 2.0 (24)'!A499,'показатель 504-п'!T:T,0)),"")</f>
        <v xml:space="preserve">Мегафон(2G Низкое)</v>
      </c>
      <c r="K499" s="637" t="str">
        <f>IFERROR(INDEX('показатель 504-п'!M:M,MATCH('УЦН 2.0 (24)'!A499,'показатель 504-п'!T:T,0)),"")</f>
        <v xml:space="preserve">МТС(2G Хорошее)</v>
      </c>
      <c r="L499" s="637" t="str">
        <f>IFERROR(INDEX('показатель 504-п'!N:N,MATCH('УЦН 2.0 (24)'!A499,'показатель 504-п'!T:T,0)),"")</f>
        <v xml:space="preserve">Теле2(2G Хорошее)</v>
      </c>
      <c r="M499" s="624"/>
      <c r="N499" s="622"/>
      <c r="O499" s="147"/>
      <c r="P499" s="147"/>
    </row>
    <row r="500" ht="14.25">
      <c r="A500" s="648">
        <v>799</v>
      </c>
      <c r="B500" s="649" t="str">
        <f>IFERROR(INDEX('показатель 504-п'!A:A,MATCH('УЦН 2.0 (24)'!A500,'показатель 504-п'!T:T,0)),"")</f>
        <v xml:space="preserve">Каратузский р-н</v>
      </c>
      <c r="C500" s="654" t="s">
        <v>115</v>
      </c>
      <c r="D500" s="636">
        <f>IFERROR(INDEX('показатель 504-п'!E:E,MATCH('УЦН 2.0 (24)'!A500,'показатель 504-п'!T:T,0)),"")</f>
        <v>150</v>
      </c>
      <c r="E500" s="652">
        <v>2</v>
      </c>
      <c r="F500" s="652"/>
      <c r="G500" s="660"/>
      <c r="H500" s="367" t="str">
        <f>IFERROR(INDEX('показатель 504-п'!J:J,MATCH('УЦН 2.0 (24)'!A500,'показатель 504-п'!T:T,0)),"")</f>
        <v xml:space="preserve">4G хор</v>
      </c>
      <c r="I500" s="636">
        <f>IFERROR(INDEX('показатель 504-п'!K:K,MATCH('УЦН 2.0 (24)'!A500,'показатель 504-п'!T:T,0)),"")</f>
        <v>0</v>
      </c>
      <c r="J500" s="637" t="str">
        <f>IFERROR(INDEX('показатель 504-п'!L:L,MATCH('УЦН 2.0 (24)'!A500,'показатель 504-п'!T:T,0)),"")</f>
        <v xml:space="preserve">Мегафон(4G Хорошее)</v>
      </c>
      <c r="K500" s="637">
        <f>IFERROR(INDEX('показатель 504-п'!M:M,MATCH('УЦН 2.0 (24)'!A500,'показатель 504-п'!T:T,0)),"")</f>
        <v>0</v>
      </c>
      <c r="L500" s="637" t="str">
        <f>IFERROR(INDEX('показатель 504-п'!N:N,MATCH('УЦН 2.0 (24)'!A500,'показатель 504-п'!T:T,0)),"")</f>
        <v xml:space="preserve">Теле2(4G Хорошее)</v>
      </c>
      <c r="M500" s="624"/>
      <c r="N500" s="622"/>
      <c r="O500" s="147"/>
      <c r="P500" s="147"/>
    </row>
    <row r="501" ht="14.25">
      <c r="A501" s="648">
        <v>853</v>
      </c>
      <c r="B501" s="649" t="str">
        <f>IFERROR(INDEX('показатель 504-п'!A:A,MATCH('УЦН 2.0 (24)'!A501,'показатель 504-п'!T:T,0)),"")</f>
        <v xml:space="preserve">Козульский р-н</v>
      </c>
      <c r="C501" s="654" t="s">
        <v>1552</v>
      </c>
      <c r="D501" s="636">
        <f>IFERROR(INDEX('показатель 504-п'!E:E,MATCH('УЦН 2.0 (24)'!A501,'показатель 504-п'!T:T,0)),"")</f>
        <v>116</v>
      </c>
      <c r="E501" s="652">
        <v>2</v>
      </c>
      <c r="F501" s="652"/>
      <c r="G501" s="660"/>
      <c r="H501" s="367" t="str">
        <f>IFERROR(INDEX('показатель 504-п'!J:J,MATCH('УЦН 2.0 (24)'!A501,'показатель 504-п'!T:T,0)),"")</f>
        <v xml:space="preserve">2G хор</v>
      </c>
      <c r="I501" s="636" t="str">
        <f>IFERROR(INDEX('показатель 504-п'!K:K,MATCH('УЦН 2.0 (24)'!A501,'показатель 504-п'!T:T,0)),"")</f>
        <v xml:space="preserve">Билайн(2G Хорошее)</v>
      </c>
      <c r="J501" s="637" t="str">
        <f>IFERROR(INDEX('показатель 504-п'!L:L,MATCH('УЦН 2.0 (24)'!A501,'показатель 504-п'!T:T,0)),"")</f>
        <v xml:space="preserve">Мегафон(2G Хорошее)</v>
      </c>
      <c r="K501" s="637" t="str">
        <f>IFERROR(INDEX('показатель 504-п'!M:M,MATCH('УЦН 2.0 (24)'!A501,'показатель 504-п'!T:T,0)),"")</f>
        <v xml:space="preserve">МТС(2G Хорошее)</v>
      </c>
      <c r="L501" s="637" t="str">
        <f>IFERROR(INDEX('показатель 504-п'!N:N,MATCH('УЦН 2.0 (24)'!A501,'показатель 504-п'!T:T,0)),"")</f>
        <v xml:space="preserve">Теле2(2G Хорошее)</v>
      </c>
      <c r="M501" s="624"/>
      <c r="N501" s="622"/>
      <c r="O501" s="147"/>
      <c r="P501" s="147"/>
    </row>
    <row r="502" ht="14.25">
      <c r="A502" s="648">
        <v>851</v>
      </c>
      <c r="B502" s="649" t="str">
        <f>IFERROR(INDEX('показатель 504-п'!A:A,MATCH('УЦН 2.0 (24)'!A502,'показатель 504-п'!T:T,0)),"")</f>
        <v xml:space="preserve">Козульский р-н</v>
      </c>
      <c r="C502" s="654" t="s">
        <v>1553</v>
      </c>
      <c r="D502" s="636">
        <f>IFERROR(INDEX('показатель 504-п'!E:E,MATCH('УЦН 2.0 (24)'!A502,'показатель 504-п'!T:T,0)),"")</f>
        <v>436</v>
      </c>
      <c r="E502" s="652">
        <v>2</v>
      </c>
      <c r="F502" s="652"/>
      <c r="G502" s="660"/>
      <c r="H502" s="367" t="str">
        <f>IFERROR(INDEX('показатель 504-п'!J:J,MATCH('УЦН 2.0 (24)'!A502,'показатель 504-п'!T:T,0)),"")</f>
        <v xml:space="preserve">3G хор</v>
      </c>
      <c r="I502" s="636" t="str">
        <f>IFERROR(INDEX('показатель 504-п'!K:K,MATCH('УЦН 2.0 (24)'!A502,'показатель 504-п'!T:T,0)),"")</f>
        <v xml:space="preserve">Билайн(3G Хорошее)</v>
      </c>
      <c r="J502" s="637" t="str">
        <f>IFERROR(INDEX('показатель 504-п'!L:L,MATCH('УЦН 2.0 (24)'!A502,'показатель 504-п'!T:T,0)),"")</f>
        <v xml:space="preserve">Мегафон(3G Хорошее)</v>
      </c>
      <c r="K502" s="637" t="str">
        <f>IFERROR(INDEX('показатель 504-п'!M:M,MATCH('УЦН 2.0 (24)'!A502,'показатель 504-п'!T:T,0)),"")</f>
        <v xml:space="preserve">МТС(3G Хорошее)</v>
      </c>
      <c r="L502" s="637" t="str">
        <f>IFERROR(INDEX('показатель 504-п'!N:N,MATCH('УЦН 2.0 (24)'!A502,'показатель 504-п'!T:T,0)),"")</f>
        <v xml:space="preserve">Теле2(3G Хорошее)</v>
      </c>
      <c r="M502" s="624"/>
      <c r="N502" s="622"/>
      <c r="O502" s="147"/>
      <c r="P502" s="147"/>
    </row>
    <row r="503" ht="14.25">
      <c r="A503" s="648">
        <v>882</v>
      </c>
      <c r="B503" s="649" t="str">
        <f>IFERROR(INDEX('показатель 504-п'!A:A,MATCH('УЦН 2.0 (24)'!A503,'показатель 504-п'!T:T,0)),"")</f>
        <v xml:space="preserve">Краснотуранский р-н</v>
      </c>
      <c r="C503" s="654" t="s">
        <v>119</v>
      </c>
      <c r="D503" s="636">
        <f>IFERROR(INDEX('показатель 504-п'!E:E,MATCH('УЦН 2.0 (24)'!A503,'показатель 504-п'!T:T,0)),"")</f>
        <v>167</v>
      </c>
      <c r="E503" s="652">
        <v>2</v>
      </c>
      <c r="F503" s="652"/>
      <c r="G503" s="660"/>
      <c r="H503" s="367" t="str">
        <f>IFERROR(INDEX('показатель 504-п'!J:J,MATCH('УЦН 2.0 (24)'!A503,'показатель 504-п'!T:T,0)),"")</f>
        <v xml:space="preserve">4G хор</v>
      </c>
      <c r="I503" s="636" t="str">
        <f>IFERROR(INDEX('показатель 504-п'!K:K,MATCH('УЦН 2.0 (24)'!A503,'показатель 504-п'!T:T,0)),"")</f>
        <v> </v>
      </c>
      <c r="J503" s="637" t="str">
        <f>IFERROR(INDEX('показатель 504-п'!L:L,MATCH('УЦН 2.0 (24)'!A503,'показатель 504-п'!T:T,0)),"")</f>
        <v xml:space="preserve">Мегафон(4G Хорошее)</v>
      </c>
      <c r="K503" s="637" t="str">
        <f>IFERROR(INDEX('показатель 504-п'!M:M,MATCH('УЦН 2.0 (24)'!A503,'показатель 504-п'!T:T,0)),"")</f>
        <v> </v>
      </c>
      <c r="L503" s="637" t="str">
        <f>IFERROR(INDEX('показатель 504-п'!N:N,MATCH('УЦН 2.0 (24)'!A503,'показатель 504-п'!T:T,0)),"")</f>
        <v xml:space="preserve">Теле2(4G Хорошее)</v>
      </c>
      <c r="M503" s="624"/>
      <c r="N503" s="622"/>
      <c r="O503" s="147"/>
      <c r="P503" s="147"/>
    </row>
    <row r="504" ht="14.25">
      <c r="A504" s="648">
        <v>890</v>
      </c>
      <c r="B504" s="649" t="str">
        <f>IFERROR(INDEX('показатель 504-п'!A:A,MATCH('УЦН 2.0 (24)'!A504,'показатель 504-п'!T:T,0)),"")</f>
        <v xml:space="preserve">Краснотуранский р-н</v>
      </c>
      <c r="C504" s="654" t="s">
        <v>1554</v>
      </c>
      <c r="D504" s="636">
        <f>IFERROR(INDEX('показатель 504-п'!E:E,MATCH('УЦН 2.0 (24)'!A504,'показатель 504-п'!T:T,0)),"")</f>
        <v>177</v>
      </c>
      <c r="E504" s="652">
        <v>2</v>
      </c>
      <c r="F504" s="652"/>
      <c r="G504" s="660"/>
      <c r="H504" s="367" t="str">
        <f>IFERROR(INDEX('показатель 504-п'!J:J,MATCH('УЦН 2.0 (24)'!A504,'показатель 504-п'!T:T,0)),"")</f>
        <v xml:space="preserve">4G хор</v>
      </c>
      <c r="I504" s="636" t="str">
        <f>IFERROR(INDEX('показатель 504-п'!K:K,MATCH('УЦН 2.0 (24)'!A504,'показатель 504-п'!T:T,0)),"")</f>
        <v> </v>
      </c>
      <c r="J504" s="637" t="str">
        <f>IFERROR(INDEX('показатель 504-п'!L:L,MATCH('УЦН 2.0 (24)'!A504,'показатель 504-п'!T:T,0)),"")</f>
        <v xml:space="preserve">Мегафон(4G Хорошее)</v>
      </c>
      <c r="K504" s="637" t="str">
        <f>IFERROR(INDEX('показатель 504-п'!M:M,MATCH('УЦН 2.0 (24)'!A504,'показатель 504-п'!T:T,0)),"")</f>
        <v> </v>
      </c>
      <c r="L504" s="637" t="str">
        <f>IFERROR(INDEX('показатель 504-п'!N:N,MATCH('УЦН 2.0 (24)'!A504,'показатель 504-п'!T:T,0)),"")</f>
        <v xml:space="preserve">Теле2(4G Хорошее)</v>
      </c>
      <c r="M504" s="624"/>
      <c r="N504" s="622"/>
      <c r="O504" s="147"/>
      <c r="P504" s="147"/>
    </row>
    <row r="505" ht="14.25">
      <c r="A505" s="648">
        <v>941</v>
      </c>
      <c r="B505" s="649" t="str">
        <f>IFERROR(INDEX('показатель 504-п'!A:A,MATCH('УЦН 2.0 (24)'!A505,'показатель 504-п'!T:T,0)),"")</f>
        <v xml:space="preserve">Курагинский р-н</v>
      </c>
      <c r="C505" s="654" t="s">
        <v>120</v>
      </c>
      <c r="D505" s="636">
        <f>IFERROR(INDEX('показатель 504-п'!E:E,MATCH('УЦН 2.0 (24)'!A505,'показатель 504-п'!T:T,0)),"")</f>
        <v>247</v>
      </c>
      <c r="E505" s="652">
        <v>2</v>
      </c>
      <c r="F505" s="652"/>
      <c r="G505" s="660"/>
      <c r="H505" s="367" t="str">
        <f>IFERROR(INDEX('показатель 504-п'!J:J,MATCH('УЦН 2.0 (24)'!A505,'показатель 504-п'!T:T,0)),"")</f>
        <v xml:space="preserve">4G хор</v>
      </c>
      <c r="I505" s="636">
        <f>IFERROR(INDEX('показатель 504-п'!K:K,MATCH('УЦН 2.0 (24)'!A505,'показатель 504-п'!T:T,0)),"")</f>
        <v>0</v>
      </c>
      <c r="J505" s="637">
        <f>IFERROR(INDEX('показатель 504-п'!L:L,MATCH('УЦН 2.0 (24)'!A505,'показатель 504-п'!T:T,0)),"")</f>
        <v>0</v>
      </c>
      <c r="K505" s="637">
        <f>IFERROR(INDEX('показатель 504-п'!M:M,MATCH('УЦН 2.0 (24)'!A505,'показатель 504-п'!T:T,0)),"")</f>
        <v>0</v>
      </c>
      <c r="L505" s="637" t="str">
        <f>IFERROR(INDEX('показатель 504-п'!N:N,MATCH('УЦН 2.0 (24)'!A505,'показатель 504-п'!T:T,0)),"")</f>
        <v xml:space="preserve">Теле2(4G Хорошее)</v>
      </c>
      <c r="M505" s="624"/>
      <c r="N505" s="622"/>
      <c r="O505" s="147"/>
      <c r="P505" s="147"/>
    </row>
    <row r="506" ht="14.25">
      <c r="A506" s="648">
        <v>1001</v>
      </c>
      <c r="B506" s="649" t="str">
        <f>IFERROR(INDEX('показатель 504-п'!A:A,MATCH('УЦН 2.0 (24)'!A506,'показатель 504-п'!T:T,0)),"")</f>
        <v xml:space="preserve">Манский р-н</v>
      </c>
      <c r="C506" s="654" t="s">
        <v>1555</v>
      </c>
      <c r="D506" s="636">
        <f>IFERROR(INDEX('показатель 504-п'!E:E,MATCH('УЦН 2.0 (24)'!A506,'показатель 504-п'!T:T,0)),"")</f>
        <v>117</v>
      </c>
      <c r="E506" s="652">
        <v>2</v>
      </c>
      <c r="F506" s="652"/>
      <c r="G506" s="660"/>
      <c r="H506" s="367" t="str">
        <f>IFERROR(INDEX('показатель 504-п'!J:J,MATCH('УЦН 2.0 (24)'!A506,'показатель 504-п'!T:T,0)),"")</f>
        <v xml:space="preserve">2G низ</v>
      </c>
      <c r="I506" s="636" t="str">
        <f>IFERROR(INDEX('показатель 504-п'!K:K,MATCH('УЦН 2.0 (24)'!A506,'показатель 504-п'!T:T,0)),"")</f>
        <v> </v>
      </c>
      <c r="J506" s="637" t="str">
        <f>IFERROR(INDEX('показатель 504-п'!L:L,MATCH('УЦН 2.0 (24)'!A506,'показатель 504-п'!T:T,0)),"")</f>
        <v xml:space="preserve">Мегафон(2G Низкое)</v>
      </c>
      <c r="K506" s="637" t="str">
        <f>IFERROR(INDEX('показатель 504-п'!M:M,MATCH('УЦН 2.0 (24)'!A506,'показатель 504-п'!T:T,0)),"")</f>
        <v xml:space="preserve">МТС(2G Низкое)</v>
      </c>
      <c r="L506" s="637" t="str">
        <f>IFERROR(INDEX('показатель 504-п'!N:N,MATCH('УЦН 2.0 (24)'!A506,'показатель 504-п'!T:T,0)),"")</f>
        <v xml:space="preserve">Теле2(2G Низкое)</v>
      </c>
      <c r="M506" s="624"/>
      <c r="N506" s="622"/>
      <c r="O506" s="147"/>
      <c r="P506" s="147"/>
    </row>
    <row r="507" ht="14.25">
      <c r="A507" s="648">
        <v>1078</v>
      </c>
      <c r="B507" s="649" t="str">
        <f>IFERROR(INDEX('показатель 504-п'!A:A,MATCH('УЦН 2.0 (24)'!A507,'показатель 504-п'!T:T,0)),"")</f>
        <v xml:space="preserve">Назаровский р-н</v>
      </c>
      <c r="C507" s="654" t="s">
        <v>362</v>
      </c>
      <c r="D507" s="636">
        <f>IFERROR(INDEX('показатель 504-п'!E:E,MATCH('УЦН 2.0 (24)'!A507,'показатель 504-п'!T:T,0)),"")</f>
        <v>201</v>
      </c>
      <c r="E507" s="652">
        <v>2</v>
      </c>
      <c r="F507" s="652"/>
      <c r="G507" s="660"/>
      <c r="H507" s="367" t="str">
        <f>IFERROR(INDEX('показатель 504-п'!J:J,MATCH('УЦН 2.0 (24)'!A507,'показатель 504-п'!T:T,0)),"")</f>
        <v xml:space="preserve">4G хор</v>
      </c>
      <c r="I507" s="636" t="str">
        <f>IFERROR(INDEX('показатель 504-п'!K:K,MATCH('УЦН 2.0 (24)'!A507,'показатель 504-п'!T:T,0)),"")</f>
        <v xml:space="preserve">Билайн(2G Низкое)</v>
      </c>
      <c r="J507" s="637" t="str">
        <f>IFERROR(INDEX('показатель 504-п'!L:L,MATCH('УЦН 2.0 (24)'!A507,'показатель 504-п'!T:T,0)),"")</f>
        <v xml:space="preserve">Мегафон(2G Хорошее)</v>
      </c>
      <c r="K507" s="637" t="str">
        <f>IFERROR(INDEX('показатель 504-п'!M:M,MATCH('УЦН 2.0 (24)'!A507,'показатель 504-п'!T:T,0)),"")</f>
        <v xml:space="preserve">МТС(2G Хорошее)</v>
      </c>
      <c r="L507" s="637" t="str">
        <f>IFERROR(INDEX('показатель 504-п'!N:N,MATCH('УЦН 2.0 (24)'!A507,'показатель 504-п'!T:T,0)),"")</f>
        <v xml:space="preserve">Теле2(4G Хорошее)</v>
      </c>
      <c r="M507" s="624"/>
      <c r="N507" s="622"/>
      <c r="O507" s="147"/>
      <c r="P507" s="147"/>
    </row>
    <row r="508" ht="14.25">
      <c r="A508" s="648">
        <v>1159</v>
      </c>
      <c r="B508" s="649" t="str">
        <f>IFERROR(INDEX('показатель 504-п'!A:A,MATCH('УЦН 2.0 (24)'!A508,'показатель 504-п'!T:T,0)),"")</f>
        <v xml:space="preserve">Нижнеингашский р-н</v>
      </c>
      <c r="C508" s="654" t="s">
        <v>379</v>
      </c>
      <c r="D508" s="636">
        <f>IFERROR(INDEX('показатель 504-п'!E:E,MATCH('УЦН 2.0 (24)'!A508,'показатель 504-п'!T:T,0)),"")</f>
        <v>219</v>
      </c>
      <c r="E508" s="652">
        <v>2</v>
      </c>
      <c r="F508" s="652"/>
      <c r="G508" s="660"/>
      <c r="H508" s="367" t="str">
        <f>IFERROR(INDEX('показатель 504-п'!J:J,MATCH('УЦН 2.0 (24)'!A508,'показатель 504-п'!T:T,0)),"")</f>
        <v xml:space="preserve">4G хор</v>
      </c>
      <c r="I508" s="636">
        <f>IFERROR(INDEX('показатель 504-п'!K:K,MATCH('УЦН 2.0 (24)'!A508,'показатель 504-п'!T:T,0)),"")</f>
        <v>0</v>
      </c>
      <c r="J508" s="637">
        <f>IFERROR(INDEX('показатель 504-п'!L:L,MATCH('УЦН 2.0 (24)'!A508,'показатель 504-п'!T:T,0)),"")</f>
        <v>0</v>
      </c>
      <c r="K508" s="637" t="str">
        <f>IFERROR(INDEX('показатель 504-п'!M:M,MATCH('УЦН 2.0 (24)'!A508,'показатель 504-п'!T:T,0)),"")</f>
        <v xml:space="preserve">МТС(4G Хорошее)</v>
      </c>
      <c r="L508" s="637">
        <f>IFERROR(INDEX('показатель 504-п'!N:N,MATCH('УЦН 2.0 (24)'!A508,'показатель 504-п'!T:T,0)),"")</f>
        <v>0</v>
      </c>
      <c r="M508" s="624"/>
      <c r="N508" s="622"/>
      <c r="O508" s="147"/>
      <c r="P508" s="147"/>
    </row>
    <row r="509" ht="14.25">
      <c r="A509" s="648">
        <v>1167</v>
      </c>
      <c r="B509" s="649" t="str">
        <f>IFERROR(INDEX('показатель 504-п'!A:A,MATCH('УЦН 2.0 (24)'!A509,'показатель 504-п'!T:T,0)),"")</f>
        <v xml:space="preserve">Нижнеингашский р-н</v>
      </c>
      <c r="C509" s="654" t="s">
        <v>126</v>
      </c>
      <c r="D509" s="636">
        <f>IFERROR(INDEX('показатель 504-п'!E:E,MATCH('УЦН 2.0 (24)'!A509,'показатель 504-п'!T:T,0)),"")</f>
        <v>178</v>
      </c>
      <c r="E509" s="652">
        <v>2</v>
      </c>
      <c r="F509" s="652"/>
      <c r="G509" s="660"/>
      <c r="H509" s="367" t="str">
        <f>IFERROR(INDEX('показатель 504-п'!J:J,MATCH('УЦН 2.0 (24)'!A509,'показатель 504-п'!T:T,0)),"")</f>
        <v xml:space="preserve">4G хор</v>
      </c>
      <c r="I509" s="636" t="str">
        <f>IFERROR(INDEX('показатель 504-п'!K:K,MATCH('УЦН 2.0 (24)'!A509,'показатель 504-п'!T:T,0)),"")</f>
        <v> </v>
      </c>
      <c r="J509" s="637" t="str">
        <f>IFERROR(INDEX('показатель 504-п'!L:L,MATCH('УЦН 2.0 (24)'!A509,'показатель 504-п'!T:T,0)),"")</f>
        <v xml:space="preserve">Мегафон(4G Хорошее)</v>
      </c>
      <c r="K509" s="637" t="str">
        <f>IFERROR(INDEX('показатель 504-п'!M:M,MATCH('УЦН 2.0 (24)'!A509,'показатель 504-п'!T:T,0)),"")</f>
        <v> </v>
      </c>
      <c r="L509" s="637" t="str">
        <f>IFERROR(INDEX('показатель 504-п'!N:N,MATCH('УЦН 2.0 (24)'!A509,'показатель 504-п'!T:T,0)),"")</f>
        <v xml:space="preserve">Теле2(4G Хорошее)</v>
      </c>
      <c r="M509" s="624"/>
      <c r="N509" s="622"/>
      <c r="O509" s="147"/>
      <c r="P509" s="147"/>
    </row>
    <row r="510" ht="14.25">
      <c r="A510" s="648">
        <v>1240</v>
      </c>
      <c r="B510" s="649" t="str">
        <f>IFERROR(INDEX('показатель 504-п'!A:A,MATCH('УЦН 2.0 (24)'!A510,'показатель 504-п'!T:T,0)),"")</f>
        <v xml:space="preserve">Партизанский р-н</v>
      </c>
      <c r="C510" s="654" t="s">
        <v>1556</v>
      </c>
      <c r="D510" s="636">
        <f>IFERROR(INDEX('показатель 504-п'!E:E,MATCH('УЦН 2.0 (24)'!A510,'показатель 504-п'!T:T,0)),"")</f>
        <v>102</v>
      </c>
      <c r="E510" s="652">
        <v>2</v>
      </c>
      <c r="F510" s="652"/>
      <c r="G510" s="660"/>
      <c r="H510" s="367" t="str">
        <f>IFERROR(INDEX('показатель 504-п'!J:J,MATCH('УЦН 2.0 (24)'!A510,'показатель 504-п'!T:T,0)),"")</f>
        <v xml:space="preserve">2G низ</v>
      </c>
      <c r="I510" s="636" t="str">
        <f>IFERROR(INDEX('показатель 504-п'!K:K,MATCH('УЦН 2.0 (24)'!A510,'показатель 504-п'!T:T,0)),"")</f>
        <v xml:space="preserve">Билайн(2G Низкое)</v>
      </c>
      <c r="J510" s="637" t="str">
        <f>IFERROR(INDEX('показатель 504-п'!L:L,MATCH('УЦН 2.0 (24)'!A510,'показатель 504-п'!T:T,0)),"")</f>
        <v xml:space="preserve">Мегафон(2G Низкое)</v>
      </c>
      <c r="K510" s="637" t="str">
        <f>IFERROR(INDEX('показатель 504-п'!M:M,MATCH('УЦН 2.0 (24)'!A510,'показатель 504-п'!T:T,0)),"")</f>
        <v xml:space="preserve">МТС(2G Низкое)</v>
      </c>
      <c r="L510" s="637" t="str">
        <f>IFERROR(INDEX('показатель 504-п'!N:N,MATCH('УЦН 2.0 (24)'!A510,'показатель 504-п'!T:T,0)),"")</f>
        <v xml:space="preserve">Теле2(2G Низкое)</v>
      </c>
      <c r="M510" s="624"/>
      <c r="N510" s="622"/>
      <c r="O510" s="147"/>
      <c r="P510" s="147"/>
    </row>
    <row r="511" ht="14.25">
      <c r="A511" s="648">
        <v>1234</v>
      </c>
      <c r="B511" s="649" t="str">
        <f>IFERROR(INDEX('показатель 504-п'!A:A,MATCH('УЦН 2.0 (24)'!A511,'показатель 504-п'!T:T,0)),"")</f>
        <v xml:space="preserve">Партизанский р-н</v>
      </c>
      <c r="C511" s="654" t="s">
        <v>387</v>
      </c>
      <c r="D511" s="636">
        <f>IFERROR(INDEX('показатель 504-п'!E:E,MATCH('УЦН 2.0 (24)'!A511,'показатель 504-п'!T:T,0)),"")</f>
        <v>190</v>
      </c>
      <c r="E511" s="652">
        <v>2</v>
      </c>
      <c r="F511" s="652"/>
      <c r="G511" s="367"/>
      <c r="H511" s="367" t="str">
        <f>IFERROR(INDEX('показатель 504-п'!J:J,MATCH('УЦН 2.0 (24)'!A511,'показатель 504-п'!T:T,0)),"")</f>
        <v xml:space="preserve">4G хор</v>
      </c>
      <c r="I511" s="636" t="str">
        <f>IFERROR(INDEX('показатель 504-п'!K:K,MATCH('УЦН 2.0 (24)'!A511,'показатель 504-п'!T:T,0)),"")</f>
        <v> </v>
      </c>
      <c r="J511" s="637" t="str">
        <f>IFERROR(INDEX('показатель 504-п'!L:L,MATCH('УЦН 2.0 (24)'!A511,'показатель 504-п'!T:T,0)),"")</f>
        <v xml:space="preserve">Мегафон(4G Хорошее)</v>
      </c>
      <c r="K511" s="637" t="str">
        <f>IFERROR(INDEX('показатель 504-п'!M:M,MATCH('УЦН 2.0 (24)'!A511,'показатель 504-п'!T:T,0)),"")</f>
        <v> </v>
      </c>
      <c r="L511" s="637" t="str">
        <f>IFERROR(INDEX('показатель 504-п'!N:N,MATCH('УЦН 2.0 (24)'!A511,'показатель 504-п'!T:T,0)),"")</f>
        <v xml:space="preserve">Теле2(4G Хорошее)</v>
      </c>
      <c r="M511" s="624"/>
      <c r="N511" s="622"/>
      <c r="O511" s="147"/>
      <c r="P511" s="147"/>
    </row>
    <row r="512" ht="14.25">
      <c r="A512" s="648">
        <v>1298</v>
      </c>
      <c r="B512" s="649" t="str">
        <f>IFERROR(INDEX('показатель 504-п'!A:A,MATCH('УЦН 2.0 (24)'!A512,'показатель 504-п'!T:T,0)),"")</f>
        <v xml:space="preserve">Рыбинский р-н</v>
      </c>
      <c r="C512" s="654" t="s">
        <v>1557</v>
      </c>
      <c r="D512" s="636">
        <f>IFERROR(INDEX('показатель 504-п'!E:E,MATCH('УЦН 2.0 (24)'!A512,'показатель 504-п'!T:T,0)),"")</f>
        <v>148</v>
      </c>
      <c r="E512" s="652">
        <v>2</v>
      </c>
      <c r="F512" s="652"/>
      <c r="G512" s="367"/>
      <c r="H512" s="367" t="str">
        <f>IFERROR(INDEX('показатель 504-п'!J:J,MATCH('УЦН 2.0 (24)'!A512,'показатель 504-п'!T:T,0)),"")</f>
        <v xml:space="preserve">4G низ</v>
      </c>
      <c r="I512" s="636" t="str">
        <f>IFERROR(INDEX('показатель 504-п'!K:K,MATCH('УЦН 2.0 (24)'!A512,'показатель 504-п'!T:T,0)),"")</f>
        <v xml:space="preserve">Билайн(2G Низкое)</v>
      </c>
      <c r="J512" s="637" t="str">
        <f>IFERROR(INDEX('показатель 504-п'!L:L,MATCH('УЦН 2.0 (24)'!A512,'показатель 504-п'!T:T,0)),"")</f>
        <v xml:space="preserve">Мегафон(2G Низкое)</v>
      </c>
      <c r="K512" s="637" t="str">
        <f>IFERROR(INDEX('показатель 504-п'!M:M,MATCH('УЦН 2.0 (24)'!A512,'показатель 504-п'!T:T,0)),"")</f>
        <v xml:space="preserve">МТС(2G Низкое)</v>
      </c>
      <c r="L512" s="637" t="str">
        <f>IFERROR(INDEX('показатель 504-п'!N:N,MATCH('УЦН 2.0 (24)'!A512,'показатель 504-п'!T:T,0)),"")</f>
        <v xml:space="preserve">Теле2(4G Низкое)</v>
      </c>
      <c r="M512" s="624"/>
      <c r="N512" s="622"/>
      <c r="O512" s="147"/>
      <c r="P512" s="147"/>
    </row>
    <row r="513" ht="14.25">
      <c r="A513" s="648">
        <v>1300</v>
      </c>
      <c r="B513" s="649" t="str">
        <f>IFERROR(INDEX('показатель 504-п'!A:A,MATCH('УЦН 2.0 (24)'!A513,'показатель 504-п'!T:T,0)),"")</f>
        <v xml:space="preserve">Рыбинский р-н</v>
      </c>
      <c r="C513" s="654" t="s">
        <v>1558</v>
      </c>
      <c r="D513" s="636">
        <f>IFERROR(INDEX('показатель 504-п'!E:E,MATCH('УЦН 2.0 (24)'!A513,'показатель 504-п'!T:T,0)),"")</f>
        <v>120</v>
      </c>
      <c r="E513" s="652">
        <v>2</v>
      </c>
      <c r="F513" s="652"/>
      <c r="G513" s="660"/>
      <c r="H513" s="367" t="str">
        <f>IFERROR(INDEX('показатель 504-п'!J:J,MATCH('УЦН 2.0 (24)'!A513,'показатель 504-п'!T:T,0)),"")</f>
        <v xml:space="preserve">2G низ</v>
      </c>
      <c r="I513" s="636" t="str">
        <f>IFERROR(INDEX('показатель 504-п'!K:K,MATCH('УЦН 2.0 (24)'!A513,'показатель 504-п'!T:T,0)),"")</f>
        <v> </v>
      </c>
      <c r="J513" s="637" t="str">
        <f>IFERROR(INDEX('показатель 504-п'!L:L,MATCH('УЦН 2.0 (24)'!A513,'показатель 504-п'!T:T,0)),"")</f>
        <v xml:space="preserve">Мегафон(2G Низкое)</v>
      </c>
      <c r="K513" s="637" t="str">
        <f>IFERROR(INDEX('показатель 504-п'!M:M,MATCH('УЦН 2.0 (24)'!A513,'показатель 504-п'!T:T,0)),"")</f>
        <v> </v>
      </c>
      <c r="L513" s="637" t="str">
        <f>IFERROR(INDEX('показатель 504-п'!N:N,MATCH('УЦН 2.0 (24)'!A513,'показатель 504-п'!T:T,0)),"")</f>
        <v> </v>
      </c>
      <c r="M513" s="624"/>
      <c r="N513" s="622"/>
      <c r="O513" s="147"/>
      <c r="P513" s="147"/>
    </row>
    <row r="514" ht="14.25">
      <c r="A514" s="648">
        <v>1347</v>
      </c>
      <c r="B514" s="649" t="str">
        <f>IFERROR(INDEX('показатель 504-п'!A:A,MATCH('УЦН 2.0 (24)'!A514,'показатель 504-п'!T:T,0)),"")</f>
        <v xml:space="preserve">Саянский р-н</v>
      </c>
      <c r="C514" s="654" t="s">
        <v>399</v>
      </c>
      <c r="D514" s="636">
        <f>IFERROR(INDEX('показатель 504-п'!E:E,MATCH('УЦН 2.0 (24)'!A514,'показатель 504-п'!T:T,0)),"")</f>
        <v>262</v>
      </c>
      <c r="E514" s="652">
        <v>2</v>
      </c>
      <c r="F514" s="652"/>
      <c r="G514" s="367"/>
      <c r="H514" s="367" t="str">
        <f>IFERROR(INDEX('показатель 504-п'!J:J,MATCH('УЦН 2.0 (24)'!A514,'показатель 504-п'!T:T,0)),"")</f>
        <v xml:space="preserve">4G хор</v>
      </c>
      <c r="I514" s="636" t="str">
        <f>IFERROR(INDEX('показатель 504-п'!K:K,MATCH('УЦН 2.0 (24)'!A514,'показатель 504-п'!T:T,0)),"")</f>
        <v> </v>
      </c>
      <c r="J514" s="637" t="str">
        <f>IFERROR(INDEX('показатель 504-п'!L:L,MATCH('УЦН 2.0 (24)'!A514,'показатель 504-п'!T:T,0)),"")</f>
        <v> </v>
      </c>
      <c r="K514" s="637" t="str">
        <f>IFERROR(INDEX('показатель 504-п'!M:M,MATCH('УЦН 2.0 (24)'!A514,'показатель 504-п'!T:T,0)),"")</f>
        <v> </v>
      </c>
      <c r="L514" s="637" t="str">
        <f>IFERROR(INDEX('показатель 504-п'!N:N,MATCH('УЦН 2.0 (24)'!A514,'показатель 504-п'!T:T,0)),"")</f>
        <v xml:space="preserve">Теле2(4G Хорошее)</v>
      </c>
      <c r="M514" s="624"/>
      <c r="N514" s="622"/>
      <c r="O514" s="147"/>
      <c r="P514" s="147"/>
    </row>
    <row r="515" ht="14.25">
      <c r="A515" s="648">
        <v>1360</v>
      </c>
      <c r="B515" s="649" t="str">
        <f>IFERROR(INDEX('показатель 504-п'!A:A,MATCH('УЦН 2.0 (24)'!A515,'показатель 504-п'!T:T,0)),"")</f>
        <v xml:space="preserve">Саянский р-н</v>
      </c>
      <c r="C515" s="654" t="s">
        <v>1236</v>
      </c>
      <c r="D515" s="636">
        <f>IFERROR(INDEX('показатель 504-п'!E:E,MATCH('УЦН 2.0 (24)'!A515,'показатель 504-п'!T:T,0)),"")</f>
        <v>146</v>
      </c>
      <c r="E515" s="652">
        <v>2</v>
      </c>
      <c r="F515" s="652"/>
      <c r="G515" s="660"/>
      <c r="H515" s="367" t="str">
        <f>IFERROR(INDEX('показатель 504-п'!J:J,MATCH('УЦН 2.0 (24)'!A515,'показатель 504-п'!T:T,0)),"")</f>
        <v xml:space="preserve">4G хор</v>
      </c>
      <c r="I515" s="636">
        <f>IFERROR(INDEX('показатель 504-п'!K:K,MATCH('УЦН 2.0 (24)'!A515,'показатель 504-п'!T:T,0)),"")</f>
        <v>0</v>
      </c>
      <c r="J515" s="637" t="str">
        <f>IFERROR(INDEX('показатель 504-п'!L:L,MATCH('УЦН 2.0 (24)'!A515,'показатель 504-п'!T:T,0)),"")</f>
        <v xml:space="preserve">Мегафон(4G Хорошее)</v>
      </c>
      <c r="K515" s="637">
        <f>IFERROR(INDEX('показатель 504-п'!M:M,MATCH('УЦН 2.0 (24)'!A515,'показатель 504-п'!T:T,0)),"")</f>
        <v>0</v>
      </c>
      <c r="L515" s="637" t="str">
        <f>IFERROR(INDEX('показатель 504-п'!N:N,MATCH('УЦН 2.0 (24)'!A515,'показатель 504-п'!T:T,0)),"")</f>
        <v xml:space="preserve">Теле2(4G Хорошее)</v>
      </c>
      <c r="M515" s="624"/>
      <c r="N515" s="622"/>
      <c r="O515" s="147"/>
      <c r="P515" s="147"/>
    </row>
    <row r="516" ht="14.25">
      <c r="A516" s="648">
        <v>1405</v>
      </c>
      <c r="B516" s="649" t="str">
        <f>IFERROR(INDEX('показатель 504-п'!A:A,MATCH('УЦН 2.0 (24)'!A516,'показатель 504-п'!T:T,0)),"")</f>
        <v xml:space="preserve">Сухобузимский р-н</v>
      </c>
      <c r="C516" s="654" t="s">
        <v>1559</v>
      </c>
      <c r="D516" s="636">
        <f>IFERROR(INDEX('показатель 504-п'!E:E,MATCH('УЦН 2.0 (24)'!A516,'показатель 504-п'!T:T,0)),"")</f>
        <v>222</v>
      </c>
      <c r="E516" s="652">
        <v>2</v>
      </c>
      <c r="F516" s="652"/>
      <c r="G516" s="660"/>
      <c r="H516" s="367" t="str">
        <f>IFERROR(INDEX('показатель 504-п'!J:J,MATCH('УЦН 2.0 (24)'!A516,'показатель 504-п'!T:T,0)),"")</f>
        <v xml:space="preserve">2G низ</v>
      </c>
      <c r="I516" s="636" t="str">
        <f>IFERROR(INDEX('показатель 504-п'!K:K,MATCH('УЦН 2.0 (24)'!A516,'показатель 504-п'!T:T,0)),"")</f>
        <v> </v>
      </c>
      <c r="J516" s="637" t="str">
        <f>IFERROR(INDEX('показатель 504-п'!L:L,MATCH('УЦН 2.0 (24)'!A516,'показатель 504-п'!T:T,0)),"")</f>
        <v> </v>
      </c>
      <c r="K516" s="637" t="str">
        <f>IFERROR(INDEX('показатель 504-п'!M:M,MATCH('УЦН 2.0 (24)'!A516,'показатель 504-п'!T:T,0)),"")</f>
        <v> </v>
      </c>
      <c r="L516" s="637" t="str">
        <f>IFERROR(INDEX('показатель 504-п'!N:N,MATCH('УЦН 2.0 (24)'!A516,'показатель 504-п'!T:T,0)),"")</f>
        <v xml:space="preserve">Теле2(2G Низкое)</v>
      </c>
      <c r="M516" s="624"/>
      <c r="N516" s="622"/>
      <c r="O516" s="147"/>
      <c r="P516" s="147"/>
    </row>
    <row r="517" ht="14.25">
      <c r="A517" s="648">
        <v>1417</v>
      </c>
      <c r="B517" s="649" t="str">
        <f>IFERROR(INDEX('показатель 504-п'!A:A,MATCH('УЦН 2.0 (24)'!A517,'показатель 504-п'!T:T,0)),"")</f>
        <v xml:space="preserve">Сухобузимский р-н</v>
      </c>
      <c r="C517" s="654" t="s">
        <v>1560</v>
      </c>
      <c r="D517" s="636">
        <f>IFERROR(INDEX('показатель 504-п'!E:E,MATCH('УЦН 2.0 (24)'!A517,'показатель 504-п'!T:T,0)),"")</f>
        <v>174</v>
      </c>
      <c r="E517" s="652">
        <v>2</v>
      </c>
      <c r="F517" s="652"/>
      <c r="G517" s="367"/>
      <c r="H517" s="367" t="str">
        <f>IFERROR(INDEX('показатель 504-п'!J:J,MATCH('УЦН 2.0 (24)'!A517,'показатель 504-п'!T:T,0)),"")</f>
        <v xml:space="preserve">4G хор</v>
      </c>
      <c r="I517" s="636" t="str">
        <f>IFERROR(INDEX('показатель 504-п'!K:K,MATCH('УЦН 2.0 (24)'!A517,'показатель 504-п'!T:T,0)),"")</f>
        <v> </v>
      </c>
      <c r="J517" s="637" t="str">
        <f>IFERROR(INDEX('показатель 504-п'!L:L,MATCH('УЦН 2.0 (24)'!A517,'показатель 504-п'!T:T,0)),"")</f>
        <v xml:space="preserve">Мегафон(4G Хорошее)</v>
      </c>
      <c r="K517" s="637" t="str">
        <f>IFERROR(INDEX('показатель 504-п'!M:M,MATCH('УЦН 2.0 (24)'!A517,'показатель 504-п'!T:T,0)),"")</f>
        <v> </v>
      </c>
      <c r="L517" s="637" t="str">
        <f>IFERROR(INDEX('показатель 504-п'!N:N,MATCH('УЦН 2.0 (24)'!A517,'показатель 504-п'!T:T,0)),"")</f>
        <v xml:space="preserve">Теле2(4G Хорошее)</v>
      </c>
      <c r="M517" s="624"/>
      <c r="N517" s="622"/>
      <c r="O517" s="147"/>
      <c r="P517" s="147"/>
    </row>
    <row r="518" ht="14.25">
      <c r="A518" s="648">
        <v>1472</v>
      </c>
      <c r="B518" s="649" t="str">
        <f>IFERROR(INDEX('показатель 504-п'!A:A,MATCH('УЦН 2.0 (24)'!A518,'показатель 504-п'!T:T,0)),"")</f>
        <v xml:space="preserve">Тасеевский р-н</v>
      </c>
      <c r="C518" s="654" t="s">
        <v>1561</v>
      </c>
      <c r="D518" s="636">
        <f>IFERROR(INDEX('показатель 504-п'!E:E,MATCH('УЦН 2.0 (24)'!A518,'показатель 504-п'!T:T,0)),"")</f>
        <v>125</v>
      </c>
      <c r="E518" s="652">
        <v>2</v>
      </c>
      <c r="F518" s="652"/>
      <c r="G518" s="660"/>
      <c r="H518" s="367" t="str">
        <f>IFERROR(INDEX('показатель 504-п'!J:J,MATCH('УЦН 2.0 (24)'!A518,'показатель 504-п'!T:T,0)),"")</f>
        <v xml:space="preserve">4G хор</v>
      </c>
      <c r="I518" s="636" t="str">
        <f>IFERROR(INDEX('показатель 504-п'!K:K,MATCH('УЦН 2.0 (24)'!A518,'показатель 504-п'!T:T,0)),"")</f>
        <v> </v>
      </c>
      <c r="J518" s="637" t="str">
        <f>IFERROR(INDEX('показатель 504-п'!L:L,MATCH('УЦН 2.0 (24)'!A518,'показатель 504-п'!T:T,0)),"")</f>
        <v xml:space="preserve">Мегафон(4G Хорошее)</v>
      </c>
      <c r="K518" s="637" t="str">
        <f>IFERROR(INDEX('показатель 504-п'!M:M,MATCH('УЦН 2.0 (24)'!A518,'показатель 504-п'!T:T,0)),"")</f>
        <v> </v>
      </c>
      <c r="L518" s="637" t="str">
        <f>IFERROR(INDEX('показатель 504-п'!N:N,MATCH('УЦН 2.0 (24)'!A518,'показатель 504-п'!T:T,0)),"")</f>
        <v xml:space="preserve">Теле2(4G Хорошее)</v>
      </c>
      <c r="M518" s="624"/>
      <c r="N518" s="622"/>
      <c r="O518" s="147"/>
      <c r="P518" s="147"/>
    </row>
    <row r="519" ht="14.25">
      <c r="A519" s="648">
        <v>1466</v>
      </c>
      <c r="B519" s="649" t="str">
        <f>IFERROR(INDEX('показатель 504-п'!A:A,MATCH('УЦН 2.0 (24)'!A519,'показатель 504-п'!T:T,0)),"")</f>
        <v xml:space="preserve">Тасеевский р-н</v>
      </c>
      <c r="C519" s="654" t="s">
        <v>417</v>
      </c>
      <c r="D519" s="636">
        <f>IFERROR(INDEX('показатель 504-п'!E:E,MATCH('УЦН 2.0 (24)'!A519,'показатель 504-п'!T:T,0)),"")</f>
        <v>338</v>
      </c>
      <c r="E519" s="652">
        <v>2</v>
      </c>
      <c r="F519" s="652"/>
      <c r="G519" s="662"/>
      <c r="H519" s="367" t="str">
        <f>IFERROR(INDEX('показатель 504-п'!J:J,MATCH('УЦН 2.0 (24)'!A519,'показатель 504-п'!T:T,0)),"")</f>
        <v xml:space="preserve">4G хор</v>
      </c>
      <c r="I519" s="636">
        <f>IFERROR(INDEX('показатель 504-п'!K:K,MATCH('УЦН 2.0 (24)'!A519,'показатель 504-п'!T:T,0)),"")</f>
        <v>0</v>
      </c>
      <c r="J519" s="637" t="str">
        <f>IFERROR(INDEX('показатель 504-п'!L:L,MATCH('УЦН 2.0 (24)'!A519,'показатель 504-п'!T:T,0)),"")</f>
        <v xml:space="preserve">Мегафон(4G Хорошее)</v>
      </c>
      <c r="K519" s="637">
        <f>IFERROR(INDEX('показатель 504-п'!M:M,MATCH('УЦН 2.0 (24)'!A519,'показатель 504-п'!T:T,0)),"")</f>
        <v>0</v>
      </c>
      <c r="L519" s="637">
        <f>IFERROR(INDEX('показатель 504-п'!N:N,MATCH('УЦН 2.0 (24)'!A519,'показатель 504-п'!T:T,0)),"")</f>
        <v>0</v>
      </c>
      <c r="M519" s="624"/>
      <c r="N519" s="622"/>
      <c r="O519" s="147"/>
      <c r="P519" s="147"/>
    </row>
    <row r="520" ht="14.25">
      <c r="A520" s="648">
        <v>1474</v>
      </c>
      <c r="B520" s="649" t="str">
        <f>IFERROR(INDEX('показатель 504-п'!A:A,MATCH('УЦН 2.0 (24)'!A520,'показатель 504-п'!T:T,0)),"")</f>
        <v xml:space="preserve">Тасеевский р-н</v>
      </c>
      <c r="C520" s="654" t="s">
        <v>418</v>
      </c>
      <c r="D520" s="636">
        <f>IFERROR(INDEX('показатель 504-п'!E:E,MATCH('УЦН 2.0 (24)'!A520,'показатель 504-п'!T:T,0)),"")</f>
        <v>287</v>
      </c>
      <c r="E520" s="652">
        <v>2</v>
      </c>
      <c r="F520" s="652"/>
      <c r="G520" s="367"/>
      <c r="H520" s="367" t="str">
        <f>IFERROR(INDEX('показатель 504-п'!J:J,MATCH('УЦН 2.0 (24)'!A520,'показатель 504-п'!T:T,0)),"")</f>
        <v xml:space="preserve">4G хор</v>
      </c>
      <c r="I520" s="636">
        <f>IFERROR(INDEX('показатель 504-п'!K:K,MATCH('УЦН 2.0 (24)'!A520,'показатель 504-п'!T:T,0)),"")</f>
        <v>0</v>
      </c>
      <c r="J520" s="637">
        <f>IFERROR(INDEX('показатель 504-п'!L:L,MATCH('УЦН 2.0 (24)'!A520,'показатель 504-п'!T:T,0)),"")</f>
        <v>0</v>
      </c>
      <c r="K520" s="637">
        <f>IFERROR(INDEX('показатель 504-п'!M:M,MATCH('УЦН 2.0 (24)'!A520,'показатель 504-п'!T:T,0)),"")</f>
        <v>0</v>
      </c>
      <c r="L520" s="637" t="str">
        <f>IFERROR(INDEX('показатель 504-п'!N:N,MATCH('УЦН 2.0 (24)'!A520,'показатель 504-п'!T:T,0)),"")</f>
        <v xml:space="preserve">Теле2(4G Хорошее)</v>
      </c>
      <c r="M520" s="624"/>
      <c r="N520" s="622"/>
      <c r="O520" s="147"/>
      <c r="P520" s="147"/>
    </row>
    <row r="521" ht="14.25">
      <c r="A521" s="648">
        <v>1450</v>
      </c>
      <c r="B521" s="649" t="str">
        <f>IFERROR(INDEX('показатель 504-п'!A:A,MATCH('УЦН 2.0 (24)'!A521,'показатель 504-п'!T:T,0)),"")</f>
        <v xml:space="preserve">Таймырский Долгано-Ненецкий р-н</v>
      </c>
      <c r="C521" s="654" t="s">
        <v>648</v>
      </c>
      <c r="D521" s="636">
        <f>IFERROR(INDEX('показатель 504-п'!E:E,MATCH('УЦН 2.0 (24)'!A521,'показатель 504-п'!T:T,0)),"")</f>
        <v>327</v>
      </c>
      <c r="E521" s="652">
        <v>2</v>
      </c>
      <c r="F521" s="652"/>
      <c r="G521" s="662"/>
      <c r="H521" s="367" t="str">
        <f>IFERROR(INDEX('показатель 504-п'!J:J,MATCH('УЦН 2.0 (24)'!A521,'показатель 504-п'!T:T,0)),"")</f>
        <v xml:space="preserve">4G хор</v>
      </c>
      <c r="I521" s="636">
        <f>IFERROR(INDEX('показатель 504-п'!K:K,MATCH('УЦН 2.0 (24)'!A521,'показатель 504-п'!T:T,0)),"")</f>
        <v>0</v>
      </c>
      <c r="J521" s="637">
        <f>IFERROR(INDEX('показатель 504-п'!L:L,MATCH('УЦН 2.0 (24)'!A521,'показатель 504-п'!T:T,0)),"")</f>
        <v>0</v>
      </c>
      <c r="K521" s="637" t="str">
        <f>IFERROR(INDEX('показатель 504-п'!M:M,MATCH('УЦН 2.0 (24)'!A521,'показатель 504-п'!T:T,0)),"")</f>
        <v xml:space="preserve">МТС(4G Хорошее)</v>
      </c>
      <c r="L521" s="637">
        <f>IFERROR(INDEX('показатель 504-п'!N:N,MATCH('УЦН 2.0 (24)'!A521,'показатель 504-п'!T:T,0)),"")</f>
        <v>0</v>
      </c>
      <c r="M521" s="624"/>
      <c r="N521" s="622"/>
      <c r="O521" s="147"/>
      <c r="P521" s="147"/>
    </row>
    <row r="522" ht="14.25">
      <c r="A522" s="648">
        <v>1570</v>
      </c>
      <c r="B522" s="649" t="str">
        <f>IFERROR(INDEX('показатель 504-п'!A:A,MATCH('УЦН 2.0 (24)'!A522,'показатель 504-п'!T:T,0)),"")</f>
        <v xml:space="preserve">Ужурский р-н</v>
      </c>
      <c r="C522" s="654" t="s">
        <v>806</v>
      </c>
      <c r="D522" s="636">
        <f>IFERROR(INDEX('показатель 504-п'!E:E,MATCH('УЦН 2.0 (24)'!A522,'показатель 504-п'!T:T,0)),"")</f>
        <v>174</v>
      </c>
      <c r="E522" s="652">
        <v>2</v>
      </c>
      <c r="F522" s="652"/>
      <c r="G522" s="662"/>
      <c r="H522" s="367" t="str">
        <f>IFERROR(INDEX('показатель 504-п'!J:J,MATCH('УЦН 2.0 (24)'!A522,'показатель 504-п'!T:T,0)),"")</f>
        <v xml:space="preserve">2G хор</v>
      </c>
      <c r="I522" s="636" t="str">
        <f>IFERROR(INDEX('показатель 504-п'!K:K,MATCH('УЦН 2.0 (24)'!A522,'показатель 504-п'!T:T,0)),"")</f>
        <v xml:space="preserve">Билайн(2G Низкое)</v>
      </c>
      <c r="J522" s="637" t="str">
        <f>IFERROR(INDEX('показатель 504-п'!L:L,MATCH('УЦН 2.0 (24)'!A522,'показатель 504-п'!T:T,0)),"")</f>
        <v xml:space="preserve">Мегафон(2G Низкое)</v>
      </c>
      <c r="K522" s="637" t="str">
        <f>IFERROR(INDEX('показатель 504-п'!M:M,MATCH('УЦН 2.0 (24)'!A522,'показатель 504-п'!T:T,0)),"")</f>
        <v xml:space="preserve">МТС(2G Низкое)</v>
      </c>
      <c r="L522" s="637" t="str">
        <f>IFERROR(INDEX('показатель 504-п'!N:N,MATCH('УЦН 2.0 (24)'!A522,'показатель 504-п'!T:T,0)),"")</f>
        <v xml:space="preserve">Теле2(2G Хорошее)</v>
      </c>
      <c r="M522" s="624"/>
      <c r="N522" s="622"/>
      <c r="O522" s="147"/>
      <c r="P522" s="147"/>
    </row>
    <row r="523" ht="14.25">
      <c r="A523" s="648">
        <v>1544</v>
      </c>
      <c r="B523" s="649" t="str">
        <f>IFERROR(INDEX('показатель 504-п'!A:A,MATCH('УЦН 2.0 (24)'!A523,'показатель 504-п'!T:T,0)),"")</f>
        <v xml:space="preserve">Ужурский р-н</v>
      </c>
      <c r="C523" s="654" t="s">
        <v>1562</v>
      </c>
      <c r="D523" s="636">
        <f>IFERROR(INDEX('показатель 504-п'!E:E,MATCH('УЦН 2.0 (24)'!A523,'показатель 504-п'!T:T,0)),"")</f>
        <v>213</v>
      </c>
      <c r="E523" s="652">
        <v>2</v>
      </c>
      <c r="F523" s="652"/>
      <c r="G523" s="637"/>
      <c r="H523" s="367" t="str">
        <f>IFERROR(INDEX('показатель 504-п'!J:J,MATCH('УЦН 2.0 (24)'!A523,'показатель 504-п'!T:T,0)),"")</f>
        <v xml:space="preserve">4G хор</v>
      </c>
      <c r="I523" s="636" t="str">
        <f>IFERROR(INDEX('показатель 504-п'!K:K,MATCH('УЦН 2.0 (24)'!A523,'показатель 504-п'!T:T,0)),"")</f>
        <v> </v>
      </c>
      <c r="J523" s="637" t="str">
        <f>IFERROR(INDEX('показатель 504-п'!L:L,MATCH('УЦН 2.0 (24)'!A523,'показатель 504-п'!T:T,0)),"")</f>
        <v xml:space="preserve">Мегафон(4G Хорошее)</v>
      </c>
      <c r="K523" s="637" t="str">
        <f>IFERROR(INDEX('показатель 504-п'!M:M,MATCH('УЦН 2.0 (24)'!A523,'показатель 504-п'!T:T,0)),"")</f>
        <v> </v>
      </c>
      <c r="L523" s="637" t="str">
        <f>IFERROR(INDEX('показатель 504-п'!N:N,MATCH('УЦН 2.0 (24)'!A523,'показатель 504-п'!T:T,0)),"")</f>
        <v xml:space="preserve">Теле2(4G Хорошее)</v>
      </c>
      <c r="M523" s="624"/>
      <c r="N523" s="622"/>
      <c r="O523" s="147"/>
      <c r="P523" s="147"/>
    </row>
    <row r="524" ht="14.25">
      <c r="A524" s="648">
        <v>1571</v>
      </c>
      <c r="B524" s="649" t="str">
        <f>IFERROR(INDEX('показатель 504-п'!A:A,MATCH('УЦН 2.0 (24)'!A524,'показатель 504-п'!T:T,0)),"")</f>
        <v xml:space="preserve">Ужурский р-н</v>
      </c>
      <c r="C524" s="654" t="s">
        <v>1563</v>
      </c>
      <c r="D524" s="636">
        <f>IFERROR(INDEX('показатель 504-п'!E:E,MATCH('УЦН 2.0 (24)'!A524,'показатель 504-п'!T:T,0)),"")</f>
        <v>207</v>
      </c>
      <c r="E524" s="652">
        <v>2</v>
      </c>
      <c r="F524" s="652"/>
      <c r="G524" s="662"/>
      <c r="H524" s="367" t="str">
        <f>IFERROR(INDEX('показатель 504-п'!J:J,MATCH('УЦН 2.0 (24)'!A524,'показатель 504-п'!T:T,0)),"")</f>
        <v xml:space="preserve">4G хор</v>
      </c>
      <c r="I524" s="636" t="str">
        <f>IFERROR(INDEX('показатель 504-п'!K:K,MATCH('УЦН 2.0 (24)'!A524,'показатель 504-п'!T:T,0)),"")</f>
        <v xml:space="preserve">Билайн(4G Низкое)</v>
      </c>
      <c r="J524" s="637" t="str">
        <f>IFERROR(INDEX('показатель 504-п'!L:L,MATCH('УЦН 2.0 (24)'!A524,'показатель 504-п'!T:T,0)),"")</f>
        <v xml:space="preserve">Мегафон(4G Низкое)</v>
      </c>
      <c r="K524" s="637" t="str">
        <f>IFERROR(INDEX('показатель 504-п'!M:M,MATCH('УЦН 2.0 (24)'!A524,'показатель 504-п'!T:T,0)),"")</f>
        <v> </v>
      </c>
      <c r="L524" s="637" t="str">
        <f>IFERROR(INDEX('показатель 504-п'!N:N,MATCH('УЦН 2.0 (24)'!A524,'показатель 504-п'!T:T,0)),"")</f>
        <v xml:space="preserve">Теле2(4G Хорошее)</v>
      </c>
      <c r="M524" s="624"/>
      <c r="N524" s="622"/>
      <c r="O524" s="147"/>
      <c r="P524" s="147"/>
    </row>
    <row r="525" ht="14.25">
      <c r="A525" s="648">
        <v>1555</v>
      </c>
      <c r="B525" s="649" t="str">
        <f>IFERROR(INDEX('показатель 504-п'!A:A,MATCH('УЦН 2.0 (24)'!A525,'показатель 504-п'!T:T,0)),"")</f>
        <v xml:space="preserve">Ужурский р-н</v>
      </c>
      <c r="C525" s="654" t="s">
        <v>426</v>
      </c>
      <c r="D525" s="636">
        <f>IFERROR(INDEX('показатель 504-п'!E:E,MATCH('УЦН 2.0 (24)'!A525,'показатель 504-п'!T:T,0)),"")</f>
        <v>220</v>
      </c>
      <c r="E525" s="652">
        <v>2</v>
      </c>
      <c r="F525" s="652"/>
      <c r="G525" s="662"/>
      <c r="H525" s="367" t="str">
        <f>IFERROR(INDEX('показатель 504-п'!J:J,MATCH('УЦН 2.0 (24)'!A525,'показатель 504-п'!T:T,0)),"")</f>
        <v xml:space="preserve">2G низ</v>
      </c>
      <c r="I525" s="636" t="str">
        <f>IFERROR(INDEX('показатель 504-п'!K:K,MATCH('УЦН 2.0 (24)'!A525,'показатель 504-п'!T:T,0)),"")</f>
        <v xml:space="preserve">Билайн(2G Низкое)</v>
      </c>
      <c r="J525" s="637" t="str">
        <f>IFERROR(INDEX('показатель 504-п'!L:L,MATCH('УЦН 2.0 (24)'!A525,'показатель 504-п'!T:T,0)),"")</f>
        <v> </v>
      </c>
      <c r="K525" s="637" t="str">
        <f>IFERROR(INDEX('показатель 504-п'!M:M,MATCH('УЦН 2.0 (24)'!A525,'показатель 504-п'!T:T,0)),"")</f>
        <v> </v>
      </c>
      <c r="L525" s="637" t="str">
        <f>IFERROR(INDEX('показатель 504-п'!N:N,MATCH('УЦН 2.0 (24)'!A525,'показатель 504-п'!T:T,0)),"")</f>
        <v xml:space="preserve">Теле2(2G Низкое)</v>
      </c>
      <c r="M525" s="624"/>
      <c r="N525" s="622"/>
      <c r="O525" s="147"/>
      <c r="P525" s="147"/>
    </row>
    <row r="526" ht="14.25">
      <c r="A526" s="648">
        <v>1683</v>
      </c>
      <c r="B526" s="649" t="str">
        <f>IFERROR(INDEX('показатель 504-п'!A:A,MATCH('УЦН 2.0 (24)'!A526,'показатель 504-п'!T:T,0)),"")</f>
        <v xml:space="preserve">Шушенский р-н</v>
      </c>
      <c r="C526" s="654" t="s">
        <v>1564</v>
      </c>
      <c r="D526" s="636">
        <f>IFERROR(INDEX('показатель 504-п'!E:E,MATCH('УЦН 2.0 (24)'!A526,'показатель 504-п'!T:T,0)),"")</f>
        <v>117</v>
      </c>
      <c r="E526" s="652">
        <v>2</v>
      </c>
      <c r="F526" s="652"/>
      <c r="G526" s="660"/>
      <c r="H526" s="367" t="str">
        <f>IFERROR(INDEX('показатель 504-п'!J:J,MATCH('УЦН 2.0 (24)'!A526,'показатель 504-п'!T:T,0)),"")</f>
        <v xml:space="preserve">2G низ</v>
      </c>
      <c r="I526" s="636" t="str">
        <f>IFERROR(INDEX('показатель 504-п'!K:K,MATCH('УЦН 2.0 (24)'!A526,'показатель 504-п'!T:T,0)),"")</f>
        <v xml:space="preserve">Билайн(2G Низкое)</v>
      </c>
      <c r="J526" s="637" t="str">
        <f>IFERROR(INDEX('показатель 504-п'!L:L,MATCH('УЦН 2.0 (24)'!A526,'показатель 504-п'!T:T,0)),"")</f>
        <v xml:space="preserve">Мегафон(2G Низкое)</v>
      </c>
      <c r="K526" s="637" t="str">
        <f>IFERROR(INDEX('показатель 504-п'!M:M,MATCH('УЦН 2.0 (24)'!A526,'показатель 504-п'!T:T,0)),"")</f>
        <v xml:space="preserve">МТС(2G Низкое)</v>
      </c>
      <c r="L526" s="637" t="str">
        <f>IFERROR(INDEX('показатель 504-п'!N:N,MATCH('УЦН 2.0 (24)'!A526,'показатель 504-п'!T:T,0)),"")</f>
        <v xml:space="preserve">Теле2(2G Низкое)</v>
      </c>
      <c r="M526" s="624"/>
      <c r="N526" s="622"/>
      <c r="O526" s="147"/>
      <c r="P526" s="147"/>
    </row>
    <row r="527" ht="14.25">
      <c r="A527" s="648">
        <v>1686</v>
      </c>
      <c r="B527" s="649" t="str">
        <f>IFERROR(INDEX('показатель 504-п'!A:A,MATCH('УЦН 2.0 (24)'!A527,'показатель 504-п'!T:T,0)),"")</f>
        <v xml:space="preserve">Шушенский р-н</v>
      </c>
      <c r="C527" s="654" t="s">
        <v>629</v>
      </c>
      <c r="D527" s="636">
        <f>IFERROR(INDEX('показатель 504-п'!E:E,MATCH('УЦН 2.0 (24)'!A527,'показатель 504-п'!T:T,0)),"")</f>
        <v>191</v>
      </c>
      <c r="E527" s="652">
        <v>2</v>
      </c>
      <c r="F527" s="652"/>
      <c r="G527" s="662"/>
      <c r="H527" s="367" t="str">
        <f>IFERROR(INDEX('показатель 504-п'!J:J,MATCH('УЦН 2.0 (24)'!A527,'показатель 504-п'!T:T,0)),"")</f>
        <v xml:space="preserve">4G хор</v>
      </c>
      <c r="I527" s="636">
        <f>IFERROR(INDEX('показатель 504-п'!K:K,MATCH('УЦН 2.0 (24)'!A527,'показатель 504-п'!T:T,0)),"")</f>
        <v>0</v>
      </c>
      <c r="J527" s="637">
        <f>IFERROR(INDEX('показатель 504-п'!L:L,MATCH('УЦН 2.0 (24)'!A527,'показатель 504-п'!T:T,0)),"")</f>
        <v>0</v>
      </c>
      <c r="K527" s="637">
        <f>IFERROR(INDEX('показатель 504-п'!M:M,MATCH('УЦН 2.0 (24)'!A527,'показатель 504-п'!T:T,0)),"")</f>
        <v>0</v>
      </c>
      <c r="L527" s="637" t="str">
        <f>IFERROR(INDEX('показатель 504-п'!N:N,MATCH('УЦН 2.0 (24)'!A527,'показатель 504-п'!T:T,0)),"")</f>
        <v xml:space="preserve">Теле2(4G Хорошее)</v>
      </c>
      <c r="M527" s="624"/>
      <c r="N527" s="622"/>
      <c r="O527" s="147"/>
      <c r="P527" s="147"/>
    </row>
    <row r="528" ht="14.25">
      <c r="A528" s="648">
        <v>1703</v>
      </c>
      <c r="B528" s="649" t="str">
        <f>IFERROR(INDEX('показатель 504-п'!A:A,MATCH('УЦН 2.0 (24)'!A528,'показатель 504-п'!T:T,0)),"")</f>
        <v xml:space="preserve">Эвенкийский р-н</v>
      </c>
      <c r="C528" s="654" t="s">
        <v>1565</v>
      </c>
      <c r="D528" s="636">
        <f>IFERROR(INDEX('показатель 504-п'!E:E,MATCH('УЦН 2.0 (24)'!A528,'показатель 504-п'!T:T,0)),"")</f>
        <v>198</v>
      </c>
      <c r="E528" s="652">
        <v>2</v>
      </c>
      <c r="F528" s="652"/>
      <c r="G528" s="662"/>
      <c r="H528" s="367" t="str">
        <f>IFERROR(INDEX('показатель 504-п'!J:J,MATCH('УЦН 2.0 (24)'!A528,'показатель 504-п'!T:T,0)),"")</f>
        <v>-</v>
      </c>
      <c r="I528" s="636" t="str">
        <f>IFERROR(INDEX('показатель 504-п'!K:K,MATCH('УЦН 2.0 (24)'!A528,'показатель 504-п'!T:T,0)),"")</f>
        <v> </v>
      </c>
      <c r="J528" s="637" t="str">
        <f>IFERROR(INDEX('показатель 504-п'!L:L,MATCH('УЦН 2.0 (24)'!A528,'показатель 504-п'!T:T,0)),"")</f>
        <v> </v>
      </c>
      <c r="K528" s="637" t="str">
        <f>IFERROR(INDEX('показатель 504-п'!M:M,MATCH('УЦН 2.0 (24)'!A528,'показатель 504-п'!T:T,0)),"")</f>
        <v> </v>
      </c>
      <c r="L528" s="637" t="str">
        <f>IFERROR(INDEX('показатель 504-п'!N:N,MATCH('УЦН 2.0 (24)'!A528,'показатель 504-п'!T:T,0)),"")</f>
        <v> </v>
      </c>
      <c r="M528" s="624"/>
      <c r="N528" s="622"/>
      <c r="O528" s="147"/>
      <c r="P528" s="147"/>
    </row>
    <row r="529" ht="14.25">
      <c r="A529" s="648">
        <v>1280</v>
      </c>
      <c r="B529" s="649" t="str">
        <f>IFERROR(INDEX('показатель 504-п'!A:A,MATCH('УЦН 2.0 (24)'!A529,'показатель 504-п'!T:T,0)),"")</f>
        <v xml:space="preserve">Пировский округ</v>
      </c>
      <c r="C529" s="654" t="s">
        <v>392</v>
      </c>
      <c r="D529" s="636">
        <f>IFERROR(INDEX('показатель 504-п'!E:E,MATCH('УЦН 2.0 (24)'!A529,'показатель 504-п'!T:T,0)),"")</f>
        <v>177</v>
      </c>
      <c r="E529" s="652">
        <v>1</v>
      </c>
      <c r="F529" s="652"/>
      <c r="G529" s="662"/>
      <c r="H529" s="367" t="str">
        <f>IFERROR(INDEX('показатель 504-п'!J:J,MATCH('УЦН 2.0 (24)'!A529,'показатель 504-п'!T:T,0)),"")</f>
        <v xml:space="preserve">4G хор</v>
      </c>
      <c r="I529" s="636" t="str">
        <f>IFERROR(INDEX('показатель 504-п'!K:K,MATCH('УЦН 2.0 (24)'!A529,'показатель 504-п'!T:T,0)),"")</f>
        <v xml:space="preserve">Билайн(4G Низкое)</v>
      </c>
      <c r="J529" s="637" t="str">
        <f>IFERROR(INDEX('показатель 504-п'!L:L,MATCH('УЦН 2.0 (24)'!A529,'показатель 504-п'!T:T,0)),"")</f>
        <v xml:space="preserve">Мегафон(4G Хорошее)</v>
      </c>
      <c r="K529" s="637" t="str">
        <f>IFERROR(INDEX('показатель 504-п'!M:M,MATCH('УЦН 2.0 (24)'!A529,'показатель 504-п'!T:T,0)),"")</f>
        <v> </v>
      </c>
      <c r="L529" s="637" t="str">
        <f>IFERROR(INDEX('показатель 504-п'!N:N,MATCH('УЦН 2.0 (24)'!A529,'показатель 504-п'!T:T,0)),"")</f>
        <v xml:space="preserve">Теле2(4G Хорошее)</v>
      </c>
      <c r="M529" s="624"/>
      <c r="N529" s="622"/>
      <c r="O529" s="147"/>
      <c r="P529" s="147"/>
    </row>
    <row r="530" ht="14.25">
      <c r="A530" s="648">
        <v>1529</v>
      </c>
      <c r="B530" s="649" t="str">
        <f>IFERROR(INDEX('показатель 504-п'!A:A,MATCH('УЦН 2.0 (24)'!A530,'показатель 504-п'!T:T,0)),"")</f>
        <v xml:space="preserve">Тюхтетский округ</v>
      </c>
      <c r="C530" s="654" t="s">
        <v>146</v>
      </c>
      <c r="D530" s="636">
        <f>IFERROR(INDEX('показатель 504-п'!E:E,MATCH('УЦН 2.0 (24)'!A530,'показатель 504-п'!T:T,0)),"")</f>
        <v>169</v>
      </c>
      <c r="E530" s="652">
        <v>1</v>
      </c>
      <c r="F530" s="652"/>
      <c r="G530" s="662"/>
      <c r="H530" s="367" t="str">
        <f>IFERROR(INDEX('показатель 504-п'!J:J,MATCH('УЦН 2.0 (24)'!A530,'показатель 504-п'!T:T,0)),"")</f>
        <v xml:space="preserve">4G хор</v>
      </c>
      <c r="I530" s="636" t="str">
        <f>IFERROR(INDEX('показатель 504-п'!K:K,MATCH('УЦН 2.0 (24)'!A530,'показатель 504-п'!T:T,0)),"")</f>
        <v> </v>
      </c>
      <c r="J530" s="637" t="str">
        <f>IFERROR(INDEX('показатель 504-п'!L:L,MATCH('УЦН 2.0 (24)'!A530,'показатель 504-п'!T:T,0)),"")</f>
        <v xml:space="preserve">Мегафон(4G Хорошее)</v>
      </c>
      <c r="K530" s="637" t="str">
        <f>IFERROR(INDEX('показатель 504-п'!M:M,MATCH('УЦН 2.0 (24)'!A530,'показатель 504-п'!T:T,0)),"")</f>
        <v> </v>
      </c>
      <c r="L530" s="637" t="str">
        <f>IFERROR(INDEX('показатель 504-п'!N:N,MATCH('УЦН 2.0 (24)'!A530,'показатель 504-п'!T:T,0)),"")</f>
        <v xml:space="preserve">Теле2(4G Хорошее)</v>
      </c>
      <c r="M530" s="624"/>
      <c r="N530" s="622"/>
      <c r="O530" s="147"/>
      <c r="P530" s="147"/>
    </row>
    <row r="531" ht="14.25">
      <c r="A531" s="648">
        <v>1659</v>
      </c>
      <c r="B531" s="649" t="str">
        <f>IFERROR(INDEX('показатель 504-п'!A:A,MATCH('УЦН 2.0 (24)'!A531,'показатель 504-п'!T:T,0)),"")</f>
        <v xml:space="preserve">Шарыповский округ</v>
      </c>
      <c r="C531" s="654" t="s">
        <v>1566</v>
      </c>
      <c r="D531" s="636">
        <f>IFERROR(INDEX('показатель 504-п'!E:E,MATCH('УЦН 2.0 (24)'!A531,'показатель 504-п'!T:T,0)),"")</f>
        <v>138</v>
      </c>
      <c r="E531" s="652">
        <v>1</v>
      </c>
      <c r="F531" s="652"/>
      <c r="G531" s="662"/>
      <c r="H531" s="367" t="str">
        <f>IFERROR(INDEX('показатель 504-п'!J:J,MATCH('УЦН 2.0 (24)'!A531,'показатель 504-п'!T:T,0)),"")</f>
        <v xml:space="preserve">4G хор</v>
      </c>
      <c r="I531" s="636" t="str">
        <f>IFERROR(INDEX('показатель 504-п'!K:K,MATCH('УЦН 2.0 (24)'!A531,'показатель 504-п'!T:T,0)),"")</f>
        <v xml:space="preserve">Билайн(4G Низкое)</v>
      </c>
      <c r="J531" s="637" t="str">
        <f>IFERROR(INDEX('показатель 504-п'!L:L,MATCH('УЦН 2.0 (24)'!A531,'показатель 504-п'!T:T,0)),"")</f>
        <v xml:space="preserve">Мегафон(4G Хорошее)</v>
      </c>
      <c r="K531" s="637" t="str">
        <f>IFERROR(INDEX('показатель 504-п'!M:M,MATCH('УЦН 2.0 (24)'!A531,'показатель 504-п'!T:T,0)),"")</f>
        <v xml:space="preserve">МТС(4G Низкое)</v>
      </c>
      <c r="L531" s="637" t="str">
        <f>IFERROR(INDEX('показатель 504-п'!N:N,MATCH('УЦН 2.0 (24)'!A531,'показатель 504-п'!T:T,0)),"")</f>
        <v xml:space="preserve">Теле2(4G Хорошее)</v>
      </c>
      <c r="M531" s="624"/>
      <c r="N531" s="622"/>
      <c r="O531" s="147"/>
      <c r="P531" s="147"/>
    </row>
    <row r="532" ht="14.25">
      <c r="A532" s="648">
        <v>1654</v>
      </c>
      <c r="B532" s="649" t="str">
        <f>IFERROR(INDEX('показатель 504-п'!A:A,MATCH('УЦН 2.0 (24)'!A532,'показатель 504-п'!T:T,0)),"")</f>
        <v xml:space="preserve">Шарыповский округ</v>
      </c>
      <c r="C532" s="654" t="s">
        <v>443</v>
      </c>
      <c r="D532" s="636">
        <f>IFERROR(INDEX('показатель 504-п'!E:E,MATCH('УЦН 2.0 (24)'!A532,'показатель 504-п'!T:T,0)),"")</f>
        <v>233</v>
      </c>
      <c r="E532" s="652">
        <v>1</v>
      </c>
      <c r="F532" s="652"/>
      <c r="G532" s="660"/>
      <c r="H532" s="367" t="str">
        <f>IFERROR(INDEX('показатель 504-п'!J:J,MATCH('УЦН 2.0 (24)'!A532,'показатель 504-п'!T:T,0)),"")</f>
        <v xml:space="preserve">4G низ</v>
      </c>
      <c r="I532" s="636" t="str">
        <f>IFERROR(INDEX('показатель 504-п'!K:K,MATCH('УЦН 2.0 (24)'!A532,'показатель 504-п'!T:T,0)),"")</f>
        <v> </v>
      </c>
      <c r="J532" s="637" t="str">
        <f>IFERROR(INDEX('показатель 504-п'!L:L,MATCH('УЦН 2.0 (24)'!A532,'показатель 504-п'!T:T,0)),"")</f>
        <v> </v>
      </c>
      <c r="K532" s="637" t="str">
        <f>IFERROR(INDEX('показатель 504-п'!M:M,MATCH('УЦН 2.0 (24)'!A532,'показатель 504-п'!T:T,0)),"")</f>
        <v> </v>
      </c>
      <c r="L532" s="637" t="str">
        <f>IFERROR(INDEX('показатель 504-п'!N:N,MATCH('УЦН 2.0 (24)'!A532,'показатель 504-п'!T:T,0)),"")</f>
        <v xml:space="preserve">Теле2(4G Низкое)</v>
      </c>
      <c r="M532" s="624"/>
      <c r="N532" s="622"/>
      <c r="O532" s="147"/>
      <c r="P532" s="147"/>
    </row>
    <row r="533" ht="14.25">
      <c r="A533" s="648">
        <v>37</v>
      </c>
      <c r="B533" s="649" t="str">
        <f>IFERROR(INDEX('показатель 504-п'!A:A,MATCH('УЦН 2.0 (24)'!A533,'показатель 504-п'!T:T,0)),"")</f>
        <v xml:space="preserve">Абанский р-н</v>
      </c>
      <c r="C533" s="654" t="s">
        <v>204</v>
      </c>
      <c r="D533" s="636">
        <f>IFERROR(INDEX('показатель 504-п'!E:E,MATCH('УЦН 2.0 (24)'!A533,'показатель 504-п'!T:T,0)),"")</f>
        <v>143</v>
      </c>
      <c r="E533" s="652">
        <v>1</v>
      </c>
      <c r="F533" s="652"/>
      <c r="G533" s="660"/>
      <c r="H533" s="367" t="str">
        <f>IFERROR(INDEX('показатель 504-п'!J:J,MATCH('УЦН 2.0 (24)'!A533,'показатель 504-п'!T:T,0)),"")</f>
        <v xml:space="preserve">4G хор</v>
      </c>
      <c r="I533" s="636">
        <f>IFERROR(INDEX('показатель 504-п'!K:K,MATCH('УЦН 2.0 (24)'!A533,'показатель 504-п'!T:T,0)),"")</f>
        <v>0</v>
      </c>
      <c r="J533" s="637" t="str">
        <f>IFERROR(INDEX('показатель 504-п'!L:L,MATCH('УЦН 2.0 (24)'!A533,'показатель 504-п'!T:T,0)),"")</f>
        <v xml:space="preserve">Мегафон(4G Хорошее)</v>
      </c>
      <c r="K533" s="637">
        <f>IFERROR(INDEX('показатель 504-п'!M:M,MATCH('УЦН 2.0 (24)'!A533,'показатель 504-п'!T:T,0)),"")</f>
        <v>0</v>
      </c>
      <c r="L533" s="637">
        <f>IFERROR(INDEX('показатель 504-п'!N:N,MATCH('УЦН 2.0 (24)'!A533,'показатель 504-п'!T:T,0)),"")</f>
        <v>0</v>
      </c>
      <c r="M533" s="624"/>
      <c r="N533" s="622"/>
      <c r="O533" s="147"/>
      <c r="P533" s="147"/>
    </row>
    <row r="534" ht="14.25">
      <c r="A534" s="648">
        <v>23</v>
      </c>
      <c r="B534" s="649" t="str">
        <f>IFERROR(INDEX('показатель 504-п'!A:A,MATCH('УЦН 2.0 (24)'!A534,'показатель 504-п'!T:T,0)),"")</f>
        <v xml:space="preserve">Абанский р-н</v>
      </c>
      <c r="C534" s="654" t="s">
        <v>1179</v>
      </c>
      <c r="D534" s="636">
        <f>IFERROR(INDEX('показатель 504-п'!E:E,MATCH('УЦН 2.0 (24)'!A534,'показатель 504-п'!T:T,0)),"")</f>
        <v>145</v>
      </c>
      <c r="E534" s="652">
        <v>1</v>
      </c>
      <c r="F534" s="652"/>
      <c r="G534" s="660"/>
      <c r="H534" s="367" t="str">
        <f>IFERROR(INDEX('показатель 504-п'!J:J,MATCH('УЦН 2.0 (24)'!A534,'показатель 504-п'!T:T,0)),"")</f>
        <v xml:space="preserve">4G хор</v>
      </c>
      <c r="I534" s="636">
        <f>IFERROR(INDEX('показатель 504-п'!K:K,MATCH('УЦН 2.0 (24)'!A534,'показатель 504-п'!T:T,0)),"")</f>
        <v>0</v>
      </c>
      <c r="J534" s="637">
        <f>IFERROR(INDEX('показатель 504-п'!L:L,MATCH('УЦН 2.0 (24)'!A534,'показатель 504-п'!T:T,0)),"")</f>
        <v>0</v>
      </c>
      <c r="K534" s="637">
        <f>IFERROR(INDEX('показатель 504-п'!M:M,MATCH('УЦН 2.0 (24)'!A534,'показатель 504-п'!T:T,0)),"")</f>
        <v>0</v>
      </c>
      <c r="L534" s="637" t="str">
        <f>IFERROR(INDEX('показатель 504-п'!N:N,MATCH('УЦН 2.0 (24)'!A534,'показатель 504-п'!T:T,0)),"")</f>
        <v xml:space="preserve">Теле2(4G Хорошее)</v>
      </c>
      <c r="M534" s="624"/>
      <c r="N534" s="622"/>
      <c r="O534" s="147"/>
      <c r="P534" s="147"/>
    </row>
    <row r="535" ht="14.25">
      <c r="A535" s="648">
        <v>15</v>
      </c>
      <c r="B535" s="649" t="str">
        <f>IFERROR(INDEX('показатель 504-п'!A:A,MATCH('УЦН 2.0 (24)'!A535,'показатель 504-п'!T:T,0)),"")</f>
        <v xml:space="preserve">Абанский р-н</v>
      </c>
      <c r="C535" s="654" t="s">
        <v>1567</v>
      </c>
      <c r="D535" s="636">
        <f>IFERROR(INDEX('показатель 504-п'!E:E,MATCH('УЦН 2.0 (24)'!A535,'показатель 504-п'!T:T,0)),"")</f>
        <v>128</v>
      </c>
      <c r="E535" s="652">
        <v>1</v>
      </c>
      <c r="F535" s="652"/>
      <c r="G535" s="660"/>
      <c r="H535" s="367" t="str">
        <f>IFERROR(INDEX('показатель 504-п'!J:J,MATCH('УЦН 2.0 (24)'!A535,'показатель 504-п'!T:T,0)),"")</f>
        <v xml:space="preserve">4G хор</v>
      </c>
      <c r="I535" s="636" t="str">
        <f>IFERROR(INDEX('показатель 504-п'!K:K,MATCH('УЦН 2.0 (24)'!A535,'показатель 504-п'!T:T,0)),"")</f>
        <v> </v>
      </c>
      <c r="J535" s="637" t="str">
        <f>IFERROR(INDEX('показатель 504-п'!L:L,MATCH('УЦН 2.0 (24)'!A535,'показатель 504-п'!T:T,0)),"")</f>
        <v xml:space="preserve">Мегафон(4G Хорошее)</v>
      </c>
      <c r="K535" s="637" t="str">
        <f>IFERROR(INDEX('показатель 504-п'!M:M,MATCH('УЦН 2.0 (24)'!A535,'показатель 504-п'!T:T,0)),"")</f>
        <v> </v>
      </c>
      <c r="L535" s="637" t="str">
        <f>IFERROR(INDEX('показатель 504-п'!N:N,MATCH('УЦН 2.0 (24)'!A535,'показатель 504-п'!T:T,0)),"")</f>
        <v xml:space="preserve">Теле2(4G Хорошее)</v>
      </c>
      <c r="M535" s="624"/>
      <c r="N535" s="622"/>
      <c r="O535" s="147"/>
      <c r="P535" s="147"/>
    </row>
    <row r="536" ht="14.25">
      <c r="A536" s="648">
        <v>40</v>
      </c>
      <c r="B536" s="649" t="str">
        <f>IFERROR(INDEX('показатель 504-п'!A:A,MATCH('УЦН 2.0 (24)'!A536,'показатель 504-п'!T:T,0)),"")</f>
        <v xml:space="preserve">Абанский р-н</v>
      </c>
      <c r="C536" s="654" t="s">
        <v>593</v>
      </c>
      <c r="D536" s="636">
        <f>IFERROR(INDEX('показатель 504-п'!E:E,MATCH('УЦН 2.0 (24)'!A536,'показатель 504-п'!T:T,0)),"")</f>
        <v>179</v>
      </c>
      <c r="E536" s="652">
        <v>1</v>
      </c>
      <c r="F536" s="652"/>
      <c r="G536" s="660"/>
      <c r="H536" s="367" t="str">
        <f>IFERROR(INDEX('показатель 504-п'!J:J,MATCH('УЦН 2.0 (24)'!A536,'показатель 504-п'!T:T,0)),"")</f>
        <v xml:space="preserve">4G хор</v>
      </c>
      <c r="I536" s="636" t="str">
        <f>IFERROR(INDEX('показатель 504-п'!K:K,MATCH('УЦН 2.0 (24)'!A536,'показатель 504-п'!T:T,0)),"")</f>
        <v> </v>
      </c>
      <c r="J536" s="637" t="str">
        <f>IFERROR(INDEX('показатель 504-п'!L:L,MATCH('УЦН 2.0 (24)'!A536,'показатель 504-п'!T:T,0)),"")</f>
        <v xml:space="preserve">Мегафон(4G Хорошее)</v>
      </c>
      <c r="K536" s="637" t="str">
        <f>IFERROR(INDEX('показатель 504-п'!M:M,MATCH('УЦН 2.0 (24)'!A536,'показатель 504-п'!T:T,0)),"")</f>
        <v> </v>
      </c>
      <c r="L536" s="637" t="str">
        <f>IFERROR(INDEX('показатель 504-п'!N:N,MATCH('УЦН 2.0 (24)'!A536,'показатель 504-п'!T:T,0)),"")</f>
        <v xml:space="preserve">Теле2(4G Хорошее)</v>
      </c>
      <c r="M536" s="624"/>
      <c r="N536" s="622"/>
      <c r="O536" s="147"/>
      <c r="P536" s="147"/>
    </row>
    <row r="537" ht="14.25">
      <c r="A537" s="648">
        <v>156</v>
      </c>
      <c r="B537" s="649" t="str">
        <f>IFERROR(INDEX('показатель 504-п'!A:A,MATCH('УЦН 2.0 (24)'!A537,'показатель 504-п'!T:T,0)),"")</f>
        <v xml:space="preserve">Балахтинский р-н</v>
      </c>
      <c r="C537" s="654" t="s">
        <v>215</v>
      </c>
      <c r="D537" s="636">
        <f>IFERROR(INDEX('показатель 504-п'!E:E,MATCH('УЦН 2.0 (24)'!A537,'показатель 504-п'!T:T,0)),"")</f>
        <v>229</v>
      </c>
      <c r="E537" s="652">
        <v>1</v>
      </c>
      <c r="F537" s="652"/>
      <c r="G537" s="660"/>
      <c r="H537" s="367" t="str">
        <f>IFERROR(INDEX('показатель 504-п'!J:J,MATCH('УЦН 2.0 (24)'!A537,'показатель 504-п'!T:T,0)),"")</f>
        <v xml:space="preserve">4G хор</v>
      </c>
      <c r="I537" s="636" t="str">
        <f>IFERROR(INDEX('показатель 504-п'!K:K,MATCH('УЦН 2.0 (24)'!A537,'показатель 504-п'!T:T,0)),"")</f>
        <v> </v>
      </c>
      <c r="J537" s="637" t="str">
        <f>IFERROR(INDEX('показатель 504-п'!L:L,MATCH('УЦН 2.0 (24)'!A537,'показатель 504-п'!T:T,0)),"")</f>
        <v> </v>
      </c>
      <c r="K537" s="637" t="str">
        <f>IFERROR(INDEX('показатель 504-п'!M:M,MATCH('УЦН 2.0 (24)'!A537,'показатель 504-п'!T:T,0)),"")</f>
        <v> </v>
      </c>
      <c r="L537" s="637" t="str">
        <f>IFERROR(INDEX('показатель 504-п'!N:N,MATCH('УЦН 2.0 (24)'!A537,'показатель 504-п'!T:T,0)),"")</f>
        <v xml:space="preserve">Теле2(4G Хорошее)</v>
      </c>
      <c r="M537" s="624"/>
      <c r="N537" s="622"/>
      <c r="O537" s="147"/>
      <c r="P537" s="147"/>
    </row>
    <row r="538" ht="14.25">
      <c r="A538" s="648">
        <v>157</v>
      </c>
      <c r="B538" s="649" t="str">
        <f>IFERROR(INDEX('показатель 504-п'!A:A,MATCH('УЦН 2.0 (24)'!A538,'показатель 504-п'!T:T,0)),"")</f>
        <v xml:space="preserve">Балахтинский р-н</v>
      </c>
      <c r="C538" s="654" t="s">
        <v>625</v>
      </c>
      <c r="D538" s="636">
        <f>IFERROR(INDEX('показатель 504-п'!E:E,MATCH('УЦН 2.0 (24)'!A538,'показатель 504-п'!T:T,0)),"")</f>
        <v>193</v>
      </c>
      <c r="E538" s="652">
        <v>1</v>
      </c>
      <c r="F538" s="652"/>
      <c r="G538" s="660"/>
      <c r="H538" s="367" t="str">
        <f>IFERROR(INDEX('показатель 504-п'!J:J,MATCH('УЦН 2.0 (24)'!A538,'показатель 504-п'!T:T,0)),"")</f>
        <v xml:space="preserve">4G хор</v>
      </c>
      <c r="I538" s="636">
        <f>IFERROR(INDEX('показатель 504-п'!K:K,MATCH('УЦН 2.0 (24)'!A538,'показатель 504-п'!T:T,0)),"")</f>
        <v>0</v>
      </c>
      <c r="J538" s="637" t="str">
        <f>IFERROR(INDEX('показатель 504-п'!L:L,MATCH('УЦН 2.0 (24)'!A538,'показатель 504-п'!T:T,0)),"")</f>
        <v xml:space="preserve">Мегафон(4G Хорошее)</v>
      </c>
      <c r="K538" s="637">
        <f>IFERROR(INDEX('показатель 504-п'!M:M,MATCH('УЦН 2.0 (24)'!A538,'показатель 504-п'!T:T,0)),"")</f>
        <v>0</v>
      </c>
      <c r="L538" s="637">
        <f>IFERROR(INDEX('показатель 504-п'!N:N,MATCH('УЦН 2.0 (24)'!A538,'показатель 504-п'!T:T,0)),"")</f>
        <v>0</v>
      </c>
      <c r="M538" s="624"/>
      <c r="N538" s="622"/>
      <c r="O538" s="147"/>
      <c r="P538" s="147"/>
    </row>
    <row r="539" ht="14.25">
      <c r="A539" s="648">
        <v>152</v>
      </c>
      <c r="B539" s="649" t="str">
        <f>IFERROR(INDEX('показатель 504-п'!A:A,MATCH('УЦН 2.0 (24)'!A539,'показатель 504-п'!T:T,0)),"")</f>
        <v xml:space="preserve">Балахтинский р-н</v>
      </c>
      <c r="C539" s="654" t="s">
        <v>214</v>
      </c>
      <c r="D539" s="636">
        <f>IFERROR(INDEX('показатель 504-п'!E:E,MATCH('УЦН 2.0 (24)'!A539,'показатель 504-п'!T:T,0)),"")</f>
        <v>213</v>
      </c>
      <c r="E539" s="652">
        <v>1</v>
      </c>
      <c r="F539" s="652"/>
      <c r="G539" s="660"/>
      <c r="H539" s="367" t="str">
        <f>IFERROR(INDEX('показатель 504-п'!J:J,MATCH('УЦН 2.0 (24)'!A539,'показатель 504-п'!T:T,0)),"")</f>
        <v xml:space="preserve">3G хор</v>
      </c>
      <c r="I539" s="636" t="str">
        <f>IFERROR(INDEX('показатель 504-п'!K:K,MATCH('УЦН 2.0 (24)'!A539,'показатель 504-п'!T:T,0)),"")</f>
        <v xml:space="preserve">Билайн(3G Хорошее)</v>
      </c>
      <c r="J539" s="637" t="str">
        <f>IFERROR(INDEX('показатель 504-п'!L:L,MATCH('УЦН 2.0 (24)'!A539,'показатель 504-п'!T:T,0)),"")</f>
        <v xml:space="preserve">Мегафон(3G Хорошее)</v>
      </c>
      <c r="K539" s="637" t="str">
        <f>IFERROR(INDEX('показатель 504-п'!M:M,MATCH('УЦН 2.0 (24)'!A539,'показатель 504-п'!T:T,0)),"")</f>
        <v xml:space="preserve">МТС(3G Хорошее)</v>
      </c>
      <c r="L539" s="637" t="str">
        <f>IFERROR(INDEX('показатель 504-п'!N:N,MATCH('УЦН 2.0 (24)'!A539,'показатель 504-п'!T:T,0)),"")</f>
        <v xml:space="preserve">Теле2(3G Хорошее)</v>
      </c>
      <c r="M539" s="624"/>
      <c r="N539" s="622"/>
      <c r="O539" s="147"/>
      <c r="P539" s="147"/>
    </row>
    <row r="540" ht="14.25">
      <c r="A540" s="648">
        <v>124</v>
      </c>
      <c r="B540" s="649" t="str">
        <f>IFERROR(INDEX('показатель 504-п'!A:A,MATCH('УЦН 2.0 (24)'!A540,'показатель 504-п'!T:T,0)),"")</f>
        <v xml:space="preserve">Балахтинский р-н</v>
      </c>
      <c r="C540" s="654" t="s">
        <v>1568</v>
      </c>
      <c r="D540" s="636">
        <f>IFERROR(INDEX('показатель 504-п'!E:E,MATCH('УЦН 2.0 (24)'!A540,'показатель 504-п'!T:T,0)),"")</f>
        <v>116</v>
      </c>
      <c r="E540" s="652">
        <v>1</v>
      </c>
      <c r="F540" s="652"/>
      <c r="G540" s="660"/>
      <c r="H540" s="367" t="str">
        <f>IFERROR(INDEX('показатель 504-п'!J:J,MATCH('УЦН 2.0 (24)'!A540,'показатель 504-п'!T:T,0)),"")</f>
        <v xml:space="preserve">3G хор</v>
      </c>
      <c r="I540" s="636" t="str">
        <f>IFERROR(INDEX('показатель 504-п'!K:K,MATCH('УЦН 2.0 (24)'!A540,'показатель 504-п'!T:T,0)),"")</f>
        <v xml:space="preserve">Билайн(2G Хорошее)</v>
      </c>
      <c r="J540" s="637" t="str">
        <f>IFERROR(INDEX('показатель 504-п'!L:L,MATCH('УЦН 2.0 (24)'!A540,'показатель 504-п'!T:T,0)),"")</f>
        <v xml:space="preserve">Мегафон(3G Хорошее)</v>
      </c>
      <c r="K540" s="637" t="str">
        <f>IFERROR(INDEX('показатель 504-п'!M:M,MATCH('УЦН 2.0 (24)'!A540,'показатель 504-п'!T:T,0)),"")</f>
        <v xml:space="preserve">МТС(2G Хорошее)</v>
      </c>
      <c r="L540" s="637" t="str">
        <f>IFERROR(INDEX('показатель 504-п'!N:N,MATCH('УЦН 2.0 (24)'!A540,'показатель 504-п'!T:T,0)),"")</f>
        <v xml:space="preserve">Теле2(3G Хорошее)</v>
      </c>
      <c r="M540" s="624"/>
      <c r="N540" s="622"/>
      <c r="O540" s="147"/>
      <c r="P540" s="147"/>
    </row>
    <row r="541" ht="14.25">
      <c r="A541" s="648">
        <v>262</v>
      </c>
      <c r="B541" s="649" t="str">
        <f>IFERROR(INDEX('показатель 504-п'!A:A,MATCH('УЦН 2.0 (24)'!A541,'показатель 504-п'!T:T,0)),"")</f>
        <v xml:space="preserve">Боготольский р-н</v>
      </c>
      <c r="C541" s="654" t="s">
        <v>230</v>
      </c>
      <c r="D541" s="636">
        <f>IFERROR(INDEX('показатель 504-п'!E:E,MATCH('УЦН 2.0 (24)'!A541,'показатель 504-п'!T:T,0)),"")</f>
        <v>260</v>
      </c>
      <c r="E541" s="652">
        <v>1</v>
      </c>
      <c r="F541" s="652"/>
      <c r="G541" s="660"/>
      <c r="H541" s="367" t="str">
        <f>IFERROR(INDEX('показатель 504-п'!J:J,MATCH('УЦН 2.0 (24)'!A541,'показатель 504-п'!T:T,0)),"")</f>
        <v xml:space="preserve">4G хор</v>
      </c>
      <c r="I541" s="636" t="str">
        <f>IFERROR(INDEX('показатель 504-п'!K:K,MATCH('УЦН 2.0 (24)'!A541,'показатель 504-п'!T:T,0)),"")</f>
        <v> </v>
      </c>
      <c r="J541" s="637" t="str">
        <f>IFERROR(INDEX('показатель 504-п'!L:L,MATCH('УЦН 2.0 (24)'!A541,'показатель 504-п'!T:T,0)),"")</f>
        <v xml:space="preserve">Мегафон(4G Хорошее)</v>
      </c>
      <c r="K541" s="637" t="str">
        <f>IFERROR(INDEX('показатель 504-п'!M:M,MATCH('УЦН 2.0 (24)'!A541,'показатель 504-п'!T:T,0)),"")</f>
        <v> </v>
      </c>
      <c r="L541" s="637" t="str">
        <f>IFERROR(INDEX('показатель 504-п'!N:N,MATCH('УЦН 2.0 (24)'!A541,'показатель 504-п'!T:T,0)),"")</f>
        <v xml:space="preserve">Теле2(4G Хорошее)</v>
      </c>
      <c r="M541" s="624"/>
      <c r="N541" s="622"/>
      <c r="O541" s="147"/>
      <c r="P541" s="147"/>
    </row>
    <row r="542" ht="14.25">
      <c r="A542" s="648">
        <v>313</v>
      </c>
      <c r="B542" s="649" t="str">
        <f>IFERROR(INDEX('показатель 504-п'!A:A,MATCH('УЦН 2.0 (24)'!A542,'показатель 504-п'!T:T,0)),"")</f>
        <v xml:space="preserve">Большемуртинский р-н</v>
      </c>
      <c r="C542" s="654" t="s">
        <v>235</v>
      </c>
      <c r="D542" s="636">
        <f>IFERROR(INDEX('показатель 504-п'!E:E,MATCH('УЦН 2.0 (24)'!A542,'показатель 504-п'!T:T,0)),"")</f>
        <v>252</v>
      </c>
      <c r="E542" s="652">
        <v>1</v>
      </c>
      <c r="F542" s="652"/>
      <c r="G542" s="660"/>
      <c r="H542" s="367" t="str">
        <f>IFERROR(INDEX('показатель 504-п'!J:J,MATCH('УЦН 2.0 (24)'!A542,'показатель 504-п'!T:T,0)),"")</f>
        <v xml:space="preserve">4G хор</v>
      </c>
      <c r="I542" s="636" t="str">
        <f>IFERROR(INDEX('показатель 504-п'!K:K,MATCH('УЦН 2.0 (24)'!A542,'показатель 504-п'!T:T,0)),"")</f>
        <v xml:space="preserve">Билайн(4G Хорошее)</v>
      </c>
      <c r="J542" s="637" t="str">
        <f>IFERROR(INDEX('показатель 504-п'!L:L,MATCH('УЦН 2.0 (24)'!A542,'показатель 504-п'!T:T,0)),"")</f>
        <v xml:space="preserve">Мегафон(4G Хорошее)</v>
      </c>
      <c r="K542" s="637" t="str">
        <f>IFERROR(INDEX('показатель 504-п'!M:M,MATCH('УЦН 2.0 (24)'!A542,'показатель 504-п'!T:T,0)),"")</f>
        <v xml:space="preserve">МТС(4G Хорошее)</v>
      </c>
      <c r="L542" s="637" t="str">
        <f>IFERROR(INDEX('показатель 504-п'!N:N,MATCH('УЦН 2.0 (24)'!A542,'показатель 504-п'!T:T,0)),"")</f>
        <v xml:space="preserve">Теле2(4G Хорошее)</v>
      </c>
      <c r="M542" s="624"/>
      <c r="N542" s="622"/>
      <c r="O542" s="147"/>
      <c r="P542" s="147"/>
    </row>
    <row r="543" ht="14.25">
      <c r="A543" s="648">
        <v>295</v>
      </c>
      <c r="B543" s="649" t="str">
        <f>IFERROR(INDEX('показатель 504-п'!A:A,MATCH('УЦН 2.0 (24)'!A543,'показатель 504-п'!T:T,0)),"")</f>
        <v xml:space="preserve">Большемуртинский р-н</v>
      </c>
      <c r="C543" s="654" t="s">
        <v>1203</v>
      </c>
      <c r="D543" s="636">
        <f>IFERROR(INDEX('показатель 504-п'!E:E,MATCH('УЦН 2.0 (24)'!A543,'показатель 504-п'!T:T,0)),"")</f>
        <v>110</v>
      </c>
      <c r="E543" s="652">
        <v>1</v>
      </c>
      <c r="F543" s="652"/>
      <c r="G543" s="660"/>
      <c r="H543" s="367" t="str">
        <f>IFERROR(INDEX('показатель 504-п'!J:J,MATCH('УЦН 2.0 (24)'!A543,'показатель 504-п'!T:T,0)),"")</f>
        <v xml:space="preserve">4G хор</v>
      </c>
      <c r="I543" s="636">
        <f>IFERROR(INDEX('показатель 504-п'!K:K,MATCH('УЦН 2.0 (24)'!A543,'показатель 504-п'!T:T,0)),"")</f>
        <v>0</v>
      </c>
      <c r="J543" s="637">
        <f>IFERROR(INDEX('показатель 504-п'!L:L,MATCH('УЦН 2.0 (24)'!A543,'показатель 504-п'!T:T,0)),"")</f>
        <v>0</v>
      </c>
      <c r="K543" s="637">
        <f>IFERROR(INDEX('показатель 504-п'!M:M,MATCH('УЦН 2.0 (24)'!A543,'показатель 504-п'!T:T,0)),"")</f>
        <v>0</v>
      </c>
      <c r="L543" s="637" t="str">
        <f>IFERROR(INDEX('показатель 504-п'!N:N,MATCH('УЦН 2.0 (24)'!A543,'показатель 504-п'!T:T,0)),"")</f>
        <v xml:space="preserve">Теле2(4G Хорошее)</v>
      </c>
      <c r="M543" s="624"/>
      <c r="N543" s="622"/>
      <c r="O543" s="147"/>
      <c r="P543" s="147"/>
    </row>
    <row r="544" ht="14.25">
      <c r="A544" s="648">
        <v>351</v>
      </c>
      <c r="B544" s="649" t="str">
        <f>IFERROR(INDEX('показатель 504-п'!A:A,MATCH('УЦН 2.0 (24)'!A544,'показатель 504-п'!T:T,0)),"")</f>
        <v xml:space="preserve">Большеулуйский р-н</v>
      </c>
      <c r="C544" s="654" t="s">
        <v>165</v>
      </c>
      <c r="D544" s="636">
        <f>IFERROR(INDEX('показатель 504-п'!E:E,MATCH('УЦН 2.0 (24)'!A544,'показатель 504-п'!T:T,0)),"")</f>
        <v>420</v>
      </c>
      <c r="E544" s="652">
        <v>1</v>
      </c>
      <c r="F544" s="652"/>
      <c r="G544" s="660"/>
      <c r="H544" s="367" t="str">
        <f>IFERROR(INDEX('показатель 504-п'!J:J,MATCH('УЦН 2.0 (24)'!A544,'показатель 504-п'!T:T,0)),"")</f>
        <v xml:space="preserve">4G хор</v>
      </c>
      <c r="I544" s="636">
        <f>IFERROR(INDEX('показатель 504-п'!K:K,MATCH('УЦН 2.0 (24)'!A544,'показатель 504-п'!T:T,0)),"")</f>
        <v>0</v>
      </c>
      <c r="J544" s="637">
        <f>IFERROR(INDEX('показатель 504-п'!L:L,MATCH('УЦН 2.0 (24)'!A544,'показатель 504-п'!T:T,0)),"")</f>
        <v>0</v>
      </c>
      <c r="K544" s="637">
        <f>IFERROR(INDEX('показатель 504-п'!M:M,MATCH('УЦН 2.0 (24)'!A544,'показатель 504-п'!T:T,0)),"")</f>
        <v>0</v>
      </c>
      <c r="L544" s="637" t="str">
        <f>IFERROR(INDEX('показатель 504-п'!N:N,MATCH('УЦН 2.0 (24)'!A544,'показатель 504-п'!T:T,0)),"")</f>
        <v xml:space="preserve">Теле2(4G Хорошее)</v>
      </c>
      <c r="M544" s="624"/>
      <c r="N544" s="622"/>
      <c r="O544" s="147"/>
      <c r="P544" s="147"/>
    </row>
    <row r="545" ht="14.25">
      <c r="A545" s="648">
        <v>370</v>
      </c>
      <c r="B545" s="649" t="str">
        <f>IFERROR(INDEX('показатель 504-п'!A:A,MATCH('УЦН 2.0 (24)'!A545,'показатель 504-п'!T:T,0)),"")</f>
        <v xml:space="preserve">Дзержинский р-н</v>
      </c>
      <c r="C545" s="654" t="s">
        <v>241</v>
      </c>
      <c r="D545" s="636">
        <f>IFERROR(INDEX('показатель 504-п'!E:E,MATCH('УЦН 2.0 (24)'!A545,'показатель 504-п'!T:T,0)),"")</f>
        <v>163</v>
      </c>
      <c r="E545" s="652">
        <v>1</v>
      </c>
      <c r="F545" s="652"/>
      <c r="G545" s="660"/>
      <c r="H545" s="367" t="str">
        <f>IFERROR(INDEX('показатель 504-п'!J:J,MATCH('УЦН 2.0 (24)'!A545,'показатель 504-п'!T:T,0)),"")</f>
        <v xml:space="preserve">2G хор</v>
      </c>
      <c r="I545" s="636">
        <f>IFERROR(INDEX('показатель 504-п'!K:K,MATCH('УЦН 2.0 (24)'!A545,'показатель 504-п'!T:T,0)),"")</f>
        <v>0</v>
      </c>
      <c r="J545" s="637">
        <f>IFERROR(INDEX('показатель 504-п'!L:L,MATCH('УЦН 2.0 (24)'!A545,'показатель 504-п'!T:T,0)),"")</f>
        <v>0</v>
      </c>
      <c r="K545" s="637">
        <f>IFERROR(INDEX('показатель 504-п'!M:M,MATCH('УЦН 2.0 (24)'!A545,'показатель 504-п'!T:T,0)),"")</f>
        <v>0</v>
      </c>
      <c r="L545" s="637" t="str">
        <f>IFERROR(INDEX('показатель 504-п'!N:N,MATCH('УЦН 2.0 (24)'!A545,'показатель 504-п'!T:T,0)),"")</f>
        <v xml:space="preserve">Теле2(2G Хорошее)</v>
      </c>
      <c r="M545" s="624"/>
      <c r="N545" s="622"/>
      <c r="O545" s="147"/>
      <c r="P545" s="147"/>
    </row>
    <row r="546" ht="14.25">
      <c r="A546" s="648">
        <v>387</v>
      </c>
      <c r="B546" s="649" t="str">
        <f>IFERROR(INDEX('показатель 504-п'!A:A,MATCH('УЦН 2.0 (24)'!A546,'показатель 504-п'!T:T,0)),"")</f>
        <v xml:space="preserve">Дзержинский р-н</v>
      </c>
      <c r="C546" s="654" t="s">
        <v>242</v>
      </c>
      <c r="D546" s="636">
        <f>IFERROR(INDEX('показатель 504-п'!E:E,MATCH('УЦН 2.0 (24)'!A546,'показатель 504-п'!T:T,0)),"")</f>
        <v>252</v>
      </c>
      <c r="E546" s="652">
        <v>1</v>
      </c>
      <c r="F546" s="652"/>
      <c r="G546" s="660"/>
      <c r="H546" s="367" t="str">
        <f>IFERROR(INDEX('показатель 504-п'!J:J,MATCH('УЦН 2.0 (24)'!A546,'показатель 504-п'!T:T,0)),"")</f>
        <v xml:space="preserve">4G хор</v>
      </c>
      <c r="I546" s="636" t="str">
        <f>IFERROR(INDEX('показатель 504-п'!K:K,MATCH('УЦН 2.0 (24)'!A546,'показатель 504-п'!T:T,0)),"")</f>
        <v> </v>
      </c>
      <c r="J546" s="637" t="str">
        <f>IFERROR(INDEX('показатель 504-п'!L:L,MATCH('УЦН 2.0 (24)'!A546,'показатель 504-п'!T:T,0)),"")</f>
        <v xml:space="preserve">Мегафон(4G Хорошее)</v>
      </c>
      <c r="K546" s="637" t="str">
        <f>IFERROR(INDEX('показатель 504-п'!M:M,MATCH('УЦН 2.0 (24)'!A546,'показатель 504-п'!T:T,0)),"")</f>
        <v> </v>
      </c>
      <c r="L546" s="637" t="str">
        <f>IFERROR(INDEX('показатель 504-п'!N:N,MATCH('УЦН 2.0 (24)'!A546,'показатель 504-п'!T:T,0)),"")</f>
        <v xml:space="preserve">Теле2(4G Хорошее)</v>
      </c>
      <c r="M546" s="624"/>
      <c r="N546" s="622"/>
      <c r="O546" s="147"/>
      <c r="P546" s="147"/>
    </row>
    <row r="547" ht="14.25">
      <c r="A547" s="648">
        <v>487</v>
      </c>
      <c r="B547" s="649" t="str">
        <f>IFERROR(INDEX('показатель 504-п'!A:A,MATCH('УЦН 2.0 (24)'!A547,'показатель 504-п'!T:T,0)),"")</f>
        <v xml:space="preserve">Енисейский р-н</v>
      </c>
      <c r="C547" s="654" t="s">
        <v>1569</v>
      </c>
      <c r="D547" s="636">
        <f>IFERROR(INDEX('показатель 504-п'!E:E,MATCH('УЦН 2.0 (24)'!A547,'показатель 504-п'!T:T,0)),"")</f>
        <v>125</v>
      </c>
      <c r="E547" s="652">
        <v>1</v>
      </c>
      <c r="F547" s="652"/>
      <c r="G547" s="660"/>
      <c r="H547" s="367" t="str">
        <f>IFERROR(INDEX('показатель 504-п'!J:J,MATCH('УЦН 2.0 (24)'!A547,'показатель 504-п'!T:T,0)),"")</f>
        <v xml:space="preserve">3G хор</v>
      </c>
      <c r="I547" s="636" t="str">
        <f>IFERROR(INDEX('показатель 504-п'!K:K,MATCH('УЦН 2.0 (24)'!A547,'показатель 504-п'!T:T,0)),"")</f>
        <v xml:space="preserve">Билайн(3G Хорошее)</v>
      </c>
      <c r="J547" s="637" t="str">
        <f>IFERROR(INDEX('показатель 504-п'!L:L,MATCH('УЦН 2.0 (24)'!A547,'показатель 504-п'!T:T,0)),"")</f>
        <v xml:space="preserve">Мегафон(3G Хорошее)</v>
      </c>
      <c r="K547" s="637" t="str">
        <f>IFERROR(INDEX('показатель 504-п'!M:M,MATCH('УЦН 2.0 (24)'!A547,'показатель 504-п'!T:T,0)),"")</f>
        <v xml:space="preserve">МТС(3G Хорошее)</v>
      </c>
      <c r="L547" s="637" t="str">
        <f>IFERROR(INDEX('показатель 504-п'!N:N,MATCH('УЦН 2.0 (24)'!A547,'показатель 504-п'!T:T,0)),"")</f>
        <v xml:space="preserve">Теле2(3G Хорошее)</v>
      </c>
      <c r="M547" s="624"/>
      <c r="N547" s="622"/>
      <c r="O547" s="147"/>
      <c r="P547" s="147"/>
    </row>
    <row r="548" ht="14.25">
      <c r="A548" s="648">
        <v>486</v>
      </c>
      <c r="B548" s="649" t="str">
        <f>IFERROR(INDEX('показатель 504-п'!A:A,MATCH('УЦН 2.0 (24)'!A548,'показатель 504-п'!T:T,0)),"")</f>
        <v xml:space="preserve">Енисейский р-н</v>
      </c>
      <c r="C548" s="654" t="s">
        <v>261</v>
      </c>
      <c r="D548" s="636">
        <f>IFERROR(INDEX('показатель 504-п'!E:E,MATCH('УЦН 2.0 (24)'!A548,'показатель 504-п'!T:T,0)),"")</f>
        <v>230</v>
      </c>
      <c r="E548" s="652">
        <v>1</v>
      </c>
      <c r="F548" s="652"/>
      <c r="G548" s="660"/>
      <c r="H548" s="367" t="str">
        <f>IFERROR(INDEX('показатель 504-п'!J:J,MATCH('УЦН 2.0 (24)'!A548,'показатель 504-п'!T:T,0)),"")</f>
        <v xml:space="preserve">3G хор</v>
      </c>
      <c r="I548" s="636" t="str">
        <f>IFERROR(INDEX('показатель 504-п'!K:K,MATCH('УЦН 2.0 (24)'!A548,'показатель 504-п'!T:T,0)),"")</f>
        <v xml:space="preserve">Билайн(3G Низкое)</v>
      </c>
      <c r="J548" s="637" t="str">
        <f>IFERROR(INDEX('показатель 504-п'!L:L,MATCH('УЦН 2.0 (24)'!A548,'показатель 504-п'!T:T,0)),"")</f>
        <v xml:space="preserve">Мегафон(3G Низкое)</v>
      </c>
      <c r="K548" s="637" t="str">
        <f>IFERROR(INDEX('показатель 504-п'!M:M,MATCH('УЦН 2.0 (24)'!A548,'показатель 504-п'!T:T,0)),"")</f>
        <v xml:space="preserve">МТС(3G Низкое)</v>
      </c>
      <c r="L548" s="637" t="str">
        <f>IFERROR(INDEX('показатель 504-п'!N:N,MATCH('УЦН 2.0 (24)'!A548,'показатель 504-п'!T:T,0)),"")</f>
        <v xml:space="preserve">Теле2(3G Хорошее)</v>
      </c>
      <c r="M548" s="624"/>
      <c r="N548" s="622"/>
      <c r="O548" s="147"/>
      <c r="P548" s="147"/>
    </row>
    <row r="549" ht="14.25">
      <c r="A549" s="648">
        <v>500</v>
      </c>
      <c r="B549" s="649" t="str">
        <f>IFERROR(INDEX('показатель 504-п'!A:A,MATCH('УЦН 2.0 (24)'!A549,'показатель 504-п'!T:T,0)),"")</f>
        <v xml:space="preserve">Енисейский р-н</v>
      </c>
      <c r="C549" s="654" t="s">
        <v>1570</v>
      </c>
      <c r="D549" s="636">
        <f>IFERROR(INDEX('показатель 504-п'!E:E,MATCH('УЦН 2.0 (24)'!A549,'показатель 504-п'!T:T,0)),"")</f>
        <v>114</v>
      </c>
      <c r="E549" s="652">
        <v>1</v>
      </c>
      <c r="F549" s="652"/>
      <c r="G549" s="660"/>
      <c r="H549" s="367" t="str">
        <f>IFERROR(INDEX('показатель 504-п'!J:J,MATCH('УЦН 2.0 (24)'!A549,'показатель 504-п'!T:T,0)),"")</f>
        <v xml:space="preserve">2G низ</v>
      </c>
      <c r="I549" s="636" t="str">
        <f>IFERROR(INDEX('показатель 504-п'!K:K,MATCH('УЦН 2.0 (24)'!A549,'показатель 504-п'!T:T,0)),"")</f>
        <v> </v>
      </c>
      <c r="J549" s="637" t="str">
        <f>IFERROR(INDEX('показатель 504-п'!L:L,MATCH('УЦН 2.0 (24)'!A549,'показатель 504-п'!T:T,0)),"")</f>
        <v> </v>
      </c>
      <c r="K549" s="637" t="str">
        <f>IFERROR(INDEX('показатель 504-п'!M:M,MATCH('УЦН 2.0 (24)'!A549,'показатель 504-п'!T:T,0)),"")</f>
        <v> </v>
      </c>
      <c r="L549" s="637" t="str">
        <f>IFERROR(INDEX('показатель 504-п'!N:N,MATCH('УЦН 2.0 (24)'!A549,'показатель 504-п'!T:T,0)),"")</f>
        <v xml:space="preserve">Теле2(2G Низкое)</v>
      </c>
      <c r="M549" s="624"/>
      <c r="N549" s="622"/>
      <c r="O549" s="147"/>
      <c r="P549" s="147"/>
    </row>
    <row r="550" ht="14.25">
      <c r="A550" s="648">
        <v>552</v>
      </c>
      <c r="B550" s="649" t="str">
        <f>IFERROR(INDEX('показатель 504-п'!A:A,MATCH('УЦН 2.0 (24)'!A550,'показатель 504-п'!T:T,0)),"")</f>
        <v xml:space="preserve">Ермаковский р-н</v>
      </c>
      <c r="C550" s="654" t="s">
        <v>175</v>
      </c>
      <c r="D550" s="636">
        <f>IFERROR(INDEX('показатель 504-п'!E:E,MATCH('УЦН 2.0 (24)'!A550,'показатель 504-п'!T:T,0)),"")</f>
        <v>278</v>
      </c>
      <c r="E550" s="652">
        <v>1</v>
      </c>
      <c r="F550" s="652"/>
      <c r="G550" s="660"/>
      <c r="H550" s="367" t="str">
        <f>IFERROR(INDEX('показатель 504-п'!J:J,MATCH('УЦН 2.0 (24)'!A550,'показатель 504-п'!T:T,0)),"")</f>
        <v xml:space="preserve">4G хор</v>
      </c>
      <c r="I550" s="636">
        <f>IFERROR(INDEX('показатель 504-п'!K:K,MATCH('УЦН 2.0 (24)'!A550,'показатель 504-п'!T:T,0)),"")</f>
        <v>0</v>
      </c>
      <c r="J550" s="637">
        <f>IFERROR(INDEX('показатель 504-п'!L:L,MATCH('УЦН 2.0 (24)'!A550,'показатель 504-п'!T:T,0)),"")</f>
        <v>0</v>
      </c>
      <c r="K550" s="637">
        <f>IFERROR(INDEX('показатель 504-п'!M:M,MATCH('УЦН 2.0 (24)'!A550,'показатель 504-п'!T:T,0)),"")</f>
        <v>0</v>
      </c>
      <c r="L550" s="637" t="str">
        <f>IFERROR(INDEX('показатель 504-п'!N:N,MATCH('УЦН 2.0 (24)'!A550,'показатель 504-п'!T:T,0)),"")</f>
        <v xml:space="preserve">Теле2(4G Хорошее)</v>
      </c>
      <c r="M550" s="624"/>
      <c r="N550" s="622"/>
      <c r="O550" s="147"/>
      <c r="P550" s="147"/>
    </row>
    <row r="551" ht="14.25">
      <c r="A551" s="648">
        <v>546</v>
      </c>
      <c r="B551" s="649" t="str">
        <f>IFERROR(INDEX('показатель 504-п'!A:A,MATCH('УЦН 2.0 (24)'!A551,'показатель 504-п'!T:T,0)),"")</f>
        <v xml:space="preserve">Ермаковский р-н</v>
      </c>
      <c r="C551" s="654" t="s">
        <v>173</v>
      </c>
      <c r="D551" s="636">
        <f>IFERROR(INDEX('показатель 504-п'!E:E,MATCH('УЦН 2.0 (24)'!A551,'показатель 504-п'!T:T,0)),"")</f>
        <v>362</v>
      </c>
      <c r="E551" s="652">
        <v>1</v>
      </c>
      <c r="F551" s="652"/>
      <c r="G551" s="660"/>
      <c r="H551" s="367" t="str">
        <f>IFERROR(INDEX('показатель 504-п'!J:J,MATCH('УЦН 2.0 (24)'!A551,'показатель 504-п'!T:T,0)),"")</f>
        <v xml:space="preserve">4G хор</v>
      </c>
      <c r="I551" s="636">
        <f>IFERROR(INDEX('показатель 504-п'!K:K,MATCH('УЦН 2.0 (24)'!A551,'показатель 504-п'!T:T,0)),"")</f>
        <v>0</v>
      </c>
      <c r="J551" s="637" t="str">
        <f>IFERROR(INDEX('показатель 504-п'!L:L,MATCH('УЦН 2.0 (24)'!A551,'показатель 504-п'!T:T,0)),"")</f>
        <v xml:space="preserve">Мегафон(4G Хорошее)</v>
      </c>
      <c r="K551" s="637">
        <f>IFERROR(INDEX('показатель 504-п'!M:M,MATCH('УЦН 2.0 (24)'!A551,'показатель 504-п'!T:T,0)),"")</f>
        <v>0</v>
      </c>
      <c r="L551" s="637">
        <f>IFERROR(INDEX('показатель 504-п'!N:N,MATCH('УЦН 2.0 (24)'!A551,'показатель 504-п'!T:T,0)),"")</f>
        <v>0</v>
      </c>
      <c r="M551" s="624"/>
      <c r="N551" s="622"/>
      <c r="O551" s="147"/>
      <c r="P551" s="147"/>
    </row>
    <row r="552" ht="14.25">
      <c r="A552" s="648">
        <v>558</v>
      </c>
      <c r="B552" s="649" t="str">
        <f>IFERROR(INDEX('показатель 504-п'!A:A,MATCH('УЦН 2.0 (24)'!A552,'показатель 504-п'!T:T,0)),"")</f>
        <v xml:space="preserve">Ермаковский р-н</v>
      </c>
      <c r="C552" s="654" t="s">
        <v>561</v>
      </c>
      <c r="D552" s="636">
        <f>IFERROR(INDEX('показатель 504-п'!E:E,MATCH('УЦН 2.0 (24)'!A552,'показатель 504-п'!T:T,0)),"")</f>
        <v>495</v>
      </c>
      <c r="E552" s="652">
        <v>1</v>
      </c>
      <c r="F552" s="652"/>
      <c r="G552" s="660"/>
      <c r="H552" s="367" t="str">
        <f>IFERROR(INDEX('показатель 504-п'!J:J,MATCH('УЦН 2.0 (24)'!A552,'показатель 504-п'!T:T,0)),"")</f>
        <v xml:space="preserve">4G хор</v>
      </c>
      <c r="I552" s="636">
        <f>IFERROR(INDEX('показатель 504-п'!K:K,MATCH('УЦН 2.0 (24)'!A552,'показатель 504-п'!T:T,0)),"")</f>
        <v>0</v>
      </c>
      <c r="J552" s="637" t="str">
        <f>IFERROR(INDEX('показатель 504-п'!L:L,MATCH('УЦН 2.0 (24)'!A552,'показатель 504-п'!T:T,0)),"")</f>
        <v xml:space="preserve">Мегафон(4G Хорошее)</v>
      </c>
      <c r="K552" s="637">
        <f>IFERROR(INDEX('показатель 504-п'!M:M,MATCH('УЦН 2.0 (24)'!A552,'показатель 504-п'!T:T,0)),"")</f>
        <v>0</v>
      </c>
      <c r="L552" s="637">
        <f>IFERROR(INDEX('показатель 504-п'!N:N,MATCH('УЦН 2.0 (24)'!A552,'показатель 504-п'!T:T,0)),"")</f>
        <v>0</v>
      </c>
      <c r="M552" s="624"/>
      <c r="N552" s="622"/>
      <c r="O552" s="147"/>
      <c r="P552" s="147"/>
    </row>
    <row r="553" ht="14.25">
      <c r="A553" s="648">
        <v>578</v>
      </c>
      <c r="B553" s="649" t="str">
        <f>IFERROR(INDEX('показатель 504-п'!A:A,MATCH('УЦН 2.0 (24)'!A553,'показатель 504-п'!T:T,0)),"")</f>
        <v xml:space="preserve">Идринский р-н</v>
      </c>
      <c r="C553" s="654" t="s">
        <v>1571</v>
      </c>
      <c r="D553" s="636">
        <f>IFERROR(INDEX('показатель 504-п'!E:E,MATCH('УЦН 2.0 (24)'!A553,'показатель 504-п'!T:T,0)),"")</f>
        <v>382</v>
      </c>
      <c r="E553" s="652">
        <v>1</v>
      </c>
      <c r="F553" s="652"/>
      <c r="G553" s="660"/>
      <c r="H553" s="367" t="str">
        <f>IFERROR(INDEX('показатель 504-п'!J:J,MATCH('УЦН 2.0 (24)'!A553,'показатель 504-п'!T:T,0)),"")</f>
        <v xml:space="preserve">4G хор</v>
      </c>
      <c r="I553" s="636" t="str">
        <f>IFERROR(INDEX('показатель 504-п'!K:K,MATCH('УЦН 2.0 (24)'!A553,'показатель 504-п'!T:T,0)),"")</f>
        <v xml:space="preserve">Билайн(2G Низкое)</v>
      </c>
      <c r="J553" s="637" t="str">
        <f>IFERROR(INDEX('показатель 504-п'!L:L,MATCH('УЦН 2.0 (24)'!A553,'показатель 504-п'!T:T,0)),"")</f>
        <v xml:space="preserve">Мегафон(2G Низкое)</v>
      </c>
      <c r="K553" s="637" t="str">
        <f>IFERROR(INDEX('показатель 504-п'!M:M,MATCH('УЦН 2.0 (24)'!A553,'показатель 504-п'!T:T,0)),"")</f>
        <v xml:space="preserve">МТС(2G Низкое)</v>
      </c>
      <c r="L553" s="637" t="str">
        <f>IFERROR(INDEX('показатель 504-п'!N:N,MATCH('УЦН 2.0 (24)'!A553,'показатель 504-п'!T:T,0)),"")</f>
        <v xml:space="preserve">Теле2(4G Хорошее)</v>
      </c>
      <c r="M553" s="624"/>
      <c r="N553" s="622"/>
      <c r="O553" s="147"/>
      <c r="P553" s="147"/>
    </row>
    <row r="554" ht="14.25">
      <c r="A554" s="648">
        <v>581</v>
      </c>
      <c r="B554" s="649" t="str">
        <f>IFERROR(INDEX('показатель 504-п'!A:A,MATCH('УЦН 2.0 (24)'!A554,'показатель 504-п'!T:T,0)),"")</f>
        <v xml:space="preserve">Идринский р-н</v>
      </c>
      <c r="C554" s="654" t="s">
        <v>275</v>
      </c>
      <c r="D554" s="636">
        <f>IFERROR(INDEX('показатель 504-п'!E:E,MATCH('УЦН 2.0 (24)'!A554,'показатель 504-п'!T:T,0)),"")</f>
        <v>317</v>
      </c>
      <c r="E554" s="652">
        <v>1</v>
      </c>
      <c r="F554" s="652"/>
      <c r="G554" s="660"/>
      <c r="H554" s="367" t="str">
        <f>IFERROR(INDEX('показатель 504-п'!J:J,MATCH('УЦН 2.0 (24)'!A554,'показатель 504-п'!T:T,0)),"")</f>
        <v xml:space="preserve">4G хор</v>
      </c>
      <c r="I554" s="636">
        <f>IFERROR(INDEX('показатель 504-п'!K:K,MATCH('УЦН 2.0 (24)'!A554,'показатель 504-п'!T:T,0)),"")</f>
        <v>0</v>
      </c>
      <c r="J554" s="637">
        <f>IFERROR(INDEX('показатель 504-п'!L:L,MATCH('УЦН 2.0 (24)'!A554,'показатель 504-п'!T:T,0)),"")</f>
        <v>0</v>
      </c>
      <c r="K554" s="637">
        <f>IFERROR(INDEX('показатель 504-п'!M:M,MATCH('УЦН 2.0 (24)'!A554,'показатель 504-п'!T:T,0)),"")</f>
        <v>0</v>
      </c>
      <c r="L554" s="637" t="str">
        <f>IFERROR(INDEX('показатель 504-п'!N:N,MATCH('УЦН 2.0 (24)'!A554,'показатель 504-п'!T:T,0)),"")</f>
        <v xml:space="preserve">Теле2(4G Хорошее)</v>
      </c>
      <c r="M554" s="624"/>
      <c r="N554" s="622"/>
      <c r="O554" s="147"/>
      <c r="P554" s="147"/>
    </row>
    <row r="555" ht="14.25">
      <c r="A555" s="648">
        <v>597</v>
      </c>
      <c r="B555" s="649" t="str">
        <f>IFERROR(INDEX('показатель 504-п'!A:A,MATCH('УЦН 2.0 (24)'!A555,'показатель 504-п'!T:T,0)),"")</f>
        <v xml:space="preserve">Идринский р-н</v>
      </c>
      <c r="C555" s="654" t="s">
        <v>1572</v>
      </c>
      <c r="D555" s="636">
        <f>IFERROR(INDEX('показатель 504-п'!E:E,MATCH('УЦН 2.0 (24)'!A555,'показатель 504-п'!T:T,0)),"")</f>
        <v>140</v>
      </c>
      <c r="E555" s="652">
        <v>1</v>
      </c>
      <c r="F555" s="652"/>
      <c r="G555" s="660"/>
      <c r="H555" s="367" t="str">
        <f>IFERROR(INDEX('показатель 504-п'!J:J,MATCH('УЦН 2.0 (24)'!A555,'показатель 504-п'!T:T,0)),"")</f>
        <v xml:space="preserve">2G хор</v>
      </c>
      <c r="I555" s="636" t="str">
        <f>IFERROR(INDEX('показатель 504-п'!K:K,MATCH('УЦН 2.0 (24)'!A555,'показатель 504-п'!T:T,0)),"")</f>
        <v> </v>
      </c>
      <c r="J555" s="637" t="str">
        <f>IFERROR(INDEX('показатель 504-п'!L:L,MATCH('УЦН 2.0 (24)'!A555,'показатель 504-п'!T:T,0)),"")</f>
        <v> </v>
      </c>
      <c r="K555" s="637" t="str">
        <f>IFERROR(INDEX('показатель 504-п'!M:M,MATCH('УЦН 2.0 (24)'!A555,'показатель 504-п'!T:T,0)),"")</f>
        <v> </v>
      </c>
      <c r="L555" s="637" t="str">
        <f>IFERROR(INDEX('показатель 504-п'!N:N,MATCH('УЦН 2.0 (24)'!A555,'показатель 504-п'!T:T,0)),"")</f>
        <v xml:space="preserve">Теле2(2G Хорошее)</v>
      </c>
      <c r="M555" s="624"/>
      <c r="N555" s="622"/>
      <c r="O555" s="147"/>
      <c r="P555" s="147"/>
    </row>
    <row r="556" ht="14.25">
      <c r="A556" s="648">
        <v>596</v>
      </c>
      <c r="B556" s="649" t="str">
        <f>IFERROR(INDEX('показатель 504-п'!A:A,MATCH('УЦН 2.0 (24)'!A556,'показатель 504-п'!T:T,0)),"")</f>
        <v xml:space="preserve">Идринский р-н</v>
      </c>
      <c r="C556" s="654" t="s">
        <v>279</v>
      </c>
      <c r="D556" s="636">
        <f>IFERROR(INDEX('показатель 504-п'!E:E,MATCH('УЦН 2.0 (24)'!A556,'показатель 504-п'!T:T,0)),"")</f>
        <v>322</v>
      </c>
      <c r="E556" s="652">
        <v>1</v>
      </c>
      <c r="F556" s="652"/>
      <c r="G556" s="660"/>
      <c r="H556" s="367" t="str">
        <f>IFERROR(INDEX('показатель 504-п'!J:J,MATCH('УЦН 2.0 (24)'!A556,'показатель 504-п'!T:T,0)),"")</f>
        <v xml:space="preserve">4G хор</v>
      </c>
      <c r="I556" s="636" t="str">
        <f>IFERROR(INDEX('показатель 504-п'!K:K,MATCH('УЦН 2.0 (24)'!A556,'показатель 504-п'!T:T,0)),"")</f>
        <v> </v>
      </c>
      <c r="J556" s="637" t="str">
        <f>IFERROR(INDEX('показатель 504-п'!L:L,MATCH('УЦН 2.0 (24)'!A556,'показатель 504-п'!T:T,0)),"")</f>
        <v xml:space="preserve">Мегафон(4G Хорошее)</v>
      </c>
      <c r="K556" s="637" t="str">
        <f>IFERROR(INDEX('показатель 504-п'!M:M,MATCH('УЦН 2.0 (24)'!A556,'показатель 504-п'!T:T,0)),"")</f>
        <v> </v>
      </c>
      <c r="L556" s="637" t="str">
        <f>IFERROR(INDEX('показатель 504-п'!N:N,MATCH('УЦН 2.0 (24)'!A556,'показатель 504-п'!T:T,0)),"")</f>
        <v xml:space="preserve">Теле2(4G Хорошее)</v>
      </c>
      <c r="M556" s="624"/>
      <c r="N556" s="622"/>
      <c r="O556" s="147"/>
      <c r="P556" s="147"/>
    </row>
    <row r="557" ht="14.25">
      <c r="A557" s="648">
        <v>600</v>
      </c>
      <c r="B557" s="649" t="str">
        <f>IFERROR(INDEX('показатель 504-п'!A:A,MATCH('УЦН 2.0 (24)'!A557,'показатель 504-п'!T:T,0)),"")</f>
        <v xml:space="preserve">Идринский р-н</v>
      </c>
      <c r="C557" s="654" t="s">
        <v>280</v>
      </c>
      <c r="D557" s="636">
        <f>IFERROR(INDEX('показатель 504-п'!E:E,MATCH('УЦН 2.0 (24)'!A557,'показатель 504-п'!T:T,0)),"")</f>
        <v>419</v>
      </c>
      <c r="E557" s="652">
        <v>1</v>
      </c>
      <c r="F557" s="652"/>
      <c r="G557" s="660"/>
      <c r="H557" s="367" t="str">
        <f>IFERROR(INDEX('показатель 504-п'!J:J,MATCH('УЦН 2.0 (24)'!A557,'показатель 504-п'!T:T,0)),"")</f>
        <v xml:space="preserve">4G хор</v>
      </c>
      <c r="I557" s="636">
        <f>IFERROR(INDEX('показатель 504-п'!K:K,MATCH('УЦН 2.0 (24)'!A557,'показатель 504-п'!T:T,0)),"")</f>
        <v>0</v>
      </c>
      <c r="J557" s="637">
        <f>IFERROR(INDEX('показатель 504-п'!L:L,MATCH('УЦН 2.0 (24)'!A557,'показатель 504-п'!T:T,0)),"")</f>
        <v>0</v>
      </c>
      <c r="K557" s="637">
        <f>IFERROR(INDEX('показатель 504-п'!M:M,MATCH('УЦН 2.0 (24)'!A557,'показатель 504-п'!T:T,0)),"")</f>
        <v>0</v>
      </c>
      <c r="L557" s="637" t="str">
        <f>IFERROR(INDEX('показатель 504-п'!N:N,MATCH('УЦН 2.0 (24)'!A557,'показатель 504-п'!T:T,0)),"")</f>
        <v xml:space="preserve">Теле2(4G Хорошее)</v>
      </c>
      <c r="M557" s="624"/>
      <c r="N557" s="622"/>
      <c r="O557" s="147"/>
      <c r="P557" s="147"/>
    </row>
    <row r="558" ht="14.25">
      <c r="A558" s="648">
        <v>603</v>
      </c>
      <c r="B558" s="649" t="str">
        <f>IFERROR(INDEX('показатель 504-п'!A:A,MATCH('УЦН 2.0 (24)'!A558,'показатель 504-п'!T:T,0)),"")</f>
        <v xml:space="preserve">Идринский р-н</v>
      </c>
      <c r="C558" s="654" t="s">
        <v>281</v>
      </c>
      <c r="D558" s="636">
        <f>IFERROR(INDEX('показатель 504-п'!E:E,MATCH('УЦН 2.0 (24)'!A558,'показатель 504-п'!T:T,0)),"")</f>
        <v>408</v>
      </c>
      <c r="E558" s="652">
        <v>1</v>
      </c>
      <c r="F558" s="652"/>
      <c r="G558" s="660"/>
      <c r="H558" s="367" t="str">
        <f>IFERROR(INDEX('показатель 504-п'!J:J,MATCH('УЦН 2.0 (24)'!A558,'показатель 504-п'!T:T,0)),"")</f>
        <v xml:space="preserve">4G хор</v>
      </c>
      <c r="I558" s="636">
        <f>IFERROR(INDEX('показатель 504-п'!K:K,MATCH('УЦН 2.0 (24)'!A558,'показатель 504-п'!T:T,0)),"")</f>
        <v>0</v>
      </c>
      <c r="J558" s="637">
        <f>IFERROR(INDEX('показатель 504-п'!L:L,MATCH('УЦН 2.0 (24)'!A558,'показатель 504-п'!T:T,0)),"")</f>
        <v>0</v>
      </c>
      <c r="K558" s="637">
        <f>IFERROR(INDEX('показатель 504-п'!M:M,MATCH('УЦН 2.0 (24)'!A558,'показатель 504-п'!T:T,0)),"")</f>
        <v>0</v>
      </c>
      <c r="L558" s="637" t="str">
        <f>IFERROR(INDEX('показатель 504-п'!N:N,MATCH('УЦН 2.0 (24)'!A558,'показатель 504-п'!T:T,0)),"")</f>
        <v xml:space="preserve">Теле2(4G Хорошее)</v>
      </c>
      <c r="M558" s="624"/>
      <c r="N558" s="622"/>
      <c r="O558" s="147"/>
      <c r="P558" s="147"/>
    </row>
    <row r="559" ht="14.25">
      <c r="A559" s="648">
        <v>604</v>
      </c>
      <c r="B559" s="649" t="str">
        <f>IFERROR(INDEX('показатель 504-п'!A:A,MATCH('УЦН 2.0 (24)'!A559,'показатель 504-п'!T:T,0)),"")</f>
        <v xml:space="preserve">Идринский р-н</v>
      </c>
      <c r="C559" s="654" t="s">
        <v>282</v>
      </c>
      <c r="D559" s="636">
        <f>IFERROR(INDEX('показатель 504-п'!E:E,MATCH('УЦН 2.0 (24)'!A559,'показатель 504-п'!T:T,0)),"")</f>
        <v>246</v>
      </c>
      <c r="E559" s="652">
        <v>1</v>
      </c>
      <c r="F559" s="652"/>
      <c r="G559" s="660"/>
      <c r="H559" s="367" t="str">
        <f>IFERROR(INDEX('показатель 504-п'!J:J,MATCH('УЦН 2.0 (24)'!A559,'показатель 504-п'!T:T,0)),"")</f>
        <v xml:space="preserve">4G хор</v>
      </c>
      <c r="I559" s="636">
        <f>IFERROR(INDEX('показатель 504-п'!K:K,MATCH('УЦН 2.0 (24)'!A559,'показатель 504-п'!T:T,0)),"")</f>
        <v>0</v>
      </c>
      <c r="J559" s="637">
        <f>IFERROR(INDEX('показатель 504-п'!L:L,MATCH('УЦН 2.0 (24)'!A559,'показатель 504-п'!T:T,0)),"")</f>
        <v>0</v>
      </c>
      <c r="K559" s="637">
        <f>IFERROR(INDEX('показатель 504-п'!M:M,MATCH('УЦН 2.0 (24)'!A559,'показатель 504-п'!T:T,0)),"")</f>
        <v>0</v>
      </c>
      <c r="L559" s="637" t="str">
        <f>IFERROR(INDEX('показатель 504-п'!N:N,MATCH('УЦН 2.0 (24)'!A559,'показатель 504-п'!T:T,0)),"")</f>
        <v xml:space="preserve">Теле2(4G Хорошее)</v>
      </c>
      <c r="M559" s="624"/>
      <c r="N559" s="622"/>
      <c r="O559" s="147"/>
      <c r="P559" s="147"/>
    </row>
    <row r="560" ht="14.25">
      <c r="A560" s="648">
        <v>607</v>
      </c>
      <c r="B560" s="649" t="str">
        <f>IFERROR(INDEX('показатель 504-п'!A:A,MATCH('УЦН 2.0 (24)'!A560,'показатель 504-п'!T:T,0)),"")</f>
        <v xml:space="preserve">Идринский р-н</v>
      </c>
      <c r="C560" s="654" t="s">
        <v>283</v>
      </c>
      <c r="D560" s="636">
        <f>IFERROR(INDEX('показатель 504-п'!E:E,MATCH('УЦН 2.0 (24)'!A560,'показатель 504-п'!T:T,0)),"")</f>
        <v>346</v>
      </c>
      <c r="E560" s="652">
        <v>1</v>
      </c>
      <c r="F560" s="652"/>
      <c r="G560" s="660"/>
      <c r="H560" s="367" t="str">
        <f>IFERROR(INDEX('показатель 504-п'!J:J,MATCH('УЦН 2.0 (24)'!A560,'показатель 504-п'!T:T,0)),"")</f>
        <v xml:space="preserve">4G хор</v>
      </c>
      <c r="I560" s="636" t="str">
        <f>IFERROR(INDEX('показатель 504-п'!K:K,MATCH('УЦН 2.0 (24)'!A560,'показатель 504-п'!T:T,0)),"")</f>
        <v> </v>
      </c>
      <c r="J560" s="637" t="str">
        <f>IFERROR(INDEX('показатель 504-п'!L:L,MATCH('УЦН 2.0 (24)'!A560,'показатель 504-п'!T:T,0)),"")</f>
        <v xml:space="preserve">Мегафон(4G Хорошее)</v>
      </c>
      <c r="K560" s="637" t="str">
        <f>IFERROR(INDEX('показатель 504-п'!M:M,MATCH('УЦН 2.0 (24)'!A560,'показатель 504-п'!T:T,0)),"")</f>
        <v> </v>
      </c>
      <c r="L560" s="637" t="str">
        <f>IFERROR(INDEX('показатель 504-п'!N:N,MATCH('УЦН 2.0 (24)'!A560,'показатель 504-п'!T:T,0)),"")</f>
        <v xml:space="preserve">Теле2(4G Хорошее)</v>
      </c>
      <c r="M560" s="624"/>
      <c r="N560" s="622"/>
      <c r="O560" s="147"/>
      <c r="P560" s="147"/>
    </row>
    <row r="561" ht="14.25">
      <c r="A561" s="648">
        <v>645</v>
      </c>
      <c r="B561" s="649" t="str">
        <f>IFERROR(INDEX('показатель 504-п'!A:A,MATCH('УЦН 2.0 (24)'!A561,'показатель 504-п'!T:T,0)),"")</f>
        <v xml:space="preserve">Иланский р-н</v>
      </c>
      <c r="C561" s="654" t="s">
        <v>1573</v>
      </c>
      <c r="D561" s="636">
        <f>IFERROR(INDEX('показатель 504-п'!E:E,MATCH('УЦН 2.0 (24)'!A561,'показатель 504-п'!T:T,0)),"")</f>
        <v>315</v>
      </c>
      <c r="E561" s="652">
        <v>1</v>
      </c>
      <c r="F561" s="652"/>
      <c r="G561" s="660"/>
      <c r="H561" s="367" t="str">
        <f>IFERROR(INDEX('показатель 504-п'!J:J,MATCH('УЦН 2.0 (24)'!A561,'показатель 504-п'!T:T,0)),"")</f>
        <v xml:space="preserve">2G хор</v>
      </c>
      <c r="I561" s="636" t="str">
        <f>IFERROR(INDEX('показатель 504-п'!K:K,MATCH('УЦН 2.0 (24)'!A561,'показатель 504-п'!T:T,0)),"")</f>
        <v xml:space="preserve">Билайн(2G Хорошее)</v>
      </c>
      <c r="J561" s="637" t="str">
        <f>IFERROR(INDEX('показатель 504-п'!L:L,MATCH('УЦН 2.0 (24)'!A561,'показатель 504-п'!T:T,0)),"")</f>
        <v> </v>
      </c>
      <c r="K561" s="637" t="str">
        <f>IFERROR(INDEX('показатель 504-п'!M:M,MATCH('УЦН 2.0 (24)'!A561,'показатель 504-п'!T:T,0)),"")</f>
        <v> </v>
      </c>
      <c r="L561" s="637" t="str">
        <f>IFERROR(INDEX('показатель 504-п'!N:N,MATCH('УЦН 2.0 (24)'!A561,'показатель 504-п'!T:T,0)),"")</f>
        <v> </v>
      </c>
      <c r="M561" s="624"/>
      <c r="N561" s="622"/>
      <c r="O561" s="147"/>
      <c r="P561" s="147"/>
    </row>
    <row r="562" ht="14.25">
      <c r="A562" s="648">
        <v>641</v>
      </c>
      <c r="B562" s="649" t="str">
        <f>IFERROR(INDEX('показатель 504-п'!A:A,MATCH('УЦН 2.0 (24)'!A562,'показатель 504-п'!T:T,0)),"")</f>
        <v xml:space="preserve">Иланский р-н</v>
      </c>
      <c r="C562" s="654" t="s">
        <v>1574</v>
      </c>
      <c r="D562" s="636">
        <f>IFERROR(INDEX('показатель 504-п'!E:E,MATCH('УЦН 2.0 (24)'!A562,'показатель 504-п'!T:T,0)),"")</f>
        <v>113</v>
      </c>
      <c r="E562" s="652">
        <v>1</v>
      </c>
      <c r="F562" s="652"/>
      <c r="G562" s="660"/>
      <c r="H562" s="367" t="str">
        <f>IFERROR(INDEX('показатель 504-п'!J:J,MATCH('УЦН 2.0 (24)'!A562,'показатель 504-п'!T:T,0)),"")</f>
        <v xml:space="preserve">2G низ</v>
      </c>
      <c r="I562" s="636" t="str">
        <f>IFERROR(INDEX('показатель 504-п'!K:K,MATCH('УЦН 2.0 (24)'!A562,'показатель 504-п'!T:T,0)),"")</f>
        <v xml:space="preserve">Билайн(2G Низкое)</v>
      </c>
      <c r="J562" s="637" t="str">
        <f>IFERROR(INDEX('показатель 504-п'!L:L,MATCH('УЦН 2.0 (24)'!A562,'показатель 504-п'!T:T,0)),"")</f>
        <v xml:space="preserve">Мегафон(2G Низкое)</v>
      </c>
      <c r="K562" s="637" t="str">
        <f>IFERROR(INDEX('показатель 504-п'!M:M,MATCH('УЦН 2.0 (24)'!A562,'показатель 504-п'!T:T,0)),"")</f>
        <v xml:space="preserve">МТС(2G Низкое)</v>
      </c>
      <c r="L562" s="637" t="str">
        <f>IFERROR(INDEX('показатель 504-п'!N:N,MATCH('УЦН 2.0 (24)'!A562,'показатель 504-п'!T:T,0)),"")</f>
        <v xml:space="preserve">Теле2(2G Низкое)</v>
      </c>
      <c r="M562" s="624"/>
      <c r="N562" s="622"/>
      <c r="O562" s="147"/>
      <c r="P562" s="147"/>
    </row>
    <row r="563" ht="14.25">
      <c r="A563" s="648">
        <v>680</v>
      </c>
      <c r="B563" s="649" t="str">
        <f>IFERROR(INDEX('показатель 504-п'!A:A,MATCH('УЦН 2.0 (24)'!A563,'показатель 504-п'!T:T,0)),"")</f>
        <v xml:space="preserve">Ирбейский р-н</v>
      </c>
      <c r="C563" s="654" t="s">
        <v>294</v>
      </c>
      <c r="D563" s="636">
        <f>IFERROR(INDEX('показатель 504-п'!E:E,MATCH('УЦН 2.0 (24)'!A563,'показатель 504-п'!T:T,0)),"")</f>
        <v>282</v>
      </c>
      <c r="E563" s="652">
        <v>1</v>
      </c>
      <c r="F563" s="652"/>
      <c r="G563" s="660"/>
      <c r="H563" s="367" t="str">
        <f>IFERROR(INDEX('показатель 504-п'!J:J,MATCH('УЦН 2.0 (24)'!A563,'показатель 504-п'!T:T,0)),"")</f>
        <v xml:space="preserve">4G хор</v>
      </c>
      <c r="I563" s="636" t="str">
        <f>IFERROR(INDEX('показатель 504-п'!K:K,MATCH('УЦН 2.0 (24)'!A563,'показатель 504-п'!T:T,0)),"")</f>
        <v xml:space="preserve">Билайн(2G Низкое)</v>
      </c>
      <c r="J563" s="637" t="str">
        <f>IFERROR(INDEX('показатель 504-п'!L:L,MATCH('УЦН 2.0 (24)'!A563,'показатель 504-п'!T:T,0)),"")</f>
        <v xml:space="preserve">Мегафон(3G Хорошее)</v>
      </c>
      <c r="K563" s="637" t="str">
        <f>IFERROR(INDEX('показатель 504-п'!M:M,MATCH('УЦН 2.0 (24)'!A563,'показатель 504-п'!T:T,0)),"")</f>
        <v xml:space="preserve">МТС(3G Хорошее)</v>
      </c>
      <c r="L563" s="637" t="str">
        <f>IFERROR(INDEX('показатель 504-п'!N:N,MATCH('УЦН 2.0 (24)'!A563,'показатель 504-п'!T:T,0)),"")</f>
        <v xml:space="preserve">Теле2(4G Хорошее)</v>
      </c>
      <c r="M563" s="624"/>
      <c r="N563" s="622"/>
      <c r="O563" s="147"/>
      <c r="P563" s="147"/>
    </row>
    <row r="564" ht="14.25">
      <c r="A564" s="648">
        <v>742</v>
      </c>
      <c r="B564" s="649" t="str">
        <f>IFERROR(INDEX('показатель 504-п'!A:A,MATCH('УЦН 2.0 (24)'!A564,'показатель 504-п'!T:T,0)),"")</f>
        <v xml:space="preserve">Канский р-н</v>
      </c>
      <c r="C564" s="654" t="s">
        <v>1575</v>
      </c>
      <c r="D564" s="636">
        <f>IFERROR(INDEX('показатель 504-п'!E:E,MATCH('УЦН 2.0 (24)'!A564,'показатель 504-п'!T:T,0)),"")</f>
        <v>427</v>
      </c>
      <c r="E564" s="652">
        <v>1</v>
      </c>
      <c r="F564" s="652"/>
      <c r="G564" s="660"/>
      <c r="H564" s="367" t="str">
        <f>IFERROR(INDEX('показатель 504-п'!J:J,MATCH('УЦН 2.0 (24)'!A564,'показатель 504-п'!T:T,0)),"")</f>
        <v xml:space="preserve">3G хор</v>
      </c>
      <c r="I564" s="636" t="str">
        <f>IFERROR(INDEX('показатель 504-п'!K:K,MATCH('УЦН 2.0 (24)'!A564,'показатель 504-п'!T:T,0)),"")</f>
        <v> </v>
      </c>
      <c r="J564" s="637" t="str">
        <f>IFERROR(INDEX('показатель 504-п'!L:L,MATCH('УЦН 2.0 (24)'!A564,'показатель 504-п'!T:T,0)),"")</f>
        <v xml:space="preserve">Мегафон(2G Хорошее)</v>
      </c>
      <c r="K564" s="637" t="str">
        <f>IFERROR(INDEX('показатель 504-п'!M:M,MATCH('УЦН 2.0 (24)'!A564,'показатель 504-п'!T:T,0)),"")</f>
        <v xml:space="preserve">МТС(2G Хорошее)</v>
      </c>
      <c r="L564" s="637" t="str">
        <f>IFERROR(INDEX('показатель 504-п'!N:N,MATCH('УЦН 2.0 (24)'!A564,'показатель 504-п'!T:T,0)),"")</f>
        <v xml:space="preserve">Теле2(3G Хорошее)</v>
      </c>
      <c r="M564" s="624"/>
      <c r="N564" s="622"/>
      <c r="O564" s="147"/>
      <c r="P564" s="147"/>
    </row>
    <row r="565" ht="14.25">
      <c r="A565" s="648">
        <v>762</v>
      </c>
      <c r="B565" s="649" t="str">
        <f>IFERROR(INDEX('показатель 504-п'!A:A,MATCH('УЦН 2.0 (24)'!A565,'показатель 504-п'!T:T,0)),"")</f>
        <v xml:space="preserve">Канский р-н</v>
      </c>
      <c r="C565" s="654" t="s">
        <v>1576</v>
      </c>
      <c r="D565" s="636">
        <f>IFERROR(INDEX('показатель 504-п'!E:E,MATCH('УЦН 2.0 (24)'!A565,'показатель 504-п'!T:T,0)),"")</f>
        <v>120</v>
      </c>
      <c r="E565" s="652">
        <v>1</v>
      </c>
      <c r="F565" s="652"/>
      <c r="G565" s="660"/>
      <c r="H565" s="367" t="str">
        <f>IFERROR(INDEX('показатель 504-п'!J:J,MATCH('УЦН 2.0 (24)'!A565,'показатель 504-п'!T:T,0)),"")</f>
        <v xml:space="preserve">3G хор</v>
      </c>
      <c r="I565" s="636" t="str">
        <f>IFERROR(INDEX('показатель 504-п'!K:K,MATCH('УЦН 2.0 (24)'!A565,'показатель 504-п'!T:T,0)),"")</f>
        <v xml:space="preserve">Билайн(2G Хорошее)</v>
      </c>
      <c r="J565" s="637" t="str">
        <f>IFERROR(INDEX('показатель 504-п'!L:L,MATCH('УЦН 2.0 (24)'!A565,'показатель 504-п'!T:T,0)),"")</f>
        <v xml:space="preserve">Мегафон(2G Хорошее)</v>
      </c>
      <c r="K565" s="637" t="str">
        <f>IFERROR(INDEX('показатель 504-п'!M:M,MATCH('УЦН 2.0 (24)'!A565,'показатель 504-п'!T:T,0)),"")</f>
        <v xml:space="preserve">МТС(2G Хорошее)</v>
      </c>
      <c r="L565" s="637" t="str">
        <f>IFERROR(INDEX('показатель 504-п'!N:N,MATCH('УЦН 2.0 (24)'!A565,'показатель 504-п'!T:T,0)),"")</f>
        <v xml:space="preserve">Теле2(3G Хорошее)</v>
      </c>
      <c r="M565" s="624"/>
      <c r="N565" s="622"/>
      <c r="O565" s="147"/>
      <c r="P565" s="147"/>
    </row>
    <row r="566" ht="14.25">
      <c r="A566" s="648">
        <v>757</v>
      </c>
      <c r="B566" s="649" t="str">
        <f>IFERROR(INDEX('показатель 504-п'!A:A,MATCH('УЦН 2.0 (24)'!A566,'показатель 504-п'!T:T,0)),"")</f>
        <v xml:space="preserve">Канский р-н</v>
      </c>
      <c r="C566" s="654" t="s">
        <v>234</v>
      </c>
      <c r="D566" s="636">
        <f>IFERROR(INDEX('показатель 504-п'!E:E,MATCH('УЦН 2.0 (24)'!A566,'показатель 504-п'!T:T,0)),"")</f>
        <v>103</v>
      </c>
      <c r="E566" s="652">
        <v>1</v>
      </c>
      <c r="F566" s="652"/>
      <c r="G566" s="660"/>
      <c r="H566" s="367" t="str">
        <f>IFERROR(INDEX('показатель 504-п'!J:J,MATCH('УЦН 2.0 (24)'!A566,'показатель 504-п'!T:T,0)),"")</f>
        <v xml:space="preserve">3G хор</v>
      </c>
      <c r="I566" s="636" t="str">
        <f>IFERROR(INDEX('показатель 504-п'!K:K,MATCH('УЦН 2.0 (24)'!A566,'показатель 504-п'!T:T,0)),"")</f>
        <v xml:space="preserve">Билайн(2G Низкое)</v>
      </c>
      <c r="J566" s="637" t="str">
        <f>IFERROR(INDEX('показатель 504-п'!L:L,MATCH('УЦН 2.0 (24)'!A566,'показатель 504-п'!T:T,0)),"")</f>
        <v xml:space="preserve">Мегафон(2G Низкое)</v>
      </c>
      <c r="K566" s="637" t="str">
        <f>IFERROR(INDEX('показатель 504-п'!M:M,MATCH('УЦН 2.0 (24)'!A566,'показатель 504-п'!T:T,0)),"")</f>
        <v xml:space="preserve">МТС(3G Хорошее)</v>
      </c>
      <c r="L566" s="637" t="str">
        <f>IFERROR(INDEX('показатель 504-п'!N:N,MATCH('УЦН 2.0 (24)'!A566,'показатель 504-п'!T:T,0)),"")</f>
        <v> </v>
      </c>
      <c r="M566" s="624"/>
      <c r="N566" s="622"/>
      <c r="O566" s="147"/>
      <c r="P566" s="147"/>
    </row>
    <row r="567" ht="14.25">
      <c r="A567" s="648">
        <v>763</v>
      </c>
      <c r="B567" s="649" t="str">
        <f>IFERROR(INDEX('показатель 504-п'!A:A,MATCH('УЦН 2.0 (24)'!A567,'показатель 504-п'!T:T,0)),"")</f>
        <v xml:space="preserve">Канский р-н</v>
      </c>
      <c r="C567" s="654" t="s">
        <v>1577</v>
      </c>
      <c r="D567" s="636">
        <f>IFERROR(INDEX('показатель 504-п'!E:E,MATCH('УЦН 2.0 (24)'!A567,'показатель 504-п'!T:T,0)),"")</f>
        <v>139</v>
      </c>
      <c r="E567" s="652">
        <v>1</v>
      </c>
      <c r="F567" s="652"/>
      <c r="G567" s="660"/>
      <c r="H567" s="367" t="str">
        <f>IFERROR(INDEX('показатель 504-п'!J:J,MATCH('УЦН 2.0 (24)'!A567,'показатель 504-п'!T:T,0)),"")</f>
        <v xml:space="preserve">3G хор</v>
      </c>
      <c r="I567" s="636" t="str">
        <f>IFERROR(INDEX('показатель 504-п'!K:K,MATCH('УЦН 2.0 (24)'!A567,'показатель 504-п'!T:T,0)),"")</f>
        <v xml:space="preserve">Билайн(2G Низкое)</v>
      </c>
      <c r="J567" s="637" t="str">
        <f>IFERROR(INDEX('показатель 504-п'!L:L,MATCH('УЦН 2.0 (24)'!A567,'показатель 504-п'!T:T,0)),"")</f>
        <v xml:space="preserve">Мегафон(2G Хорошее)</v>
      </c>
      <c r="K567" s="637" t="str">
        <f>IFERROR(INDEX('показатель 504-п'!M:M,MATCH('УЦН 2.0 (24)'!A567,'показатель 504-п'!T:T,0)),"")</f>
        <v xml:space="preserve">МТС(2G Хорошее)</v>
      </c>
      <c r="L567" s="637" t="str">
        <f>IFERROR(INDEX('показатель 504-п'!N:N,MATCH('УЦН 2.0 (24)'!A567,'показатель 504-п'!T:T,0)),"")</f>
        <v xml:space="preserve">Теле2(3G Хорошее)</v>
      </c>
      <c r="M567" s="624"/>
      <c r="N567" s="622"/>
      <c r="O567" s="147"/>
      <c r="P567" s="147"/>
    </row>
    <row r="568" ht="14.25">
      <c r="A568" s="648">
        <v>779</v>
      </c>
      <c r="B568" s="649" t="str">
        <f>IFERROR(INDEX('показатель 504-п'!A:A,MATCH('УЦН 2.0 (24)'!A568,'показатель 504-п'!T:T,0)),"")</f>
        <v xml:space="preserve">Канский р-н</v>
      </c>
      <c r="C568" s="654" t="s">
        <v>1578</v>
      </c>
      <c r="D568" s="636">
        <f>IFERROR(INDEX('показатель 504-п'!E:E,MATCH('УЦН 2.0 (24)'!A568,'показатель 504-п'!T:T,0)),"")</f>
        <v>153</v>
      </c>
      <c r="E568" s="652">
        <v>1</v>
      </c>
      <c r="F568" s="652"/>
      <c r="G568" s="660"/>
      <c r="H568" s="367" t="str">
        <f>IFERROR(INDEX('показатель 504-п'!J:J,MATCH('УЦН 2.0 (24)'!A568,'показатель 504-п'!T:T,0)),"")</f>
        <v xml:space="preserve">3G хор</v>
      </c>
      <c r="I568" s="636" t="str">
        <f>IFERROR(INDEX('показатель 504-п'!K:K,MATCH('УЦН 2.0 (24)'!A568,'показатель 504-п'!T:T,0)),"")</f>
        <v xml:space="preserve">Билайн(2G Низкое)</v>
      </c>
      <c r="J568" s="637" t="str">
        <f>IFERROR(INDEX('показатель 504-п'!L:L,MATCH('УЦН 2.0 (24)'!A568,'показатель 504-п'!T:T,0)),"")</f>
        <v xml:space="preserve">Мегафон(2G Низкое)</v>
      </c>
      <c r="K568" s="637" t="str">
        <f>IFERROR(INDEX('показатель 504-п'!M:M,MATCH('УЦН 2.0 (24)'!A568,'показатель 504-п'!T:T,0)),"")</f>
        <v xml:space="preserve">МТС(2G Хорошее)</v>
      </c>
      <c r="L568" s="637" t="str">
        <f>IFERROR(INDEX('показатель 504-п'!N:N,MATCH('УЦН 2.0 (24)'!A568,'показатель 504-п'!T:T,0)),"")</f>
        <v xml:space="preserve">Теле2(3G Хорошее)</v>
      </c>
      <c r="M568" s="624"/>
      <c r="N568" s="622"/>
      <c r="O568" s="147"/>
      <c r="P568" s="147"/>
    </row>
    <row r="569" ht="14.25">
      <c r="A569" s="648">
        <v>759</v>
      </c>
      <c r="B569" s="649" t="str">
        <f>IFERROR(INDEX('показатель 504-п'!A:A,MATCH('УЦН 2.0 (24)'!A569,'показатель 504-п'!T:T,0)),"")</f>
        <v xml:space="preserve">Канский р-н</v>
      </c>
      <c r="C569" s="654" t="s">
        <v>1579</v>
      </c>
      <c r="D569" s="636">
        <f>IFERROR(INDEX('показатель 504-п'!E:E,MATCH('УЦН 2.0 (24)'!A569,'показатель 504-п'!T:T,0)),"")</f>
        <v>104</v>
      </c>
      <c r="E569" s="652">
        <v>1</v>
      </c>
      <c r="F569" s="652"/>
      <c r="G569" s="660"/>
      <c r="H569" s="367" t="str">
        <f>IFERROR(INDEX('показатель 504-п'!J:J,MATCH('УЦН 2.0 (24)'!A569,'показатель 504-п'!T:T,0)),"")</f>
        <v xml:space="preserve">3G хор</v>
      </c>
      <c r="I569" s="636" t="str">
        <f>IFERROR(INDEX('показатель 504-п'!K:K,MATCH('УЦН 2.0 (24)'!A569,'показатель 504-п'!T:T,0)),"")</f>
        <v xml:space="preserve">Билайн(2G Низкое)</v>
      </c>
      <c r="J569" s="637" t="str">
        <f>IFERROR(INDEX('показатель 504-п'!L:L,MATCH('УЦН 2.0 (24)'!A569,'показатель 504-п'!T:T,0)),"")</f>
        <v xml:space="preserve">Мегафон(3G Хорошее)</v>
      </c>
      <c r="K569" s="637" t="str">
        <f>IFERROR(INDEX('показатель 504-п'!M:M,MATCH('УЦН 2.0 (24)'!A569,'показатель 504-п'!T:T,0)),"")</f>
        <v xml:space="preserve">МТС(3G Хорошее)</v>
      </c>
      <c r="L569" s="637" t="str">
        <f>IFERROR(INDEX('показатель 504-п'!N:N,MATCH('УЦН 2.0 (24)'!A569,'показатель 504-п'!T:T,0)),"")</f>
        <v xml:space="preserve">Теле2(3G Хорошее)</v>
      </c>
      <c r="M569" s="624"/>
      <c r="N569" s="622"/>
      <c r="O569" s="147"/>
      <c r="P569" s="147"/>
    </row>
    <row r="570" ht="14.25">
      <c r="A570" s="648">
        <v>823</v>
      </c>
      <c r="B570" s="649" t="str">
        <f>IFERROR(INDEX('показатель 504-п'!A:A,MATCH('УЦН 2.0 (24)'!A570,'показатель 504-п'!T:T,0)),"")</f>
        <v xml:space="preserve">Каратузский р-н</v>
      </c>
      <c r="C570" s="654" t="s">
        <v>1580</v>
      </c>
      <c r="D570" s="636">
        <f>IFERROR(INDEX('показатель 504-п'!E:E,MATCH('УЦН 2.0 (24)'!A570,'показатель 504-п'!T:T,0)),"")</f>
        <v>470</v>
      </c>
      <c r="E570" s="652">
        <v>1</v>
      </c>
      <c r="F570" s="652"/>
      <c r="G570" s="660"/>
      <c r="H570" s="367" t="str">
        <f>IFERROR(INDEX('показатель 504-п'!J:J,MATCH('УЦН 2.0 (24)'!A570,'показатель 504-п'!T:T,0)),"")</f>
        <v xml:space="preserve">4G хор</v>
      </c>
      <c r="I570" s="636" t="str">
        <f>IFERROR(INDEX('показатель 504-п'!K:K,MATCH('УЦН 2.0 (24)'!A570,'показатель 504-п'!T:T,0)),"")</f>
        <v> </v>
      </c>
      <c r="J570" s="637" t="str">
        <f>IFERROR(INDEX('показатель 504-п'!L:L,MATCH('УЦН 2.0 (24)'!A570,'показатель 504-п'!T:T,0)),"")</f>
        <v xml:space="preserve">Мегафон(2G Хорошее)</v>
      </c>
      <c r="K570" s="637" t="str">
        <f>IFERROR(INDEX('показатель 504-п'!M:M,MATCH('УЦН 2.0 (24)'!A570,'показатель 504-п'!T:T,0)),"")</f>
        <v xml:space="preserve">МТС(4G Хорошее)</v>
      </c>
      <c r="L570" s="637" t="str">
        <f>IFERROR(INDEX('показатель 504-п'!N:N,MATCH('УЦН 2.0 (24)'!A570,'показатель 504-п'!T:T,0)),"")</f>
        <v xml:space="preserve">Теле2(2G Низкое)</v>
      </c>
      <c r="M570" s="624"/>
      <c r="N570" s="622"/>
      <c r="O570" s="147"/>
      <c r="P570" s="147"/>
    </row>
    <row r="571" ht="14.25">
      <c r="A571" s="648">
        <v>849</v>
      </c>
      <c r="B571" s="649" t="str">
        <f>IFERROR(INDEX('показатель 504-п'!A:A,MATCH('УЦН 2.0 (24)'!A571,'показатель 504-п'!T:T,0)),"")</f>
        <v xml:space="preserve">Козульский р-н</v>
      </c>
      <c r="C571" s="654" t="s">
        <v>326</v>
      </c>
      <c r="D571" s="636">
        <f>IFERROR(INDEX('показатель 504-п'!E:E,MATCH('УЦН 2.0 (24)'!A571,'показатель 504-п'!T:T,0)),"")</f>
        <v>285</v>
      </c>
      <c r="E571" s="652">
        <v>1</v>
      </c>
      <c r="F571" s="652"/>
      <c r="G571" s="660"/>
      <c r="H571" s="367" t="str">
        <f>IFERROR(INDEX('показатель 504-п'!J:J,MATCH('УЦН 2.0 (24)'!A571,'показатель 504-п'!T:T,0)),"")</f>
        <v xml:space="preserve">4G хор</v>
      </c>
      <c r="I571" s="636" t="str">
        <f>IFERROR(INDEX('показатель 504-п'!K:K,MATCH('УЦН 2.0 (24)'!A571,'показатель 504-п'!T:T,0)),"")</f>
        <v> </v>
      </c>
      <c r="J571" s="637" t="str">
        <f>IFERROR(INDEX('показатель 504-п'!L:L,MATCH('УЦН 2.0 (24)'!A571,'показатель 504-п'!T:T,0)),"")</f>
        <v xml:space="preserve">Мегафон(3G Хорошее)</v>
      </c>
      <c r="K571" s="637" t="str">
        <f>IFERROR(INDEX('показатель 504-п'!M:M,MATCH('УЦН 2.0 (24)'!A571,'показатель 504-п'!T:T,0)),"")</f>
        <v> </v>
      </c>
      <c r="L571" s="637" t="str">
        <f>IFERROR(INDEX('показатель 504-п'!N:N,MATCH('УЦН 2.0 (24)'!A571,'показатель 504-п'!T:T,0)),"")</f>
        <v xml:space="preserve">Теле2(4G Хорошее)</v>
      </c>
      <c r="M571" s="624"/>
      <c r="N571" s="622"/>
      <c r="O571" s="147"/>
      <c r="P571" s="147"/>
    </row>
    <row r="572" ht="14.25">
      <c r="A572" s="648">
        <v>896</v>
      </c>
      <c r="B572" s="649" t="str">
        <f>IFERROR(INDEX('показатель 504-п'!A:A,MATCH('УЦН 2.0 (24)'!A572,'показатель 504-п'!T:T,0)),"")</f>
        <v xml:space="preserve">Краснотуранский р-н</v>
      </c>
      <c r="C572" s="654" t="s">
        <v>1581</v>
      </c>
      <c r="D572" s="636">
        <f>IFERROR(INDEX('показатель 504-п'!E:E,MATCH('УЦН 2.0 (24)'!A572,'показатель 504-п'!T:T,0)),"")</f>
        <v>138</v>
      </c>
      <c r="E572" s="652">
        <v>1</v>
      </c>
      <c r="F572" s="652"/>
      <c r="G572" s="660"/>
      <c r="H572" s="367" t="str">
        <f>IFERROR(INDEX('показатель 504-п'!J:J,MATCH('УЦН 2.0 (24)'!A572,'показатель 504-п'!T:T,0)),"")</f>
        <v xml:space="preserve">4G хор</v>
      </c>
      <c r="I572" s="636" t="str">
        <f>IFERROR(INDEX('показатель 504-п'!K:K,MATCH('УЦН 2.0 (24)'!A572,'показатель 504-п'!T:T,0)),"")</f>
        <v> </v>
      </c>
      <c r="J572" s="637" t="str">
        <f>IFERROR(INDEX('показатель 504-п'!L:L,MATCH('УЦН 2.0 (24)'!A572,'показатель 504-п'!T:T,0)),"")</f>
        <v xml:space="preserve">Мегафон(4G Хорошее)</v>
      </c>
      <c r="K572" s="637" t="str">
        <f>IFERROR(INDEX('показатель 504-п'!M:M,MATCH('УЦН 2.0 (24)'!A572,'показатель 504-п'!T:T,0)),"")</f>
        <v> </v>
      </c>
      <c r="L572" s="637" t="str">
        <f>IFERROR(INDEX('показатель 504-п'!N:N,MATCH('УЦН 2.0 (24)'!A572,'показатель 504-п'!T:T,0)),"")</f>
        <v xml:space="preserve">Теле2(4G Хорошее)</v>
      </c>
      <c r="M572" s="624"/>
      <c r="N572" s="622"/>
      <c r="O572" s="147"/>
      <c r="P572" s="147"/>
    </row>
    <row r="573" ht="14.25">
      <c r="A573" s="648">
        <v>888</v>
      </c>
      <c r="B573" s="649" t="str">
        <f>IFERROR(INDEX('показатель 504-п'!A:A,MATCH('УЦН 2.0 (24)'!A573,'показатель 504-п'!T:T,0)),"")</f>
        <v xml:space="preserve">Краснотуранский р-н</v>
      </c>
      <c r="C573" s="654" t="s">
        <v>175</v>
      </c>
      <c r="D573" s="636">
        <f>IFERROR(INDEX('показатель 504-п'!E:E,MATCH('УЦН 2.0 (24)'!A573,'показатель 504-п'!T:T,0)),"")</f>
        <v>333</v>
      </c>
      <c r="E573" s="652">
        <v>1</v>
      </c>
      <c r="F573" s="652"/>
      <c r="G573" s="660"/>
      <c r="H573" s="367" t="str">
        <f>IFERROR(INDEX('показатель 504-п'!J:J,MATCH('УЦН 2.0 (24)'!A573,'показатель 504-п'!T:T,0)),"")</f>
        <v xml:space="preserve">4G хор</v>
      </c>
      <c r="I573" s="636">
        <f>IFERROR(INDEX('показатель 504-п'!K:K,MATCH('УЦН 2.0 (24)'!A573,'показатель 504-п'!T:T,0)),"")</f>
        <v>0</v>
      </c>
      <c r="J573" s="637">
        <f>IFERROR(INDEX('показатель 504-п'!L:L,MATCH('УЦН 2.0 (24)'!A573,'показатель 504-п'!T:T,0)),"")</f>
        <v>0</v>
      </c>
      <c r="K573" s="637">
        <f>IFERROR(INDEX('показатель 504-п'!M:M,MATCH('УЦН 2.0 (24)'!A573,'показатель 504-п'!T:T,0)),"")</f>
        <v>0</v>
      </c>
      <c r="L573" s="637" t="str">
        <f>IFERROR(INDEX('показатель 504-п'!N:N,MATCH('УЦН 2.0 (24)'!A573,'показатель 504-п'!T:T,0)),"")</f>
        <v xml:space="preserve">Теле2(4G Хорошее)</v>
      </c>
      <c r="M573" s="624"/>
      <c r="N573" s="622"/>
      <c r="O573" s="147"/>
      <c r="P573" s="147"/>
    </row>
    <row r="574" ht="14.25">
      <c r="A574" s="648">
        <v>887</v>
      </c>
      <c r="B574" s="649" t="str">
        <f>IFERROR(INDEX('показатель 504-п'!A:A,MATCH('УЦН 2.0 (24)'!A574,'показатель 504-п'!T:T,0)),"")</f>
        <v xml:space="preserve">Краснотуранский р-н</v>
      </c>
      <c r="C574" s="654" t="s">
        <v>1582</v>
      </c>
      <c r="D574" s="636">
        <f>IFERROR(INDEX('показатель 504-п'!E:E,MATCH('УЦН 2.0 (24)'!A574,'показатель 504-п'!T:T,0)),"")</f>
        <v>110</v>
      </c>
      <c r="E574" s="652">
        <v>1</v>
      </c>
      <c r="F574" s="652"/>
      <c r="G574" s="660"/>
      <c r="H574" s="367" t="str">
        <f>IFERROR(INDEX('показатель 504-п'!J:J,MATCH('УЦН 2.0 (24)'!A574,'показатель 504-п'!T:T,0)),"")</f>
        <v xml:space="preserve">4G хор</v>
      </c>
      <c r="I574" s="636" t="str">
        <f>IFERROR(INDEX('показатель 504-п'!K:K,MATCH('УЦН 2.0 (24)'!A574,'показатель 504-п'!T:T,0)),"")</f>
        <v xml:space="preserve">Билайн(4G Хорошее)</v>
      </c>
      <c r="J574" s="637" t="str">
        <f>IFERROR(INDEX('показатель 504-п'!L:L,MATCH('УЦН 2.0 (24)'!A574,'показатель 504-п'!T:T,0)),"")</f>
        <v> </v>
      </c>
      <c r="K574" s="637" t="str">
        <f>IFERROR(INDEX('показатель 504-п'!M:M,MATCH('УЦН 2.0 (24)'!A574,'показатель 504-п'!T:T,0)),"")</f>
        <v> </v>
      </c>
      <c r="L574" s="637" t="str">
        <f>IFERROR(INDEX('показатель 504-п'!N:N,MATCH('УЦН 2.0 (24)'!A574,'показатель 504-п'!T:T,0)),"")</f>
        <v xml:space="preserve">Теле2(4G Хорошее)</v>
      </c>
      <c r="M574" s="624"/>
      <c r="N574" s="622"/>
      <c r="O574" s="147"/>
      <c r="P574" s="147"/>
    </row>
    <row r="575" ht="14.25">
      <c r="A575" s="648">
        <v>879</v>
      </c>
      <c r="B575" s="649" t="str">
        <f>IFERROR(INDEX('показатель 504-п'!A:A,MATCH('УЦН 2.0 (24)'!A575,'показатель 504-п'!T:T,0)),"")</f>
        <v xml:space="preserve">Краснотуранский р-н</v>
      </c>
      <c r="C575" s="654" t="s">
        <v>330</v>
      </c>
      <c r="D575" s="636">
        <f>IFERROR(INDEX('показатель 504-п'!E:E,MATCH('УЦН 2.0 (24)'!A575,'показатель 504-п'!T:T,0)),"")</f>
        <v>205</v>
      </c>
      <c r="E575" s="652">
        <v>1</v>
      </c>
      <c r="F575" s="652"/>
      <c r="G575" s="660"/>
      <c r="H575" s="367" t="str">
        <f>IFERROR(INDEX('показатель 504-п'!J:J,MATCH('УЦН 2.0 (24)'!A575,'показатель 504-п'!T:T,0)),"")</f>
        <v xml:space="preserve">3G хор</v>
      </c>
      <c r="I575" s="636" t="str">
        <f>IFERROR(INDEX('показатель 504-п'!K:K,MATCH('УЦН 2.0 (24)'!A575,'показатель 504-п'!T:T,0)),"")</f>
        <v xml:space="preserve">Билайн(3G Низкое)</v>
      </c>
      <c r="J575" s="637" t="str">
        <f>IFERROR(INDEX('показатель 504-п'!L:L,MATCH('УЦН 2.0 (24)'!A575,'показатель 504-п'!T:T,0)),"")</f>
        <v xml:space="preserve">Мегафон(2G Низкое)</v>
      </c>
      <c r="K575" s="637" t="str">
        <f>IFERROR(INDEX('показатель 504-п'!M:M,MATCH('УЦН 2.0 (24)'!A575,'показатель 504-п'!T:T,0)),"")</f>
        <v> </v>
      </c>
      <c r="L575" s="637" t="str">
        <f>IFERROR(INDEX('показатель 504-п'!N:N,MATCH('УЦН 2.0 (24)'!A575,'показатель 504-п'!T:T,0)),"")</f>
        <v xml:space="preserve">Теле2(3G Хорошее)</v>
      </c>
      <c r="M575" s="624"/>
      <c r="N575" s="622"/>
      <c r="O575" s="147"/>
      <c r="P575" s="147"/>
    </row>
    <row r="576" ht="14.25">
      <c r="A576" s="648">
        <v>945</v>
      </c>
      <c r="B576" s="649" t="str">
        <f>IFERROR(INDEX('показатель 504-п'!A:A,MATCH('УЦН 2.0 (24)'!A576,'показатель 504-п'!T:T,0)),"")</f>
        <v xml:space="preserve">Курагинский р-н</v>
      </c>
      <c r="C576" s="654" t="s">
        <v>339</v>
      </c>
      <c r="D576" s="636">
        <f>IFERROR(INDEX('показатель 504-п'!E:E,MATCH('УЦН 2.0 (24)'!A576,'показатель 504-п'!T:T,0)),"")</f>
        <v>188</v>
      </c>
      <c r="E576" s="652">
        <v>1</v>
      </c>
      <c r="F576" s="652"/>
      <c r="G576" s="660"/>
      <c r="H576" s="367" t="str">
        <f>IFERROR(INDEX('показатель 504-п'!J:J,MATCH('УЦН 2.0 (24)'!A576,'показатель 504-п'!T:T,0)),"")</f>
        <v xml:space="preserve">3G хор</v>
      </c>
      <c r="I576" s="636" t="str">
        <f>IFERROR(INDEX('показатель 504-п'!K:K,MATCH('УЦН 2.0 (24)'!A576,'показатель 504-п'!T:T,0)),"")</f>
        <v xml:space="preserve">Билайн(3G Хорошее)</v>
      </c>
      <c r="J576" s="637" t="str">
        <f>IFERROR(INDEX('показатель 504-п'!L:L,MATCH('УЦН 2.0 (24)'!A576,'показатель 504-п'!T:T,0)),"")</f>
        <v xml:space="preserve">Мегафон(3G Хорошее)</v>
      </c>
      <c r="K576" s="637" t="str">
        <f>IFERROR(INDEX('показатель 504-п'!M:M,MATCH('УЦН 2.0 (24)'!A576,'показатель 504-п'!T:T,0)),"")</f>
        <v xml:space="preserve">МТС(3G Хорошее)</v>
      </c>
      <c r="L576" s="637" t="str">
        <f>IFERROR(INDEX('показатель 504-п'!N:N,MATCH('УЦН 2.0 (24)'!A576,'показатель 504-п'!T:T,0)),"")</f>
        <v xml:space="preserve">Теле2(3G Хорошее)</v>
      </c>
      <c r="M576" s="624"/>
      <c r="N576" s="622"/>
      <c r="O576" s="147"/>
      <c r="P576" s="147"/>
    </row>
    <row r="577" ht="14.25">
      <c r="A577" s="648">
        <v>1041</v>
      </c>
      <c r="B577" s="649" t="str">
        <f>IFERROR(INDEX('показатель 504-п'!A:A,MATCH('УЦН 2.0 (24)'!A577,'показатель 504-п'!T:T,0)),"")</f>
        <v xml:space="preserve">Минусинский р-н</v>
      </c>
      <c r="C577" s="654" t="s">
        <v>1583</v>
      </c>
      <c r="D577" s="636">
        <f>IFERROR(INDEX('показатель 504-п'!E:E,MATCH('УЦН 2.0 (24)'!A577,'показатель 504-п'!T:T,0)),"")</f>
        <v>154</v>
      </c>
      <c r="E577" s="652">
        <v>1</v>
      </c>
      <c r="F577" s="652"/>
      <c r="G577" s="660"/>
      <c r="H577" s="367" t="str">
        <f>IFERROR(INDEX('показатель 504-п'!J:J,MATCH('УЦН 2.0 (24)'!A577,'показатель 504-п'!T:T,0)),"")</f>
        <v xml:space="preserve">4G хор</v>
      </c>
      <c r="I577" s="636" t="str">
        <f>IFERROR(INDEX('показатель 504-п'!K:K,MATCH('УЦН 2.0 (24)'!A577,'показатель 504-п'!T:T,0)),"")</f>
        <v> </v>
      </c>
      <c r="J577" s="637" t="str">
        <f>IFERROR(INDEX('показатель 504-п'!L:L,MATCH('УЦН 2.0 (24)'!A577,'показатель 504-п'!T:T,0)),"")</f>
        <v xml:space="preserve">Мегафон(4G Хорошее)</v>
      </c>
      <c r="K577" s="637" t="str">
        <f>IFERROR(INDEX('показатель 504-п'!M:M,MATCH('УЦН 2.0 (24)'!A577,'показатель 504-п'!T:T,0)),"")</f>
        <v> </v>
      </c>
      <c r="L577" s="637" t="str">
        <f>IFERROR(INDEX('показатель 504-п'!N:N,MATCH('УЦН 2.0 (24)'!A577,'показатель 504-п'!T:T,0)),"")</f>
        <v xml:space="preserve">Теле2(4G Хорошее)</v>
      </c>
      <c r="M577" s="624"/>
      <c r="N577" s="622"/>
      <c r="O577" s="147"/>
      <c r="P577" s="147"/>
    </row>
    <row r="578" ht="14.25">
      <c r="A578" s="648">
        <v>1047</v>
      </c>
      <c r="B578" s="649" t="str">
        <f>IFERROR(INDEX('показатель 504-п'!A:A,MATCH('УЦН 2.0 (24)'!A578,'показатель 504-п'!T:T,0)),"")</f>
        <v xml:space="preserve">Минусинский р-н</v>
      </c>
      <c r="C578" s="654" t="s">
        <v>1584</v>
      </c>
      <c r="D578" s="636">
        <f>IFERROR(INDEX('показатель 504-п'!E:E,MATCH('УЦН 2.0 (24)'!A578,'показатель 504-п'!T:T,0)),"")</f>
        <v>236</v>
      </c>
      <c r="E578" s="652">
        <v>1</v>
      </c>
      <c r="F578" s="652"/>
      <c r="G578" s="660"/>
      <c r="H578" s="367" t="str">
        <f>IFERROR(INDEX('показатель 504-п'!J:J,MATCH('УЦН 2.0 (24)'!A578,'показатель 504-п'!T:T,0)),"")</f>
        <v xml:space="preserve">4G хор</v>
      </c>
      <c r="I578" s="636" t="str">
        <f>IFERROR(INDEX('показатель 504-п'!K:K,MATCH('УЦН 2.0 (24)'!A578,'показатель 504-п'!T:T,0)),"")</f>
        <v xml:space="preserve">Билайн(3G Хорошее)</v>
      </c>
      <c r="J578" s="637" t="str">
        <f>IFERROR(INDEX('показатель 504-п'!L:L,MATCH('УЦН 2.0 (24)'!A578,'показатель 504-п'!T:T,0)),"")</f>
        <v xml:space="preserve">Мегафон(4G Хорошее)</v>
      </c>
      <c r="K578" s="637" t="str">
        <f>IFERROR(INDEX('показатель 504-п'!M:M,MATCH('УЦН 2.0 (24)'!A578,'показатель 504-п'!T:T,0)),"")</f>
        <v xml:space="preserve">МТС(3G Хорошее)</v>
      </c>
      <c r="L578" s="637" t="str">
        <f>IFERROR(INDEX('показатель 504-п'!N:N,MATCH('УЦН 2.0 (24)'!A578,'показатель 504-п'!T:T,0)),"")</f>
        <v xml:space="preserve">Теле2(3G Хорошее)</v>
      </c>
      <c r="M578" s="624"/>
      <c r="N578" s="622"/>
      <c r="O578" s="147"/>
      <c r="P578" s="147"/>
    </row>
    <row r="579" ht="14.25">
      <c r="A579" s="648">
        <v>1054</v>
      </c>
      <c r="B579" s="649" t="str">
        <f>IFERROR(INDEX('показатель 504-п'!A:A,MATCH('УЦН 2.0 (24)'!A579,'показатель 504-п'!T:T,0)),"")</f>
        <v xml:space="preserve">Мотыгинский р-н</v>
      </c>
      <c r="C579" s="654" t="s">
        <v>1585</v>
      </c>
      <c r="D579" s="636">
        <f>IFERROR(INDEX('показатель 504-п'!E:E,MATCH('УЦН 2.0 (24)'!A579,'показатель 504-п'!T:T,0)),"")</f>
        <v>224</v>
      </c>
      <c r="E579" s="652">
        <v>1</v>
      </c>
      <c r="F579" s="652"/>
      <c r="G579" s="660"/>
      <c r="H579" s="367" t="str">
        <f>IFERROR(INDEX('показатель 504-п'!J:J,MATCH('УЦН 2.0 (24)'!A579,'показатель 504-п'!T:T,0)),"")</f>
        <v xml:space="preserve">4G хор</v>
      </c>
      <c r="I579" s="636" t="str">
        <f>IFERROR(INDEX('показатель 504-п'!K:K,MATCH('УЦН 2.0 (24)'!A579,'показатель 504-п'!T:T,0)),"")</f>
        <v xml:space="preserve">Билайн(4G Хорошее)</v>
      </c>
      <c r="J579" s="637" t="str">
        <f>IFERROR(INDEX('показатель 504-п'!L:L,MATCH('УЦН 2.0 (24)'!A579,'показатель 504-п'!T:T,0)),"")</f>
        <v xml:space="preserve">Мегафон(4G Хорошее)</v>
      </c>
      <c r="K579" s="637" t="str">
        <f>IFERROR(INDEX('показатель 504-п'!M:M,MATCH('УЦН 2.0 (24)'!A579,'показатель 504-п'!T:T,0)),"")</f>
        <v xml:space="preserve">МТС(4G Хорошее)</v>
      </c>
      <c r="L579" s="637" t="str">
        <f>IFERROR(INDEX('показатель 504-п'!N:N,MATCH('УЦН 2.0 (24)'!A579,'показатель 504-п'!T:T,0)),"")</f>
        <v xml:space="preserve">Теле2(4G Хорошее)</v>
      </c>
      <c r="M579" s="624"/>
      <c r="N579" s="622"/>
      <c r="O579" s="147"/>
      <c r="P579" s="147"/>
    </row>
    <row r="580" ht="14.25">
      <c r="A580" s="648">
        <v>1083</v>
      </c>
      <c r="B580" s="649" t="str">
        <f>IFERROR(INDEX('показатель 504-п'!A:A,MATCH('УЦН 2.0 (24)'!A580,'показатель 504-п'!T:T,0)),"")</f>
        <v xml:space="preserve">Назаровский р-н</v>
      </c>
      <c r="C580" s="654" t="s">
        <v>365</v>
      </c>
      <c r="D580" s="636">
        <f>IFERROR(INDEX('показатель 504-п'!E:E,MATCH('УЦН 2.0 (24)'!A580,'показатель 504-п'!T:T,0)),"")</f>
        <v>265</v>
      </c>
      <c r="E580" s="652">
        <v>1</v>
      </c>
      <c r="F580" s="652"/>
      <c r="G580" s="660"/>
      <c r="H580" s="367" t="str">
        <f>IFERROR(INDEX('показатель 504-п'!J:J,MATCH('УЦН 2.0 (24)'!A580,'показатель 504-п'!T:T,0)),"")</f>
        <v xml:space="preserve">4G хор</v>
      </c>
      <c r="I580" s="636" t="str">
        <f>IFERROR(INDEX('показатель 504-п'!K:K,MATCH('УЦН 2.0 (24)'!A580,'показатель 504-п'!T:T,0)),"")</f>
        <v> </v>
      </c>
      <c r="J580" s="637" t="str">
        <f>IFERROR(INDEX('показатель 504-п'!L:L,MATCH('УЦН 2.0 (24)'!A580,'показатель 504-п'!T:T,0)),"")</f>
        <v xml:space="preserve">Мегафон(2G Хорошее)</v>
      </c>
      <c r="K580" s="637" t="str">
        <f>IFERROR(INDEX('показатель 504-п'!M:M,MATCH('УЦН 2.0 (24)'!A580,'показатель 504-п'!T:T,0)),"")</f>
        <v> </v>
      </c>
      <c r="L580" s="637" t="str">
        <f>IFERROR(INDEX('показатель 504-п'!N:N,MATCH('УЦН 2.0 (24)'!A580,'показатель 504-п'!T:T,0)),"")</f>
        <v xml:space="preserve">Теле2(4G Хорошее)</v>
      </c>
      <c r="M580" s="624"/>
      <c r="N580" s="622"/>
      <c r="O580" s="147"/>
      <c r="P580" s="147"/>
    </row>
    <row r="581" ht="14.25">
      <c r="A581" s="648">
        <v>1109</v>
      </c>
      <c r="B581" s="649" t="str">
        <f>IFERROR(INDEX('показатель 504-п'!A:A,MATCH('УЦН 2.0 (24)'!A581,'показатель 504-п'!T:T,0)),"")</f>
        <v xml:space="preserve">Назаровский р-н</v>
      </c>
      <c r="C581" s="654" t="s">
        <v>372</v>
      </c>
      <c r="D581" s="636">
        <f>IFERROR(INDEX('показатель 504-п'!E:E,MATCH('УЦН 2.0 (24)'!A581,'показатель 504-п'!T:T,0)),"")</f>
        <v>250</v>
      </c>
      <c r="E581" s="652">
        <v>1</v>
      </c>
      <c r="F581" s="652"/>
      <c r="G581" s="660"/>
      <c r="H581" s="367" t="str">
        <f>IFERROR(INDEX('показатель 504-п'!J:J,MATCH('УЦН 2.0 (24)'!A581,'показатель 504-п'!T:T,0)),"")</f>
        <v xml:space="preserve">4G хор</v>
      </c>
      <c r="I581" s="636" t="str">
        <f>IFERROR(INDEX('показатель 504-п'!K:K,MATCH('УЦН 2.0 (24)'!A581,'показатель 504-п'!T:T,0)),"")</f>
        <v> </v>
      </c>
      <c r="J581" s="637" t="str">
        <f>IFERROR(INDEX('показатель 504-п'!L:L,MATCH('УЦН 2.0 (24)'!A581,'показатель 504-п'!T:T,0)),"")</f>
        <v xml:space="preserve">Мегафон(4G Хорошее)</v>
      </c>
      <c r="K581" s="637" t="str">
        <f>IFERROR(INDEX('показатель 504-п'!M:M,MATCH('УЦН 2.0 (24)'!A581,'показатель 504-п'!T:T,0)),"")</f>
        <v> </v>
      </c>
      <c r="L581" s="637" t="str">
        <f>IFERROR(INDEX('показатель 504-п'!N:N,MATCH('УЦН 2.0 (24)'!A581,'показатель 504-п'!T:T,0)),"")</f>
        <v xml:space="preserve">Теле2(4G Хорошее)</v>
      </c>
      <c r="M581" s="624"/>
      <c r="N581" s="622"/>
      <c r="O581" s="147"/>
      <c r="P581" s="147"/>
    </row>
    <row r="582" ht="14.25">
      <c r="A582" s="648">
        <v>1117</v>
      </c>
      <c r="B582" s="649" t="str">
        <f>IFERROR(INDEX('показатель 504-п'!A:A,MATCH('УЦН 2.0 (24)'!A582,'показатель 504-п'!T:T,0)),"")</f>
        <v xml:space="preserve">Назаровский р-н</v>
      </c>
      <c r="C582" s="654" t="s">
        <v>374</v>
      </c>
      <c r="D582" s="636">
        <f>IFERROR(INDEX('показатель 504-п'!E:E,MATCH('УЦН 2.0 (24)'!A582,'показатель 504-п'!T:T,0)),"")</f>
        <v>235</v>
      </c>
      <c r="E582" s="652">
        <v>1</v>
      </c>
      <c r="F582" s="652"/>
      <c r="G582" s="660"/>
      <c r="H582" s="367" t="str">
        <f>IFERROR(INDEX('показатель 504-п'!J:J,MATCH('УЦН 2.0 (24)'!A582,'показатель 504-п'!T:T,0)),"")</f>
        <v xml:space="preserve">4G хор</v>
      </c>
      <c r="I582" s="636" t="str">
        <f>IFERROR(INDEX('показатель 504-п'!K:K,MATCH('УЦН 2.0 (24)'!A582,'показатель 504-п'!T:T,0)),"")</f>
        <v> </v>
      </c>
      <c r="J582" s="637" t="str">
        <f>IFERROR(INDEX('показатель 504-п'!L:L,MATCH('УЦН 2.0 (24)'!A582,'показатель 504-п'!T:T,0)),"")</f>
        <v xml:space="preserve">Мегафон(2G Низкое)</v>
      </c>
      <c r="K582" s="637" t="str">
        <f>IFERROR(INDEX('показатель 504-п'!M:M,MATCH('УЦН 2.0 (24)'!A582,'показатель 504-п'!T:T,0)),"")</f>
        <v> </v>
      </c>
      <c r="L582" s="637" t="str">
        <f>IFERROR(INDEX('показатель 504-п'!N:N,MATCH('УЦН 2.0 (24)'!A582,'показатель 504-п'!T:T,0)),"")</f>
        <v xml:space="preserve">Теле2(4G Хорошее)</v>
      </c>
      <c r="M582" s="624"/>
      <c r="N582" s="622"/>
      <c r="O582" s="147"/>
      <c r="P582" s="147"/>
    </row>
    <row r="583" ht="14.25">
      <c r="A583" s="648">
        <v>1162</v>
      </c>
      <c r="B583" s="649" t="str">
        <f>IFERROR(INDEX('показатель 504-п'!A:A,MATCH('УЦН 2.0 (24)'!A583,'показатель 504-п'!T:T,0)),"")</f>
        <v xml:space="preserve">Нижнеингашский р-н</v>
      </c>
      <c r="C583" s="654" t="s">
        <v>1586</v>
      </c>
      <c r="D583" s="636">
        <f>IFERROR(INDEX('показатель 504-п'!E:E,MATCH('УЦН 2.0 (24)'!A583,'показатель 504-п'!T:T,0)),"")</f>
        <v>193</v>
      </c>
      <c r="E583" s="652">
        <v>1</v>
      </c>
      <c r="F583" s="652"/>
      <c r="G583" s="660"/>
      <c r="H583" s="367" t="str">
        <f>IFERROR(INDEX('показатель 504-п'!J:J,MATCH('УЦН 2.0 (24)'!A583,'показатель 504-п'!T:T,0)),"")</f>
        <v xml:space="preserve">2G низ</v>
      </c>
      <c r="I583" s="636" t="str">
        <f>IFERROR(INDEX('показатель 504-п'!K:K,MATCH('УЦН 2.0 (24)'!A583,'показатель 504-п'!T:T,0)),"")</f>
        <v xml:space="preserve">Билайн(2G Низкое)</v>
      </c>
      <c r="J583" s="637" t="str">
        <f>IFERROR(INDEX('показатель 504-п'!L:L,MATCH('УЦН 2.0 (24)'!A583,'показатель 504-п'!T:T,0)),"")</f>
        <v xml:space="preserve">Мегафон(2G Низкое)</v>
      </c>
      <c r="K583" s="637" t="str">
        <f>IFERROR(INDEX('показатель 504-п'!M:M,MATCH('УЦН 2.0 (24)'!A583,'показатель 504-п'!T:T,0)),"")</f>
        <v xml:space="preserve">МТС(2G Низкое)</v>
      </c>
      <c r="L583" s="637" t="str">
        <f>IFERROR(INDEX('показатель 504-п'!N:N,MATCH('УЦН 2.0 (24)'!A583,'показатель 504-п'!T:T,0)),"")</f>
        <v xml:space="preserve">Теле2(2G Низкое)</v>
      </c>
      <c r="M583" s="624"/>
      <c r="N583" s="622"/>
      <c r="O583" s="147"/>
      <c r="P583" s="147"/>
    </row>
    <row r="584" ht="14.25">
      <c r="A584" s="648">
        <v>1250</v>
      </c>
      <c r="B584" s="649" t="str">
        <f>IFERROR(INDEX('показатель 504-п'!A:A,MATCH('УЦН 2.0 (24)'!A584,'показатель 504-п'!T:T,0)),"")</f>
        <v xml:space="preserve">Партизанский р-н</v>
      </c>
      <c r="C584" s="654" t="s">
        <v>120</v>
      </c>
      <c r="D584" s="636">
        <f>IFERROR(INDEX('показатель 504-п'!E:E,MATCH('УЦН 2.0 (24)'!A584,'показатель 504-п'!T:T,0)),"")</f>
        <v>111</v>
      </c>
      <c r="E584" s="652">
        <v>1</v>
      </c>
      <c r="F584" s="652"/>
      <c r="G584" s="660"/>
      <c r="H584" s="367" t="str">
        <f>IFERROR(INDEX('показатель 504-п'!J:J,MATCH('УЦН 2.0 (24)'!A584,'показатель 504-п'!T:T,0)),"")</f>
        <v xml:space="preserve">4G хор</v>
      </c>
      <c r="I584" s="636">
        <f>IFERROR(INDEX('показатель 504-п'!K:K,MATCH('УЦН 2.0 (24)'!A584,'показатель 504-п'!T:T,0)),"")</f>
        <v>0</v>
      </c>
      <c r="J584" s="637">
        <f>IFERROR(INDEX('показатель 504-п'!L:L,MATCH('УЦН 2.0 (24)'!A584,'показатель 504-п'!T:T,0)),"")</f>
        <v>0</v>
      </c>
      <c r="K584" s="637">
        <f>IFERROR(INDEX('показатель 504-п'!M:M,MATCH('УЦН 2.0 (24)'!A584,'показатель 504-п'!T:T,0)),"")</f>
        <v>0</v>
      </c>
      <c r="L584" s="637" t="str">
        <f>IFERROR(INDEX('показатель 504-п'!N:N,MATCH('УЦН 2.0 (24)'!A584,'показатель 504-п'!T:T,0)),"")</f>
        <v xml:space="preserve">Теле2(4G Хорошее)</v>
      </c>
      <c r="M584" s="624"/>
      <c r="N584" s="622"/>
      <c r="O584" s="147"/>
      <c r="P584" s="147"/>
    </row>
    <row r="585" ht="14.25">
      <c r="A585" s="648">
        <v>1371</v>
      </c>
      <c r="B585" s="649" t="str">
        <f>IFERROR(INDEX('показатель 504-п'!A:A,MATCH('УЦН 2.0 (24)'!A585,'показатель 504-п'!T:T,0)),"")</f>
        <v xml:space="preserve">Саянский р-н</v>
      </c>
      <c r="C585" s="654" t="s">
        <v>697</v>
      </c>
      <c r="D585" s="636">
        <f>IFERROR(INDEX('показатель 504-п'!E:E,MATCH('УЦН 2.0 (24)'!A585,'показатель 504-п'!T:T,0)),"")</f>
        <v>187</v>
      </c>
      <c r="E585" s="652">
        <v>1</v>
      </c>
      <c r="F585" s="652"/>
      <c r="G585" s="660"/>
      <c r="H585" s="367" t="str">
        <f>IFERROR(INDEX('показатель 504-п'!J:J,MATCH('УЦН 2.0 (24)'!A585,'показатель 504-п'!T:T,0)),"")</f>
        <v xml:space="preserve">4G хор</v>
      </c>
      <c r="I585" s="636">
        <f>IFERROR(INDEX('показатель 504-п'!K:K,MATCH('УЦН 2.0 (24)'!A585,'показатель 504-п'!T:T,0)),"")</f>
        <v>0</v>
      </c>
      <c r="J585" s="637" t="str">
        <f>IFERROR(INDEX('показатель 504-п'!L:L,MATCH('УЦН 2.0 (24)'!A585,'показатель 504-п'!T:T,0)),"")</f>
        <v xml:space="preserve">Мегафон(4G Хорошее)</v>
      </c>
      <c r="K585" s="637">
        <f>IFERROR(INDEX('показатель 504-п'!M:M,MATCH('УЦН 2.0 (24)'!A585,'показатель 504-п'!T:T,0)),"")</f>
        <v>0</v>
      </c>
      <c r="L585" s="637">
        <f>IFERROR(INDEX('показатель 504-п'!N:N,MATCH('УЦН 2.0 (24)'!A585,'показатель 504-п'!T:T,0)),"")</f>
        <v>0</v>
      </c>
      <c r="M585" s="624"/>
      <c r="N585" s="622"/>
      <c r="O585" s="147"/>
      <c r="P585" s="147"/>
    </row>
    <row r="586" ht="14.25">
      <c r="A586" s="648">
        <v>1471</v>
      </c>
      <c r="B586" s="649" t="str">
        <f>IFERROR(INDEX('показатель 504-п'!A:A,MATCH('УЦН 2.0 (24)'!A586,'показатель 504-п'!T:T,0)),"")</f>
        <v xml:space="preserve">Тасеевский р-н</v>
      </c>
      <c r="C586" s="654" t="s">
        <v>502</v>
      </c>
      <c r="D586" s="636">
        <f>IFERROR(INDEX('показатель 504-п'!E:E,MATCH('УЦН 2.0 (24)'!A586,'показатель 504-п'!T:T,0)),"")</f>
        <v>377</v>
      </c>
      <c r="E586" s="652">
        <v>1</v>
      </c>
      <c r="F586" s="652"/>
      <c r="G586" s="660"/>
      <c r="H586" s="367" t="str">
        <f>IFERROR(INDEX('показатель 504-п'!J:J,MATCH('УЦН 2.0 (24)'!A586,'показатель 504-п'!T:T,0)),"")</f>
        <v xml:space="preserve">4G хор</v>
      </c>
      <c r="I586" s="636">
        <f>IFERROR(INDEX('показатель 504-п'!K:K,MATCH('УЦН 2.0 (24)'!A586,'показатель 504-п'!T:T,0)),"")</f>
        <v>0</v>
      </c>
      <c r="J586" s="637">
        <f>IFERROR(INDEX('показатель 504-п'!L:L,MATCH('УЦН 2.0 (24)'!A586,'показатель 504-п'!T:T,0)),"")</f>
        <v>0</v>
      </c>
      <c r="K586" s="637">
        <f>IFERROR(INDEX('показатель 504-п'!M:M,MATCH('УЦН 2.0 (24)'!A586,'показатель 504-п'!T:T,0)),"")</f>
        <v>0</v>
      </c>
      <c r="L586" s="637" t="str">
        <f>IFERROR(INDEX('показатель 504-п'!N:N,MATCH('УЦН 2.0 (24)'!A586,'показатель 504-п'!T:T,0)),"")</f>
        <v xml:space="preserve">Теле2(4G Хорошее)</v>
      </c>
      <c r="M586" s="624"/>
      <c r="N586" s="622"/>
      <c r="O586" s="147"/>
      <c r="P586" s="147"/>
    </row>
    <row r="587" ht="14.25">
      <c r="A587" s="648">
        <v>1563</v>
      </c>
      <c r="B587" s="649" t="str">
        <f>IFERROR(INDEX('показатель 504-п'!A:A,MATCH('УЦН 2.0 (24)'!A587,'показатель 504-п'!T:T,0)),"")</f>
        <v xml:space="preserve">Ужурский р-н</v>
      </c>
      <c r="C587" s="654" t="s">
        <v>1587</v>
      </c>
      <c r="D587" s="636">
        <f>IFERROR(INDEX('показатель 504-п'!E:E,MATCH('УЦН 2.0 (24)'!A587,'показатель 504-п'!T:T,0)),"")</f>
        <v>173</v>
      </c>
      <c r="E587" s="652">
        <v>1</v>
      </c>
      <c r="F587" s="652"/>
      <c r="G587" s="660"/>
      <c r="H587" s="367" t="str">
        <f>IFERROR(INDEX('показатель 504-п'!J:J,MATCH('УЦН 2.0 (24)'!A587,'показатель 504-п'!T:T,0)),"")</f>
        <v xml:space="preserve">4G хор</v>
      </c>
      <c r="I587" s="636" t="str">
        <f>IFERROR(INDEX('показатель 504-п'!K:K,MATCH('УЦН 2.0 (24)'!A587,'показатель 504-п'!T:T,0)),"")</f>
        <v xml:space="preserve">Билайн(4G Хорошее)</v>
      </c>
      <c r="J587" s="637" t="str">
        <f>IFERROR(INDEX('показатель 504-п'!L:L,MATCH('УЦН 2.0 (24)'!A587,'показатель 504-п'!T:T,0)),"")</f>
        <v xml:space="preserve">Мегафон(3G Низкое)</v>
      </c>
      <c r="K587" s="637" t="str">
        <f>IFERROR(INDEX('показатель 504-п'!M:M,MATCH('УЦН 2.0 (24)'!A587,'показатель 504-п'!T:T,0)),"")</f>
        <v xml:space="preserve">МТС(4G Хорошее)</v>
      </c>
      <c r="L587" s="637" t="str">
        <f>IFERROR(INDEX('показатель 504-п'!N:N,MATCH('УЦН 2.0 (24)'!A587,'показатель 504-п'!T:T,0)),"")</f>
        <v xml:space="preserve">Теле2(4G Хорошее)</v>
      </c>
      <c r="M587" s="624"/>
      <c r="N587" s="622"/>
      <c r="O587" s="147"/>
      <c r="P587" s="147"/>
    </row>
    <row r="588" ht="14.25">
      <c r="A588" s="648">
        <v>1551</v>
      </c>
      <c r="B588" s="649" t="str">
        <f>IFERROR(INDEX('показатель 504-п'!A:A,MATCH('УЦН 2.0 (24)'!A588,'показатель 504-п'!T:T,0)),"")</f>
        <v xml:space="preserve">Ужурский р-н</v>
      </c>
      <c r="C588" s="654" t="s">
        <v>1588</v>
      </c>
      <c r="D588" s="636">
        <f>IFERROR(INDEX('показатель 504-п'!E:E,MATCH('УЦН 2.0 (24)'!A588,'показатель 504-п'!T:T,0)),"")</f>
        <v>113</v>
      </c>
      <c r="E588" s="652">
        <v>1</v>
      </c>
      <c r="F588" s="652"/>
      <c r="G588" s="660"/>
      <c r="H588" s="367" t="str">
        <f>IFERROR(INDEX('показатель 504-п'!J:J,MATCH('УЦН 2.0 (24)'!A588,'показатель 504-п'!T:T,0)),"")</f>
        <v xml:space="preserve">4G хор</v>
      </c>
      <c r="I588" s="636" t="str">
        <f>IFERROR(INDEX('показатель 504-п'!K:K,MATCH('УЦН 2.0 (24)'!A588,'показатель 504-п'!T:T,0)),"")</f>
        <v xml:space="preserve">Билайн(4G Низкое)</v>
      </c>
      <c r="J588" s="637" t="str">
        <f>IFERROR(INDEX('показатель 504-п'!L:L,MATCH('УЦН 2.0 (24)'!A588,'показатель 504-п'!T:T,0)),"")</f>
        <v xml:space="preserve">Мегафон(4G Низкое)</v>
      </c>
      <c r="K588" s="637" t="str">
        <f>IFERROR(INDEX('показатель 504-п'!M:M,MATCH('УЦН 2.0 (24)'!A588,'показатель 504-п'!T:T,0)),"")</f>
        <v xml:space="preserve">МТС(4G Низкое)</v>
      </c>
      <c r="L588" s="637" t="str">
        <f>IFERROR(INDEX('показатель 504-п'!N:N,MATCH('УЦН 2.0 (24)'!A588,'показатель 504-п'!T:T,0)),"")</f>
        <v xml:space="preserve">Теле2(4G Хорошее)</v>
      </c>
      <c r="M588" s="624"/>
      <c r="N588" s="622"/>
      <c r="O588" s="147"/>
      <c r="P588" s="147"/>
    </row>
    <row r="589" ht="14.25">
      <c r="A589" s="648">
        <v>1593</v>
      </c>
      <c r="B589" s="649" t="str">
        <f>IFERROR(INDEX('показатель 504-п'!A:A,MATCH('УЦН 2.0 (24)'!A589,'показатель 504-п'!T:T,0)),"")</f>
        <v xml:space="preserve">Ужурский р-н</v>
      </c>
      <c r="C589" s="654" t="s">
        <v>427</v>
      </c>
      <c r="D589" s="636">
        <f>IFERROR(INDEX('показатель 504-п'!E:E,MATCH('УЦН 2.0 (24)'!A589,'показатель 504-п'!T:T,0)),"")</f>
        <v>259</v>
      </c>
      <c r="E589" s="652">
        <v>1</v>
      </c>
      <c r="F589" s="652"/>
      <c r="G589" s="660"/>
      <c r="H589" s="367" t="str">
        <f>IFERROR(INDEX('показатель 504-п'!J:J,MATCH('УЦН 2.0 (24)'!A589,'показатель 504-п'!T:T,0)),"")</f>
        <v xml:space="preserve">3G хор</v>
      </c>
      <c r="I589" s="636" t="str">
        <f>IFERROR(INDEX('показатель 504-п'!K:K,MATCH('УЦН 2.0 (24)'!A589,'показатель 504-п'!T:T,0)),"")</f>
        <v> </v>
      </c>
      <c r="J589" s="637" t="str">
        <f>IFERROR(INDEX('показатель 504-п'!L:L,MATCH('УЦН 2.0 (24)'!A589,'показатель 504-п'!T:T,0)),"")</f>
        <v> </v>
      </c>
      <c r="K589" s="637" t="str">
        <f>IFERROR(INDEX('показатель 504-п'!M:M,MATCH('УЦН 2.0 (24)'!A589,'показатель 504-п'!T:T,0)),"")</f>
        <v> </v>
      </c>
      <c r="L589" s="637" t="str">
        <f>IFERROR(INDEX('показатель 504-п'!N:N,MATCH('УЦН 2.0 (24)'!A589,'показатель 504-п'!T:T,0)),"")</f>
        <v xml:space="preserve">Теле2(3G Хорошее)</v>
      </c>
      <c r="M589" s="624"/>
      <c r="N589" s="622"/>
      <c r="O589" s="147"/>
      <c r="P589" s="147"/>
    </row>
    <row r="590" ht="14.25">
      <c r="A590" s="149"/>
      <c r="B590" s="663"/>
      <c r="C590" s="664" t="s">
        <v>156</v>
      </c>
      <c r="D590" s="622"/>
      <c r="E590" s="623"/>
      <c r="F590" s="623"/>
      <c r="G590" s="624"/>
      <c r="H590" s="149"/>
      <c r="I590" s="622"/>
      <c r="J590" s="622"/>
      <c r="K590" s="622"/>
      <c r="L590" s="622"/>
      <c r="M590" s="624"/>
    </row>
    <row r="591" ht="14.25">
      <c r="A591" s="149"/>
      <c r="B591" s="663"/>
      <c r="C591" s="663"/>
      <c r="D591" s="622"/>
      <c r="E591" s="623"/>
      <c r="F591" s="623"/>
      <c r="G591" s="624"/>
      <c r="H591" s="149"/>
      <c r="I591" s="622"/>
      <c r="J591" s="622"/>
      <c r="K591" s="622"/>
      <c r="L591" s="622"/>
      <c r="M591" s="624"/>
    </row>
    <row r="592" ht="14.25">
      <c r="A592" s="149"/>
      <c r="B592" s="663"/>
      <c r="C592" s="663"/>
      <c r="D592" s="622"/>
      <c r="E592" s="623"/>
      <c r="F592" s="623"/>
      <c r="G592" s="624"/>
      <c r="H592" s="149"/>
      <c r="I592" s="622"/>
      <c r="J592" s="622"/>
      <c r="K592" s="622"/>
      <c r="L592" s="622"/>
      <c r="M592" s="624"/>
    </row>
    <row r="593" ht="14.25">
      <c r="A593" s="149"/>
      <c r="B593" s="663"/>
      <c r="C593" s="663"/>
      <c r="D593" s="622"/>
      <c r="E593" s="623"/>
      <c r="F593" s="623"/>
      <c r="G593" s="624"/>
      <c r="H593" s="149"/>
      <c r="I593" s="622"/>
      <c r="J593" s="622"/>
      <c r="K593" s="622"/>
      <c r="L593" s="622"/>
      <c r="M593" s="624"/>
    </row>
    <row r="594" ht="14.25">
      <c r="A594" s="149"/>
      <c r="B594" s="663"/>
      <c r="C594" s="663"/>
      <c r="D594" s="622"/>
      <c r="E594" s="623"/>
      <c r="F594" s="623"/>
      <c r="G594" s="624"/>
      <c r="H594" s="149"/>
      <c r="I594" s="622"/>
      <c r="J594" s="622"/>
      <c r="K594" s="622"/>
      <c r="L594" s="622"/>
      <c r="M594" s="624"/>
    </row>
    <row r="595" ht="14.25">
      <c r="A595" s="149"/>
      <c r="B595" s="663"/>
      <c r="C595" s="663"/>
      <c r="D595" s="622"/>
      <c r="E595" s="623"/>
      <c r="F595" s="623"/>
      <c r="G595" s="624"/>
      <c r="H595" s="149"/>
      <c r="I595" s="622"/>
      <c r="J595" s="622"/>
      <c r="K595" s="622"/>
      <c r="L595" s="622"/>
      <c r="M595" s="624"/>
    </row>
    <row r="596" ht="14.25">
      <c r="A596" s="149"/>
      <c r="B596" s="663"/>
      <c r="C596" s="663"/>
      <c r="D596" s="622"/>
      <c r="E596" s="623"/>
      <c r="F596" s="623"/>
      <c r="G596" s="624"/>
      <c r="H596" s="149"/>
      <c r="I596" s="622"/>
      <c r="J596" s="622"/>
      <c r="K596" s="622"/>
      <c r="L596" s="622"/>
      <c r="M596" s="624"/>
    </row>
    <row r="597" ht="14.25">
      <c r="A597" s="149"/>
      <c r="B597" s="663"/>
      <c r="C597" s="663"/>
      <c r="D597" s="622"/>
      <c r="E597" s="623"/>
      <c r="F597" s="623"/>
      <c r="G597" s="624"/>
      <c r="H597" s="149"/>
      <c r="I597" s="622"/>
      <c r="J597" s="622"/>
      <c r="K597" s="622"/>
      <c r="L597" s="622"/>
      <c r="M597" s="624"/>
    </row>
    <row r="598" ht="14.25">
      <c r="A598" s="149"/>
      <c r="B598" s="663"/>
      <c r="C598" s="663"/>
      <c r="D598" s="622"/>
      <c r="E598" s="623"/>
      <c r="F598" s="623"/>
      <c r="G598" s="624"/>
      <c r="H598" s="149"/>
      <c r="I598" s="622"/>
      <c r="J598" s="622"/>
      <c r="K598" s="622"/>
      <c r="L598" s="622"/>
      <c r="M598" s="624"/>
    </row>
    <row r="599" ht="14.25">
      <c r="A599" s="149"/>
      <c r="B599" s="663"/>
      <c r="C599" s="663"/>
      <c r="D599" s="622"/>
      <c r="E599" s="623"/>
      <c r="F599" s="623"/>
      <c r="G599" s="624"/>
      <c r="H599" s="149"/>
      <c r="I599" s="622"/>
      <c r="J599" s="622"/>
      <c r="K599" s="622"/>
      <c r="L599" s="622"/>
      <c r="M599" s="624"/>
    </row>
    <row r="600" ht="14.25">
      <c r="A600" s="149"/>
      <c r="B600" s="663"/>
      <c r="C600" s="663"/>
      <c r="D600" s="622"/>
      <c r="E600" s="623"/>
      <c r="F600" s="623"/>
      <c r="G600" s="624"/>
      <c r="H600" s="149"/>
      <c r="I600" s="622"/>
      <c r="J600" s="622"/>
      <c r="K600" s="622"/>
      <c r="L600" s="622"/>
      <c r="M600" s="624"/>
    </row>
    <row r="601" ht="14.25">
      <c r="A601" s="149"/>
      <c r="B601" s="663"/>
      <c r="C601" s="663"/>
      <c r="D601" s="622"/>
      <c r="E601" s="623"/>
      <c r="F601" s="623"/>
      <c r="G601" s="624"/>
      <c r="H601" s="149"/>
      <c r="I601" s="622"/>
      <c r="J601" s="622"/>
      <c r="K601" s="622"/>
    </row>
    <row r="602" ht="14.25">
      <c r="A602" s="149"/>
      <c r="B602" s="663"/>
      <c r="C602" s="663"/>
      <c r="D602" s="622"/>
      <c r="E602" s="623"/>
      <c r="F602" s="623"/>
      <c r="G602" s="624"/>
      <c r="H602" s="149"/>
      <c r="I602" s="622"/>
      <c r="J602" s="622"/>
      <c r="K602" s="622"/>
    </row>
    <row r="603" ht="14.25">
      <c r="A603" s="149"/>
      <c r="B603" s="663"/>
      <c r="C603" s="663"/>
      <c r="D603" s="622"/>
      <c r="E603" s="623"/>
      <c r="F603" s="623"/>
      <c r="G603" s="624"/>
      <c r="H603" s="149"/>
      <c r="I603" s="622"/>
      <c r="J603" s="622"/>
      <c r="K603" s="622"/>
    </row>
    <row r="604" ht="14.25">
      <c r="A604" s="149"/>
      <c r="B604" s="663"/>
      <c r="C604" s="663"/>
      <c r="D604" s="622"/>
      <c r="E604" s="623"/>
      <c r="F604" s="623"/>
      <c r="G604" s="624"/>
      <c r="H604" s="149"/>
      <c r="I604" s="622"/>
      <c r="J604" s="622"/>
      <c r="K604" s="622"/>
    </row>
    <row r="605" ht="14.25">
      <c r="A605" s="149"/>
      <c r="B605" s="663"/>
      <c r="C605" s="663"/>
      <c r="D605" s="622"/>
      <c r="E605" s="623"/>
      <c r="F605" s="623"/>
      <c r="G605" s="624"/>
      <c r="H605" s="149"/>
      <c r="I605" s="622"/>
      <c r="J605" s="622"/>
      <c r="K605" s="622"/>
    </row>
    <row r="606" ht="14.25">
      <c r="A606" s="149"/>
      <c r="B606" s="663"/>
      <c r="C606" s="663"/>
      <c r="D606" s="622"/>
      <c r="E606" s="623"/>
      <c r="F606" s="623"/>
      <c r="G606" s="624"/>
      <c r="H606" s="149"/>
      <c r="I606" s="622"/>
      <c r="J606" s="622"/>
      <c r="K606" s="622"/>
    </row>
    <row r="607" ht="14.25">
      <c r="A607" s="149"/>
      <c r="B607" s="663"/>
      <c r="C607" s="663"/>
      <c r="D607" s="622"/>
      <c r="E607" s="623"/>
      <c r="F607" s="623"/>
      <c r="G607" s="624"/>
      <c r="H607" s="149"/>
      <c r="I607" s="622"/>
      <c r="J607" s="622"/>
      <c r="K607" s="622"/>
    </row>
    <row r="608" ht="14.25">
      <c r="A608" s="149"/>
      <c r="B608" s="663"/>
      <c r="C608" s="663"/>
      <c r="D608" s="622"/>
      <c r="E608" s="623"/>
      <c r="F608" s="623"/>
      <c r="G608" s="624"/>
      <c r="H608" s="149"/>
      <c r="I608" s="622"/>
      <c r="J608" s="622"/>
      <c r="K608" s="622"/>
    </row>
    <row r="609" ht="14.25">
      <c r="A609" s="149"/>
      <c r="B609" s="663"/>
      <c r="C609" s="663"/>
      <c r="D609" s="622"/>
      <c r="E609" s="623"/>
      <c r="F609" s="623"/>
      <c r="G609" s="624"/>
      <c r="H609" s="149"/>
      <c r="I609" s="622"/>
      <c r="J609" s="622"/>
      <c r="K609" s="622"/>
    </row>
    <row r="610" ht="14.25">
      <c r="A610" s="149"/>
      <c r="B610" s="663"/>
      <c r="C610" s="663"/>
      <c r="D610" s="622"/>
      <c r="E610" s="623"/>
      <c r="F610" s="623"/>
      <c r="G610" s="624"/>
      <c r="H610" s="149"/>
      <c r="I610" s="622"/>
      <c r="J610" s="622"/>
      <c r="K610" s="622"/>
    </row>
    <row r="611" ht="14.25">
      <c r="A611" s="149"/>
      <c r="B611" s="663"/>
      <c r="C611" s="663"/>
      <c r="D611" s="622"/>
      <c r="E611" s="623"/>
      <c r="F611" s="623"/>
      <c r="G611" s="624"/>
      <c r="H611" s="149"/>
      <c r="I611" s="622"/>
      <c r="J611" s="622"/>
      <c r="K611" s="622"/>
    </row>
    <row r="612" ht="14.25">
      <c r="A612" s="149"/>
      <c r="B612" s="663"/>
      <c r="C612" s="663"/>
      <c r="D612" s="622"/>
      <c r="E612" s="623"/>
      <c r="F612" s="623"/>
      <c r="G612" s="624"/>
      <c r="H612" s="149"/>
      <c r="I612" s="622"/>
      <c r="J612" s="622"/>
      <c r="K612" s="622"/>
    </row>
    <row r="613" ht="14.25">
      <c r="A613" s="149"/>
      <c r="B613" s="663"/>
      <c r="C613" s="663"/>
      <c r="D613" s="622"/>
      <c r="E613" s="623"/>
      <c r="F613" s="623"/>
      <c r="G613" s="624"/>
      <c r="H613" s="149"/>
      <c r="I613" s="622"/>
      <c r="J613" s="622"/>
      <c r="K613" s="622"/>
    </row>
    <row r="614" ht="14.25">
      <c r="A614" s="149"/>
      <c r="B614" s="663"/>
      <c r="C614" s="663"/>
      <c r="D614" s="622"/>
      <c r="E614" s="623"/>
      <c r="F614" s="623"/>
      <c r="G614" s="624"/>
      <c r="H614" s="149"/>
      <c r="I614" s="622"/>
      <c r="J614" s="622"/>
      <c r="K614" s="622"/>
    </row>
    <row r="615" ht="14.25">
      <c r="A615" s="149"/>
      <c r="B615" s="663"/>
      <c r="C615" s="663"/>
      <c r="D615" s="622"/>
      <c r="E615" s="623"/>
      <c r="F615" s="623"/>
      <c r="G615" s="624"/>
      <c r="H615" s="149"/>
      <c r="I615" s="622"/>
      <c r="J615" s="622"/>
      <c r="K615" s="622"/>
    </row>
    <row r="616" ht="14.25">
      <c r="A616" s="149"/>
      <c r="B616" s="663"/>
      <c r="C616" s="663"/>
      <c r="D616" s="622"/>
      <c r="E616" s="623"/>
      <c r="F616" s="623"/>
      <c r="G616" s="624"/>
      <c r="H616" s="149"/>
      <c r="I616" s="622"/>
      <c r="J616" s="622"/>
      <c r="K616" s="622"/>
    </row>
    <row r="617" ht="14.25">
      <c r="A617" s="149"/>
      <c r="B617" s="663"/>
      <c r="C617" s="663"/>
      <c r="D617" s="622"/>
      <c r="E617" s="623"/>
      <c r="F617" s="623"/>
      <c r="G617" s="624"/>
      <c r="H617" s="149"/>
      <c r="I617" s="622"/>
      <c r="J617" s="622"/>
      <c r="K617" s="622"/>
    </row>
    <row r="618" ht="14.25">
      <c r="A618" s="149"/>
      <c r="B618" s="663"/>
      <c r="C618" s="663"/>
      <c r="D618" s="622"/>
      <c r="E618" s="623"/>
      <c r="F618" s="623"/>
      <c r="G618" s="624"/>
      <c r="H618" s="149"/>
      <c r="I618" s="622"/>
      <c r="J618" s="622"/>
      <c r="K618" s="622"/>
    </row>
    <row r="619" ht="14.25">
      <c r="A619" s="149"/>
      <c r="B619" s="663"/>
      <c r="C619" s="663"/>
      <c r="D619" s="622"/>
      <c r="E619" s="623"/>
      <c r="F619" s="623"/>
      <c r="G619" s="624"/>
      <c r="H619" s="149"/>
      <c r="I619" s="622"/>
      <c r="J619" s="622"/>
      <c r="K619" s="622"/>
    </row>
    <row r="620" ht="14.25">
      <c r="A620" s="149"/>
      <c r="B620" s="663"/>
      <c r="C620" s="663"/>
      <c r="D620" s="622"/>
      <c r="E620" s="623"/>
      <c r="F620" s="623"/>
      <c r="G620" s="624"/>
      <c r="H620" s="149"/>
      <c r="I620" s="622"/>
      <c r="J620" s="622"/>
      <c r="K620" s="622"/>
    </row>
    <row r="621" ht="14.25">
      <c r="A621" s="149"/>
      <c r="B621" s="663"/>
      <c r="C621" s="663"/>
      <c r="D621" s="622"/>
      <c r="E621" s="623"/>
      <c r="F621" s="623"/>
      <c r="G621" s="624"/>
      <c r="H621" s="149"/>
      <c r="I621" s="622"/>
      <c r="J621" s="622"/>
      <c r="K621" s="622"/>
    </row>
    <row r="622" ht="14.25">
      <c r="A622" s="149"/>
      <c r="B622" s="663"/>
      <c r="C622" s="663"/>
      <c r="D622" s="622"/>
      <c r="E622" s="623"/>
      <c r="F622" s="623"/>
      <c r="G622" s="624"/>
      <c r="H622" s="149"/>
      <c r="I622" s="622"/>
      <c r="J622" s="622"/>
      <c r="K622" s="622"/>
    </row>
    <row r="623" ht="14.25">
      <c r="A623" s="149"/>
      <c r="B623" s="663"/>
      <c r="C623" s="663"/>
      <c r="D623" s="622"/>
      <c r="E623" s="623"/>
      <c r="F623" s="623"/>
      <c r="G623" s="624"/>
      <c r="H623" s="149"/>
      <c r="I623" s="622"/>
      <c r="J623" s="622"/>
      <c r="K623" s="622"/>
    </row>
    <row r="624" ht="14.25">
      <c r="A624" s="149"/>
      <c r="B624" s="663"/>
      <c r="C624" s="663"/>
      <c r="D624" s="622"/>
      <c r="E624" s="623"/>
      <c r="F624" s="623"/>
      <c r="G624" s="624"/>
      <c r="H624" s="149"/>
      <c r="I624" s="622"/>
      <c r="J624" s="622"/>
      <c r="K624" s="622"/>
    </row>
    <row r="625" ht="14.25">
      <c r="A625" s="149"/>
      <c r="B625" s="663"/>
      <c r="C625" s="663"/>
      <c r="D625" s="622"/>
      <c r="E625" s="623"/>
      <c r="F625" s="623"/>
      <c r="G625" s="624"/>
      <c r="H625" s="149"/>
      <c r="I625" s="622"/>
      <c r="J625" s="622"/>
      <c r="K625" s="622"/>
    </row>
    <row r="626" ht="14.25">
      <c r="A626" s="149"/>
      <c r="B626" s="663"/>
      <c r="C626" s="663"/>
      <c r="D626" s="622"/>
      <c r="E626" s="623"/>
      <c r="F626" s="623"/>
      <c r="G626" s="624"/>
      <c r="H626" s="149"/>
      <c r="I626" s="622"/>
      <c r="J626" s="622"/>
      <c r="K626" s="622"/>
    </row>
    <row r="627" ht="14.25">
      <c r="A627" s="149"/>
      <c r="B627" s="663"/>
      <c r="C627" s="663"/>
      <c r="D627" s="622"/>
      <c r="E627" s="623"/>
      <c r="F627" s="623"/>
      <c r="G627" s="624"/>
      <c r="H627" s="149"/>
      <c r="I627" s="622"/>
      <c r="J627" s="622"/>
      <c r="K627" s="622"/>
    </row>
    <row r="628" ht="14.25">
      <c r="A628" s="149"/>
      <c r="B628" s="663"/>
      <c r="C628" s="663"/>
      <c r="D628" s="622"/>
      <c r="E628" s="623"/>
      <c r="F628" s="623"/>
      <c r="G628" s="624"/>
      <c r="H628" s="149"/>
      <c r="I628" s="622"/>
      <c r="J628" s="622"/>
      <c r="K628" s="622"/>
    </row>
    <row r="629" ht="14.25">
      <c r="A629" s="149"/>
      <c r="B629" s="663"/>
      <c r="C629" s="663"/>
      <c r="D629" s="622"/>
      <c r="E629" s="623"/>
      <c r="F629" s="623"/>
      <c r="G629" s="624"/>
      <c r="H629" s="149"/>
      <c r="I629" s="622"/>
      <c r="J629" s="622"/>
      <c r="K629" s="622"/>
    </row>
    <row r="630" ht="14.25">
      <c r="A630" s="149"/>
      <c r="B630" s="663"/>
      <c r="C630" s="663"/>
      <c r="D630" s="622"/>
      <c r="E630" s="623"/>
      <c r="F630" s="623"/>
      <c r="G630" s="624"/>
      <c r="H630" s="149"/>
      <c r="I630" s="622"/>
      <c r="J630" s="622"/>
      <c r="K630" s="622"/>
    </row>
    <row r="631" ht="14.25">
      <c r="A631" s="149"/>
      <c r="B631" s="663"/>
      <c r="C631" s="663"/>
      <c r="D631" s="622"/>
      <c r="E631" s="623"/>
      <c r="F631" s="623"/>
      <c r="G631" s="624"/>
      <c r="H631" s="149"/>
      <c r="I631" s="622"/>
      <c r="J631" s="622"/>
      <c r="K631" s="622"/>
    </row>
    <row r="632" ht="14.25">
      <c r="A632" s="149"/>
      <c r="B632" s="663"/>
      <c r="C632" s="663"/>
      <c r="D632" s="622"/>
      <c r="E632" s="623"/>
      <c r="F632" s="623"/>
      <c r="G632" s="624"/>
      <c r="H632" s="149"/>
      <c r="I632" s="622"/>
      <c r="J632" s="622"/>
      <c r="K632" s="622"/>
    </row>
    <row r="633" ht="14.25">
      <c r="A633" s="149"/>
      <c r="B633" s="663"/>
      <c r="C633" s="663"/>
      <c r="D633" s="622"/>
      <c r="E633" s="623"/>
      <c r="F633" s="623"/>
      <c r="G633" s="624"/>
      <c r="H633" s="149"/>
      <c r="I633" s="622"/>
      <c r="J633" s="622"/>
      <c r="K633" s="622"/>
    </row>
    <row r="634" ht="14.25">
      <c r="A634" s="149"/>
      <c r="B634" s="663"/>
      <c r="C634" s="663"/>
      <c r="D634" s="622"/>
      <c r="E634" s="623"/>
      <c r="F634" s="623"/>
      <c r="G634" s="624"/>
      <c r="H634" s="149"/>
      <c r="I634" s="622"/>
      <c r="J634" s="622"/>
      <c r="K634" s="622"/>
    </row>
    <row r="635" ht="14.25">
      <c r="A635" s="149"/>
      <c r="B635" s="663"/>
      <c r="C635" s="663"/>
      <c r="D635" s="622"/>
      <c r="E635" s="623"/>
      <c r="F635" s="623"/>
      <c r="G635" s="624"/>
      <c r="H635" s="149"/>
      <c r="I635" s="622"/>
      <c r="J635" s="622"/>
      <c r="K635" s="622"/>
    </row>
    <row r="636" ht="14.25">
      <c r="A636" s="149"/>
      <c r="B636" s="663"/>
      <c r="C636" s="663"/>
      <c r="D636" s="622"/>
      <c r="E636" s="623"/>
      <c r="F636" s="623"/>
      <c r="G636" s="624"/>
      <c r="H636" s="149"/>
      <c r="I636" s="622"/>
      <c r="J636" s="622"/>
      <c r="K636" s="622"/>
    </row>
    <row r="637" ht="14.25">
      <c r="A637" s="149"/>
      <c r="B637" s="663"/>
      <c r="C637" s="663"/>
      <c r="D637" s="622"/>
      <c r="E637" s="623"/>
      <c r="F637" s="623"/>
      <c r="G637" s="624"/>
      <c r="H637" s="149"/>
      <c r="I637" s="622"/>
      <c r="J637" s="622"/>
      <c r="K637" s="622"/>
    </row>
    <row r="638" ht="14.25">
      <c r="A638" s="149"/>
      <c r="B638" s="663"/>
      <c r="C638" s="663"/>
      <c r="D638" s="622"/>
      <c r="E638" s="623"/>
      <c r="F638" s="623"/>
      <c r="G638" s="624"/>
      <c r="H638" s="149"/>
      <c r="I638" s="622"/>
      <c r="J638" s="622"/>
      <c r="K638" s="622"/>
    </row>
    <row r="639" ht="14.25">
      <c r="A639" s="149"/>
      <c r="B639" s="663"/>
      <c r="C639" s="663"/>
      <c r="D639" s="622"/>
      <c r="E639" s="623"/>
      <c r="F639" s="623"/>
      <c r="G639" s="624"/>
      <c r="H639" s="149"/>
      <c r="I639" s="622"/>
      <c r="J639" s="622"/>
      <c r="K639" s="622"/>
    </row>
    <row r="640" ht="14.25">
      <c r="A640" s="149"/>
      <c r="B640" s="663"/>
      <c r="C640" s="663"/>
      <c r="D640" s="622"/>
      <c r="E640" s="623"/>
      <c r="F640" s="623"/>
      <c r="G640" s="624"/>
      <c r="H640" s="149"/>
      <c r="I640" s="622"/>
      <c r="J640" s="622"/>
      <c r="K640" s="622"/>
    </row>
    <row r="641" ht="14.25">
      <c r="A641" s="149"/>
      <c r="B641" s="663"/>
      <c r="C641" s="663"/>
      <c r="D641" s="622"/>
      <c r="E641" s="623"/>
      <c r="F641" s="623"/>
      <c r="G641" s="624"/>
      <c r="H641" s="149"/>
      <c r="I641" s="622"/>
      <c r="J641" s="622"/>
      <c r="K641" s="622"/>
    </row>
    <row r="642" ht="14.25">
      <c r="A642" s="149"/>
      <c r="B642" s="663"/>
      <c r="C642" s="663"/>
      <c r="D642" s="622"/>
      <c r="E642" s="623"/>
      <c r="F642" s="623"/>
      <c r="G642" s="624"/>
      <c r="H642" s="149"/>
      <c r="I642" s="622"/>
      <c r="J642" s="622"/>
      <c r="K642" s="622"/>
    </row>
    <row r="643" ht="14.25">
      <c r="A643" s="149"/>
      <c r="B643" s="663"/>
      <c r="C643" s="663"/>
      <c r="D643" s="622"/>
      <c r="E643" s="623"/>
      <c r="F643" s="623"/>
      <c r="G643" s="624"/>
      <c r="H643" s="149"/>
      <c r="I643" s="622"/>
      <c r="J643" s="622"/>
      <c r="K643" s="622"/>
    </row>
    <row r="644" ht="14.25">
      <c r="A644" s="149"/>
      <c r="B644" s="663"/>
      <c r="C644" s="663"/>
      <c r="D644" s="622"/>
      <c r="E644" s="623"/>
      <c r="F644" s="623"/>
      <c r="G644" s="624"/>
      <c r="H644" s="149"/>
      <c r="I644" s="622"/>
      <c r="J644" s="622"/>
      <c r="K644" s="622"/>
    </row>
    <row r="645" ht="14.25">
      <c r="A645" s="149"/>
      <c r="B645" s="663"/>
      <c r="C645" s="663"/>
      <c r="D645" s="622"/>
      <c r="E645" s="623"/>
      <c r="F645" s="623"/>
      <c r="G645" s="624"/>
      <c r="H645" s="149"/>
      <c r="I645" s="622"/>
      <c r="J645" s="622"/>
      <c r="K645" s="622"/>
    </row>
    <row r="646" ht="14.25">
      <c r="A646" s="149"/>
      <c r="B646" s="663"/>
      <c r="C646" s="663"/>
      <c r="D646" s="622"/>
      <c r="E646" s="623"/>
      <c r="F646" s="623"/>
      <c r="G646" s="624"/>
      <c r="H646" s="149"/>
      <c r="I646" s="622"/>
      <c r="J646" s="622"/>
      <c r="K646" s="622"/>
    </row>
    <row r="647" ht="14.25">
      <c r="A647" s="149"/>
      <c r="B647" s="663"/>
      <c r="C647" s="663"/>
      <c r="D647" s="622"/>
      <c r="E647" s="623"/>
      <c r="F647" s="623"/>
      <c r="G647" s="624"/>
      <c r="H647" s="149"/>
      <c r="I647" s="622"/>
      <c r="J647" s="622"/>
      <c r="K647" s="622"/>
    </row>
    <row r="648" ht="14.25">
      <c r="A648" s="149"/>
      <c r="B648" s="663"/>
      <c r="C648" s="663"/>
      <c r="D648" s="622"/>
      <c r="E648" s="623"/>
      <c r="F648" s="623"/>
      <c r="G648" s="624"/>
      <c r="H648" s="149"/>
      <c r="I648" s="622"/>
      <c r="J648" s="622"/>
      <c r="K648" s="622"/>
    </row>
    <row r="649" ht="14.25">
      <c r="A649" s="149"/>
      <c r="B649" s="663"/>
      <c r="C649" s="663"/>
      <c r="D649" s="622"/>
      <c r="E649" s="623"/>
      <c r="F649" s="623"/>
      <c r="G649" s="624"/>
      <c r="H649" s="149"/>
      <c r="I649" s="622"/>
      <c r="J649" s="622"/>
      <c r="K649" s="622"/>
    </row>
    <row r="650" ht="14.25">
      <c r="A650" s="149"/>
      <c r="B650" s="663"/>
      <c r="C650" s="663"/>
      <c r="D650" s="622"/>
      <c r="E650" s="623"/>
      <c r="F650" s="623"/>
      <c r="G650" s="624"/>
      <c r="H650" s="149"/>
      <c r="I650" s="622"/>
      <c r="J650" s="622"/>
      <c r="K650" s="622"/>
    </row>
    <row r="651" ht="14.25">
      <c r="A651" s="149"/>
      <c r="B651" s="663"/>
      <c r="C651" s="663"/>
      <c r="D651" s="622"/>
      <c r="E651" s="623"/>
      <c r="F651" s="623"/>
      <c r="G651" s="624"/>
      <c r="H651" s="149"/>
      <c r="I651" s="622"/>
      <c r="J651" s="622"/>
      <c r="K651" s="622"/>
    </row>
    <row r="652" ht="14.25">
      <c r="A652" s="149"/>
      <c r="B652" s="663"/>
      <c r="C652" s="663"/>
      <c r="D652" s="622"/>
      <c r="E652" s="623"/>
      <c r="F652" s="623"/>
      <c r="G652" s="624"/>
      <c r="H652" s="149"/>
      <c r="I652" s="622"/>
      <c r="J652" s="622"/>
      <c r="K652" s="622"/>
    </row>
    <row r="653" ht="14.25">
      <c r="A653" s="149"/>
      <c r="B653" s="663"/>
      <c r="C653" s="663"/>
      <c r="D653" s="622"/>
      <c r="E653" s="623"/>
      <c r="F653" s="623"/>
      <c r="G653" s="624"/>
      <c r="H653" s="149"/>
      <c r="I653" s="622"/>
      <c r="J653" s="622"/>
      <c r="K653" s="622"/>
    </row>
    <row r="654" ht="14.25">
      <c r="A654" s="149"/>
      <c r="B654" s="663"/>
      <c r="C654" s="663"/>
      <c r="D654" s="622"/>
      <c r="E654" s="623"/>
      <c r="F654" s="623"/>
      <c r="G654" s="624"/>
      <c r="H654" s="149"/>
      <c r="I654" s="622"/>
      <c r="J654" s="622"/>
      <c r="K654" s="622"/>
    </row>
    <row r="655" ht="14.25">
      <c r="A655" s="149"/>
      <c r="B655" s="663"/>
      <c r="C655" s="663"/>
      <c r="D655" s="622"/>
      <c r="E655" s="623"/>
      <c r="F655" s="623"/>
      <c r="G655" s="624"/>
      <c r="H655" s="149"/>
      <c r="I655" s="622"/>
      <c r="J655" s="622"/>
      <c r="K655" s="622"/>
    </row>
    <row r="656" ht="14.25">
      <c r="A656" s="149"/>
      <c r="B656" s="663"/>
      <c r="C656" s="663"/>
      <c r="D656" s="622"/>
      <c r="E656" s="623"/>
      <c r="F656" s="623"/>
      <c r="G656" s="624"/>
      <c r="H656" s="149"/>
      <c r="I656" s="622"/>
      <c r="J656" s="622"/>
      <c r="K656" s="622"/>
    </row>
    <row r="657" ht="14.25">
      <c r="A657" s="149"/>
      <c r="B657" s="663"/>
      <c r="C657" s="663"/>
      <c r="D657" s="622"/>
      <c r="E657" s="623"/>
      <c r="F657" s="623"/>
      <c r="G657" s="624"/>
      <c r="H657" s="149"/>
      <c r="I657" s="622"/>
      <c r="J657" s="622"/>
      <c r="K657" s="622"/>
    </row>
    <row r="658" ht="14.25">
      <c r="A658" s="149"/>
      <c r="B658" s="663"/>
      <c r="C658" s="663"/>
      <c r="D658" s="622"/>
      <c r="E658" s="623"/>
      <c r="F658" s="623"/>
      <c r="G658" s="624"/>
      <c r="H658" s="149"/>
      <c r="I658" s="622"/>
      <c r="J658" s="622"/>
      <c r="K658" s="622"/>
    </row>
    <row r="659" ht="14.25">
      <c r="A659" s="149"/>
      <c r="B659" s="663"/>
      <c r="C659" s="663"/>
      <c r="D659" s="622"/>
      <c r="E659" s="623"/>
      <c r="F659" s="623"/>
      <c r="G659" s="624"/>
      <c r="H659" s="149"/>
      <c r="I659" s="622"/>
      <c r="J659" s="622"/>
      <c r="K659" s="622"/>
    </row>
    <row r="660" ht="14.25">
      <c r="A660" s="149"/>
      <c r="B660" s="663"/>
      <c r="C660" s="663"/>
      <c r="D660" s="622"/>
      <c r="E660" s="623"/>
      <c r="F660" s="623"/>
      <c r="G660" s="624"/>
      <c r="H660" s="149"/>
      <c r="I660" s="622"/>
      <c r="J660" s="622"/>
      <c r="K660" s="622"/>
    </row>
    <row r="661" ht="14.25">
      <c r="A661" s="149"/>
      <c r="B661" s="663"/>
      <c r="C661" s="663"/>
      <c r="D661" s="622"/>
      <c r="E661" s="623"/>
      <c r="F661" s="623"/>
      <c r="G661" s="624"/>
      <c r="H661" s="149"/>
      <c r="I661" s="622"/>
      <c r="J661" s="622"/>
      <c r="K661" s="622"/>
    </row>
    <row r="662" ht="14.25">
      <c r="A662" s="149"/>
      <c r="B662" s="663"/>
      <c r="C662" s="663"/>
      <c r="D662" s="622"/>
      <c r="E662" s="623"/>
      <c r="F662" s="623"/>
      <c r="G662" s="624"/>
      <c r="H662" s="149"/>
      <c r="I662" s="622"/>
      <c r="J662" s="622"/>
      <c r="K662" s="622"/>
    </row>
    <row r="663" ht="14.25">
      <c r="A663" s="149"/>
      <c r="B663" s="663"/>
      <c r="C663" s="663"/>
      <c r="D663" s="622"/>
      <c r="E663" s="623"/>
      <c r="F663" s="623"/>
      <c r="G663" s="624"/>
      <c r="H663" s="149"/>
      <c r="I663" s="622"/>
      <c r="J663" s="622"/>
      <c r="K663" s="622"/>
    </row>
    <row r="664" ht="14.25">
      <c r="A664" s="149"/>
      <c r="B664" s="663"/>
      <c r="C664" s="663"/>
      <c r="D664" s="622"/>
      <c r="E664" s="623"/>
      <c r="F664" s="623"/>
      <c r="G664" s="624"/>
      <c r="H664" s="149"/>
      <c r="I664" s="622"/>
      <c r="J664" s="622"/>
      <c r="K664" s="622"/>
    </row>
    <row r="665" ht="14.25">
      <c r="A665" s="149"/>
      <c r="B665" s="663"/>
      <c r="C665" s="663"/>
      <c r="D665" s="622"/>
      <c r="E665" s="623"/>
      <c r="F665" s="623"/>
      <c r="G665" s="624"/>
      <c r="H665" s="149"/>
      <c r="I665" s="622"/>
      <c r="J665" s="622"/>
      <c r="K665" s="622"/>
    </row>
    <row r="666" ht="14.25">
      <c r="A666" s="149"/>
      <c r="B666" s="663"/>
      <c r="C666" s="663"/>
      <c r="D666" s="622"/>
      <c r="E666" s="623"/>
      <c r="F666" s="623"/>
      <c r="G666" s="624"/>
      <c r="H666" s="149"/>
      <c r="I666" s="622"/>
      <c r="J666" s="622"/>
      <c r="K666" s="622"/>
    </row>
    <row r="667" ht="14.25">
      <c r="A667" s="149"/>
      <c r="B667" s="663"/>
      <c r="C667" s="663"/>
      <c r="D667" s="622"/>
      <c r="E667" s="623"/>
      <c r="F667" s="623"/>
      <c r="G667" s="624"/>
      <c r="H667" s="149"/>
      <c r="I667" s="622"/>
      <c r="J667" s="622"/>
      <c r="K667" s="622"/>
    </row>
    <row r="668" ht="14.25">
      <c r="A668" s="149"/>
      <c r="B668" s="663"/>
      <c r="C668" s="663"/>
      <c r="D668" s="622"/>
      <c r="E668" s="623"/>
      <c r="F668" s="623"/>
      <c r="G668" s="624"/>
      <c r="H668" s="149"/>
      <c r="I668" s="622"/>
      <c r="J668" s="622"/>
      <c r="K668" s="622"/>
    </row>
    <row r="669" ht="14.25">
      <c r="A669" s="149"/>
      <c r="B669" s="663"/>
      <c r="C669" s="663"/>
      <c r="D669" s="622"/>
      <c r="E669" s="623"/>
      <c r="F669" s="623"/>
      <c r="G669" s="624"/>
      <c r="H669" s="149"/>
      <c r="I669" s="622"/>
      <c r="J669" s="622"/>
      <c r="K669" s="622"/>
    </row>
    <row r="670" ht="14.25">
      <c r="A670" s="149"/>
      <c r="B670" s="663"/>
      <c r="C670" s="663"/>
      <c r="D670" s="622"/>
      <c r="E670" s="623"/>
      <c r="F670" s="623"/>
      <c r="G670" s="624"/>
      <c r="H670" s="149"/>
      <c r="I670" s="622"/>
      <c r="J670" s="622"/>
      <c r="K670" s="622"/>
    </row>
    <row r="671" ht="14.25">
      <c r="A671" s="149"/>
      <c r="B671" s="663"/>
      <c r="C671" s="663"/>
      <c r="D671" s="622"/>
      <c r="E671" s="623"/>
      <c r="F671" s="623"/>
      <c r="G671" s="624"/>
      <c r="H671" s="149"/>
      <c r="I671" s="622"/>
      <c r="J671" s="622"/>
      <c r="K671" s="622"/>
    </row>
    <row r="672" ht="14.25">
      <c r="A672" s="149"/>
      <c r="B672" s="663"/>
      <c r="C672" s="663"/>
      <c r="D672" s="622"/>
      <c r="E672" s="623"/>
      <c r="F672" s="623"/>
      <c r="G672" s="624"/>
      <c r="H672" s="149"/>
      <c r="I672" s="622"/>
      <c r="J672" s="622"/>
      <c r="K672" s="622"/>
    </row>
    <row r="673" ht="14.25">
      <c r="A673" s="149"/>
      <c r="B673" s="663"/>
      <c r="C673" s="663"/>
      <c r="D673" s="622"/>
      <c r="E673" s="623"/>
      <c r="F673" s="623"/>
      <c r="G673" s="624"/>
      <c r="H673" s="149"/>
      <c r="I673" s="622"/>
      <c r="J673" s="622"/>
      <c r="K673" s="622"/>
    </row>
    <row r="674" ht="14.25">
      <c r="A674" s="149"/>
      <c r="B674" s="663"/>
      <c r="C674" s="663"/>
      <c r="D674" s="622"/>
      <c r="E674" s="623"/>
      <c r="F674" s="623"/>
      <c r="G674" s="624"/>
      <c r="H674" s="149"/>
      <c r="I674" s="622"/>
      <c r="J674" s="622"/>
      <c r="K674" s="622"/>
    </row>
    <row r="675" ht="14.25">
      <c r="A675" s="149"/>
      <c r="B675" s="663"/>
      <c r="C675" s="663"/>
      <c r="D675" s="622"/>
      <c r="E675" s="623"/>
      <c r="F675" s="623"/>
      <c r="G675" s="624"/>
      <c r="H675" s="149"/>
      <c r="I675" s="622"/>
      <c r="J675" s="622"/>
      <c r="K675" s="622"/>
    </row>
    <row r="676" ht="14.25">
      <c r="A676" s="149"/>
      <c r="B676" s="663"/>
      <c r="C676" s="663"/>
      <c r="D676" s="622"/>
      <c r="E676" s="623"/>
      <c r="F676" s="623"/>
      <c r="G676" s="624"/>
      <c r="H676" s="149"/>
      <c r="I676" s="622"/>
      <c r="J676" s="622"/>
      <c r="K676" s="622"/>
    </row>
    <row r="677" ht="14.25">
      <c r="A677" s="149"/>
      <c r="B677" s="663"/>
      <c r="C677" s="663"/>
      <c r="D677" s="622"/>
      <c r="E677" s="623"/>
      <c r="F677" s="623"/>
      <c r="G677" s="624"/>
      <c r="H677" s="149"/>
      <c r="I677" s="622"/>
      <c r="J677" s="622"/>
      <c r="K677" s="622"/>
    </row>
    <row r="678" ht="14.25">
      <c r="A678" s="149"/>
      <c r="B678" s="663"/>
      <c r="C678" s="663"/>
      <c r="D678" s="622"/>
      <c r="E678" s="623"/>
      <c r="F678" s="623"/>
      <c r="G678" s="624"/>
      <c r="H678" s="149"/>
      <c r="I678" s="622"/>
      <c r="J678" s="622"/>
      <c r="K678" s="622"/>
    </row>
    <row r="679" ht="14.25">
      <c r="A679" s="149"/>
      <c r="B679" s="663"/>
      <c r="C679" s="663"/>
      <c r="D679" s="622"/>
      <c r="E679" s="623"/>
      <c r="F679" s="623"/>
      <c r="G679" s="624"/>
      <c r="H679" s="149"/>
      <c r="I679" s="622"/>
      <c r="J679" s="622"/>
      <c r="K679" s="622"/>
    </row>
    <row r="680" ht="14.25">
      <c r="A680" s="149"/>
      <c r="B680" s="663"/>
      <c r="C680" s="663"/>
      <c r="D680" s="622"/>
      <c r="E680" s="623"/>
      <c r="F680" s="623"/>
      <c r="G680" s="624"/>
      <c r="H680" s="149"/>
      <c r="I680" s="622"/>
      <c r="J680" s="622"/>
      <c r="K680" s="622"/>
    </row>
    <row r="681" ht="14.25">
      <c r="A681" s="149"/>
      <c r="B681" s="663"/>
      <c r="C681" s="663"/>
      <c r="D681" s="622"/>
      <c r="E681" s="623"/>
      <c r="F681" s="623"/>
      <c r="G681" s="624"/>
      <c r="H681" s="149"/>
      <c r="I681" s="622"/>
      <c r="J681" s="622"/>
      <c r="K681" s="622"/>
    </row>
    <row r="682" ht="14.25">
      <c r="A682" s="149"/>
      <c r="B682" s="663"/>
      <c r="C682" s="663"/>
      <c r="D682" s="622"/>
      <c r="E682" s="623"/>
      <c r="F682" s="623"/>
      <c r="G682" s="624"/>
      <c r="H682" s="149"/>
      <c r="I682" s="622"/>
      <c r="J682" s="622"/>
      <c r="K682" s="622"/>
    </row>
    <row r="683" ht="14.25">
      <c r="A683" s="149"/>
      <c r="B683" s="663"/>
      <c r="C683" s="663"/>
      <c r="D683" s="622"/>
      <c r="E683" s="623"/>
      <c r="F683" s="623"/>
      <c r="G683" s="624"/>
      <c r="H683" s="149"/>
      <c r="I683" s="622"/>
      <c r="J683" s="622"/>
      <c r="K683" s="622"/>
    </row>
    <row r="684" ht="14.25">
      <c r="A684" s="149"/>
      <c r="B684" s="663"/>
      <c r="C684" s="663"/>
      <c r="D684" s="622"/>
      <c r="E684" s="623"/>
      <c r="F684" s="623"/>
      <c r="G684" s="624"/>
      <c r="H684" s="149"/>
      <c r="I684" s="622"/>
      <c r="J684" s="622"/>
      <c r="K684" s="622"/>
    </row>
    <row r="685" ht="14.25">
      <c r="A685" s="149"/>
      <c r="B685" s="663"/>
      <c r="C685" s="663"/>
      <c r="D685" s="622"/>
      <c r="E685" s="623"/>
      <c r="F685" s="623"/>
      <c r="G685" s="624"/>
      <c r="H685" s="149"/>
      <c r="I685" s="622"/>
      <c r="J685" s="622"/>
      <c r="K685" s="622"/>
    </row>
    <row r="686" ht="14.25">
      <c r="A686" s="149"/>
      <c r="B686" s="663"/>
      <c r="C686" s="663"/>
      <c r="D686" s="622"/>
      <c r="E686" s="623"/>
      <c r="F686" s="623"/>
      <c r="G686" s="624"/>
      <c r="H686" s="149"/>
      <c r="I686" s="622"/>
      <c r="J686" s="622"/>
      <c r="K686" s="622"/>
    </row>
    <row r="687" ht="14.25">
      <c r="A687" s="149"/>
      <c r="B687" s="663"/>
      <c r="C687" s="663"/>
      <c r="D687" s="622"/>
      <c r="E687" s="623"/>
      <c r="F687" s="623"/>
      <c r="G687" s="624"/>
      <c r="H687" s="149"/>
      <c r="I687" s="622"/>
      <c r="J687" s="622"/>
      <c r="K687" s="622"/>
    </row>
    <row r="688" ht="14.25">
      <c r="A688" s="149"/>
      <c r="B688" s="663"/>
      <c r="C688" s="663"/>
      <c r="D688" s="622"/>
      <c r="E688" s="623"/>
      <c r="F688" s="623"/>
      <c r="G688" s="624"/>
      <c r="H688" s="149"/>
      <c r="I688" s="622"/>
      <c r="J688" s="622"/>
      <c r="K688" s="622"/>
    </row>
    <row r="689" ht="14.25">
      <c r="A689" s="149"/>
      <c r="B689" s="663"/>
      <c r="C689" s="663"/>
      <c r="D689" s="622"/>
      <c r="E689" s="623"/>
      <c r="F689" s="623"/>
      <c r="G689" s="624"/>
      <c r="H689" s="149"/>
      <c r="I689" s="622"/>
      <c r="J689" s="622"/>
      <c r="K689" s="622"/>
    </row>
    <row r="690" ht="14.25">
      <c r="A690" s="149"/>
      <c r="B690" s="663"/>
      <c r="C690" s="663"/>
      <c r="D690" s="622"/>
      <c r="E690" s="623"/>
      <c r="F690" s="623"/>
      <c r="G690" s="624"/>
      <c r="H690" s="149"/>
      <c r="I690" s="622"/>
      <c r="J690" s="622"/>
      <c r="K690" s="622"/>
    </row>
    <row r="691" ht="14.25">
      <c r="A691" s="149"/>
      <c r="B691" s="663"/>
      <c r="C691" s="663"/>
      <c r="D691" s="622"/>
      <c r="E691" s="623"/>
      <c r="F691" s="623"/>
      <c r="G691" s="624"/>
      <c r="H691" s="149"/>
      <c r="I691" s="622"/>
      <c r="J691" s="622"/>
      <c r="K691" s="622"/>
    </row>
    <row r="692" ht="14.25">
      <c r="A692" s="149"/>
      <c r="B692" s="663"/>
      <c r="C692" s="663"/>
      <c r="D692" s="622"/>
      <c r="E692" s="623"/>
      <c r="F692" s="623"/>
      <c r="G692" s="624"/>
      <c r="H692" s="149"/>
      <c r="I692" s="622"/>
      <c r="J692" s="622"/>
      <c r="K692" s="622"/>
    </row>
    <row r="693" ht="14.25">
      <c r="A693" s="149"/>
      <c r="B693" s="663"/>
      <c r="C693" s="663"/>
      <c r="D693" s="622"/>
      <c r="E693" s="623"/>
      <c r="F693" s="623"/>
      <c r="G693" s="624"/>
      <c r="H693" s="149"/>
      <c r="I693" s="622"/>
      <c r="J693" s="622"/>
      <c r="K693" s="622"/>
    </row>
    <row r="694" ht="14.25">
      <c r="A694" s="149"/>
      <c r="B694" s="663"/>
      <c r="C694" s="663"/>
      <c r="D694" s="622"/>
      <c r="E694" s="623"/>
      <c r="F694" s="623"/>
      <c r="G694" s="624"/>
      <c r="H694" s="149"/>
      <c r="I694" s="622"/>
      <c r="J694" s="622"/>
      <c r="K694" s="622"/>
    </row>
    <row r="695" ht="14.25">
      <c r="A695" s="149"/>
      <c r="B695" s="663"/>
      <c r="C695" s="663"/>
      <c r="D695" s="622"/>
      <c r="E695" s="623"/>
      <c r="F695" s="623"/>
      <c r="G695" s="624"/>
      <c r="H695" s="149"/>
      <c r="I695" s="622"/>
      <c r="J695" s="622"/>
      <c r="K695" s="622"/>
    </row>
    <row r="696" ht="14.25">
      <c r="A696" s="149"/>
      <c r="B696" s="663"/>
      <c r="C696" s="663"/>
      <c r="D696" s="622"/>
      <c r="E696" s="623"/>
      <c r="F696" s="623"/>
      <c r="G696" s="624"/>
      <c r="H696" s="149"/>
      <c r="I696" s="622"/>
      <c r="J696" s="622"/>
      <c r="K696" s="622"/>
    </row>
    <row r="697" ht="14.25">
      <c r="A697" s="149"/>
      <c r="B697" s="663"/>
      <c r="C697" s="663"/>
      <c r="D697" s="622"/>
      <c r="E697" s="623"/>
      <c r="F697" s="623"/>
      <c r="G697" s="624"/>
      <c r="H697" s="149"/>
      <c r="I697" s="622"/>
      <c r="J697" s="622"/>
      <c r="K697" s="622"/>
    </row>
    <row r="698" ht="14.25">
      <c r="A698" s="149"/>
      <c r="B698" s="663"/>
      <c r="C698" s="663"/>
      <c r="D698" s="622"/>
      <c r="E698" s="623"/>
      <c r="F698" s="623"/>
      <c r="G698" s="624"/>
      <c r="H698" s="149"/>
      <c r="I698" s="622"/>
      <c r="J698" s="622"/>
      <c r="K698" s="622"/>
    </row>
    <row r="699" ht="14.25">
      <c r="A699" s="149"/>
      <c r="B699" s="663"/>
      <c r="C699" s="663"/>
      <c r="D699" s="622"/>
      <c r="E699" s="623"/>
      <c r="F699" s="623"/>
      <c r="G699" s="624"/>
      <c r="H699" s="149"/>
      <c r="I699" s="622"/>
      <c r="J699" s="622"/>
      <c r="K699" s="622"/>
    </row>
    <row r="700" ht="14.25">
      <c r="A700" s="149"/>
      <c r="B700" s="663"/>
      <c r="C700" s="663"/>
      <c r="D700" s="622"/>
      <c r="E700" s="623"/>
      <c r="F700" s="623"/>
      <c r="G700" s="624"/>
      <c r="H700" s="149"/>
      <c r="I700" s="622"/>
      <c r="J700" s="622"/>
      <c r="K700" s="622"/>
    </row>
    <row r="701" ht="14.25">
      <c r="A701" s="149"/>
      <c r="B701" s="663"/>
      <c r="C701" s="663"/>
      <c r="D701" s="622"/>
      <c r="E701" s="623"/>
      <c r="F701" s="623"/>
      <c r="G701" s="624"/>
      <c r="H701" s="149"/>
      <c r="I701" s="622"/>
      <c r="J701" s="622"/>
      <c r="K701" s="622"/>
    </row>
    <row r="702" ht="14.25">
      <c r="A702" s="149"/>
      <c r="B702" s="663"/>
      <c r="C702" s="663"/>
      <c r="D702" s="622"/>
      <c r="E702" s="623"/>
      <c r="F702" s="623"/>
      <c r="G702" s="624"/>
      <c r="H702" s="149"/>
      <c r="I702" s="622"/>
      <c r="J702" s="622"/>
      <c r="K702" s="622"/>
    </row>
    <row r="703" ht="14.25">
      <c r="A703" s="149"/>
      <c r="B703" s="663"/>
      <c r="C703" s="663"/>
      <c r="D703" s="622"/>
      <c r="E703" s="623"/>
      <c r="F703" s="623"/>
      <c r="G703" s="624"/>
      <c r="H703" s="149"/>
      <c r="I703" s="622"/>
      <c r="J703" s="622"/>
      <c r="K703" s="622"/>
    </row>
    <row r="704" ht="14.25">
      <c r="A704" s="149"/>
      <c r="B704" s="663"/>
      <c r="C704" s="663"/>
      <c r="D704" s="622"/>
      <c r="E704" s="623"/>
      <c r="F704" s="623"/>
      <c r="G704" s="624"/>
      <c r="H704" s="149"/>
      <c r="I704" s="622"/>
      <c r="J704" s="622"/>
      <c r="K704" s="622"/>
    </row>
    <row r="705" ht="14.25">
      <c r="A705" s="149"/>
      <c r="B705" s="663"/>
      <c r="C705" s="663"/>
      <c r="D705" s="622"/>
      <c r="E705" s="623"/>
      <c r="F705" s="623"/>
      <c r="G705" s="624"/>
      <c r="H705" s="149"/>
      <c r="I705" s="622"/>
      <c r="J705" s="622"/>
      <c r="K705" s="622"/>
    </row>
    <row r="706" ht="14.25">
      <c r="A706" s="149"/>
      <c r="B706" s="663"/>
      <c r="C706" s="663"/>
      <c r="D706" s="622"/>
      <c r="E706" s="623"/>
      <c r="F706" s="623"/>
      <c r="G706" s="624"/>
      <c r="H706" s="149"/>
      <c r="I706" s="622"/>
      <c r="J706" s="622"/>
      <c r="K706" s="622"/>
    </row>
    <row r="707" ht="14.25">
      <c r="A707" s="149"/>
      <c r="B707" s="663"/>
      <c r="C707" s="663"/>
      <c r="D707" s="622"/>
      <c r="E707" s="623"/>
      <c r="F707" s="623"/>
      <c r="G707" s="624"/>
      <c r="H707" s="149"/>
      <c r="I707" s="622"/>
      <c r="J707" s="622"/>
      <c r="K707" s="622"/>
    </row>
    <row r="708" ht="14.25">
      <c r="A708" s="149"/>
      <c r="B708" s="663"/>
      <c r="C708" s="663"/>
      <c r="D708" s="622"/>
      <c r="E708" s="623"/>
      <c r="F708" s="623"/>
      <c r="G708" s="624"/>
      <c r="H708" s="149"/>
      <c r="I708" s="622"/>
      <c r="J708" s="622"/>
      <c r="K708" s="622"/>
    </row>
    <row r="709" ht="14.25">
      <c r="A709" s="149"/>
      <c r="B709" s="663"/>
      <c r="C709" s="663"/>
      <c r="D709" s="622"/>
      <c r="E709" s="623"/>
      <c r="F709" s="623"/>
      <c r="G709" s="624"/>
      <c r="H709" s="149"/>
      <c r="I709" s="622"/>
      <c r="J709" s="622"/>
      <c r="K709" s="622"/>
    </row>
    <row r="710" ht="14.25">
      <c r="A710" s="149"/>
      <c r="B710" s="663"/>
      <c r="C710" s="663"/>
      <c r="D710" s="622"/>
      <c r="E710" s="623"/>
      <c r="F710" s="623"/>
      <c r="G710" s="624"/>
      <c r="H710" s="149"/>
      <c r="I710" s="622"/>
      <c r="J710" s="622"/>
      <c r="K710" s="622"/>
    </row>
    <row r="711" ht="14.25">
      <c r="A711" s="149"/>
      <c r="B711" s="663"/>
      <c r="C711" s="663"/>
      <c r="D711" s="622"/>
      <c r="E711" s="623"/>
      <c r="F711" s="623"/>
      <c r="G711" s="624"/>
      <c r="H711" s="149"/>
      <c r="I711" s="622"/>
      <c r="J711" s="622"/>
      <c r="K711" s="622"/>
    </row>
    <row r="712" ht="14.25">
      <c r="A712" s="149"/>
      <c r="B712" s="663"/>
      <c r="C712" s="663"/>
      <c r="D712" s="622"/>
      <c r="E712" s="623"/>
      <c r="F712" s="623"/>
      <c r="G712" s="624"/>
      <c r="H712" s="149"/>
      <c r="I712" s="622"/>
      <c r="J712" s="622"/>
      <c r="K712" s="622"/>
    </row>
    <row r="713" ht="14.25">
      <c r="A713" s="149"/>
      <c r="B713" s="663"/>
      <c r="C713" s="663"/>
      <c r="D713" s="622"/>
      <c r="E713" s="623"/>
      <c r="F713" s="623"/>
      <c r="G713" s="624"/>
      <c r="H713" s="149"/>
      <c r="I713" s="622"/>
      <c r="J713" s="622"/>
      <c r="K713" s="622"/>
    </row>
    <row r="714" ht="14.25">
      <c r="A714" s="149"/>
      <c r="B714" s="663"/>
      <c r="C714" s="663"/>
      <c r="D714" s="622"/>
      <c r="E714" s="623"/>
      <c r="F714" s="623"/>
      <c r="G714" s="624"/>
      <c r="H714" s="149"/>
      <c r="I714" s="622"/>
      <c r="J714" s="622"/>
      <c r="K714" s="622"/>
    </row>
    <row r="715" ht="14.25">
      <c r="A715" s="149"/>
      <c r="B715" s="663"/>
      <c r="C715" s="663"/>
      <c r="D715" s="622"/>
      <c r="E715" s="623"/>
      <c r="F715" s="623"/>
      <c r="G715" s="624"/>
      <c r="H715" s="149"/>
      <c r="I715" s="622"/>
      <c r="J715" s="622"/>
      <c r="K715" s="622"/>
    </row>
    <row r="716" ht="14.25">
      <c r="A716" s="149"/>
      <c r="B716" s="663"/>
      <c r="C716" s="663"/>
      <c r="D716" s="622"/>
      <c r="E716" s="623"/>
      <c r="F716" s="623"/>
      <c r="G716" s="624"/>
      <c r="H716" s="149"/>
      <c r="I716" s="622"/>
      <c r="J716" s="622"/>
      <c r="K716" s="622"/>
    </row>
    <row r="717" ht="14.25">
      <c r="A717" s="149"/>
      <c r="B717" s="663"/>
      <c r="C717" s="663"/>
      <c r="D717" s="622"/>
      <c r="E717" s="623"/>
      <c r="F717" s="623"/>
      <c r="G717" s="624"/>
      <c r="H717" s="149"/>
      <c r="I717" s="622"/>
      <c r="J717" s="622"/>
      <c r="K717" s="622"/>
    </row>
    <row r="718" ht="14.25">
      <c r="A718" s="149"/>
      <c r="B718" s="663"/>
      <c r="C718" s="663"/>
      <c r="D718" s="622"/>
      <c r="E718" s="623"/>
      <c r="F718" s="623"/>
      <c r="G718" s="624"/>
      <c r="H718" s="149"/>
      <c r="I718" s="622"/>
      <c r="J718" s="622"/>
      <c r="K718" s="622"/>
    </row>
    <row r="719" ht="14.25">
      <c r="A719" s="149"/>
      <c r="B719" s="663"/>
      <c r="C719" s="663"/>
      <c r="D719" s="622"/>
      <c r="E719" s="623"/>
      <c r="F719" s="623"/>
      <c r="G719" s="624"/>
      <c r="H719" s="149"/>
      <c r="I719" s="622"/>
      <c r="J719" s="622"/>
      <c r="K719" s="622"/>
    </row>
    <row r="720" ht="14.25">
      <c r="A720" s="149"/>
      <c r="B720" s="663"/>
      <c r="C720" s="663"/>
      <c r="D720" s="622"/>
      <c r="E720" s="623"/>
      <c r="F720" s="623"/>
      <c r="G720" s="624"/>
      <c r="H720" s="149"/>
      <c r="I720" s="622"/>
      <c r="J720" s="622"/>
      <c r="K720" s="622"/>
    </row>
    <row r="721" ht="14.25">
      <c r="A721" s="149"/>
      <c r="B721" s="663"/>
      <c r="C721" s="663"/>
      <c r="D721" s="622"/>
      <c r="E721" s="623"/>
      <c r="F721" s="623"/>
      <c r="G721" s="624"/>
      <c r="H721" s="149"/>
      <c r="I721" s="622"/>
      <c r="J721" s="622"/>
      <c r="K721" s="622"/>
    </row>
    <row r="722" ht="14.25">
      <c r="A722" s="149"/>
      <c r="B722" s="663"/>
      <c r="C722" s="663"/>
      <c r="D722" s="622"/>
      <c r="E722" s="623"/>
      <c r="F722" s="623"/>
      <c r="G722" s="624"/>
      <c r="H722" s="149"/>
      <c r="I722" s="622"/>
      <c r="J722" s="622"/>
      <c r="K722" s="622"/>
    </row>
    <row r="723" ht="14.25">
      <c r="A723" s="149"/>
      <c r="B723" s="663"/>
      <c r="C723" s="663"/>
      <c r="D723" s="622"/>
      <c r="E723" s="623"/>
      <c r="F723" s="623"/>
      <c r="G723" s="624"/>
      <c r="H723" s="149"/>
      <c r="I723" s="622"/>
      <c r="J723" s="622"/>
      <c r="K723" s="622"/>
    </row>
    <row r="724" ht="14.25">
      <c r="A724" s="149"/>
      <c r="B724" s="663"/>
      <c r="C724" s="663"/>
      <c r="D724" s="622"/>
      <c r="E724" s="623"/>
      <c r="F724" s="623"/>
      <c r="G724" s="624"/>
      <c r="H724" s="149"/>
      <c r="I724" s="622"/>
      <c r="J724" s="622"/>
      <c r="K724" s="622"/>
    </row>
    <row r="725" ht="14.25">
      <c r="A725" s="149"/>
      <c r="B725" s="663"/>
      <c r="C725" s="663"/>
      <c r="D725" s="622"/>
      <c r="E725" s="623"/>
      <c r="F725" s="623"/>
      <c r="G725" s="624"/>
      <c r="H725" s="149"/>
      <c r="I725" s="622"/>
      <c r="J725" s="622"/>
      <c r="K725" s="622"/>
    </row>
    <row r="726" ht="14.25">
      <c r="A726" s="149"/>
      <c r="B726" s="663"/>
      <c r="C726" s="663"/>
      <c r="D726" s="622"/>
      <c r="E726" s="623"/>
      <c r="F726" s="623"/>
      <c r="G726" s="624"/>
      <c r="H726" s="149"/>
      <c r="I726" s="622"/>
      <c r="J726" s="622"/>
      <c r="K726" s="622"/>
    </row>
    <row r="727" ht="14.25">
      <c r="A727" s="149"/>
      <c r="B727" s="663"/>
      <c r="C727" s="663"/>
      <c r="D727" s="622"/>
      <c r="E727" s="623"/>
      <c r="F727" s="623"/>
      <c r="G727" s="624"/>
      <c r="H727" s="149"/>
      <c r="I727" s="622"/>
      <c r="J727" s="622"/>
      <c r="K727" s="622"/>
    </row>
    <row r="728" ht="14.25">
      <c r="A728" s="149"/>
      <c r="B728" s="663"/>
      <c r="C728" s="663"/>
      <c r="D728" s="622"/>
      <c r="E728" s="623"/>
      <c r="F728" s="623"/>
      <c r="G728" s="624"/>
      <c r="H728" s="149"/>
      <c r="I728" s="622"/>
      <c r="J728" s="622"/>
      <c r="K728" s="622"/>
    </row>
    <row r="729" ht="14.25">
      <c r="A729" s="149"/>
      <c r="B729" s="663"/>
      <c r="C729" s="663"/>
      <c r="D729" s="622"/>
      <c r="E729" s="623"/>
      <c r="F729" s="623"/>
      <c r="G729" s="624"/>
      <c r="H729" s="149"/>
      <c r="I729" s="622"/>
      <c r="J729" s="622"/>
      <c r="K729" s="622"/>
    </row>
    <row r="730" ht="14.25">
      <c r="A730" s="149"/>
      <c r="B730" s="663"/>
      <c r="C730" s="663"/>
      <c r="D730" s="622"/>
      <c r="E730" s="623"/>
      <c r="F730" s="623"/>
      <c r="G730" s="624"/>
      <c r="H730" s="149"/>
      <c r="I730" s="622"/>
      <c r="J730" s="622"/>
      <c r="K730" s="622"/>
    </row>
    <row r="731" ht="14.25">
      <c r="A731" s="149"/>
      <c r="B731" s="663"/>
      <c r="C731" s="663"/>
      <c r="D731" s="622"/>
      <c r="E731" s="623"/>
      <c r="F731" s="623"/>
      <c r="G731" s="624"/>
      <c r="H731" s="149"/>
      <c r="I731" s="622"/>
      <c r="J731" s="622"/>
      <c r="K731" s="622"/>
    </row>
    <row r="732" ht="14.25">
      <c r="A732" s="149"/>
      <c r="B732" s="663"/>
      <c r="C732" s="663"/>
      <c r="D732" s="622"/>
      <c r="E732" s="623"/>
      <c r="F732" s="623"/>
      <c r="G732" s="624"/>
      <c r="H732" s="149"/>
      <c r="I732" s="622"/>
      <c r="J732" s="622"/>
      <c r="K732" s="622"/>
    </row>
    <row r="733" ht="14.25">
      <c r="A733" s="149"/>
      <c r="B733" s="663"/>
      <c r="C733" s="663"/>
      <c r="D733" s="622"/>
      <c r="E733" s="623"/>
      <c r="F733" s="623"/>
      <c r="G733" s="624"/>
      <c r="H733" s="149"/>
      <c r="I733" s="622"/>
      <c r="J733" s="622"/>
      <c r="K733" s="622"/>
    </row>
    <row r="734" ht="14.25">
      <c r="A734" s="149"/>
      <c r="B734" s="663"/>
      <c r="C734" s="663"/>
      <c r="D734" s="622"/>
      <c r="E734" s="623"/>
      <c r="F734" s="623"/>
      <c r="G734" s="624"/>
      <c r="H734" s="149"/>
      <c r="I734" s="622"/>
      <c r="J734" s="622"/>
      <c r="K734" s="622"/>
    </row>
    <row r="735" ht="14.25">
      <c r="A735" s="149"/>
      <c r="B735" s="663"/>
      <c r="C735" s="663"/>
      <c r="D735" s="622"/>
      <c r="E735" s="623"/>
      <c r="F735" s="623"/>
      <c r="G735" s="624"/>
      <c r="H735" s="149"/>
      <c r="I735" s="622"/>
      <c r="J735" s="622"/>
      <c r="K735" s="622"/>
    </row>
    <row r="736" ht="14.25">
      <c r="A736" s="149"/>
      <c r="B736" s="663"/>
      <c r="C736" s="663"/>
      <c r="D736" s="622"/>
      <c r="E736" s="623"/>
      <c r="F736" s="623"/>
      <c r="G736" s="624"/>
      <c r="H736" s="149"/>
      <c r="I736" s="622"/>
      <c r="J736" s="622"/>
      <c r="K736" s="622"/>
    </row>
    <row r="737" ht="14.25">
      <c r="A737" s="149"/>
      <c r="B737" s="663"/>
      <c r="C737" s="663"/>
      <c r="D737" s="622"/>
      <c r="E737" s="623"/>
      <c r="F737" s="623"/>
      <c r="G737" s="624"/>
      <c r="H737" s="149"/>
      <c r="I737" s="622"/>
      <c r="J737" s="622"/>
      <c r="K737" s="622"/>
    </row>
    <row r="738" ht="14.25">
      <c r="A738" s="149"/>
      <c r="B738" s="663"/>
      <c r="C738" s="663"/>
      <c r="D738" s="622"/>
      <c r="E738" s="623"/>
      <c r="F738" s="623"/>
      <c r="G738" s="624"/>
      <c r="H738" s="149"/>
      <c r="I738" s="622"/>
      <c r="J738" s="622"/>
      <c r="K738" s="622"/>
    </row>
    <row r="739" ht="14.25">
      <c r="A739" s="149"/>
      <c r="B739" s="663"/>
      <c r="C739" s="663"/>
      <c r="D739" s="622"/>
      <c r="E739" s="623"/>
      <c r="F739" s="623"/>
      <c r="G739" s="624"/>
      <c r="H739" s="149"/>
      <c r="I739" s="622"/>
      <c r="J739" s="622"/>
      <c r="K739" s="622"/>
    </row>
    <row r="740" ht="14.25">
      <c r="A740" s="149"/>
      <c r="B740" s="663"/>
      <c r="C740" s="663"/>
      <c r="D740" s="622"/>
      <c r="E740" s="623"/>
      <c r="F740" s="623"/>
      <c r="G740" s="624"/>
      <c r="H740" s="149"/>
      <c r="I740" s="622"/>
      <c r="J740" s="622"/>
      <c r="K740" s="622"/>
    </row>
    <row r="741" ht="14.25">
      <c r="A741" s="149"/>
      <c r="B741" s="663"/>
      <c r="C741" s="663"/>
      <c r="D741" s="622"/>
      <c r="E741" s="623"/>
      <c r="F741" s="623"/>
      <c r="G741" s="624"/>
      <c r="H741" s="149"/>
      <c r="I741" s="622"/>
      <c r="J741" s="622"/>
      <c r="K741" s="622"/>
    </row>
    <row r="742" ht="14.25">
      <c r="A742" s="149"/>
      <c r="B742" s="663"/>
      <c r="C742" s="663"/>
      <c r="D742" s="622"/>
      <c r="E742" s="623"/>
      <c r="F742" s="623"/>
      <c r="G742" s="624"/>
      <c r="H742" s="149"/>
      <c r="I742" s="622"/>
      <c r="J742" s="622"/>
      <c r="K742" s="622"/>
    </row>
    <row r="743" ht="14.25">
      <c r="A743" s="149"/>
      <c r="B743" s="663"/>
      <c r="C743" s="663"/>
      <c r="D743" s="622"/>
      <c r="E743" s="623"/>
      <c r="F743" s="623"/>
      <c r="G743" s="624"/>
      <c r="H743" s="149"/>
      <c r="I743" s="622"/>
      <c r="J743" s="622"/>
      <c r="K743" s="622"/>
    </row>
    <row r="744" ht="14.25">
      <c r="A744" s="149"/>
      <c r="B744" s="663"/>
      <c r="C744" s="663"/>
      <c r="D744" s="622"/>
      <c r="E744" s="623"/>
      <c r="F744" s="623"/>
      <c r="G744" s="624"/>
      <c r="H744" s="149"/>
      <c r="I744" s="622"/>
      <c r="J744" s="622"/>
      <c r="K744" s="622"/>
    </row>
    <row r="745" ht="14.25">
      <c r="A745" s="149"/>
      <c r="B745" s="663"/>
      <c r="C745" s="663"/>
      <c r="D745" s="622"/>
      <c r="E745" s="623"/>
      <c r="F745" s="623"/>
      <c r="G745" s="624"/>
      <c r="H745" s="149"/>
      <c r="I745" s="622"/>
      <c r="J745" s="622"/>
      <c r="K745" s="622"/>
    </row>
    <row r="746" ht="14.25">
      <c r="A746" s="149"/>
      <c r="B746" s="663"/>
      <c r="C746" s="663"/>
      <c r="D746" s="622"/>
      <c r="E746" s="623"/>
      <c r="F746" s="623"/>
      <c r="G746" s="624"/>
      <c r="H746" s="149"/>
      <c r="I746" s="622"/>
      <c r="J746" s="622"/>
      <c r="K746" s="622"/>
    </row>
    <row r="747" ht="14.25">
      <c r="A747" s="149"/>
      <c r="B747" s="663"/>
      <c r="C747" s="663"/>
      <c r="D747" s="622"/>
      <c r="E747" s="623"/>
      <c r="F747" s="623"/>
      <c r="G747" s="624"/>
      <c r="H747" s="149"/>
      <c r="I747" s="622"/>
      <c r="J747" s="622"/>
      <c r="K747" s="622"/>
    </row>
    <row r="748" ht="14.25">
      <c r="A748" s="149"/>
      <c r="B748" s="663"/>
      <c r="C748" s="663"/>
      <c r="D748" s="622"/>
      <c r="E748" s="623"/>
      <c r="F748" s="623"/>
      <c r="G748" s="624"/>
      <c r="H748" s="149"/>
      <c r="I748" s="622"/>
      <c r="J748" s="622"/>
      <c r="K748" s="622"/>
    </row>
    <row r="749" ht="14.25">
      <c r="A749" s="149"/>
      <c r="B749" s="663"/>
      <c r="C749" s="663"/>
      <c r="D749" s="622"/>
      <c r="E749" s="623"/>
      <c r="F749" s="623"/>
      <c r="G749" s="624"/>
      <c r="H749" s="149"/>
      <c r="I749" s="622"/>
      <c r="J749" s="622"/>
      <c r="K749" s="622"/>
    </row>
    <row r="750" ht="14.25">
      <c r="A750" s="149"/>
      <c r="B750" s="663"/>
      <c r="C750" s="663"/>
      <c r="D750" s="622"/>
      <c r="E750" s="623"/>
      <c r="F750" s="623"/>
      <c r="G750" s="624"/>
      <c r="H750" s="149"/>
      <c r="I750" s="622"/>
      <c r="J750" s="622"/>
      <c r="K750" s="622"/>
    </row>
    <row r="751" ht="14.25">
      <c r="A751" s="149"/>
      <c r="B751" s="663"/>
      <c r="C751" s="663"/>
      <c r="D751" s="622"/>
      <c r="E751" s="623"/>
      <c r="F751" s="623"/>
      <c r="G751" s="624"/>
      <c r="H751" s="149"/>
      <c r="I751" s="622"/>
      <c r="J751" s="622"/>
      <c r="K751" s="622"/>
    </row>
    <row r="752" ht="14.25">
      <c r="A752" s="149"/>
      <c r="B752" s="663"/>
      <c r="C752" s="663"/>
      <c r="D752" s="622"/>
      <c r="E752" s="623"/>
      <c r="F752" s="623"/>
      <c r="G752" s="624"/>
      <c r="H752" s="149"/>
      <c r="I752" s="622"/>
      <c r="J752" s="622"/>
      <c r="K752" s="622"/>
    </row>
    <row r="753" ht="14.25">
      <c r="A753" s="149"/>
      <c r="B753" s="663"/>
      <c r="C753" s="663"/>
      <c r="D753" s="622"/>
      <c r="E753" s="623"/>
      <c r="F753" s="623"/>
      <c r="G753" s="624"/>
      <c r="H753" s="149"/>
      <c r="I753" s="622"/>
      <c r="J753" s="622"/>
      <c r="K753" s="622"/>
    </row>
    <row r="754" ht="14.25">
      <c r="A754" s="149"/>
      <c r="B754" s="663"/>
      <c r="C754" s="663"/>
      <c r="D754" s="622"/>
      <c r="E754" s="623"/>
      <c r="F754" s="623"/>
      <c r="G754" s="624"/>
      <c r="H754" s="149"/>
      <c r="I754" s="622"/>
      <c r="J754" s="622"/>
      <c r="K754" s="622"/>
    </row>
    <row r="755" ht="14.25">
      <c r="A755" s="149"/>
      <c r="B755" s="663"/>
      <c r="C755" s="663"/>
      <c r="D755" s="622"/>
      <c r="E755" s="623"/>
      <c r="F755" s="623"/>
      <c r="G755" s="624"/>
      <c r="H755" s="149"/>
      <c r="I755" s="622"/>
      <c r="J755" s="622"/>
      <c r="K755" s="622"/>
    </row>
    <row r="756" ht="14.25">
      <c r="A756" s="149"/>
      <c r="B756" s="663"/>
      <c r="C756" s="663"/>
      <c r="D756" s="622"/>
      <c r="E756" s="623"/>
      <c r="F756" s="623"/>
      <c r="G756" s="624"/>
      <c r="H756" s="149"/>
      <c r="I756" s="622"/>
      <c r="J756" s="622"/>
      <c r="K756" s="622"/>
    </row>
    <row r="757" ht="14.25">
      <c r="A757" s="149"/>
      <c r="B757" s="663"/>
      <c r="C757" s="663"/>
      <c r="D757" s="622"/>
      <c r="E757" s="623"/>
      <c r="F757" s="623"/>
      <c r="G757" s="624"/>
      <c r="H757" s="149"/>
      <c r="I757" s="622"/>
      <c r="J757" s="622"/>
      <c r="K757" s="622"/>
    </row>
    <row r="758" ht="14.25">
      <c r="A758" s="149"/>
      <c r="B758" s="663"/>
      <c r="C758" s="663"/>
      <c r="D758" s="622"/>
      <c r="E758" s="623"/>
      <c r="F758" s="623"/>
      <c r="G758" s="624"/>
      <c r="H758" s="149"/>
      <c r="I758" s="622"/>
      <c r="J758" s="622"/>
      <c r="K758" s="622"/>
    </row>
    <row r="759" ht="14.25">
      <c r="A759" s="149"/>
      <c r="B759" s="663"/>
      <c r="C759" s="663"/>
      <c r="D759" s="622"/>
      <c r="E759" s="623"/>
      <c r="F759" s="623"/>
      <c r="G759" s="624"/>
      <c r="H759" s="149"/>
      <c r="I759" s="622"/>
      <c r="J759" s="622"/>
      <c r="K759" s="622"/>
    </row>
    <row r="760" ht="14.25">
      <c r="A760" s="149"/>
      <c r="B760" s="663"/>
      <c r="C760" s="663"/>
      <c r="D760" s="622"/>
      <c r="E760" s="623"/>
      <c r="F760" s="623"/>
      <c r="G760" s="624"/>
      <c r="H760" s="149"/>
      <c r="I760" s="622"/>
      <c r="J760" s="622"/>
      <c r="K760" s="622"/>
    </row>
    <row r="761" ht="14.25">
      <c r="A761" s="149"/>
      <c r="B761" s="663"/>
      <c r="C761" s="663"/>
      <c r="D761" s="622"/>
      <c r="E761" s="623"/>
      <c r="F761" s="623"/>
      <c r="G761" s="624"/>
      <c r="H761" s="149"/>
      <c r="I761" s="622"/>
      <c r="J761" s="622"/>
      <c r="K761" s="622"/>
    </row>
    <row r="762" ht="14.25">
      <c r="A762" s="149"/>
      <c r="B762" s="663"/>
      <c r="C762" s="663"/>
      <c r="D762" s="622"/>
      <c r="E762" s="623"/>
      <c r="F762" s="623"/>
      <c r="G762" s="624"/>
      <c r="H762" s="149"/>
      <c r="I762" s="622"/>
      <c r="J762" s="622"/>
      <c r="K762" s="622"/>
    </row>
    <row r="763" ht="14.25">
      <c r="A763" s="149"/>
      <c r="B763" s="663"/>
      <c r="C763" s="663"/>
      <c r="D763" s="622"/>
      <c r="E763" s="623"/>
      <c r="F763" s="623"/>
      <c r="G763" s="624"/>
      <c r="H763" s="149"/>
      <c r="I763" s="622"/>
      <c r="J763" s="622"/>
      <c r="K763" s="622"/>
    </row>
    <row r="764" ht="14.25">
      <c r="A764" s="149"/>
      <c r="B764" s="663"/>
      <c r="C764" s="663"/>
      <c r="D764" s="622"/>
      <c r="E764" s="623"/>
      <c r="F764" s="623"/>
      <c r="G764" s="624"/>
      <c r="H764" s="149"/>
      <c r="I764" s="622"/>
      <c r="J764" s="622"/>
      <c r="K764" s="622"/>
    </row>
    <row r="765" ht="14.25">
      <c r="A765" s="149"/>
      <c r="B765" s="663"/>
      <c r="C765" s="663"/>
      <c r="D765" s="622"/>
      <c r="E765" s="623"/>
      <c r="F765" s="623"/>
      <c r="G765" s="624"/>
      <c r="H765" s="149"/>
      <c r="I765" s="622"/>
      <c r="J765" s="622"/>
      <c r="K765" s="622"/>
    </row>
    <row r="766" ht="14.25">
      <c r="A766" s="149"/>
      <c r="B766" s="663"/>
      <c r="C766" s="663"/>
      <c r="D766" s="622"/>
      <c r="E766" s="623"/>
      <c r="F766" s="623"/>
      <c r="G766" s="624"/>
      <c r="H766" s="149"/>
      <c r="I766" s="622"/>
      <c r="J766" s="622"/>
      <c r="K766" s="622"/>
    </row>
    <row r="767" ht="14.25">
      <c r="A767" s="149"/>
      <c r="B767" s="663"/>
      <c r="C767" s="663"/>
      <c r="D767" s="622"/>
      <c r="E767" s="623"/>
      <c r="F767" s="623"/>
      <c r="G767" s="624"/>
      <c r="H767" s="149"/>
      <c r="I767" s="622"/>
      <c r="J767" s="622"/>
      <c r="K767" s="622"/>
    </row>
    <row r="768" ht="14.25">
      <c r="A768" s="149"/>
      <c r="B768" s="663"/>
      <c r="C768" s="663"/>
      <c r="D768" s="622"/>
      <c r="E768" s="623"/>
      <c r="F768" s="623"/>
      <c r="G768" s="624"/>
      <c r="H768" s="149"/>
      <c r="I768" s="622"/>
      <c r="J768" s="622"/>
      <c r="K768" s="622"/>
    </row>
    <row r="769" ht="14.25">
      <c r="A769" s="149"/>
      <c r="B769" s="663"/>
      <c r="C769" s="663"/>
      <c r="D769" s="622"/>
      <c r="E769" s="623"/>
      <c r="F769" s="623"/>
      <c r="G769" s="624"/>
      <c r="H769" s="149"/>
      <c r="I769" s="622"/>
      <c r="J769" s="622"/>
      <c r="K769" s="622"/>
    </row>
    <row r="770" ht="14.25">
      <c r="A770" s="149"/>
      <c r="B770" s="663"/>
      <c r="C770" s="663"/>
      <c r="D770" s="622"/>
      <c r="E770" s="623"/>
      <c r="F770" s="623"/>
      <c r="G770" s="624"/>
      <c r="H770" s="149"/>
      <c r="I770" s="622"/>
      <c r="J770" s="622"/>
      <c r="K770" s="622"/>
    </row>
    <row r="771" ht="14.25">
      <c r="A771" s="149"/>
      <c r="B771" s="663"/>
      <c r="C771" s="663"/>
      <c r="D771" s="622"/>
      <c r="E771" s="623"/>
      <c r="F771" s="623"/>
      <c r="G771" s="624"/>
      <c r="H771" s="149"/>
      <c r="I771" s="622"/>
      <c r="J771" s="622"/>
      <c r="K771" s="622"/>
    </row>
    <row r="772" ht="14.25">
      <c r="A772" s="149"/>
      <c r="B772" s="663"/>
      <c r="C772" s="663"/>
      <c r="D772" s="622"/>
      <c r="E772" s="623"/>
      <c r="F772" s="623"/>
      <c r="G772" s="624"/>
      <c r="H772" s="149"/>
      <c r="I772" s="622"/>
      <c r="J772" s="622"/>
      <c r="K772" s="622"/>
    </row>
    <row r="773" ht="14.25">
      <c r="A773" s="149"/>
      <c r="B773" s="663"/>
      <c r="C773" s="663"/>
      <c r="D773" s="622"/>
      <c r="E773" s="623"/>
      <c r="F773" s="623"/>
      <c r="G773" s="624"/>
      <c r="H773" s="149"/>
      <c r="I773" s="622"/>
      <c r="J773" s="622"/>
      <c r="K773" s="622"/>
    </row>
    <row r="774" ht="14.25">
      <c r="A774" s="149"/>
      <c r="B774" s="663"/>
      <c r="C774" s="663"/>
      <c r="D774" s="622"/>
      <c r="E774" s="623"/>
      <c r="F774" s="623"/>
      <c r="G774" s="624"/>
      <c r="H774" s="149"/>
      <c r="I774" s="622"/>
      <c r="J774" s="622"/>
      <c r="K774" s="622"/>
    </row>
    <row r="775" ht="14.25">
      <c r="A775" s="149"/>
      <c r="B775" s="663"/>
      <c r="C775" s="663"/>
      <c r="D775" s="622"/>
      <c r="E775" s="623"/>
      <c r="F775" s="623"/>
      <c r="G775" s="624"/>
      <c r="H775" s="149"/>
      <c r="I775" s="622"/>
      <c r="J775" s="622"/>
      <c r="K775" s="622"/>
    </row>
    <row r="776" ht="14.25">
      <c r="A776" s="149"/>
      <c r="B776" s="663"/>
      <c r="C776" s="663"/>
      <c r="D776" s="622"/>
      <c r="E776" s="623"/>
      <c r="F776" s="623"/>
      <c r="G776" s="624"/>
      <c r="H776" s="149"/>
      <c r="I776" s="622"/>
      <c r="J776" s="622"/>
      <c r="K776" s="622"/>
    </row>
    <row r="777" ht="14.25">
      <c r="A777" s="149"/>
      <c r="B777" s="663"/>
      <c r="C777" s="663"/>
      <c r="D777" s="622"/>
      <c r="E777" s="623"/>
      <c r="F777" s="623"/>
      <c r="G777" s="624"/>
      <c r="H777" s="149"/>
      <c r="I777" s="622"/>
      <c r="J777" s="622"/>
      <c r="K777" s="622"/>
    </row>
    <row r="778" ht="14.25">
      <c r="A778" s="149"/>
      <c r="B778" s="663"/>
      <c r="C778" s="663"/>
      <c r="D778" s="622"/>
      <c r="E778" s="623"/>
      <c r="F778" s="623"/>
      <c r="G778" s="624"/>
      <c r="H778" s="149"/>
      <c r="I778" s="622"/>
      <c r="J778" s="622"/>
      <c r="K778" s="622"/>
    </row>
    <row r="779" ht="14.25">
      <c r="A779" s="149"/>
      <c r="B779" s="663"/>
      <c r="C779" s="663"/>
      <c r="D779" s="622"/>
      <c r="E779" s="623"/>
      <c r="F779" s="623"/>
      <c r="G779" s="624"/>
      <c r="H779" s="149"/>
      <c r="I779" s="622"/>
      <c r="J779" s="622"/>
      <c r="K779" s="622"/>
    </row>
    <row r="780" ht="14.25">
      <c r="A780" s="149"/>
      <c r="B780" s="663"/>
      <c r="C780" s="663"/>
      <c r="D780" s="622"/>
      <c r="E780" s="623"/>
      <c r="F780" s="623"/>
      <c r="G780" s="624"/>
      <c r="H780" s="149"/>
      <c r="I780" s="622"/>
      <c r="J780" s="622"/>
      <c r="K780" s="622"/>
    </row>
    <row r="781" ht="14.25">
      <c r="A781" s="149"/>
      <c r="B781" s="663"/>
      <c r="C781" s="663"/>
      <c r="D781" s="622"/>
      <c r="E781" s="623"/>
      <c r="F781" s="623"/>
      <c r="G781" s="624"/>
      <c r="H781" s="149"/>
      <c r="I781" s="622"/>
      <c r="J781" s="622"/>
      <c r="K781" s="622"/>
    </row>
    <row r="782" ht="14.25">
      <c r="A782" s="149"/>
      <c r="B782" s="663"/>
      <c r="C782" s="663"/>
      <c r="D782" s="622"/>
      <c r="E782" s="623"/>
      <c r="F782" s="623"/>
      <c r="G782" s="624"/>
      <c r="H782" s="149"/>
      <c r="I782" s="622"/>
      <c r="J782" s="622"/>
      <c r="K782" s="622"/>
    </row>
    <row r="783" ht="14.25">
      <c r="A783" s="149"/>
      <c r="B783" s="663"/>
      <c r="C783" s="663"/>
      <c r="D783" s="622"/>
      <c r="E783" s="623"/>
      <c r="F783" s="623"/>
      <c r="G783" s="624"/>
      <c r="H783" s="149"/>
      <c r="I783" s="622"/>
      <c r="J783" s="622"/>
      <c r="K783" s="622"/>
    </row>
    <row r="784" ht="14.25">
      <c r="A784" s="149"/>
      <c r="B784" s="663"/>
      <c r="C784" s="663"/>
      <c r="D784" s="622"/>
      <c r="E784" s="623"/>
      <c r="F784" s="623"/>
      <c r="G784" s="624"/>
      <c r="H784" s="149"/>
      <c r="I784" s="622"/>
      <c r="J784" s="622"/>
      <c r="K784" s="622"/>
    </row>
    <row r="785" ht="14.25">
      <c r="A785" s="149"/>
      <c r="B785" s="663"/>
      <c r="C785" s="663"/>
      <c r="D785" s="622"/>
      <c r="E785" s="623"/>
      <c r="F785" s="623"/>
      <c r="G785" s="624"/>
      <c r="H785" s="149"/>
      <c r="I785" s="622"/>
      <c r="J785" s="622"/>
      <c r="K785" s="622"/>
    </row>
    <row r="786" ht="14.25">
      <c r="A786" s="149"/>
      <c r="B786" s="663"/>
      <c r="C786" s="663"/>
      <c r="D786" s="622"/>
      <c r="E786" s="623"/>
      <c r="F786" s="623"/>
      <c r="G786" s="624"/>
      <c r="H786" s="149"/>
      <c r="I786" s="622"/>
      <c r="J786" s="622"/>
      <c r="K786" s="622"/>
    </row>
    <row r="787" ht="14.25">
      <c r="A787" s="149"/>
      <c r="B787" s="663"/>
      <c r="C787" s="663"/>
      <c r="D787" s="622"/>
      <c r="E787" s="623"/>
      <c r="F787" s="623"/>
      <c r="G787" s="624"/>
      <c r="H787" s="149"/>
      <c r="I787" s="622"/>
      <c r="J787" s="622"/>
      <c r="K787" s="622"/>
    </row>
    <row r="788" ht="14.25">
      <c r="A788" s="149"/>
      <c r="B788" s="663"/>
      <c r="C788" s="663"/>
      <c r="D788" s="622"/>
      <c r="E788" s="623"/>
      <c r="F788" s="623"/>
      <c r="G788" s="624"/>
      <c r="H788" s="149"/>
      <c r="I788" s="622"/>
      <c r="J788" s="622"/>
      <c r="K788" s="622"/>
    </row>
    <row r="789" ht="14.25">
      <c r="A789" s="149"/>
      <c r="B789" s="663"/>
      <c r="C789" s="663"/>
      <c r="D789" s="622"/>
      <c r="E789" s="623"/>
      <c r="F789" s="623"/>
      <c r="G789" s="624"/>
      <c r="H789" s="149"/>
      <c r="I789" s="622"/>
      <c r="J789" s="622"/>
      <c r="K789" s="622"/>
    </row>
    <row r="790" ht="14.25">
      <c r="A790" s="149"/>
      <c r="B790" s="663"/>
      <c r="C790" s="663"/>
      <c r="D790" s="622"/>
      <c r="E790" s="623"/>
      <c r="F790" s="623"/>
      <c r="G790" s="624"/>
      <c r="H790" s="149"/>
      <c r="I790" s="622"/>
      <c r="J790" s="622"/>
      <c r="K790" s="622"/>
    </row>
    <row r="791" ht="14.25">
      <c r="A791" s="149"/>
      <c r="B791" s="663"/>
      <c r="C791" s="663"/>
      <c r="D791" s="622"/>
      <c r="E791" s="623"/>
      <c r="F791" s="623"/>
      <c r="G791" s="624"/>
      <c r="H791" s="149"/>
      <c r="I791" s="622"/>
      <c r="J791" s="622"/>
      <c r="K791" s="622"/>
    </row>
    <row r="792" ht="14.25">
      <c r="A792" s="149"/>
      <c r="B792" s="663"/>
      <c r="C792" s="663"/>
      <c r="D792" s="622"/>
      <c r="E792" s="623"/>
      <c r="F792" s="623"/>
      <c r="G792" s="624"/>
      <c r="H792" s="149"/>
      <c r="I792" s="622"/>
      <c r="J792" s="622"/>
      <c r="K792" s="622"/>
    </row>
    <row r="793" ht="14.25">
      <c r="A793" s="149"/>
      <c r="B793" s="663"/>
      <c r="C793" s="663"/>
      <c r="D793" s="622"/>
      <c r="E793" s="623"/>
      <c r="F793" s="623"/>
      <c r="G793" s="624"/>
      <c r="H793" s="149"/>
      <c r="I793" s="622"/>
      <c r="J793" s="622"/>
      <c r="K793" s="622"/>
    </row>
    <row r="794" ht="14.25">
      <c r="A794" s="149"/>
      <c r="B794" s="663"/>
      <c r="C794" s="663"/>
      <c r="D794" s="622"/>
      <c r="E794" s="623"/>
      <c r="F794" s="623"/>
      <c r="G794" s="624"/>
      <c r="H794" s="149"/>
      <c r="I794" s="622"/>
      <c r="J794" s="622"/>
      <c r="K794" s="622"/>
    </row>
    <row r="795" ht="14.25">
      <c r="A795" s="149"/>
      <c r="B795" s="663"/>
      <c r="C795" s="663"/>
      <c r="D795" s="622"/>
      <c r="E795" s="623"/>
      <c r="F795" s="623"/>
      <c r="G795" s="624"/>
      <c r="H795" s="149"/>
      <c r="I795" s="622"/>
      <c r="J795" s="622"/>
      <c r="K795" s="622"/>
    </row>
    <row r="796" ht="14.25">
      <c r="A796" s="149"/>
      <c r="B796" s="663"/>
      <c r="C796" s="663"/>
      <c r="D796" s="622"/>
      <c r="E796" s="623"/>
      <c r="F796" s="623"/>
      <c r="G796" s="624"/>
      <c r="H796" s="149"/>
      <c r="I796" s="622"/>
      <c r="J796" s="622"/>
      <c r="K796" s="622"/>
    </row>
    <row r="797" ht="14.25">
      <c r="A797" s="149"/>
      <c r="B797" s="663"/>
      <c r="C797" s="663"/>
      <c r="D797" s="622"/>
      <c r="E797" s="623"/>
      <c r="F797" s="623"/>
      <c r="G797" s="624"/>
      <c r="H797" s="149"/>
      <c r="I797" s="622"/>
      <c r="J797" s="622"/>
      <c r="K797" s="622"/>
    </row>
    <row r="798" ht="14.25">
      <c r="A798" s="149"/>
      <c r="B798" s="663"/>
      <c r="C798" s="663"/>
      <c r="D798" s="622"/>
      <c r="E798" s="623"/>
      <c r="F798" s="623"/>
      <c r="G798" s="624"/>
      <c r="H798" s="149"/>
      <c r="I798" s="622"/>
      <c r="J798" s="622"/>
      <c r="K798" s="622"/>
    </row>
    <row r="799" ht="14.25">
      <c r="A799" s="149"/>
      <c r="B799" s="663"/>
      <c r="C799" s="663"/>
      <c r="D799" s="622"/>
      <c r="E799" s="623"/>
      <c r="F799" s="623"/>
      <c r="G799" s="624"/>
      <c r="H799" s="149"/>
      <c r="I799" s="622"/>
      <c r="J799" s="622"/>
      <c r="K799" s="622"/>
    </row>
    <row r="800" ht="14.25">
      <c r="A800" s="149"/>
      <c r="B800" s="663"/>
      <c r="C800" s="663"/>
      <c r="D800" s="622"/>
      <c r="E800" s="623"/>
      <c r="F800" s="623"/>
      <c r="G800" s="624"/>
      <c r="H800" s="149"/>
      <c r="I800" s="622"/>
      <c r="J800" s="622"/>
      <c r="K800" s="622"/>
    </row>
    <row r="801" ht="14.25">
      <c r="A801" s="149"/>
      <c r="B801" s="663"/>
      <c r="C801" s="663"/>
      <c r="D801" s="622"/>
      <c r="E801" s="623"/>
      <c r="F801" s="623"/>
      <c r="G801" s="624"/>
      <c r="H801" s="149"/>
      <c r="I801" s="622"/>
      <c r="J801" s="622"/>
      <c r="K801" s="622"/>
    </row>
    <row r="802" ht="14.25">
      <c r="A802" s="149"/>
      <c r="B802" s="663"/>
      <c r="C802" s="663"/>
      <c r="D802" s="622"/>
      <c r="E802" s="623"/>
      <c r="F802" s="623"/>
      <c r="G802" s="624"/>
      <c r="H802" s="149"/>
      <c r="I802" s="622"/>
      <c r="J802" s="622"/>
      <c r="K802" s="622"/>
    </row>
    <row r="803" ht="14.25">
      <c r="A803" s="149"/>
      <c r="B803" s="663"/>
      <c r="C803" s="663"/>
      <c r="D803" s="622"/>
      <c r="E803" s="623"/>
      <c r="F803" s="623"/>
      <c r="G803" s="624"/>
      <c r="H803" s="149"/>
      <c r="I803" s="622"/>
      <c r="J803" s="622"/>
      <c r="K803" s="622"/>
    </row>
    <row r="804" ht="14.25">
      <c r="A804" s="149"/>
      <c r="B804" s="663"/>
      <c r="C804" s="663"/>
      <c r="D804" s="622"/>
      <c r="E804" s="623"/>
      <c r="F804" s="623"/>
      <c r="G804" s="624"/>
      <c r="H804" s="149"/>
      <c r="I804" s="622"/>
      <c r="J804" s="622"/>
      <c r="K804" s="622"/>
    </row>
    <row r="805" ht="14.25">
      <c r="A805" s="149"/>
      <c r="B805" s="663"/>
      <c r="C805" s="663"/>
      <c r="D805" s="622"/>
      <c r="E805" s="623"/>
      <c r="F805" s="623"/>
      <c r="G805" s="624"/>
      <c r="H805" s="149"/>
      <c r="I805" s="622"/>
      <c r="J805" s="622"/>
      <c r="K805" s="622"/>
    </row>
    <row r="806" ht="14.25">
      <c r="A806" s="149"/>
      <c r="B806" s="663"/>
      <c r="C806" s="663"/>
      <c r="D806" s="622"/>
      <c r="E806" s="623"/>
      <c r="F806" s="623"/>
      <c r="G806" s="624"/>
      <c r="H806" s="149"/>
      <c r="I806" s="622"/>
      <c r="J806" s="622"/>
      <c r="K806" s="622"/>
    </row>
    <row r="807" ht="14.25">
      <c r="A807" s="149"/>
      <c r="B807" s="663"/>
      <c r="C807" s="663"/>
      <c r="D807" s="622"/>
      <c r="E807" s="623"/>
      <c r="F807" s="623"/>
      <c r="G807" s="624"/>
      <c r="H807" s="149"/>
      <c r="I807" s="622"/>
      <c r="J807" s="622"/>
      <c r="K807" s="622"/>
    </row>
    <row r="808" ht="14.25">
      <c r="A808" s="149"/>
      <c r="B808" s="663"/>
      <c r="C808" s="663"/>
      <c r="D808" s="622"/>
      <c r="E808" s="623"/>
      <c r="F808" s="623"/>
      <c r="G808" s="624"/>
      <c r="H808" s="149"/>
      <c r="I808" s="622"/>
      <c r="J808" s="622"/>
      <c r="K808" s="622"/>
    </row>
    <row r="809" ht="14.25">
      <c r="A809" s="149"/>
      <c r="B809" s="663"/>
      <c r="C809" s="663"/>
      <c r="D809" s="622"/>
      <c r="E809" s="623"/>
      <c r="F809" s="623"/>
      <c r="G809" s="624"/>
      <c r="H809" s="149"/>
      <c r="I809" s="622"/>
      <c r="J809" s="622"/>
      <c r="K809" s="622"/>
    </row>
    <row r="810" ht="14.25">
      <c r="A810" s="149"/>
      <c r="B810" s="663"/>
      <c r="C810" s="663"/>
      <c r="D810" s="622"/>
      <c r="E810" s="623"/>
      <c r="F810" s="623"/>
      <c r="G810" s="624"/>
      <c r="H810" s="149"/>
      <c r="I810" s="622"/>
      <c r="J810" s="622"/>
      <c r="K810" s="622"/>
    </row>
    <row r="811" ht="14.25">
      <c r="A811" s="149"/>
      <c r="B811" s="663"/>
      <c r="C811" s="663"/>
      <c r="D811" s="622"/>
      <c r="E811" s="623"/>
      <c r="F811" s="623"/>
      <c r="G811" s="624"/>
      <c r="H811" s="149"/>
      <c r="I811" s="622"/>
      <c r="J811" s="622"/>
      <c r="K811" s="622"/>
    </row>
    <row r="812" ht="14.25">
      <c r="A812" s="149"/>
      <c r="B812" s="663"/>
      <c r="C812" s="663"/>
      <c r="D812" s="622"/>
      <c r="E812" s="623"/>
      <c r="F812" s="623"/>
      <c r="G812" s="624"/>
      <c r="H812" s="149"/>
      <c r="I812" s="622"/>
      <c r="J812" s="622"/>
      <c r="K812" s="622"/>
    </row>
    <row r="813" ht="14.25">
      <c r="A813" s="149"/>
      <c r="B813" s="663"/>
      <c r="C813" s="663"/>
      <c r="D813" s="622"/>
      <c r="E813" s="623"/>
      <c r="F813" s="623"/>
      <c r="G813" s="624"/>
      <c r="H813" s="149"/>
      <c r="I813" s="622"/>
      <c r="J813" s="622"/>
      <c r="K813" s="622"/>
    </row>
    <row r="814" ht="14.25">
      <c r="A814" s="149"/>
      <c r="B814" s="663"/>
      <c r="C814" s="663"/>
      <c r="D814" s="622"/>
      <c r="E814" s="623"/>
      <c r="F814" s="623"/>
      <c r="G814" s="624"/>
      <c r="H814" s="149"/>
      <c r="I814" s="622"/>
      <c r="J814" s="622"/>
      <c r="K814" s="622"/>
    </row>
    <row r="815" ht="14.25">
      <c r="A815" s="149"/>
      <c r="B815" s="663"/>
      <c r="C815" s="663"/>
      <c r="D815" s="622"/>
      <c r="E815" s="623"/>
      <c r="F815" s="623"/>
      <c r="G815" s="624"/>
      <c r="H815" s="149"/>
      <c r="I815" s="622"/>
      <c r="J815" s="622"/>
      <c r="K815" s="622"/>
    </row>
    <row r="816" ht="14.25">
      <c r="A816" s="149"/>
      <c r="B816" s="663"/>
      <c r="C816" s="663"/>
      <c r="D816" s="622"/>
      <c r="E816" s="623"/>
      <c r="F816" s="623"/>
      <c r="G816" s="624"/>
      <c r="H816" s="149"/>
      <c r="I816" s="622"/>
      <c r="J816" s="622"/>
      <c r="K816" s="622"/>
    </row>
    <row r="817" ht="14.25">
      <c r="A817" s="149"/>
      <c r="B817" s="663"/>
      <c r="C817" s="663"/>
      <c r="D817" s="622"/>
      <c r="E817" s="623"/>
      <c r="F817" s="623"/>
      <c r="G817" s="624"/>
      <c r="H817" s="149"/>
      <c r="I817" s="622"/>
      <c r="J817" s="622"/>
      <c r="K817" s="622"/>
    </row>
    <row r="818" ht="14.25">
      <c r="A818" s="149"/>
      <c r="B818" s="663"/>
      <c r="C818" s="663"/>
      <c r="D818" s="622"/>
      <c r="E818" s="623"/>
      <c r="F818" s="623"/>
      <c r="G818" s="624"/>
      <c r="H818" s="149"/>
      <c r="I818" s="622"/>
      <c r="J818" s="622"/>
      <c r="K818" s="622"/>
    </row>
    <row r="819" ht="14.25">
      <c r="A819" s="149"/>
      <c r="B819" s="663"/>
      <c r="C819" s="663"/>
      <c r="D819" s="622"/>
      <c r="E819" s="623"/>
      <c r="F819" s="623"/>
      <c r="G819" s="624"/>
      <c r="H819" s="149"/>
      <c r="I819" s="622"/>
      <c r="J819" s="622"/>
      <c r="K819" s="622"/>
    </row>
    <row r="820" ht="14.25">
      <c r="A820" s="149"/>
      <c r="B820" s="663"/>
      <c r="C820" s="663"/>
      <c r="D820" s="622"/>
      <c r="E820" s="623"/>
      <c r="F820" s="623"/>
      <c r="G820" s="624"/>
      <c r="H820" s="149"/>
      <c r="I820" s="622"/>
      <c r="J820" s="622"/>
      <c r="K820" s="622"/>
    </row>
    <row r="821" ht="14.25">
      <c r="A821" s="149"/>
      <c r="B821" s="663"/>
      <c r="C821" s="663"/>
      <c r="D821" s="622"/>
      <c r="E821" s="623"/>
      <c r="F821" s="623"/>
      <c r="G821" s="624"/>
      <c r="H821" s="149"/>
      <c r="I821" s="622"/>
      <c r="J821" s="622"/>
      <c r="K821" s="622"/>
    </row>
    <row r="822" ht="14.25">
      <c r="A822" s="149"/>
      <c r="B822" s="663"/>
      <c r="C822" s="663"/>
      <c r="D822" s="622"/>
      <c r="E822" s="623"/>
      <c r="F822" s="623"/>
      <c r="G822" s="624"/>
      <c r="H822" s="149"/>
      <c r="I822" s="622"/>
      <c r="J822" s="622"/>
      <c r="K822" s="622"/>
    </row>
    <row r="823" ht="14.25">
      <c r="A823" s="149"/>
      <c r="B823" s="663"/>
      <c r="C823" s="663"/>
      <c r="D823" s="622"/>
      <c r="E823" s="623"/>
      <c r="F823" s="623"/>
      <c r="G823" s="624"/>
      <c r="H823" s="149"/>
      <c r="I823" s="622"/>
      <c r="J823" s="622"/>
      <c r="K823" s="622"/>
    </row>
    <row r="824" ht="14.25">
      <c r="A824" s="149"/>
      <c r="B824" s="663"/>
      <c r="C824" s="663"/>
      <c r="D824" s="622"/>
      <c r="E824" s="623"/>
      <c r="F824" s="623"/>
      <c r="G824" s="624"/>
      <c r="H824" s="149"/>
      <c r="I824" s="622"/>
      <c r="J824" s="622"/>
      <c r="K824" s="622"/>
    </row>
    <row r="825" ht="14.25">
      <c r="A825" s="149"/>
      <c r="B825" s="663"/>
      <c r="C825" s="663"/>
      <c r="D825" s="622"/>
      <c r="E825" s="623"/>
      <c r="F825" s="623"/>
      <c r="G825" s="624"/>
      <c r="H825" s="149"/>
      <c r="I825" s="622"/>
      <c r="J825" s="622"/>
      <c r="K825" s="622"/>
    </row>
    <row r="826" ht="14.25">
      <c r="A826" s="149"/>
      <c r="B826" s="663"/>
      <c r="C826" s="663"/>
      <c r="D826" s="622"/>
      <c r="E826" s="623"/>
      <c r="F826" s="623"/>
      <c r="G826" s="624"/>
      <c r="H826" s="149"/>
      <c r="I826" s="622"/>
      <c r="J826" s="622"/>
      <c r="K826" s="622"/>
    </row>
    <row r="827" ht="14.25">
      <c r="A827" s="149"/>
      <c r="B827" s="663"/>
      <c r="C827" s="663"/>
      <c r="D827" s="622"/>
      <c r="E827" s="623"/>
      <c r="F827" s="623"/>
      <c r="G827" s="624"/>
      <c r="H827" s="149"/>
      <c r="I827" s="622"/>
      <c r="J827" s="622"/>
      <c r="K827" s="622"/>
    </row>
    <row r="828" ht="14.25">
      <c r="A828" s="149"/>
      <c r="B828" s="663"/>
      <c r="C828" s="663"/>
      <c r="D828" s="622"/>
      <c r="E828" s="623"/>
      <c r="F828" s="623"/>
      <c r="G828" s="624"/>
      <c r="H828" s="149"/>
      <c r="I828" s="622"/>
      <c r="J828" s="622"/>
      <c r="K828" s="622"/>
    </row>
    <row r="829" ht="14.25">
      <c r="A829" s="149"/>
      <c r="B829" s="663"/>
      <c r="C829" s="663"/>
      <c r="D829" s="622"/>
      <c r="E829" s="623"/>
      <c r="F829" s="623"/>
      <c r="G829" s="624"/>
      <c r="H829" s="149"/>
      <c r="I829" s="622"/>
      <c r="J829" s="622"/>
      <c r="K829" s="622"/>
    </row>
    <row r="830" ht="14.25">
      <c r="A830" s="149"/>
      <c r="B830" s="663"/>
      <c r="C830" s="663"/>
      <c r="D830" s="622"/>
      <c r="E830" s="623"/>
      <c r="F830" s="623"/>
      <c r="G830" s="624"/>
      <c r="H830" s="149"/>
      <c r="I830" s="622"/>
      <c r="J830" s="622"/>
      <c r="K830" s="622"/>
    </row>
    <row r="831" ht="14.25">
      <c r="A831" s="149"/>
      <c r="B831" s="663"/>
      <c r="C831" s="663"/>
      <c r="D831" s="622"/>
      <c r="E831" s="623"/>
      <c r="F831" s="623"/>
      <c r="G831" s="624"/>
      <c r="H831" s="149"/>
      <c r="I831" s="622"/>
      <c r="J831" s="622"/>
      <c r="K831" s="622"/>
    </row>
    <row r="832" ht="14.25">
      <c r="A832" s="149"/>
      <c r="B832" s="663"/>
      <c r="C832" s="663"/>
      <c r="D832" s="622"/>
      <c r="E832" s="623"/>
      <c r="F832" s="623"/>
      <c r="G832" s="624"/>
      <c r="H832" s="149"/>
      <c r="I832" s="622"/>
      <c r="J832" s="622"/>
      <c r="K832" s="622"/>
    </row>
    <row r="833" ht="14.25">
      <c r="A833" s="149"/>
      <c r="B833" s="663"/>
      <c r="C833" s="663"/>
      <c r="D833" s="622"/>
      <c r="E833" s="623"/>
      <c r="F833" s="623"/>
      <c r="G833" s="624"/>
      <c r="H833" s="149"/>
      <c r="I833" s="622"/>
      <c r="J833" s="622"/>
      <c r="K833" s="622"/>
    </row>
    <row r="834" ht="14.25">
      <c r="A834" s="149"/>
      <c r="B834" s="663"/>
      <c r="C834" s="663"/>
      <c r="D834" s="622"/>
      <c r="E834" s="623"/>
      <c r="F834" s="623"/>
      <c r="G834" s="624"/>
      <c r="H834" s="149"/>
      <c r="I834" s="622"/>
      <c r="J834" s="622"/>
      <c r="K834" s="622"/>
    </row>
    <row r="835" ht="14.25">
      <c r="A835" s="149"/>
      <c r="B835" s="663"/>
      <c r="C835" s="663"/>
      <c r="D835" s="622"/>
      <c r="E835" s="623"/>
      <c r="F835" s="623"/>
      <c r="G835" s="624"/>
      <c r="H835" s="149"/>
      <c r="I835" s="622"/>
      <c r="J835" s="622"/>
      <c r="K835" s="622"/>
    </row>
    <row r="836" ht="14.25">
      <c r="A836" s="149"/>
      <c r="B836" s="663"/>
      <c r="C836" s="663"/>
      <c r="D836" s="622"/>
      <c r="E836" s="623"/>
      <c r="F836" s="623"/>
      <c r="G836" s="624"/>
      <c r="H836" s="149"/>
      <c r="I836" s="622"/>
      <c r="J836" s="622"/>
      <c r="K836" s="622"/>
    </row>
    <row r="837" ht="14.25">
      <c r="A837" s="149"/>
      <c r="B837" s="663"/>
      <c r="C837" s="663"/>
      <c r="D837" s="622"/>
      <c r="E837" s="623"/>
      <c r="F837" s="623"/>
      <c r="G837" s="624"/>
      <c r="H837" s="149"/>
      <c r="I837" s="622"/>
      <c r="J837" s="622"/>
      <c r="K837" s="622"/>
    </row>
    <row r="838" ht="14.25">
      <c r="A838" s="149"/>
      <c r="B838" s="663"/>
      <c r="C838" s="663"/>
      <c r="D838" s="622"/>
      <c r="E838" s="623"/>
      <c r="F838" s="623"/>
      <c r="G838" s="624"/>
      <c r="H838" s="149"/>
      <c r="I838" s="622"/>
      <c r="J838" s="622"/>
      <c r="K838" s="622"/>
    </row>
    <row r="839" ht="14.25">
      <c r="A839" s="149"/>
      <c r="B839" s="663"/>
      <c r="C839" s="663"/>
      <c r="D839" s="622"/>
      <c r="E839" s="623"/>
      <c r="F839" s="623"/>
      <c r="G839" s="624"/>
      <c r="H839" s="149"/>
      <c r="I839" s="622"/>
      <c r="J839" s="622"/>
      <c r="K839" s="622"/>
    </row>
    <row r="840" ht="14.25">
      <c r="A840" s="149"/>
      <c r="B840" s="663"/>
      <c r="C840" s="663"/>
      <c r="D840" s="622"/>
      <c r="E840" s="623"/>
      <c r="F840" s="623"/>
      <c r="G840" s="624"/>
      <c r="H840" s="149"/>
      <c r="I840" s="622"/>
      <c r="J840" s="622"/>
      <c r="K840" s="622"/>
    </row>
    <row r="841" ht="14.25">
      <c r="A841" s="149"/>
      <c r="B841" s="663"/>
      <c r="C841" s="663"/>
      <c r="D841" s="622"/>
      <c r="E841" s="623"/>
      <c r="F841" s="623"/>
      <c r="G841" s="624"/>
      <c r="H841" s="149"/>
      <c r="I841" s="622"/>
      <c r="J841" s="622"/>
      <c r="K841" s="622"/>
    </row>
    <row r="842" ht="14.25">
      <c r="A842" s="149"/>
      <c r="B842" s="663"/>
      <c r="C842" s="663"/>
      <c r="D842" s="622"/>
      <c r="E842" s="623"/>
      <c r="F842" s="623"/>
      <c r="G842" s="624"/>
      <c r="H842" s="149"/>
      <c r="I842" s="622"/>
      <c r="J842" s="622"/>
      <c r="K842" s="622"/>
    </row>
    <row r="843" ht="14.25">
      <c r="A843" s="149"/>
      <c r="B843" s="663"/>
      <c r="C843" s="663"/>
      <c r="D843" s="622"/>
      <c r="E843" s="623"/>
      <c r="F843" s="623"/>
      <c r="G843" s="624"/>
      <c r="H843" s="149"/>
      <c r="I843" s="622"/>
      <c r="J843" s="622"/>
      <c r="K843" s="622"/>
    </row>
    <row r="844" ht="14.25">
      <c r="A844" s="149"/>
      <c r="B844" s="663"/>
      <c r="C844" s="663"/>
      <c r="D844" s="622"/>
      <c r="E844" s="623"/>
      <c r="F844" s="623"/>
      <c r="G844" s="624"/>
      <c r="H844" s="149"/>
      <c r="I844" s="622"/>
      <c r="J844" s="622"/>
      <c r="K844" s="622"/>
    </row>
    <row r="845" ht="14.25">
      <c r="A845" s="149"/>
      <c r="B845" s="663"/>
      <c r="C845" s="663"/>
      <c r="D845" s="622"/>
      <c r="E845" s="623"/>
      <c r="F845" s="623"/>
      <c r="G845" s="624"/>
      <c r="H845" s="149"/>
      <c r="I845" s="622"/>
      <c r="J845" s="622"/>
      <c r="K845" s="622"/>
    </row>
    <row r="846" ht="14.25">
      <c r="A846" s="149"/>
      <c r="B846" s="663"/>
      <c r="C846" s="663"/>
      <c r="D846" s="622"/>
      <c r="E846" s="623"/>
      <c r="F846" s="623"/>
      <c r="G846" s="624"/>
      <c r="H846" s="149"/>
      <c r="I846" s="622"/>
      <c r="J846" s="622"/>
      <c r="K846" s="622"/>
    </row>
    <row r="847" ht="14.25">
      <c r="A847" s="149"/>
      <c r="B847" s="663"/>
      <c r="C847" s="663"/>
      <c r="D847" s="622"/>
      <c r="E847" s="623"/>
      <c r="F847" s="623"/>
      <c r="G847" s="624"/>
      <c r="H847" s="149"/>
      <c r="I847" s="622"/>
      <c r="J847" s="622"/>
      <c r="K847" s="622"/>
    </row>
    <row r="848" ht="14.25">
      <c r="A848" s="149"/>
      <c r="B848" s="663"/>
      <c r="C848" s="663"/>
      <c r="D848" s="622"/>
      <c r="E848" s="623"/>
      <c r="F848" s="623"/>
      <c r="G848" s="624"/>
      <c r="H848" s="149"/>
      <c r="I848" s="622"/>
      <c r="J848" s="622"/>
      <c r="K848" s="622"/>
    </row>
    <row r="849" ht="14.25">
      <c r="A849" s="149"/>
      <c r="B849" s="663"/>
      <c r="C849" s="663"/>
      <c r="D849" s="622"/>
      <c r="E849" s="623"/>
      <c r="F849" s="623"/>
      <c r="G849" s="624"/>
      <c r="H849" s="149"/>
      <c r="I849" s="622"/>
      <c r="J849" s="622"/>
      <c r="K849" s="622"/>
    </row>
    <row r="850" ht="14.25">
      <c r="A850" s="149"/>
      <c r="B850" s="663"/>
      <c r="C850" s="663"/>
      <c r="D850" s="622"/>
      <c r="E850" s="623"/>
      <c r="F850" s="623"/>
      <c r="G850" s="624"/>
      <c r="H850" s="149"/>
      <c r="I850" s="622"/>
      <c r="J850" s="622"/>
      <c r="K850" s="622"/>
    </row>
    <row r="851" ht="14.25">
      <c r="A851" s="149"/>
      <c r="B851" s="663"/>
      <c r="C851" s="663"/>
      <c r="D851" s="622"/>
      <c r="E851" s="623"/>
      <c r="F851" s="623"/>
      <c r="G851" s="624"/>
      <c r="H851" s="149"/>
      <c r="I851" s="622"/>
      <c r="J851" s="622"/>
      <c r="K851" s="622"/>
    </row>
    <row r="852" ht="14.25">
      <c r="A852" s="149"/>
      <c r="B852" s="663"/>
      <c r="C852" s="663"/>
      <c r="D852" s="622"/>
      <c r="E852" s="623"/>
      <c r="F852" s="623"/>
      <c r="G852" s="624"/>
      <c r="H852" s="149"/>
      <c r="I852" s="622"/>
      <c r="J852" s="622"/>
      <c r="K852" s="622"/>
    </row>
    <row r="853" ht="14.25">
      <c r="A853" s="149"/>
      <c r="B853" s="663"/>
      <c r="C853" s="663"/>
      <c r="D853" s="622"/>
      <c r="E853" s="623"/>
      <c r="F853" s="623"/>
      <c r="G853" s="624"/>
      <c r="H853" s="149"/>
      <c r="I853" s="622"/>
      <c r="J853" s="622"/>
      <c r="K853" s="622"/>
    </row>
    <row r="854" ht="14.25">
      <c r="A854" s="149"/>
      <c r="B854" s="663"/>
      <c r="C854" s="663"/>
      <c r="D854" s="622"/>
      <c r="E854" s="623"/>
      <c r="F854" s="623"/>
      <c r="G854" s="624"/>
      <c r="H854" s="149"/>
      <c r="I854" s="622"/>
      <c r="J854" s="622"/>
      <c r="K854" s="622"/>
    </row>
    <row r="855" ht="14.25">
      <c r="A855" s="149"/>
      <c r="B855" s="663"/>
      <c r="C855" s="663"/>
      <c r="D855" s="622"/>
      <c r="E855" s="623"/>
      <c r="F855" s="623"/>
      <c r="G855" s="624"/>
      <c r="H855" s="149"/>
      <c r="I855" s="622"/>
      <c r="J855" s="622"/>
      <c r="K855" s="622"/>
    </row>
    <row r="856" ht="14.25">
      <c r="A856" s="149"/>
      <c r="B856" s="663"/>
      <c r="C856" s="663"/>
      <c r="D856" s="622"/>
      <c r="E856" s="623"/>
      <c r="F856" s="623"/>
      <c r="G856" s="624"/>
      <c r="H856" s="149"/>
      <c r="I856" s="622"/>
      <c r="J856" s="622"/>
      <c r="K856" s="622"/>
    </row>
    <row r="857" ht="14.25">
      <c r="A857" s="149"/>
      <c r="B857" s="663"/>
      <c r="C857" s="663"/>
      <c r="D857" s="622"/>
      <c r="E857" s="623"/>
      <c r="F857" s="623"/>
      <c r="G857" s="624"/>
      <c r="H857" s="149"/>
      <c r="I857" s="622"/>
      <c r="J857" s="622"/>
      <c r="K857" s="622"/>
    </row>
    <row r="858" ht="14.25">
      <c r="A858" s="149"/>
      <c r="B858" s="663"/>
      <c r="C858" s="663"/>
      <c r="D858" s="622"/>
      <c r="E858" s="623"/>
      <c r="F858" s="623"/>
      <c r="G858" s="624"/>
      <c r="H858" s="149"/>
      <c r="I858" s="622"/>
      <c r="J858" s="622"/>
      <c r="K858" s="622"/>
    </row>
    <row r="859" ht="14.25">
      <c r="A859" s="149"/>
      <c r="B859" s="663"/>
      <c r="C859" s="663"/>
      <c r="D859" s="622"/>
      <c r="E859" s="623"/>
      <c r="F859" s="623"/>
      <c r="G859" s="624"/>
      <c r="H859" s="149"/>
      <c r="I859" s="622"/>
      <c r="J859" s="622"/>
      <c r="K859" s="622"/>
    </row>
    <row r="860" ht="14.25">
      <c r="A860" s="149"/>
      <c r="B860" s="663"/>
      <c r="C860" s="663"/>
      <c r="D860" s="622"/>
      <c r="E860" s="623"/>
      <c r="F860" s="623"/>
      <c r="G860" s="624"/>
      <c r="H860" s="149"/>
      <c r="I860" s="622"/>
      <c r="J860" s="622"/>
      <c r="K860" s="622"/>
    </row>
    <row r="861" ht="14.25">
      <c r="A861" s="149"/>
      <c r="B861" s="663"/>
      <c r="C861" s="663"/>
      <c r="D861" s="622"/>
      <c r="E861" s="623"/>
      <c r="F861" s="623"/>
      <c r="G861" s="624"/>
      <c r="H861" s="149"/>
      <c r="I861" s="622"/>
      <c r="J861" s="622"/>
      <c r="K861" s="622"/>
    </row>
    <row r="862" ht="14.25">
      <c r="A862" s="149"/>
      <c r="B862" s="663"/>
      <c r="C862" s="663"/>
      <c r="D862" s="622"/>
      <c r="E862" s="623"/>
      <c r="F862" s="623"/>
      <c r="G862" s="624"/>
      <c r="H862" s="149"/>
      <c r="I862" s="622"/>
      <c r="J862" s="622"/>
      <c r="K862" s="622"/>
    </row>
    <row r="863" ht="14.25">
      <c r="A863" s="149"/>
      <c r="B863" s="663"/>
      <c r="C863" s="663"/>
      <c r="D863" s="622"/>
      <c r="E863" s="623"/>
      <c r="F863" s="623"/>
      <c r="G863" s="624"/>
      <c r="H863" s="149"/>
      <c r="I863" s="622"/>
      <c r="J863" s="622"/>
      <c r="K863" s="622"/>
    </row>
    <row r="864" ht="14.25">
      <c r="A864" s="149"/>
      <c r="B864" s="663"/>
      <c r="C864" s="663"/>
      <c r="D864" s="622"/>
      <c r="E864" s="623"/>
      <c r="F864" s="623"/>
      <c r="G864" s="624"/>
      <c r="H864" s="149"/>
      <c r="I864" s="622"/>
      <c r="J864" s="622"/>
      <c r="K864" s="622"/>
    </row>
    <row r="865" ht="14.25">
      <c r="A865" s="149"/>
      <c r="B865" s="663"/>
      <c r="C865" s="663"/>
      <c r="D865" s="622"/>
      <c r="E865" s="623"/>
      <c r="F865" s="623"/>
      <c r="G865" s="624"/>
      <c r="H865" s="149"/>
      <c r="I865" s="622"/>
      <c r="J865" s="622"/>
      <c r="K865" s="622"/>
    </row>
    <row r="866" ht="14.25">
      <c r="A866" s="149"/>
      <c r="B866" s="663"/>
      <c r="C866" s="663"/>
      <c r="D866" s="622"/>
      <c r="E866" s="623"/>
      <c r="F866" s="623"/>
      <c r="G866" s="624"/>
      <c r="H866" s="149"/>
      <c r="I866" s="622"/>
      <c r="J866" s="622"/>
      <c r="K866" s="622"/>
    </row>
    <row r="867" ht="14.25">
      <c r="A867" s="149"/>
      <c r="B867" s="663"/>
      <c r="C867" s="663"/>
      <c r="D867" s="622"/>
      <c r="E867" s="623"/>
      <c r="F867" s="623"/>
      <c r="G867" s="624"/>
      <c r="H867" s="149"/>
      <c r="I867" s="622"/>
      <c r="J867" s="622"/>
      <c r="K867" s="622"/>
    </row>
    <row r="868" ht="14.25">
      <c r="A868" s="149"/>
      <c r="B868" s="663"/>
      <c r="C868" s="663"/>
      <c r="D868" s="622"/>
      <c r="E868" s="623"/>
      <c r="F868" s="623"/>
      <c r="G868" s="624"/>
      <c r="H868" s="149"/>
      <c r="I868" s="622"/>
      <c r="J868" s="622"/>
      <c r="K868" s="622"/>
    </row>
    <row r="869" ht="14.25">
      <c r="A869" s="149"/>
      <c r="B869" s="663"/>
      <c r="C869" s="663"/>
      <c r="D869" s="622"/>
      <c r="E869" s="623"/>
      <c r="F869" s="623"/>
      <c r="G869" s="624"/>
      <c r="H869" s="149"/>
      <c r="I869" s="622"/>
      <c r="J869" s="622"/>
      <c r="K869" s="622"/>
    </row>
    <row r="870" ht="14.25">
      <c r="A870" s="149"/>
      <c r="B870" s="663"/>
      <c r="C870" s="663"/>
      <c r="D870" s="622"/>
      <c r="E870" s="623"/>
      <c r="F870" s="623"/>
      <c r="G870" s="624"/>
      <c r="H870" s="149"/>
      <c r="I870" s="622"/>
      <c r="J870" s="622"/>
      <c r="K870" s="622"/>
    </row>
    <row r="871" ht="14.25">
      <c r="A871" s="149"/>
      <c r="B871" s="663"/>
      <c r="C871" s="663"/>
      <c r="D871" s="622"/>
      <c r="E871" s="623"/>
      <c r="F871" s="623"/>
      <c r="G871" s="624"/>
      <c r="H871" s="149"/>
      <c r="I871" s="622"/>
      <c r="J871" s="622"/>
      <c r="K871" s="622"/>
    </row>
    <row r="872" ht="14.25">
      <c r="A872" s="149"/>
      <c r="B872" s="663"/>
      <c r="C872" s="663"/>
      <c r="D872" s="622"/>
      <c r="E872" s="623"/>
      <c r="F872" s="623"/>
      <c r="G872" s="624"/>
      <c r="H872" s="149"/>
      <c r="I872" s="622"/>
      <c r="J872" s="622"/>
      <c r="K872" s="622"/>
    </row>
    <row r="873" ht="14.25">
      <c r="A873" s="149"/>
      <c r="B873" s="663"/>
      <c r="C873" s="663"/>
      <c r="D873" s="622"/>
      <c r="E873" s="623"/>
      <c r="F873" s="623"/>
      <c r="G873" s="624"/>
      <c r="H873" s="149"/>
      <c r="I873" s="622"/>
      <c r="J873" s="622"/>
      <c r="K873" s="622"/>
    </row>
    <row r="874" ht="14.25">
      <c r="A874" s="149"/>
      <c r="B874" s="663"/>
      <c r="C874" s="663"/>
      <c r="D874" s="622"/>
      <c r="E874" s="623"/>
      <c r="F874" s="623"/>
      <c r="G874" s="624"/>
      <c r="H874" s="149"/>
      <c r="I874" s="622"/>
      <c r="J874" s="622"/>
      <c r="K874" s="622"/>
    </row>
    <row r="875" ht="14.25">
      <c r="A875" s="149"/>
      <c r="B875" s="663"/>
      <c r="C875" s="663"/>
      <c r="D875" s="622"/>
      <c r="E875" s="623"/>
      <c r="F875" s="623"/>
      <c r="G875" s="624"/>
      <c r="H875" s="149"/>
      <c r="I875" s="622"/>
      <c r="J875" s="622"/>
      <c r="K875" s="622"/>
    </row>
    <row r="876" ht="14.25">
      <c r="A876" s="149"/>
      <c r="B876" s="663"/>
      <c r="C876" s="663"/>
      <c r="D876" s="622"/>
      <c r="E876" s="623"/>
      <c r="F876" s="623"/>
      <c r="G876" s="624"/>
      <c r="H876" s="149"/>
      <c r="I876" s="622"/>
      <c r="J876" s="622"/>
      <c r="K876" s="622"/>
    </row>
    <row r="877" ht="14.25">
      <c r="A877" s="149"/>
      <c r="B877" s="663"/>
      <c r="C877" s="663"/>
      <c r="D877" s="622"/>
      <c r="E877" s="623"/>
      <c r="F877" s="623"/>
      <c r="G877" s="624"/>
      <c r="H877" s="149"/>
      <c r="I877" s="622"/>
      <c r="J877" s="622"/>
      <c r="K877" s="622"/>
    </row>
    <row r="878" ht="14.25">
      <c r="A878" s="149"/>
      <c r="B878" s="663"/>
      <c r="C878" s="663"/>
      <c r="D878" s="622"/>
      <c r="E878" s="623"/>
      <c r="F878" s="623"/>
      <c r="G878" s="624"/>
      <c r="H878" s="149"/>
      <c r="I878" s="622"/>
      <c r="J878" s="622"/>
      <c r="K878" s="622"/>
    </row>
    <row r="879" ht="14.25">
      <c r="A879" s="149"/>
      <c r="B879" s="663"/>
      <c r="C879" s="663"/>
      <c r="D879" s="622"/>
      <c r="E879" s="623"/>
      <c r="F879" s="623"/>
      <c r="G879" s="624"/>
      <c r="H879" s="149"/>
      <c r="I879" s="622"/>
      <c r="J879" s="622"/>
      <c r="K879" s="622"/>
    </row>
    <row r="880" ht="14.25">
      <c r="A880" s="149"/>
      <c r="B880" s="663"/>
      <c r="C880" s="663"/>
      <c r="D880" s="622"/>
      <c r="E880" s="623"/>
      <c r="F880" s="623"/>
      <c r="G880" s="624"/>
      <c r="H880" s="149"/>
      <c r="I880" s="622"/>
      <c r="J880" s="622"/>
      <c r="K880" s="622"/>
    </row>
    <row r="881" ht="14.25">
      <c r="A881" s="149"/>
      <c r="B881" s="663"/>
      <c r="C881" s="663"/>
      <c r="D881" s="622"/>
      <c r="E881" s="623"/>
      <c r="F881" s="623"/>
      <c r="G881" s="624"/>
      <c r="H881" s="149"/>
      <c r="I881" s="622"/>
      <c r="J881" s="622"/>
      <c r="K881" s="622"/>
    </row>
    <row r="882" ht="14.25">
      <c r="A882" s="149"/>
      <c r="B882" s="663"/>
      <c r="C882" s="663"/>
      <c r="D882" s="622"/>
      <c r="E882" s="623"/>
      <c r="F882" s="623"/>
      <c r="G882" s="624"/>
      <c r="H882" s="149"/>
      <c r="I882" s="622"/>
      <c r="J882" s="622"/>
      <c r="K882" s="622"/>
    </row>
    <row r="883" ht="14.25">
      <c r="A883" s="149"/>
      <c r="B883" s="663"/>
      <c r="C883" s="663"/>
      <c r="D883" s="622"/>
      <c r="E883" s="623"/>
      <c r="F883" s="623"/>
      <c r="G883" s="624"/>
      <c r="H883" s="149"/>
      <c r="I883" s="622"/>
      <c r="J883" s="622"/>
      <c r="K883" s="622"/>
    </row>
    <row r="884" ht="14.25">
      <c r="A884" s="149"/>
      <c r="B884" s="663"/>
      <c r="C884" s="663"/>
      <c r="D884" s="622"/>
      <c r="E884" s="623"/>
      <c r="F884" s="623"/>
      <c r="G884" s="624"/>
      <c r="H884" s="149"/>
      <c r="I884" s="622"/>
      <c r="J884" s="622"/>
      <c r="K884" s="622"/>
    </row>
    <row r="885" ht="14.25">
      <c r="A885" s="149"/>
      <c r="B885" s="663"/>
      <c r="C885" s="663"/>
      <c r="D885" s="622"/>
      <c r="E885" s="623"/>
      <c r="F885" s="623"/>
      <c r="G885" s="624"/>
      <c r="H885" s="149"/>
      <c r="I885" s="622"/>
      <c r="J885" s="622"/>
      <c r="K885" s="622"/>
    </row>
    <row r="886" ht="14.25">
      <c r="A886" s="149"/>
      <c r="B886" s="663"/>
      <c r="C886" s="663"/>
      <c r="D886" s="622"/>
      <c r="E886" s="623"/>
      <c r="F886" s="623"/>
      <c r="G886" s="624"/>
      <c r="H886" s="149"/>
      <c r="I886" s="622"/>
      <c r="J886" s="622"/>
      <c r="K886" s="622"/>
    </row>
    <row r="887" ht="14.25">
      <c r="A887" s="149"/>
      <c r="B887" s="663"/>
      <c r="C887" s="663"/>
      <c r="D887" s="622"/>
      <c r="E887" s="623"/>
      <c r="F887" s="623"/>
      <c r="G887" s="624"/>
      <c r="H887" s="149"/>
      <c r="I887" s="622"/>
      <c r="J887" s="622"/>
      <c r="K887" s="622"/>
    </row>
    <row r="888" ht="14.25">
      <c r="A888" s="149"/>
      <c r="B888" s="663"/>
      <c r="C888" s="663"/>
      <c r="D888" s="622"/>
      <c r="E888" s="623"/>
      <c r="F888" s="623"/>
      <c r="G888" s="624"/>
      <c r="H888" s="149"/>
      <c r="I888" s="622"/>
      <c r="J888" s="622"/>
      <c r="K888" s="622"/>
    </row>
    <row r="889" ht="14.25">
      <c r="A889" s="149"/>
      <c r="B889" s="663"/>
      <c r="C889" s="663"/>
      <c r="D889" s="622"/>
      <c r="E889" s="623"/>
      <c r="F889" s="623"/>
      <c r="G889" s="624"/>
      <c r="H889" s="149"/>
      <c r="I889" s="622"/>
      <c r="J889" s="622"/>
      <c r="K889" s="622"/>
    </row>
    <row r="890" ht="14.25">
      <c r="A890" s="149"/>
      <c r="B890" s="663"/>
      <c r="C890" s="663"/>
      <c r="D890" s="622"/>
      <c r="E890" s="623"/>
      <c r="F890" s="623"/>
      <c r="G890" s="624"/>
      <c r="H890" s="149"/>
      <c r="I890" s="622"/>
      <c r="J890" s="622"/>
      <c r="K890" s="622"/>
    </row>
    <row r="891" ht="14.25">
      <c r="A891" s="149"/>
      <c r="B891" s="663"/>
      <c r="C891" s="663"/>
      <c r="D891" s="622"/>
      <c r="E891" s="623"/>
      <c r="F891" s="623"/>
      <c r="G891" s="624"/>
      <c r="H891" s="149"/>
      <c r="I891" s="622"/>
      <c r="J891" s="622"/>
      <c r="K891" s="622"/>
    </row>
    <row r="892" ht="14.25">
      <c r="A892" s="149"/>
      <c r="B892" s="663"/>
      <c r="C892" s="663"/>
      <c r="D892" s="622"/>
      <c r="E892" s="623"/>
      <c r="F892" s="623"/>
      <c r="G892" s="624"/>
      <c r="H892" s="149"/>
      <c r="I892" s="622"/>
      <c r="J892" s="622"/>
      <c r="K892" s="622"/>
    </row>
    <row r="893" ht="14.25">
      <c r="A893" s="149"/>
      <c r="B893" s="663"/>
      <c r="C893" s="663"/>
      <c r="D893" s="622"/>
      <c r="E893" s="623"/>
      <c r="F893" s="623"/>
      <c r="G893" s="624"/>
      <c r="H893" s="149"/>
      <c r="I893" s="622"/>
      <c r="J893" s="622"/>
      <c r="K893" s="622"/>
    </row>
    <row r="894" ht="14.25">
      <c r="A894" s="149"/>
      <c r="B894" s="663"/>
      <c r="C894" s="663"/>
      <c r="D894" s="622"/>
      <c r="E894" s="623"/>
      <c r="F894" s="623"/>
      <c r="G894" s="624"/>
      <c r="H894" s="149"/>
      <c r="I894" s="622"/>
      <c r="J894" s="622"/>
      <c r="K894" s="622"/>
    </row>
    <row r="895" ht="14.25">
      <c r="A895" s="149"/>
      <c r="B895" s="663"/>
      <c r="C895" s="663"/>
      <c r="D895" s="622"/>
      <c r="E895" s="623"/>
      <c r="F895" s="623"/>
      <c r="G895" s="624"/>
      <c r="H895" s="149"/>
      <c r="I895" s="622"/>
      <c r="J895" s="622"/>
      <c r="K895" s="622"/>
    </row>
    <row r="896" ht="14.25">
      <c r="A896" s="149"/>
      <c r="B896" s="663"/>
      <c r="C896" s="663"/>
      <c r="D896" s="622"/>
      <c r="E896" s="623"/>
      <c r="F896" s="623"/>
      <c r="G896" s="624"/>
      <c r="H896" s="149"/>
      <c r="I896" s="622"/>
      <c r="J896" s="622"/>
      <c r="K896" s="622"/>
    </row>
    <row r="897" ht="14.25">
      <c r="A897" s="149"/>
      <c r="B897" s="663"/>
      <c r="C897" s="663"/>
      <c r="D897" s="622"/>
      <c r="E897" s="623"/>
      <c r="F897" s="623"/>
      <c r="G897" s="624"/>
      <c r="H897" s="149"/>
      <c r="I897" s="622"/>
      <c r="J897" s="622"/>
      <c r="K897" s="622"/>
    </row>
    <row r="898" ht="14.25">
      <c r="A898" s="149"/>
      <c r="B898" s="663"/>
      <c r="C898" s="663"/>
      <c r="D898" s="622"/>
      <c r="E898" s="623"/>
      <c r="F898" s="623"/>
      <c r="G898" s="624"/>
      <c r="H898" s="149"/>
      <c r="I898" s="622"/>
      <c r="J898" s="622"/>
      <c r="K898" s="622"/>
    </row>
    <row r="899" ht="14.25">
      <c r="A899" s="149"/>
      <c r="B899" s="663"/>
      <c r="C899" s="663"/>
      <c r="D899" s="622"/>
      <c r="E899" s="623"/>
      <c r="F899" s="623"/>
      <c r="G899" s="624"/>
      <c r="H899" s="149"/>
      <c r="I899" s="622"/>
      <c r="J899" s="622"/>
      <c r="K899" s="622"/>
    </row>
    <row r="900" ht="14.25">
      <c r="A900" s="149"/>
      <c r="B900" s="663"/>
      <c r="C900" s="663"/>
      <c r="D900" s="622"/>
      <c r="E900" s="623"/>
      <c r="F900" s="623"/>
      <c r="G900" s="624"/>
      <c r="H900" s="149"/>
      <c r="I900" s="622"/>
      <c r="J900" s="622"/>
      <c r="K900" s="622"/>
    </row>
    <row r="901" ht="14.25">
      <c r="A901" s="149"/>
      <c r="B901" s="663"/>
      <c r="C901" s="663"/>
      <c r="D901" s="622"/>
      <c r="E901" s="623"/>
      <c r="F901" s="623"/>
      <c r="G901" s="624"/>
      <c r="H901" s="149"/>
      <c r="I901" s="622"/>
      <c r="J901" s="622"/>
      <c r="K901" s="622"/>
    </row>
    <row r="902" ht="14.25">
      <c r="A902" s="149"/>
      <c r="B902" s="663"/>
      <c r="C902" s="663"/>
      <c r="D902" s="622"/>
      <c r="E902" s="623"/>
      <c r="F902" s="623"/>
      <c r="G902" s="624"/>
      <c r="H902" s="149"/>
      <c r="I902" s="622"/>
      <c r="J902" s="622"/>
      <c r="K902" s="622"/>
    </row>
    <row r="903" ht="14.25">
      <c r="A903" s="149"/>
      <c r="B903" s="663"/>
      <c r="C903" s="663"/>
      <c r="D903" s="622"/>
      <c r="E903" s="623"/>
      <c r="F903" s="623"/>
      <c r="G903" s="624"/>
      <c r="H903" s="149"/>
      <c r="I903" s="622"/>
      <c r="J903" s="622"/>
      <c r="K903" s="622"/>
    </row>
    <row r="904" ht="14.25">
      <c r="A904" s="149"/>
      <c r="B904" s="663"/>
      <c r="C904" s="663"/>
      <c r="D904" s="622"/>
      <c r="E904" s="623"/>
      <c r="F904" s="623"/>
      <c r="G904" s="624"/>
      <c r="H904" s="149"/>
      <c r="I904" s="622"/>
      <c r="J904" s="622"/>
      <c r="K904" s="622"/>
    </row>
    <row r="905" ht="14.25">
      <c r="A905" s="149"/>
      <c r="B905" s="663"/>
      <c r="C905" s="663"/>
      <c r="D905" s="622"/>
      <c r="E905" s="623"/>
      <c r="F905" s="623"/>
      <c r="G905" s="624"/>
      <c r="H905" s="149"/>
      <c r="I905" s="622"/>
      <c r="J905" s="622"/>
      <c r="K905" s="622"/>
    </row>
    <row r="906" ht="14.25">
      <c r="A906" s="149"/>
      <c r="B906" s="663"/>
      <c r="C906" s="663"/>
      <c r="D906" s="622"/>
      <c r="E906" s="623"/>
      <c r="F906" s="623"/>
      <c r="G906" s="624"/>
      <c r="H906" s="149"/>
      <c r="I906" s="622"/>
      <c r="J906" s="622"/>
      <c r="K906" s="622"/>
    </row>
    <row r="907" ht="14.25">
      <c r="A907" s="149"/>
      <c r="B907" s="663"/>
      <c r="C907" s="663"/>
      <c r="D907" s="622"/>
      <c r="E907" s="623"/>
      <c r="F907" s="623"/>
      <c r="G907" s="624"/>
      <c r="H907" s="149"/>
      <c r="I907" s="622"/>
      <c r="J907" s="622"/>
      <c r="K907" s="622"/>
    </row>
    <row r="908" ht="14.25">
      <c r="A908" s="149"/>
      <c r="B908" s="663"/>
      <c r="C908" s="663"/>
      <c r="D908" s="622"/>
      <c r="E908" s="623"/>
      <c r="F908" s="623"/>
      <c r="G908" s="624"/>
      <c r="H908" s="149"/>
      <c r="I908" s="622"/>
      <c r="J908" s="622"/>
      <c r="K908" s="622"/>
    </row>
    <row r="909" ht="14.25">
      <c r="A909" s="149"/>
      <c r="B909" s="663"/>
      <c r="C909" s="663"/>
      <c r="D909" s="622"/>
      <c r="E909" s="623"/>
      <c r="F909" s="623"/>
      <c r="G909" s="624"/>
      <c r="H909" s="149"/>
      <c r="I909" s="622"/>
      <c r="J909" s="622"/>
      <c r="K909" s="622"/>
    </row>
    <row r="910" ht="14.25">
      <c r="A910" s="149"/>
      <c r="B910" s="663"/>
      <c r="C910" s="663"/>
      <c r="D910" s="622"/>
      <c r="E910" s="623"/>
      <c r="F910" s="623"/>
      <c r="G910" s="624"/>
      <c r="H910" s="149"/>
      <c r="I910" s="622"/>
      <c r="J910" s="622"/>
      <c r="K910" s="622"/>
    </row>
    <row r="911" ht="14.25">
      <c r="A911" s="149"/>
      <c r="B911" s="663"/>
      <c r="C911" s="663"/>
      <c r="D911" s="622"/>
      <c r="E911" s="623"/>
      <c r="F911" s="623"/>
      <c r="G911" s="624"/>
      <c r="H911" s="149"/>
      <c r="I911" s="622"/>
      <c r="J911" s="622"/>
      <c r="K911" s="622"/>
    </row>
    <row r="912" ht="14.25">
      <c r="A912" s="149"/>
      <c r="B912" s="663"/>
      <c r="C912" s="663"/>
      <c r="D912" s="622"/>
      <c r="E912" s="623"/>
      <c r="F912" s="623"/>
      <c r="G912" s="624"/>
      <c r="H912" s="149"/>
      <c r="I912" s="622"/>
      <c r="J912" s="622"/>
      <c r="K912" s="622"/>
    </row>
    <row r="913" ht="14.25">
      <c r="A913" s="149"/>
      <c r="B913" s="663"/>
      <c r="C913" s="663"/>
      <c r="D913" s="622"/>
      <c r="E913" s="623"/>
      <c r="F913" s="623"/>
      <c r="G913" s="624"/>
      <c r="H913" s="149"/>
      <c r="I913" s="622"/>
      <c r="J913" s="622"/>
      <c r="K913" s="622"/>
    </row>
    <row r="914" ht="14.25">
      <c r="A914" s="149"/>
      <c r="B914" s="663"/>
      <c r="C914" s="663"/>
      <c r="D914" s="622"/>
      <c r="E914" s="623"/>
      <c r="F914" s="623"/>
      <c r="G914" s="624"/>
      <c r="H914" s="149"/>
      <c r="I914" s="622"/>
      <c r="J914" s="622"/>
      <c r="K914" s="622"/>
    </row>
    <row r="915" ht="14.25">
      <c r="A915" s="149"/>
      <c r="B915" s="663"/>
      <c r="C915" s="663"/>
      <c r="D915" s="622"/>
      <c r="E915" s="623"/>
      <c r="F915" s="623"/>
      <c r="G915" s="624"/>
      <c r="H915" s="149"/>
      <c r="I915" s="622"/>
      <c r="J915" s="622"/>
      <c r="K915" s="622"/>
    </row>
    <row r="916" ht="14.25">
      <c r="A916" s="149"/>
      <c r="B916" s="663"/>
      <c r="C916" s="663"/>
      <c r="D916" s="622"/>
      <c r="E916" s="623"/>
      <c r="F916" s="623"/>
      <c r="G916" s="624"/>
      <c r="H916" s="149"/>
      <c r="I916" s="622"/>
      <c r="J916" s="622"/>
      <c r="K916" s="622"/>
    </row>
    <row r="917" ht="14.25">
      <c r="A917" s="149"/>
      <c r="B917" s="663"/>
      <c r="C917" s="663"/>
      <c r="D917" s="622"/>
      <c r="E917" s="623"/>
      <c r="F917" s="623"/>
      <c r="G917" s="624"/>
      <c r="H917" s="149"/>
      <c r="I917" s="622"/>
      <c r="J917" s="622"/>
      <c r="K917" s="622"/>
    </row>
    <row r="918" ht="14.25">
      <c r="A918" s="149"/>
      <c r="B918" s="663"/>
      <c r="C918" s="663"/>
      <c r="D918" s="622"/>
      <c r="E918" s="623"/>
      <c r="F918" s="623"/>
      <c r="G918" s="624"/>
      <c r="H918" s="149"/>
      <c r="I918" s="622"/>
      <c r="J918" s="622"/>
      <c r="K918" s="622"/>
    </row>
    <row r="919" ht="14.25">
      <c r="A919" s="149"/>
      <c r="B919" s="663"/>
      <c r="C919" s="663"/>
      <c r="D919" s="622"/>
      <c r="E919" s="623"/>
      <c r="F919" s="623"/>
      <c r="G919" s="624"/>
      <c r="H919" s="149"/>
      <c r="I919" s="622"/>
      <c r="J919" s="622"/>
      <c r="K919" s="622"/>
    </row>
    <row r="920" ht="14.25">
      <c r="A920" s="149"/>
      <c r="B920" s="663"/>
      <c r="C920" s="663"/>
      <c r="D920" s="622"/>
      <c r="E920" s="623"/>
      <c r="F920" s="623"/>
      <c r="G920" s="624"/>
      <c r="H920" s="149"/>
      <c r="I920" s="622"/>
      <c r="J920" s="622"/>
      <c r="K920" s="622"/>
    </row>
    <row r="921" ht="14.25">
      <c r="A921" s="149"/>
      <c r="B921" s="663"/>
      <c r="C921" s="663"/>
      <c r="D921" s="622"/>
      <c r="E921" s="623"/>
      <c r="F921" s="623"/>
      <c r="G921" s="624"/>
      <c r="H921" s="149"/>
      <c r="I921" s="622"/>
      <c r="J921" s="622"/>
      <c r="K921" s="622"/>
    </row>
    <row r="922" ht="14.25">
      <c r="A922" s="149"/>
      <c r="B922" s="663"/>
      <c r="C922" s="663"/>
      <c r="D922" s="622"/>
      <c r="E922" s="623"/>
      <c r="F922" s="623"/>
      <c r="G922" s="624"/>
      <c r="H922" s="149"/>
      <c r="I922" s="622"/>
      <c r="J922" s="622"/>
      <c r="K922" s="622"/>
    </row>
    <row r="923" ht="14.25">
      <c r="A923" s="149"/>
      <c r="B923" s="663"/>
      <c r="C923" s="663"/>
      <c r="D923" s="622"/>
      <c r="E923" s="623"/>
      <c r="F923" s="623"/>
      <c r="G923" s="624"/>
      <c r="H923" s="149"/>
      <c r="I923" s="622"/>
      <c r="J923" s="622"/>
      <c r="K923" s="622"/>
    </row>
    <row r="924" ht="14.25">
      <c r="A924" s="149"/>
      <c r="B924" s="663"/>
      <c r="C924" s="663"/>
      <c r="D924" s="622"/>
      <c r="E924" s="623"/>
      <c r="F924" s="623"/>
      <c r="G924" s="624"/>
      <c r="H924" s="149"/>
      <c r="I924" s="622"/>
      <c r="J924" s="622"/>
      <c r="K924" s="622"/>
    </row>
    <row r="925" ht="14.25">
      <c r="A925" s="149"/>
      <c r="B925" s="663"/>
      <c r="C925" s="663"/>
      <c r="D925" s="622"/>
      <c r="E925" s="623"/>
      <c r="F925" s="623"/>
      <c r="G925" s="624"/>
      <c r="H925" s="149"/>
      <c r="I925" s="622"/>
      <c r="J925" s="622"/>
      <c r="K925" s="622"/>
    </row>
    <row r="926" ht="14.25">
      <c r="A926" s="149"/>
      <c r="B926" s="663"/>
      <c r="C926" s="663"/>
      <c r="D926" s="622"/>
      <c r="E926" s="623"/>
      <c r="F926" s="623"/>
      <c r="G926" s="624"/>
      <c r="H926" s="149"/>
      <c r="I926" s="622"/>
      <c r="J926" s="622"/>
      <c r="K926" s="622"/>
    </row>
    <row r="927" ht="14.25">
      <c r="A927" s="149"/>
      <c r="B927" s="663"/>
      <c r="C927" s="663"/>
      <c r="D927" s="622"/>
      <c r="E927" s="623"/>
      <c r="F927" s="623"/>
      <c r="G927" s="624"/>
      <c r="H927" s="149"/>
      <c r="I927" s="622"/>
      <c r="J927" s="622"/>
      <c r="K927" s="622"/>
    </row>
    <row r="928" ht="14.25">
      <c r="A928" s="149"/>
      <c r="B928" s="663"/>
      <c r="C928" s="663"/>
      <c r="D928" s="622"/>
      <c r="E928" s="623"/>
      <c r="F928" s="623"/>
      <c r="G928" s="624"/>
      <c r="H928" s="149"/>
      <c r="I928" s="622"/>
      <c r="J928" s="622"/>
      <c r="K928" s="622"/>
    </row>
    <row r="929" ht="14.25">
      <c r="A929" s="149"/>
      <c r="B929" s="663"/>
      <c r="C929" s="663"/>
      <c r="D929" s="622"/>
      <c r="E929" s="623"/>
      <c r="F929" s="623"/>
      <c r="G929" s="624"/>
      <c r="H929" s="149"/>
      <c r="I929" s="622"/>
      <c r="J929" s="622"/>
      <c r="K929" s="622"/>
    </row>
    <row r="930" ht="14.25">
      <c r="A930" s="149"/>
      <c r="B930" s="663"/>
      <c r="C930" s="663"/>
      <c r="D930" s="622"/>
      <c r="E930" s="623"/>
      <c r="F930" s="623"/>
      <c r="G930" s="624"/>
      <c r="H930" s="149"/>
      <c r="I930" s="622"/>
      <c r="J930" s="622"/>
      <c r="K930" s="622"/>
    </row>
    <row r="931" ht="14.25">
      <c r="A931" s="149"/>
      <c r="B931" s="663"/>
      <c r="C931" s="663"/>
      <c r="D931" s="622"/>
      <c r="E931" s="623"/>
      <c r="F931" s="623"/>
      <c r="G931" s="624"/>
      <c r="H931" s="149"/>
      <c r="I931" s="622"/>
      <c r="J931" s="622"/>
      <c r="K931" s="622"/>
    </row>
    <row r="932" ht="14.25">
      <c r="A932" s="149"/>
      <c r="B932" s="663"/>
      <c r="C932" s="663"/>
      <c r="D932" s="622"/>
      <c r="E932" s="623"/>
      <c r="F932" s="623"/>
      <c r="G932" s="624"/>
      <c r="H932" s="149"/>
      <c r="I932" s="622"/>
      <c r="J932" s="622"/>
      <c r="K932" s="622"/>
    </row>
    <row r="933" ht="14.25">
      <c r="A933" s="149"/>
      <c r="B933" s="663"/>
      <c r="C933" s="663"/>
      <c r="D933" s="622"/>
      <c r="E933" s="623"/>
      <c r="F933" s="623"/>
      <c r="G933" s="624"/>
      <c r="H933" s="149"/>
      <c r="I933" s="622"/>
      <c r="J933" s="622"/>
      <c r="K933" s="622"/>
    </row>
    <row r="934" ht="14.25">
      <c r="A934" s="149"/>
      <c r="B934" s="663"/>
      <c r="C934" s="663"/>
      <c r="D934" s="622"/>
      <c r="E934" s="623"/>
      <c r="F934" s="623"/>
      <c r="G934" s="624"/>
      <c r="H934" s="149"/>
      <c r="I934" s="622"/>
      <c r="J934" s="622"/>
      <c r="K934" s="622"/>
    </row>
    <row r="935" ht="14.25">
      <c r="A935" s="149"/>
      <c r="B935" s="663"/>
      <c r="C935" s="663"/>
      <c r="D935" s="622"/>
      <c r="E935" s="623"/>
      <c r="F935" s="623"/>
      <c r="G935" s="624"/>
      <c r="H935" s="149"/>
      <c r="I935" s="622"/>
      <c r="J935" s="622"/>
      <c r="K935" s="622"/>
    </row>
    <row r="936" ht="14.25">
      <c r="A936" s="149"/>
      <c r="B936" s="663"/>
      <c r="C936" s="663"/>
      <c r="D936" s="622"/>
      <c r="E936" s="623"/>
      <c r="F936" s="623"/>
      <c r="G936" s="624"/>
      <c r="H936" s="149"/>
      <c r="I936" s="622"/>
      <c r="J936" s="622"/>
      <c r="K936" s="622"/>
    </row>
    <row r="937" ht="14.25">
      <c r="A937" s="149"/>
      <c r="B937" s="663"/>
      <c r="C937" s="663"/>
      <c r="D937" s="622"/>
      <c r="E937" s="623"/>
      <c r="F937" s="623"/>
      <c r="G937" s="624"/>
      <c r="H937" s="149"/>
      <c r="I937" s="622"/>
      <c r="J937" s="622"/>
      <c r="K937" s="622"/>
    </row>
    <row r="938" ht="14.25">
      <c r="A938" s="149"/>
      <c r="B938" s="663"/>
      <c r="C938" s="663"/>
      <c r="D938" s="622"/>
      <c r="E938" s="623"/>
      <c r="F938" s="623"/>
      <c r="G938" s="624"/>
      <c r="H938" s="149"/>
      <c r="I938" s="622"/>
      <c r="J938" s="622"/>
      <c r="K938" s="622"/>
    </row>
    <row r="939" ht="14.25">
      <c r="A939" s="149"/>
      <c r="B939" s="663"/>
      <c r="C939" s="663"/>
      <c r="D939" s="622"/>
      <c r="E939" s="623"/>
      <c r="F939" s="623"/>
      <c r="G939" s="624"/>
      <c r="H939" s="149"/>
      <c r="I939" s="622"/>
      <c r="J939" s="622"/>
      <c r="K939" s="622"/>
    </row>
    <row r="940" ht="14.25">
      <c r="A940" s="149"/>
      <c r="B940" s="663"/>
      <c r="C940" s="663"/>
      <c r="D940" s="622"/>
      <c r="E940" s="623"/>
      <c r="F940" s="623"/>
      <c r="G940" s="624"/>
      <c r="H940" s="149"/>
      <c r="I940" s="622"/>
      <c r="J940" s="622"/>
      <c r="K940" s="622"/>
    </row>
    <row r="941" ht="14.25">
      <c r="A941" s="149"/>
      <c r="B941" s="663"/>
      <c r="C941" s="663"/>
      <c r="D941" s="622"/>
      <c r="E941" s="623"/>
      <c r="F941" s="623"/>
      <c r="G941" s="624"/>
      <c r="H941" s="149"/>
      <c r="I941" s="622"/>
      <c r="J941" s="622"/>
      <c r="K941" s="622"/>
    </row>
    <row r="942" ht="14.25">
      <c r="A942" s="149"/>
      <c r="B942" s="663"/>
      <c r="C942" s="663"/>
      <c r="D942" s="622"/>
      <c r="E942" s="623"/>
      <c r="F942" s="623"/>
      <c r="G942" s="624"/>
      <c r="H942" s="149"/>
      <c r="I942" s="622"/>
      <c r="J942" s="622"/>
      <c r="K942" s="622"/>
    </row>
    <row r="943" ht="14.25">
      <c r="A943" s="149"/>
      <c r="B943" s="663"/>
      <c r="C943" s="663"/>
      <c r="D943" s="622"/>
      <c r="E943" s="623"/>
      <c r="F943" s="623"/>
      <c r="G943" s="624"/>
      <c r="H943" s="149"/>
      <c r="I943" s="622"/>
      <c r="J943" s="622"/>
      <c r="K943" s="622"/>
    </row>
    <row r="944" ht="14.25">
      <c r="A944" s="149"/>
      <c r="B944" s="663"/>
      <c r="C944" s="663"/>
      <c r="D944" s="622"/>
      <c r="E944" s="623"/>
      <c r="F944" s="623"/>
      <c r="G944" s="624"/>
      <c r="H944" s="149"/>
      <c r="I944" s="622"/>
      <c r="J944" s="622"/>
      <c r="K944" s="622"/>
    </row>
    <row r="945" ht="14.25">
      <c r="A945" s="149"/>
      <c r="B945" s="663"/>
      <c r="C945" s="663"/>
      <c r="D945" s="622"/>
      <c r="E945" s="623"/>
      <c r="F945" s="623"/>
      <c r="G945" s="624"/>
      <c r="H945" s="149"/>
      <c r="I945" s="622"/>
      <c r="J945" s="622"/>
      <c r="K945" s="622"/>
    </row>
    <row r="946" ht="14.25">
      <c r="A946" s="149"/>
      <c r="B946" s="663"/>
      <c r="C946" s="663"/>
      <c r="D946" s="622"/>
      <c r="E946" s="623"/>
      <c r="F946" s="623"/>
      <c r="G946" s="624"/>
      <c r="H946" s="149"/>
      <c r="I946" s="622"/>
      <c r="J946" s="622"/>
      <c r="K946" s="622"/>
    </row>
    <row r="947" ht="14.25">
      <c r="A947" s="149"/>
      <c r="B947" s="663"/>
      <c r="C947" s="663"/>
      <c r="D947" s="622"/>
      <c r="E947" s="623"/>
      <c r="F947" s="623"/>
      <c r="G947" s="624"/>
      <c r="H947" s="149"/>
      <c r="I947" s="622"/>
      <c r="J947" s="622"/>
      <c r="K947" s="622"/>
    </row>
    <row r="948" ht="14.25">
      <c r="A948" s="149"/>
      <c r="B948" s="663"/>
      <c r="C948" s="663"/>
      <c r="D948" s="622"/>
      <c r="E948" s="623"/>
      <c r="F948" s="623"/>
      <c r="G948" s="624"/>
      <c r="H948" s="149"/>
      <c r="I948" s="622"/>
      <c r="J948" s="622"/>
      <c r="K948" s="622"/>
    </row>
    <row r="949" ht="14.25">
      <c r="A949" s="149"/>
      <c r="B949" s="663"/>
      <c r="C949" s="663"/>
      <c r="D949" s="622"/>
      <c r="E949" s="623"/>
      <c r="F949" s="623"/>
      <c r="G949" s="624"/>
      <c r="H949" s="149"/>
      <c r="I949" s="622"/>
      <c r="J949" s="622"/>
      <c r="K949" s="622"/>
    </row>
    <row r="950" ht="14.25">
      <c r="A950" s="149"/>
      <c r="B950" s="663"/>
      <c r="C950" s="663"/>
      <c r="D950" s="622"/>
      <c r="E950" s="623"/>
      <c r="F950" s="623"/>
      <c r="G950" s="624"/>
      <c r="H950" s="149"/>
      <c r="I950" s="622"/>
      <c r="J950" s="622"/>
      <c r="K950" s="622"/>
    </row>
    <row r="951" ht="14.25">
      <c r="A951" s="149"/>
      <c r="B951" s="663"/>
      <c r="C951" s="663"/>
      <c r="D951" s="622"/>
      <c r="E951" s="623"/>
      <c r="F951" s="623"/>
      <c r="G951" s="624"/>
      <c r="H951" s="149"/>
      <c r="I951" s="622"/>
      <c r="J951" s="622"/>
      <c r="K951" s="622"/>
    </row>
    <row r="952" ht="14.25">
      <c r="A952" s="149"/>
      <c r="B952" s="663"/>
      <c r="C952" s="663"/>
      <c r="D952" s="622"/>
      <c r="E952" s="623"/>
      <c r="F952" s="623"/>
      <c r="G952" s="624"/>
      <c r="H952" s="149"/>
      <c r="I952" s="622"/>
      <c r="J952" s="622"/>
      <c r="K952" s="622"/>
    </row>
    <row r="953" ht="14.25">
      <c r="A953" s="149"/>
      <c r="B953" s="663"/>
      <c r="C953" s="663"/>
      <c r="D953" s="622"/>
      <c r="E953" s="623"/>
      <c r="F953" s="623"/>
      <c r="G953" s="624"/>
      <c r="H953" s="149"/>
      <c r="I953" s="622"/>
      <c r="J953" s="622"/>
      <c r="K953" s="622"/>
    </row>
    <row r="954" ht="14.25">
      <c r="A954" s="149"/>
      <c r="B954" s="663"/>
      <c r="C954" s="663"/>
      <c r="D954" s="622"/>
      <c r="E954" s="623"/>
      <c r="F954" s="623"/>
      <c r="G954" s="624"/>
      <c r="H954" s="149"/>
      <c r="I954" s="622"/>
      <c r="J954" s="622"/>
      <c r="K954" s="622"/>
    </row>
    <row r="955" ht="14.25">
      <c r="A955" s="149"/>
      <c r="B955" s="663"/>
      <c r="C955" s="663"/>
      <c r="D955" s="622"/>
      <c r="E955" s="623"/>
      <c r="F955" s="623"/>
      <c r="G955" s="624"/>
      <c r="H955" s="149"/>
      <c r="I955" s="622"/>
      <c r="J955" s="622"/>
      <c r="K955" s="622"/>
    </row>
    <row r="956" ht="14.25">
      <c r="A956" s="149"/>
      <c r="B956" s="663"/>
      <c r="C956" s="663"/>
      <c r="D956" s="622"/>
      <c r="E956" s="623"/>
      <c r="F956" s="623"/>
      <c r="G956" s="624"/>
      <c r="H956" s="149"/>
      <c r="I956" s="622"/>
      <c r="J956" s="622"/>
      <c r="K956" s="622"/>
    </row>
    <row r="957" ht="14.25">
      <c r="A957" s="149"/>
      <c r="B957" s="663"/>
      <c r="C957" s="663"/>
      <c r="D957" s="622"/>
      <c r="E957" s="623"/>
      <c r="F957" s="623"/>
      <c r="G957" s="624"/>
      <c r="H957" s="149"/>
      <c r="I957" s="622"/>
      <c r="J957" s="622"/>
      <c r="K957" s="622"/>
    </row>
    <row r="958" ht="14.25">
      <c r="A958" s="149"/>
      <c r="B958" s="663"/>
      <c r="C958" s="663"/>
      <c r="D958" s="622"/>
      <c r="E958" s="623"/>
      <c r="F958" s="623"/>
      <c r="G958" s="624"/>
      <c r="H958" s="149"/>
      <c r="I958" s="622"/>
      <c r="J958" s="622"/>
      <c r="K958" s="622"/>
    </row>
    <row r="959" ht="14.25">
      <c r="A959" s="149"/>
      <c r="B959" s="663"/>
      <c r="C959" s="663"/>
      <c r="D959" s="622"/>
      <c r="E959" s="623"/>
      <c r="F959" s="623"/>
      <c r="G959" s="624"/>
      <c r="H959" s="149"/>
      <c r="I959" s="622"/>
      <c r="J959" s="622"/>
      <c r="K959" s="622"/>
    </row>
    <row r="960" ht="14.25">
      <c r="A960" s="149"/>
      <c r="B960" s="663"/>
      <c r="C960" s="663"/>
      <c r="D960" s="622"/>
      <c r="E960" s="623"/>
      <c r="F960" s="623"/>
      <c r="G960" s="624"/>
      <c r="H960" s="149"/>
      <c r="I960" s="622"/>
      <c r="J960" s="622"/>
      <c r="K960" s="622"/>
    </row>
    <row r="961" ht="14.25">
      <c r="A961" s="149"/>
      <c r="B961" s="663"/>
      <c r="C961" s="663"/>
      <c r="D961" s="622"/>
      <c r="E961" s="623"/>
      <c r="F961" s="623"/>
      <c r="G961" s="624"/>
      <c r="H961" s="149"/>
      <c r="I961" s="622"/>
      <c r="J961" s="622"/>
      <c r="K961" s="622"/>
    </row>
    <row r="962" ht="14.25">
      <c r="A962" s="149"/>
      <c r="B962" s="663"/>
      <c r="C962" s="663"/>
      <c r="D962" s="622"/>
      <c r="E962" s="623"/>
      <c r="F962" s="623"/>
      <c r="G962" s="624"/>
      <c r="H962" s="149"/>
      <c r="I962" s="622"/>
      <c r="J962" s="622"/>
      <c r="K962" s="622"/>
    </row>
    <row r="963" ht="14.25">
      <c r="A963" s="149"/>
      <c r="B963" s="663"/>
      <c r="C963" s="663"/>
      <c r="D963" s="622"/>
      <c r="E963" s="623"/>
      <c r="F963" s="623"/>
      <c r="G963" s="624"/>
      <c r="H963" s="149"/>
      <c r="I963" s="622"/>
      <c r="J963" s="622"/>
      <c r="K963" s="622"/>
    </row>
    <row r="964" ht="14.25">
      <c r="A964" s="149"/>
      <c r="B964" s="663"/>
      <c r="C964" s="663"/>
      <c r="D964" s="622"/>
      <c r="E964" s="623"/>
      <c r="F964" s="623"/>
      <c r="G964" s="624"/>
      <c r="H964" s="149"/>
      <c r="I964" s="622"/>
      <c r="J964" s="622"/>
      <c r="K964" s="622"/>
    </row>
    <row r="965" ht="14.25">
      <c r="A965" s="149"/>
      <c r="B965" s="663"/>
      <c r="C965" s="663"/>
      <c r="D965" s="622"/>
      <c r="E965" s="623"/>
      <c r="F965" s="623"/>
      <c r="G965" s="624"/>
      <c r="H965" s="149"/>
      <c r="I965" s="622"/>
      <c r="J965" s="622"/>
      <c r="K965" s="622"/>
    </row>
    <row r="966" ht="14.25">
      <c r="A966" s="149"/>
      <c r="B966" s="663"/>
      <c r="C966" s="663"/>
      <c r="D966" s="622"/>
      <c r="E966" s="623"/>
      <c r="F966" s="623"/>
      <c r="G966" s="624"/>
      <c r="H966" s="149"/>
      <c r="I966" s="622"/>
      <c r="J966" s="622"/>
      <c r="K966" s="622"/>
    </row>
    <row r="967" ht="14.25">
      <c r="A967" s="149"/>
      <c r="B967" s="663"/>
      <c r="C967" s="663"/>
      <c r="D967" s="622"/>
      <c r="E967" s="623"/>
      <c r="F967" s="623"/>
      <c r="G967" s="624"/>
      <c r="H967" s="149"/>
      <c r="I967" s="622"/>
      <c r="J967" s="622"/>
      <c r="K967" s="622"/>
    </row>
    <row r="968" ht="14.25">
      <c r="A968" s="149"/>
      <c r="B968" s="663"/>
      <c r="C968" s="663"/>
      <c r="D968" s="622"/>
      <c r="E968" s="623"/>
      <c r="F968" s="623"/>
      <c r="G968" s="624"/>
      <c r="H968" s="149"/>
      <c r="I968" s="622"/>
      <c r="J968" s="622"/>
      <c r="K968" s="622"/>
    </row>
    <row r="969" ht="14.25">
      <c r="A969" s="149"/>
      <c r="B969" s="663"/>
      <c r="C969" s="663"/>
      <c r="D969" s="622"/>
      <c r="E969" s="623"/>
      <c r="F969" s="623"/>
      <c r="G969" s="624"/>
      <c r="H969" s="149"/>
      <c r="I969" s="622"/>
      <c r="J969" s="622"/>
      <c r="K969" s="622"/>
    </row>
    <row r="970" ht="14.25">
      <c r="A970" s="149"/>
      <c r="B970" s="663"/>
      <c r="C970" s="663"/>
      <c r="D970" s="622"/>
      <c r="E970" s="623"/>
      <c r="F970" s="623"/>
      <c r="G970" s="624"/>
      <c r="H970" s="149"/>
      <c r="I970" s="622"/>
      <c r="J970" s="622"/>
      <c r="K970" s="622"/>
    </row>
    <row r="971" ht="14.25">
      <c r="A971" s="149"/>
      <c r="B971" s="663"/>
      <c r="C971" s="663"/>
      <c r="D971" s="622"/>
      <c r="E971" s="623"/>
      <c r="F971" s="623"/>
      <c r="G971" s="624"/>
      <c r="H971" s="149"/>
      <c r="I971" s="622"/>
      <c r="J971" s="622"/>
      <c r="K971" s="622"/>
    </row>
    <row r="972" ht="14.25">
      <c r="A972" s="149"/>
      <c r="B972" s="663"/>
      <c r="C972" s="663"/>
      <c r="D972" s="622"/>
      <c r="E972" s="623"/>
      <c r="F972" s="623"/>
      <c r="G972" s="624"/>
      <c r="H972" s="149"/>
      <c r="I972" s="622"/>
      <c r="J972" s="622"/>
      <c r="K972" s="622"/>
    </row>
    <row r="973" ht="14.25">
      <c r="A973" s="149"/>
      <c r="B973" s="663"/>
      <c r="C973" s="663"/>
      <c r="D973" s="622"/>
      <c r="E973" s="623"/>
      <c r="F973" s="623"/>
      <c r="G973" s="624"/>
      <c r="H973" s="149"/>
      <c r="I973" s="622"/>
      <c r="J973" s="622"/>
      <c r="K973" s="622"/>
    </row>
    <row r="974" ht="14.25">
      <c r="A974" s="149"/>
      <c r="B974" s="663"/>
      <c r="C974" s="663"/>
      <c r="D974" s="622"/>
      <c r="E974" s="623"/>
      <c r="F974" s="623"/>
      <c r="G974" s="624"/>
      <c r="H974" s="149"/>
      <c r="I974" s="622"/>
      <c r="J974" s="622"/>
      <c r="K974" s="622"/>
    </row>
    <row r="975" ht="14.25">
      <c r="A975" s="149"/>
      <c r="B975" s="663"/>
      <c r="C975" s="663"/>
      <c r="D975" s="622"/>
      <c r="E975" s="623"/>
      <c r="F975" s="623"/>
      <c r="G975" s="624"/>
      <c r="H975" s="149"/>
      <c r="I975" s="622"/>
      <c r="J975" s="622"/>
      <c r="K975" s="622"/>
    </row>
    <row r="976" ht="14.25">
      <c r="A976" s="149"/>
      <c r="B976" s="663"/>
      <c r="C976" s="663"/>
      <c r="D976" s="622"/>
      <c r="E976" s="623"/>
      <c r="F976" s="623"/>
      <c r="G976" s="624"/>
      <c r="H976" s="149"/>
      <c r="I976" s="622"/>
      <c r="J976" s="622"/>
      <c r="K976" s="622"/>
    </row>
    <row r="977" ht="14.25">
      <c r="A977" s="149"/>
      <c r="B977" s="663"/>
      <c r="C977" s="663"/>
      <c r="D977" s="622"/>
      <c r="E977" s="623"/>
      <c r="F977" s="623"/>
      <c r="G977" s="624"/>
      <c r="H977" s="149"/>
      <c r="I977" s="622"/>
      <c r="J977" s="622"/>
      <c r="K977" s="622"/>
    </row>
    <row r="978" ht="14.25">
      <c r="A978" s="149"/>
      <c r="B978" s="663"/>
      <c r="C978" s="663"/>
      <c r="D978" s="622"/>
      <c r="E978" s="623"/>
      <c r="F978" s="623"/>
      <c r="G978" s="624"/>
      <c r="H978" s="149"/>
      <c r="I978" s="622"/>
      <c r="J978" s="622"/>
      <c r="K978" s="622"/>
    </row>
    <row r="979" ht="14.25">
      <c r="A979" s="149"/>
      <c r="B979" s="663"/>
      <c r="C979" s="663"/>
      <c r="D979" s="622"/>
      <c r="E979" s="623"/>
      <c r="F979" s="623"/>
      <c r="G979" s="624"/>
      <c r="H979" s="149"/>
      <c r="I979" s="622"/>
      <c r="J979" s="622"/>
      <c r="K979" s="622"/>
    </row>
    <row r="980" ht="14.25">
      <c r="A980" s="149"/>
      <c r="B980" s="663"/>
      <c r="C980" s="663"/>
      <c r="D980" s="622"/>
      <c r="E980" s="623"/>
      <c r="F980" s="623"/>
      <c r="G980" s="624"/>
      <c r="H980" s="149"/>
      <c r="I980" s="622"/>
      <c r="J980" s="622"/>
      <c r="K980" s="622"/>
    </row>
    <row r="981" ht="14.25">
      <c r="A981" s="149"/>
      <c r="B981" s="663"/>
      <c r="C981" s="663"/>
      <c r="D981" s="622"/>
      <c r="E981" s="623"/>
      <c r="F981" s="623"/>
      <c r="G981" s="624"/>
      <c r="H981" s="149"/>
      <c r="I981" s="622"/>
      <c r="J981" s="622"/>
      <c r="K981" s="622"/>
    </row>
    <row r="982" ht="14.25">
      <c r="A982" s="149"/>
      <c r="B982" s="663"/>
      <c r="C982" s="663"/>
      <c r="D982" s="622"/>
      <c r="E982" s="623"/>
      <c r="F982" s="623"/>
      <c r="G982" s="624"/>
      <c r="H982" s="149"/>
      <c r="I982" s="622"/>
      <c r="J982" s="622"/>
      <c r="K982" s="622"/>
    </row>
    <row r="983" ht="14.25">
      <c r="A983" s="149"/>
      <c r="B983" s="663"/>
      <c r="C983" s="663"/>
      <c r="D983" s="622"/>
      <c r="E983" s="623"/>
      <c r="F983" s="623"/>
      <c r="G983" s="624"/>
      <c r="H983" s="149"/>
      <c r="I983" s="622"/>
      <c r="J983" s="622"/>
      <c r="K983" s="622"/>
    </row>
    <row r="984" ht="14.25">
      <c r="A984" s="149"/>
      <c r="B984" s="663"/>
      <c r="C984" s="663"/>
      <c r="D984" s="622"/>
      <c r="E984" s="623"/>
      <c r="F984" s="623"/>
      <c r="G984" s="624"/>
      <c r="H984" s="149"/>
      <c r="I984" s="622"/>
      <c r="J984" s="622"/>
      <c r="K984" s="622"/>
    </row>
    <row r="985" ht="14.25">
      <c r="A985" s="149"/>
      <c r="B985" s="663"/>
      <c r="C985" s="663"/>
      <c r="D985" s="622"/>
      <c r="E985" s="623"/>
      <c r="F985" s="623"/>
      <c r="G985" s="624"/>
      <c r="H985" s="149"/>
      <c r="I985" s="622"/>
      <c r="J985" s="622"/>
      <c r="K985" s="622"/>
    </row>
    <row r="986" ht="14.25">
      <c r="A986" s="149"/>
      <c r="B986" s="663"/>
      <c r="C986" s="663"/>
      <c r="D986" s="622"/>
      <c r="E986" s="623"/>
      <c r="F986" s="623"/>
      <c r="G986" s="624"/>
      <c r="H986" s="149"/>
      <c r="I986" s="622"/>
      <c r="J986" s="622"/>
      <c r="K986" s="622"/>
    </row>
    <row r="987" ht="14.25">
      <c r="A987" s="149"/>
      <c r="B987" s="663"/>
      <c r="C987" s="663"/>
      <c r="D987" s="622"/>
      <c r="E987" s="623"/>
      <c r="F987" s="623"/>
      <c r="G987" s="624"/>
      <c r="H987" s="149"/>
      <c r="I987" s="622"/>
      <c r="J987" s="622"/>
      <c r="K987" s="622"/>
    </row>
    <row r="988" ht="14.25">
      <c r="A988" s="149"/>
      <c r="B988" s="663"/>
      <c r="C988" s="663"/>
      <c r="D988" s="622"/>
      <c r="E988" s="623"/>
      <c r="F988" s="623"/>
      <c r="G988" s="624"/>
      <c r="H988" s="149"/>
      <c r="I988" s="622"/>
      <c r="J988" s="622"/>
      <c r="K988" s="622"/>
    </row>
    <row r="989" ht="14.25">
      <c r="A989" s="149"/>
      <c r="B989" s="663"/>
      <c r="C989" s="663"/>
      <c r="D989" s="622"/>
      <c r="E989" s="623"/>
      <c r="F989" s="623"/>
      <c r="G989" s="624"/>
      <c r="H989" s="149"/>
      <c r="I989" s="622"/>
      <c r="J989" s="622"/>
      <c r="K989" s="622"/>
    </row>
    <row r="990" ht="14.25">
      <c r="A990" s="149"/>
      <c r="B990" s="663"/>
      <c r="C990" s="663"/>
      <c r="D990" s="622"/>
      <c r="E990" s="623"/>
      <c r="F990" s="623"/>
      <c r="G990" s="624"/>
      <c r="H990" s="149"/>
      <c r="I990" s="622"/>
      <c r="J990" s="622"/>
      <c r="K990" s="622"/>
    </row>
    <row r="991" ht="14.25">
      <c r="A991" s="149"/>
      <c r="B991" s="663"/>
      <c r="C991" s="663"/>
      <c r="D991" s="622"/>
      <c r="E991" s="623"/>
      <c r="F991" s="623"/>
      <c r="G991" s="624"/>
      <c r="H991" s="149"/>
      <c r="I991" s="622"/>
      <c r="J991" s="622"/>
      <c r="K991" s="622"/>
    </row>
    <row r="992" ht="14.25">
      <c r="A992" s="149"/>
      <c r="B992" s="663"/>
      <c r="C992" s="663"/>
      <c r="D992" s="622"/>
      <c r="E992" s="623"/>
      <c r="F992" s="623"/>
      <c r="G992" s="624"/>
      <c r="H992" s="149"/>
      <c r="I992" s="622"/>
      <c r="J992" s="622"/>
      <c r="K992" s="622"/>
    </row>
    <row r="993" ht="14.25">
      <c r="A993" s="149"/>
      <c r="B993" s="663"/>
      <c r="C993" s="663"/>
      <c r="D993" s="622"/>
      <c r="E993" s="623"/>
      <c r="F993" s="623"/>
      <c r="G993" s="624"/>
      <c r="H993" s="149"/>
      <c r="I993" s="622"/>
      <c r="J993" s="622"/>
      <c r="K993" s="622"/>
    </row>
    <row r="994" ht="14.25">
      <c r="A994" s="149"/>
      <c r="B994" s="663"/>
      <c r="C994" s="663"/>
      <c r="D994" s="622"/>
      <c r="E994" s="623"/>
      <c r="F994" s="623"/>
      <c r="G994" s="624"/>
      <c r="H994" s="149"/>
      <c r="I994" s="622"/>
      <c r="J994" s="622"/>
      <c r="K994" s="622"/>
    </row>
    <row r="995" ht="14.25">
      <c r="A995" s="149"/>
      <c r="B995" s="663"/>
      <c r="C995" s="663"/>
      <c r="D995" s="622"/>
      <c r="E995" s="623"/>
      <c r="F995" s="623"/>
      <c r="G995" s="624"/>
      <c r="H995" s="149"/>
      <c r="I995" s="622"/>
      <c r="J995" s="622"/>
      <c r="K995" s="622"/>
    </row>
    <row r="996" ht="14.25">
      <c r="A996" s="149"/>
      <c r="B996" s="663"/>
      <c r="C996" s="663"/>
      <c r="D996" s="622"/>
      <c r="E996" s="623"/>
      <c r="F996" s="623"/>
      <c r="G996" s="624"/>
      <c r="H996" s="149"/>
      <c r="I996" s="622"/>
      <c r="J996" s="622"/>
      <c r="K996" s="622"/>
    </row>
    <row r="997" ht="14.25">
      <c r="A997" s="149"/>
      <c r="B997" s="663"/>
      <c r="C997" s="663"/>
      <c r="D997" s="622"/>
      <c r="E997" s="623"/>
      <c r="F997" s="623"/>
      <c r="G997" s="624"/>
      <c r="H997" s="149"/>
      <c r="I997" s="622"/>
      <c r="J997" s="622"/>
      <c r="K997" s="622"/>
    </row>
    <row r="998" ht="14.25">
      <c r="A998" s="149"/>
      <c r="B998" s="663"/>
      <c r="C998" s="663"/>
      <c r="D998" s="622"/>
      <c r="E998" s="623"/>
      <c r="F998" s="623"/>
      <c r="G998" s="624"/>
      <c r="H998" s="149"/>
      <c r="I998" s="622"/>
      <c r="J998" s="622"/>
      <c r="K998" s="622"/>
    </row>
    <row r="999" ht="14.25">
      <c r="A999" s="149"/>
      <c r="B999" s="663"/>
      <c r="C999" s="663"/>
      <c r="D999" s="622"/>
      <c r="E999" s="623"/>
      <c r="F999" s="623"/>
      <c r="G999" s="624"/>
      <c r="H999" s="149"/>
      <c r="I999" s="622"/>
      <c r="J999" s="622"/>
      <c r="K999" s="622"/>
    </row>
    <row r="1000" ht="14.25">
      <c r="A1000" s="149"/>
      <c r="B1000" s="663"/>
      <c r="C1000" s="663"/>
      <c r="D1000" s="622"/>
      <c r="E1000" s="623"/>
      <c r="F1000" s="623"/>
      <c r="G1000" s="624"/>
      <c r="H1000" s="149"/>
      <c r="I1000" s="622"/>
      <c r="J1000" s="622"/>
      <c r="K1000" s="622"/>
    </row>
    <row r="1001" ht="14.25">
      <c r="A1001" s="149"/>
      <c r="B1001" s="663"/>
      <c r="C1001" s="663"/>
      <c r="D1001" s="622"/>
      <c r="E1001" s="623"/>
      <c r="F1001" s="623"/>
      <c r="G1001" s="624"/>
      <c r="H1001" s="149"/>
      <c r="I1001" s="622"/>
      <c r="J1001" s="622"/>
      <c r="K1001" s="622"/>
    </row>
    <row r="1002" ht="14.25">
      <c r="A1002" s="149"/>
      <c r="B1002" s="663"/>
      <c r="C1002" s="663"/>
      <c r="D1002" s="622"/>
      <c r="E1002" s="623"/>
      <c r="F1002" s="623"/>
      <c r="G1002" s="624"/>
      <c r="H1002" s="149"/>
      <c r="I1002" s="622"/>
      <c r="J1002" s="622"/>
      <c r="K1002" s="622"/>
    </row>
    <row r="1003" ht="14.25">
      <c r="A1003" s="149"/>
      <c r="B1003" s="663"/>
      <c r="C1003" s="663"/>
      <c r="D1003" s="622"/>
      <c r="E1003" s="623"/>
      <c r="F1003" s="623"/>
      <c r="G1003" s="624"/>
      <c r="H1003" s="149"/>
      <c r="I1003" s="622"/>
      <c r="J1003" s="622"/>
      <c r="K1003" s="622"/>
    </row>
    <row r="1004" ht="14.25">
      <c r="A1004" s="149"/>
      <c r="B1004" s="663"/>
      <c r="C1004" s="663"/>
      <c r="D1004" s="622"/>
      <c r="E1004" s="623"/>
      <c r="F1004" s="623"/>
      <c r="G1004" s="624"/>
      <c r="H1004" s="149"/>
      <c r="I1004" s="622"/>
      <c r="J1004" s="622"/>
      <c r="K1004" s="622"/>
    </row>
    <row r="1005" ht="14.25">
      <c r="A1005" s="149"/>
      <c r="B1005" s="663"/>
      <c r="C1005" s="663"/>
      <c r="D1005" s="622"/>
      <c r="E1005" s="623"/>
      <c r="F1005" s="623"/>
      <c r="G1005" s="624"/>
      <c r="H1005" s="149"/>
      <c r="I1005" s="622"/>
      <c r="J1005" s="622"/>
      <c r="K1005" s="622"/>
    </row>
    <row r="1006" ht="14.25">
      <c r="A1006" s="149"/>
      <c r="B1006" s="663"/>
      <c r="C1006" s="663"/>
      <c r="D1006" s="622"/>
      <c r="E1006" s="623"/>
      <c r="F1006" s="623"/>
      <c r="G1006" s="624"/>
      <c r="H1006" s="149"/>
      <c r="I1006" s="622"/>
      <c r="J1006" s="622"/>
      <c r="K1006" s="622"/>
    </row>
    <row r="1007" ht="14.25">
      <c r="A1007" s="149"/>
      <c r="B1007" s="663"/>
      <c r="C1007" s="663"/>
      <c r="D1007" s="622"/>
      <c r="E1007" s="623"/>
      <c r="F1007" s="623"/>
      <c r="G1007" s="624"/>
      <c r="H1007" s="149"/>
      <c r="I1007" s="622"/>
      <c r="J1007" s="622"/>
      <c r="K1007" s="622"/>
    </row>
    <row r="1008" ht="14.25">
      <c r="A1008" s="149"/>
      <c r="B1008" s="663"/>
      <c r="C1008" s="663"/>
      <c r="D1008" s="622"/>
      <c r="E1008" s="623"/>
      <c r="F1008" s="623"/>
      <c r="G1008" s="624"/>
      <c r="H1008" s="149"/>
      <c r="I1008" s="622"/>
      <c r="J1008" s="622"/>
      <c r="K1008" s="622"/>
    </row>
    <row r="1009" ht="14.25">
      <c r="A1009" s="149"/>
      <c r="B1009" s="663"/>
      <c r="C1009" s="663"/>
      <c r="D1009" s="622"/>
      <c r="E1009" s="623"/>
      <c r="F1009" s="623"/>
      <c r="G1009" s="624"/>
      <c r="H1009" s="149"/>
      <c r="I1009" s="622"/>
      <c r="J1009" s="622"/>
      <c r="K1009" s="622"/>
    </row>
    <row r="1010" ht="14.25">
      <c r="A1010" s="149"/>
      <c r="B1010" s="663"/>
      <c r="C1010" s="663"/>
      <c r="D1010" s="622"/>
      <c r="E1010" s="623"/>
      <c r="F1010" s="623"/>
      <c r="G1010" s="624"/>
      <c r="H1010" s="149"/>
      <c r="I1010" s="622"/>
      <c r="J1010" s="622"/>
      <c r="K1010" s="622"/>
    </row>
    <row r="1011" ht="14.25">
      <c r="A1011" s="149"/>
      <c r="B1011" s="663"/>
      <c r="C1011" s="663"/>
      <c r="D1011" s="622"/>
      <c r="E1011" s="623"/>
      <c r="F1011" s="623"/>
      <c r="G1011" s="624"/>
      <c r="H1011" s="149"/>
      <c r="I1011" s="622"/>
      <c r="J1011" s="622"/>
      <c r="K1011" s="622"/>
    </row>
    <row r="1012" ht="14.25">
      <c r="A1012" s="149"/>
      <c r="B1012" s="663"/>
      <c r="C1012" s="663"/>
      <c r="D1012" s="622"/>
      <c r="E1012" s="623"/>
      <c r="F1012" s="623"/>
      <c r="G1012" s="624"/>
      <c r="H1012" s="149"/>
      <c r="I1012" s="622"/>
      <c r="J1012" s="622"/>
      <c r="K1012" s="622"/>
    </row>
    <row r="1013" ht="14.25">
      <c r="A1013" s="149"/>
      <c r="B1013" s="663"/>
      <c r="C1013" s="663"/>
      <c r="D1013" s="622"/>
      <c r="E1013" s="623"/>
      <c r="F1013" s="623"/>
      <c r="G1013" s="624"/>
      <c r="H1013" s="149"/>
      <c r="I1013" s="622"/>
      <c r="J1013" s="622"/>
      <c r="K1013" s="622"/>
    </row>
    <row r="1014" ht="14.25">
      <c r="A1014" s="149"/>
      <c r="B1014" s="663"/>
      <c r="C1014" s="663"/>
      <c r="D1014" s="622"/>
      <c r="E1014" s="623"/>
      <c r="F1014" s="623"/>
      <c r="G1014" s="624"/>
      <c r="H1014" s="149"/>
      <c r="I1014" s="622"/>
      <c r="J1014" s="622"/>
      <c r="K1014" s="622"/>
    </row>
    <row r="1015" ht="14.25">
      <c r="A1015" s="149"/>
      <c r="B1015" s="663"/>
      <c r="C1015" s="663"/>
      <c r="D1015" s="622"/>
      <c r="E1015" s="623"/>
      <c r="F1015" s="623"/>
      <c r="G1015" s="624"/>
      <c r="H1015" s="149"/>
      <c r="I1015" s="622"/>
      <c r="J1015" s="622"/>
      <c r="K1015" s="622"/>
    </row>
    <row r="1016" ht="14.25">
      <c r="A1016" s="149"/>
      <c r="B1016" s="663"/>
      <c r="C1016" s="663"/>
      <c r="D1016" s="622"/>
      <c r="E1016" s="623"/>
      <c r="F1016" s="623"/>
      <c r="G1016" s="624"/>
      <c r="H1016" s="149"/>
      <c r="I1016" s="622"/>
      <c r="J1016" s="622"/>
      <c r="K1016" s="622"/>
    </row>
    <row r="1017" ht="14.25">
      <c r="A1017" s="149"/>
      <c r="B1017" s="663"/>
      <c r="C1017" s="663"/>
      <c r="D1017" s="622"/>
      <c r="E1017" s="623"/>
      <c r="F1017" s="623"/>
      <c r="G1017" s="624"/>
      <c r="H1017" s="149"/>
      <c r="I1017" s="622"/>
      <c r="J1017" s="622"/>
      <c r="K1017" s="622"/>
    </row>
    <row r="1018" ht="14.25">
      <c r="A1018" s="149"/>
      <c r="B1018" s="663"/>
      <c r="C1018" s="663"/>
      <c r="D1018" s="622"/>
      <c r="E1018" s="623"/>
      <c r="F1018" s="623"/>
      <c r="G1018" s="624"/>
      <c r="H1018" s="149"/>
      <c r="I1018" s="622"/>
      <c r="J1018" s="622"/>
      <c r="K1018" s="622"/>
    </row>
    <row r="1019" ht="14.25">
      <c r="A1019" s="149"/>
      <c r="B1019" s="663"/>
      <c r="C1019" s="663"/>
      <c r="D1019" s="622"/>
      <c r="E1019" s="623"/>
      <c r="F1019" s="623"/>
      <c r="G1019" s="624"/>
      <c r="H1019" s="149"/>
      <c r="I1019" s="622"/>
      <c r="J1019" s="622"/>
      <c r="K1019" s="622"/>
    </row>
    <row r="1020" ht="14.25">
      <c r="A1020" s="149"/>
      <c r="B1020" s="663"/>
      <c r="C1020" s="663"/>
      <c r="D1020" s="622"/>
      <c r="E1020" s="623"/>
      <c r="F1020" s="623"/>
      <c r="G1020" s="624"/>
      <c r="H1020" s="149"/>
      <c r="I1020" s="622"/>
      <c r="J1020" s="622"/>
      <c r="K1020" s="622"/>
    </row>
    <row r="1021" ht="14.25">
      <c r="A1021" s="149"/>
      <c r="B1021" s="663"/>
      <c r="C1021" s="663"/>
      <c r="D1021" s="622"/>
      <c r="E1021" s="623"/>
      <c r="F1021" s="623"/>
      <c r="G1021" s="624"/>
      <c r="H1021" s="149"/>
      <c r="I1021" s="622"/>
      <c r="J1021" s="622"/>
      <c r="K1021" s="622"/>
    </row>
    <row r="1022" ht="14.25">
      <c r="A1022" s="149"/>
      <c r="B1022" s="663"/>
      <c r="C1022" s="663"/>
      <c r="D1022" s="622"/>
      <c r="E1022" s="623"/>
      <c r="F1022" s="623"/>
      <c r="G1022" s="624"/>
      <c r="H1022" s="149"/>
      <c r="I1022" s="622"/>
      <c r="J1022" s="622"/>
      <c r="K1022" s="622"/>
    </row>
    <row r="1023" ht="14.25">
      <c r="A1023" s="149"/>
      <c r="B1023" s="663"/>
      <c r="C1023" s="663"/>
      <c r="D1023" s="622"/>
      <c r="E1023" s="623"/>
      <c r="F1023" s="623"/>
      <c r="G1023" s="624"/>
      <c r="H1023" s="149"/>
      <c r="I1023" s="622"/>
      <c r="J1023" s="622"/>
      <c r="K1023" s="622"/>
    </row>
    <row r="1024" ht="14.25">
      <c r="A1024" s="149"/>
      <c r="B1024" s="663"/>
      <c r="C1024" s="663"/>
      <c r="D1024" s="622"/>
      <c r="E1024" s="623"/>
      <c r="F1024" s="623"/>
      <c r="G1024" s="624"/>
      <c r="H1024" s="149"/>
      <c r="I1024" s="622"/>
      <c r="J1024" s="622"/>
      <c r="K1024" s="622"/>
    </row>
    <row r="1025" ht="14.25">
      <c r="A1025" s="149"/>
      <c r="B1025" s="663"/>
      <c r="C1025" s="663"/>
      <c r="D1025" s="622"/>
      <c r="E1025" s="623"/>
      <c r="F1025" s="623"/>
      <c r="G1025" s="624"/>
      <c r="H1025" s="149"/>
      <c r="I1025" s="622"/>
      <c r="J1025" s="622"/>
      <c r="K1025" s="622"/>
    </row>
    <row r="1026" ht="14.25">
      <c r="A1026" s="149"/>
      <c r="B1026" s="663"/>
      <c r="C1026" s="663"/>
      <c r="D1026" s="622"/>
      <c r="E1026" s="623"/>
      <c r="F1026" s="623"/>
      <c r="G1026" s="624"/>
      <c r="H1026" s="149"/>
      <c r="I1026" s="622"/>
      <c r="J1026" s="622"/>
      <c r="K1026" s="622"/>
    </row>
    <row r="1027" ht="14.25">
      <c r="A1027" s="149"/>
      <c r="B1027" s="663"/>
      <c r="C1027" s="663"/>
      <c r="D1027" s="622"/>
      <c r="E1027" s="623"/>
      <c r="F1027" s="623"/>
      <c r="G1027" s="624"/>
      <c r="H1027" s="149"/>
      <c r="I1027" s="622"/>
      <c r="J1027" s="622"/>
      <c r="K1027" s="622"/>
    </row>
    <row r="1028" ht="14.25">
      <c r="A1028" s="149"/>
      <c r="B1028" s="663"/>
      <c r="C1028" s="663"/>
      <c r="D1028" s="622"/>
      <c r="E1028" s="623"/>
      <c r="F1028" s="623"/>
      <c r="G1028" s="624"/>
      <c r="H1028" s="149"/>
      <c r="I1028" s="622"/>
      <c r="J1028" s="622"/>
      <c r="K1028" s="622"/>
    </row>
    <row r="1029" ht="14.25">
      <c r="A1029" s="149"/>
      <c r="B1029" s="663"/>
      <c r="C1029" s="663"/>
      <c r="D1029" s="622"/>
      <c r="E1029" s="623"/>
      <c r="F1029" s="623"/>
      <c r="G1029" s="624"/>
      <c r="H1029" s="149"/>
      <c r="I1029" s="622"/>
      <c r="J1029" s="622"/>
      <c r="K1029" s="622"/>
    </row>
    <row r="1030" ht="14.25">
      <c r="A1030" s="149"/>
      <c r="B1030" s="663"/>
      <c r="C1030" s="663"/>
      <c r="D1030" s="622"/>
      <c r="E1030" s="623"/>
      <c r="F1030" s="623"/>
      <c r="G1030" s="624"/>
      <c r="H1030" s="149"/>
      <c r="I1030" s="622"/>
      <c r="J1030" s="622"/>
      <c r="K1030" s="622"/>
    </row>
    <row r="1031" ht="14.25">
      <c r="A1031" s="149"/>
      <c r="B1031" s="663"/>
      <c r="C1031" s="663"/>
      <c r="D1031" s="622"/>
      <c r="E1031" s="623"/>
      <c r="F1031" s="623"/>
      <c r="G1031" s="624"/>
      <c r="H1031" s="149"/>
      <c r="I1031" s="622"/>
      <c r="J1031" s="622"/>
      <c r="K1031" s="622"/>
    </row>
    <row r="1032" ht="14.25">
      <c r="A1032" s="149"/>
      <c r="B1032" s="663"/>
      <c r="C1032" s="663"/>
      <c r="D1032" s="622"/>
      <c r="E1032" s="623"/>
      <c r="F1032" s="623"/>
      <c r="G1032" s="624"/>
      <c r="H1032" s="149"/>
      <c r="I1032" s="622"/>
      <c r="J1032" s="622"/>
      <c r="K1032" s="622"/>
    </row>
    <row r="1033" ht="14.25">
      <c r="A1033" s="149"/>
      <c r="B1033" s="663"/>
      <c r="C1033" s="663"/>
      <c r="D1033" s="622"/>
      <c r="E1033" s="623"/>
      <c r="F1033" s="623"/>
      <c r="G1033" s="624"/>
      <c r="H1033" s="149"/>
      <c r="I1033" s="622"/>
      <c r="J1033" s="622"/>
      <c r="K1033" s="622"/>
    </row>
    <row r="1034" ht="14.25">
      <c r="A1034" s="149"/>
      <c r="B1034" s="663"/>
      <c r="C1034" s="663"/>
      <c r="D1034" s="622"/>
      <c r="E1034" s="623"/>
      <c r="F1034" s="623"/>
      <c r="G1034" s="624"/>
      <c r="H1034" s="149"/>
      <c r="I1034" s="622"/>
      <c r="J1034" s="622"/>
      <c r="K1034" s="622"/>
    </row>
    <row r="1035" ht="14.25">
      <c r="A1035" s="149"/>
      <c r="B1035" s="663"/>
      <c r="C1035" s="663"/>
      <c r="D1035" s="622"/>
      <c r="E1035" s="623"/>
      <c r="F1035" s="623"/>
      <c r="G1035" s="624"/>
      <c r="H1035" s="149"/>
      <c r="I1035" s="622"/>
      <c r="J1035" s="622"/>
      <c r="K1035" s="622"/>
    </row>
    <row r="1036" ht="14.25">
      <c r="A1036" s="149"/>
      <c r="B1036" s="663"/>
      <c r="C1036" s="663"/>
      <c r="D1036" s="622"/>
      <c r="E1036" s="623"/>
      <c r="F1036" s="623"/>
      <c r="G1036" s="624"/>
      <c r="H1036" s="149"/>
      <c r="I1036" s="622"/>
      <c r="J1036" s="622"/>
      <c r="K1036" s="622"/>
    </row>
    <row r="1037" ht="14.25">
      <c r="A1037" s="149"/>
      <c r="B1037" s="663"/>
      <c r="C1037" s="663"/>
      <c r="D1037" s="622"/>
      <c r="E1037" s="623"/>
      <c r="F1037" s="623"/>
      <c r="G1037" s="624"/>
      <c r="H1037" s="149"/>
      <c r="I1037" s="622"/>
      <c r="J1037" s="622"/>
      <c r="K1037" s="622"/>
    </row>
    <row r="1038" ht="14.25">
      <c r="A1038" s="149"/>
      <c r="B1038" s="663"/>
      <c r="C1038" s="663"/>
      <c r="D1038" s="622"/>
      <c r="E1038" s="623"/>
      <c r="F1038" s="623"/>
      <c r="G1038" s="624"/>
      <c r="H1038" s="149"/>
      <c r="I1038" s="622"/>
      <c r="J1038" s="622"/>
      <c r="K1038" s="622"/>
    </row>
    <row r="1039" ht="14.25">
      <c r="A1039" s="149"/>
      <c r="B1039" s="663"/>
      <c r="C1039" s="663"/>
      <c r="D1039" s="622"/>
      <c r="E1039" s="623"/>
      <c r="F1039" s="623"/>
      <c r="G1039" s="624"/>
      <c r="H1039" s="149"/>
      <c r="I1039" s="622"/>
      <c r="J1039" s="622"/>
      <c r="K1039" s="622"/>
    </row>
    <row r="1040" ht="14.25">
      <c r="A1040" s="149"/>
      <c r="B1040" s="663"/>
      <c r="C1040" s="663"/>
      <c r="D1040" s="622"/>
      <c r="E1040" s="623"/>
      <c r="F1040" s="623"/>
      <c r="G1040" s="624"/>
      <c r="H1040" s="149"/>
      <c r="I1040" s="622"/>
      <c r="J1040" s="622"/>
      <c r="K1040" s="622"/>
    </row>
    <row r="1041" ht="14.25">
      <c r="A1041" s="149"/>
      <c r="B1041" s="663"/>
      <c r="C1041" s="663"/>
      <c r="D1041" s="622"/>
      <c r="E1041" s="623"/>
      <c r="F1041" s="623"/>
      <c r="G1041" s="624"/>
      <c r="H1041" s="149"/>
      <c r="I1041" s="622"/>
      <c r="J1041" s="622"/>
      <c r="K1041" s="622"/>
    </row>
    <row r="1042" ht="14.25">
      <c r="A1042" s="149"/>
      <c r="B1042" s="663"/>
      <c r="C1042" s="663"/>
      <c r="D1042" s="622"/>
      <c r="E1042" s="623"/>
      <c r="F1042" s="623"/>
      <c r="G1042" s="624"/>
      <c r="H1042" s="149"/>
      <c r="I1042" s="622"/>
      <c r="J1042" s="622"/>
      <c r="K1042" s="622"/>
    </row>
    <row r="1043" ht="14.25">
      <c r="A1043" s="149"/>
      <c r="B1043" s="663"/>
      <c r="C1043" s="663"/>
      <c r="D1043" s="622"/>
      <c r="E1043" s="623"/>
      <c r="F1043" s="623"/>
      <c r="G1043" s="624"/>
      <c r="H1043" s="149"/>
      <c r="I1043" s="622"/>
      <c r="J1043" s="622"/>
      <c r="K1043" s="622"/>
    </row>
    <row r="1044" ht="14.25">
      <c r="A1044" s="149"/>
      <c r="B1044" s="663"/>
      <c r="C1044" s="663"/>
      <c r="D1044" s="622"/>
      <c r="E1044" s="623"/>
      <c r="F1044" s="623"/>
      <c r="G1044" s="624"/>
      <c r="H1044" s="149"/>
      <c r="I1044" s="622"/>
      <c r="J1044" s="622"/>
      <c r="K1044" s="622"/>
    </row>
    <row r="1045" ht="14.25">
      <c r="A1045" s="149"/>
      <c r="B1045" s="663"/>
      <c r="C1045" s="663"/>
      <c r="D1045" s="622"/>
      <c r="E1045" s="623"/>
      <c r="F1045" s="623"/>
      <c r="G1045" s="624"/>
      <c r="H1045" s="149"/>
      <c r="I1045" s="622"/>
      <c r="J1045" s="622"/>
      <c r="K1045" s="622"/>
    </row>
    <row r="1046" ht="14.25">
      <c r="A1046" s="149"/>
      <c r="B1046" s="663"/>
      <c r="C1046" s="663"/>
      <c r="D1046" s="622"/>
      <c r="E1046" s="623"/>
      <c r="F1046" s="623"/>
      <c r="G1046" s="624"/>
      <c r="H1046" s="149"/>
      <c r="I1046" s="622"/>
      <c r="J1046" s="622"/>
      <c r="K1046" s="622"/>
    </row>
    <row r="1047" ht="14.25">
      <c r="A1047" s="149"/>
      <c r="B1047" s="663"/>
      <c r="C1047" s="663"/>
      <c r="D1047" s="622"/>
      <c r="E1047" s="623"/>
      <c r="F1047" s="623"/>
      <c r="G1047" s="624"/>
      <c r="H1047" s="149"/>
      <c r="I1047" s="622"/>
      <c r="J1047" s="622"/>
      <c r="K1047" s="622"/>
    </row>
    <row r="1048" ht="14.25">
      <c r="A1048" s="149"/>
      <c r="B1048" s="663"/>
      <c r="C1048" s="663"/>
      <c r="D1048" s="622"/>
      <c r="E1048" s="623"/>
      <c r="F1048" s="623"/>
      <c r="G1048" s="624"/>
      <c r="H1048" s="149"/>
      <c r="I1048" s="622"/>
      <c r="J1048" s="622"/>
      <c r="K1048" s="622"/>
    </row>
    <row r="1049" ht="14.25">
      <c r="A1049" s="149"/>
      <c r="B1049" s="663"/>
      <c r="C1049" s="663"/>
      <c r="D1049" s="622"/>
      <c r="E1049" s="623"/>
      <c r="F1049" s="623"/>
      <c r="G1049" s="624"/>
      <c r="H1049" s="149"/>
      <c r="I1049" s="622"/>
      <c r="J1049" s="622"/>
      <c r="K1049" s="622"/>
    </row>
    <row r="1050" ht="14.25">
      <c r="A1050" s="149"/>
      <c r="B1050" s="663"/>
      <c r="C1050" s="663"/>
      <c r="D1050" s="622"/>
      <c r="E1050" s="623"/>
      <c r="F1050" s="623"/>
      <c r="G1050" s="624"/>
      <c r="H1050" s="149"/>
      <c r="I1050" s="622"/>
      <c r="J1050" s="622"/>
      <c r="K1050" s="622"/>
    </row>
    <row r="1051" ht="14.25">
      <c r="A1051" s="149"/>
      <c r="B1051" s="663"/>
      <c r="C1051" s="663"/>
      <c r="D1051" s="622"/>
      <c r="E1051" s="623"/>
      <c r="F1051" s="623"/>
      <c r="G1051" s="624"/>
      <c r="H1051" s="149"/>
      <c r="I1051" s="622"/>
      <c r="J1051" s="622"/>
      <c r="K1051" s="622"/>
    </row>
    <row r="1052" ht="14.25">
      <c r="A1052" s="149"/>
      <c r="B1052" s="663"/>
      <c r="C1052" s="663"/>
      <c r="D1052" s="622"/>
      <c r="E1052" s="623"/>
      <c r="F1052" s="623"/>
      <c r="G1052" s="624"/>
      <c r="H1052" s="149"/>
      <c r="I1052" s="622"/>
      <c r="J1052" s="622"/>
      <c r="K1052" s="622"/>
    </row>
    <row r="1053" ht="14.25">
      <c r="A1053" s="149"/>
      <c r="B1053" s="663"/>
      <c r="C1053" s="663"/>
      <c r="D1053" s="622"/>
      <c r="E1053" s="623"/>
      <c r="F1053" s="623"/>
      <c r="G1053" s="624"/>
      <c r="H1053" s="149"/>
      <c r="I1053" s="622"/>
      <c r="J1053" s="622"/>
      <c r="K1053" s="622"/>
    </row>
    <row r="1054" ht="14.25">
      <c r="A1054" s="149"/>
      <c r="B1054" s="663"/>
      <c r="C1054" s="663"/>
      <c r="D1054" s="622"/>
      <c r="E1054" s="623"/>
      <c r="F1054" s="623"/>
      <c r="G1054" s="624"/>
      <c r="H1054" s="149"/>
      <c r="I1054" s="622"/>
      <c r="J1054" s="622"/>
      <c r="K1054" s="622"/>
    </row>
    <row r="1055" ht="14.25">
      <c r="A1055" s="149"/>
      <c r="B1055" s="663"/>
      <c r="C1055" s="663"/>
      <c r="D1055" s="622"/>
      <c r="E1055" s="623"/>
      <c r="F1055" s="623"/>
      <c r="G1055" s="624"/>
      <c r="H1055" s="149"/>
      <c r="I1055" s="622"/>
      <c r="J1055" s="622"/>
      <c r="K1055" s="622"/>
    </row>
    <row r="1056" ht="14.25">
      <c r="A1056" s="149"/>
      <c r="B1056" s="663"/>
      <c r="C1056" s="663"/>
      <c r="D1056" s="622"/>
      <c r="E1056" s="623"/>
      <c r="F1056" s="623"/>
      <c r="G1056" s="624"/>
      <c r="H1056" s="149"/>
      <c r="I1056" s="622"/>
      <c r="J1056" s="622"/>
      <c r="K1056" s="622"/>
    </row>
    <row r="1057" ht="14.25">
      <c r="A1057" s="149"/>
      <c r="B1057" s="663"/>
      <c r="C1057" s="663"/>
      <c r="D1057" s="622"/>
      <c r="E1057" s="623"/>
      <c r="F1057" s="623"/>
      <c r="G1057" s="624"/>
      <c r="H1057" s="149"/>
      <c r="I1057" s="622"/>
      <c r="J1057" s="622"/>
      <c r="K1057" s="622"/>
    </row>
    <row r="1058" ht="14.25">
      <c r="A1058" s="149"/>
      <c r="B1058" s="663"/>
      <c r="C1058" s="663"/>
      <c r="D1058" s="622"/>
      <c r="E1058" s="623"/>
      <c r="F1058" s="623"/>
      <c r="G1058" s="624"/>
      <c r="H1058" s="149"/>
      <c r="I1058" s="622"/>
      <c r="J1058" s="622"/>
      <c r="K1058" s="622"/>
    </row>
    <row r="1059" ht="14.25">
      <c r="A1059" s="149"/>
      <c r="B1059" s="663"/>
      <c r="C1059" s="663"/>
      <c r="D1059" s="622"/>
      <c r="E1059" s="623"/>
      <c r="F1059" s="623"/>
      <c r="G1059" s="624"/>
      <c r="H1059" s="149"/>
      <c r="I1059" s="622"/>
      <c r="J1059" s="622"/>
      <c r="K1059" s="622"/>
    </row>
    <row r="1060" ht="14.25">
      <c r="A1060" s="149"/>
      <c r="B1060" s="663"/>
      <c r="C1060" s="663"/>
      <c r="D1060" s="622"/>
      <c r="E1060" s="623"/>
      <c r="F1060" s="623"/>
      <c r="G1060" s="624"/>
      <c r="H1060" s="149"/>
      <c r="I1060" s="622"/>
      <c r="J1060" s="622"/>
      <c r="K1060" s="622"/>
    </row>
    <row r="1061" ht="14.25">
      <c r="A1061" s="149"/>
      <c r="B1061" s="663"/>
      <c r="C1061" s="663"/>
      <c r="D1061" s="622"/>
      <c r="E1061" s="623"/>
      <c r="F1061" s="623"/>
      <c r="G1061" s="624"/>
      <c r="H1061" s="149"/>
      <c r="I1061" s="622"/>
      <c r="J1061" s="622"/>
      <c r="K1061" s="622"/>
    </row>
    <row r="1062" ht="14.25">
      <c r="A1062" s="149"/>
      <c r="B1062" s="663"/>
      <c r="C1062" s="663"/>
      <c r="D1062" s="622"/>
      <c r="E1062" s="623"/>
      <c r="F1062" s="623"/>
      <c r="G1062" s="624"/>
      <c r="H1062" s="149"/>
      <c r="I1062" s="622"/>
      <c r="J1062" s="622"/>
      <c r="K1062" s="622"/>
    </row>
    <row r="1063" ht="14.25">
      <c r="A1063" s="149"/>
      <c r="B1063" s="663"/>
      <c r="C1063" s="663"/>
      <c r="D1063" s="622"/>
      <c r="E1063" s="623"/>
      <c r="F1063" s="623"/>
      <c r="G1063" s="624"/>
      <c r="H1063" s="149"/>
      <c r="I1063" s="622"/>
      <c r="J1063" s="622"/>
      <c r="K1063" s="622"/>
    </row>
    <row r="1064" ht="14.25">
      <c r="A1064" s="149"/>
      <c r="B1064" s="663"/>
      <c r="C1064" s="663"/>
      <c r="D1064" s="622"/>
      <c r="E1064" s="623"/>
      <c r="F1064" s="623"/>
      <c r="G1064" s="624"/>
      <c r="H1064" s="149"/>
      <c r="I1064" s="622"/>
      <c r="J1064" s="622"/>
      <c r="K1064" s="622"/>
    </row>
    <row r="1065" ht="14.25">
      <c r="A1065" s="149"/>
      <c r="B1065" s="663"/>
      <c r="C1065" s="663"/>
      <c r="D1065" s="622"/>
      <c r="E1065" s="623"/>
      <c r="F1065" s="623"/>
      <c r="G1065" s="624"/>
      <c r="H1065" s="149"/>
      <c r="I1065" s="622"/>
      <c r="J1065" s="622"/>
      <c r="K1065" s="622"/>
    </row>
    <row r="1066" ht="14.25">
      <c r="A1066" s="149"/>
      <c r="B1066" s="663"/>
      <c r="C1066" s="663"/>
      <c r="D1066" s="622"/>
      <c r="E1066" s="623"/>
      <c r="F1066" s="623"/>
      <c r="G1066" s="624"/>
      <c r="H1066" s="149"/>
      <c r="I1066" s="622"/>
      <c r="J1066" s="622"/>
      <c r="K1066" s="622"/>
    </row>
    <row r="1067" ht="14.25">
      <c r="A1067" s="149"/>
      <c r="B1067" s="663"/>
      <c r="C1067" s="663"/>
      <c r="D1067" s="622"/>
      <c r="E1067" s="623"/>
      <c r="F1067" s="623"/>
      <c r="G1067" s="624"/>
      <c r="H1067" s="149"/>
      <c r="I1067" s="622"/>
      <c r="J1067" s="622"/>
      <c r="K1067" s="622"/>
    </row>
    <row r="1068" ht="14.25">
      <c r="A1068" s="149"/>
      <c r="B1068" s="663"/>
      <c r="C1068" s="663"/>
      <c r="D1068" s="622"/>
      <c r="E1068" s="623"/>
      <c r="F1068" s="623"/>
      <c r="G1068" s="624"/>
      <c r="H1068" s="149"/>
      <c r="I1068" s="622"/>
      <c r="J1068" s="622"/>
      <c r="K1068" s="622"/>
    </row>
    <row r="1069" ht="14.25">
      <c r="A1069" s="149"/>
      <c r="B1069" s="663"/>
      <c r="C1069" s="663"/>
      <c r="D1069" s="622"/>
      <c r="E1069" s="623"/>
      <c r="F1069" s="623"/>
      <c r="G1069" s="624"/>
      <c r="H1069" s="149"/>
      <c r="I1069" s="622"/>
      <c r="J1069" s="622"/>
      <c r="K1069" s="622"/>
    </row>
    <row r="1070" ht="14.25">
      <c r="A1070" s="149"/>
      <c r="B1070" s="663"/>
      <c r="C1070" s="663"/>
      <c r="D1070" s="622"/>
      <c r="E1070" s="623"/>
      <c r="F1070" s="623"/>
      <c r="G1070" s="624"/>
      <c r="H1070" s="149"/>
      <c r="I1070" s="622"/>
      <c r="J1070" s="622"/>
      <c r="K1070" s="622"/>
    </row>
    <row r="1071" ht="14.25">
      <c r="A1071" s="149"/>
      <c r="B1071" s="663"/>
      <c r="C1071" s="663"/>
      <c r="D1071" s="622"/>
      <c r="E1071" s="623"/>
      <c r="F1071" s="623"/>
      <c r="G1071" s="624"/>
      <c r="H1071" s="149"/>
      <c r="I1071" s="622"/>
      <c r="J1071" s="622"/>
      <c r="K1071" s="622"/>
    </row>
    <row r="1072" ht="14.25">
      <c r="A1072" s="149"/>
      <c r="B1072" s="663"/>
      <c r="C1072" s="663"/>
      <c r="D1072" s="622"/>
      <c r="E1072" s="623"/>
      <c r="F1072" s="623"/>
      <c r="G1072" s="624"/>
      <c r="H1072" s="149"/>
      <c r="I1072" s="622"/>
      <c r="J1072" s="622"/>
      <c r="K1072" s="622"/>
    </row>
    <row r="1073" ht="14.25">
      <c r="A1073" s="149"/>
      <c r="B1073" s="663"/>
      <c r="C1073" s="663"/>
      <c r="D1073" s="622"/>
      <c r="E1073" s="623"/>
      <c r="F1073" s="623"/>
      <c r="G1073" s="624"/>
      <c r="H1073" s="149"/>
      <c r="I1073" s="622"/>
      <c r="J1073" s="622"/>
      <c r="K1073" s="622"/>
    </row>
    <row r="1074" ht="14.25">
      <c r="A1074" s="149"/>
      <c r="B1074" s="663"/>
      <c r="C1074" s="663"/>
      <c r="D1074" s="622"/>
      <c r="E1074" s="623"/>
      <c r="F1074" s="623"/>
      <c r="G1074" s="624"/>
      <c r="H1074" s="149"/>
      <c r="I1074" s="622"/>
      <c r="J1074" s="622"/>
      <c r="K1074" s="622"/>
    </row>
    <row r="1075" ht="14.25">
      <c r="A1075" s="149"/>
      <c r="B1075" s="663"/>
      <c r="C1075" s="663"/>
      <c r="D1075" s="622"/>
      <c r="E1075" s="623"/>
      <c r="F1075" s="623"/>
      <c r="G1075" s="624"/>
      <c r="H1075" s="149"/>
      <c r="I1075" s="622"/>
      <c r="J1075" s="622"/>
      <c r="K1075" s="622"/>
    </row>
    <row r="1076" ht="14.25">
      <c r="A1076" s="149"/>
      <c r="B1076" s="663"/>
      <c r="C1076" s="663"/>
      <c r="D1076" s="622"/>
      <c r="E1076" s="623"/>
      <c r="F1076" s="623"/>
      <c r="G1076" s="624"/>
      <c r="H1076" s="149"/>
      <c r="I1076" s="622"/>
      <c r="J1076" s="622"/>
      <c r="K1076" s="622"/>
    </row>
    <row r="1077" ht="14.25">
      <c r="A1077" s="149"/>
      <c r="B1077" s="663"/>
      <c r="C1077" s="663"/>
      <c r="D1077" s="622"/>
      <c r="E1077" s="623"/>
      <c r="F1077" s="623"/>
      <c r="G1077" s="624"/>
      <c r="H1077" s="149"/>
      <c r="I1077" s="622"/>
      <c r="J1077" s="622"/>
      <c r="K1077" s="622"/>
    </row>
    <row r="1078" ht="14.25">
      <c r="A1078" s="149"/>
      <c r="B1078" s="663"/>
      <c r="C1078" s="663"/>
      <c r="D1078" s="622"/>
      <c r="E1078" s="623"/>
      <c r="F1078" s="623"/>
      <c r="G1078" s="624"/>
      <c r="H1078" s="149"/>
      <c r="I1078" s="622"/>
      <c r="J1078" s="622"/>
      <c r="K1078" s="622"/>
    </row>
    <row r="1079" ht="14.25">
      <c r="A1079" s="149"/>
      <c r="B1079" s="663"/>
      <c r="C1079" s="663"/>
      <c r="D1079" s="622"/>
      <c r="E1079" s="623"/>
      <c r="F1079" s="623"/>
      <c r="G1079" s="624"/>
      <c r="H1079" s="149"/>
      <c r="I1079" s="622"/>
      <c r="J1079" s="622"/>
      <c r="K1079" s="622"/>
    </row>
    <row r="1080" ht="14.25">
      <c r="A1080" s="149"/>
      <c r="B1080" s="663"/>
      <c r="C1080" s="663"/>
      <c r="D1080" s="622"/>
      <c r="E1080" s="623"/>
      <c r="F1080" s="623"/>
      <c r="G1080" s="624"/>
      <c r="H1080" s="149"/>
      <c r="I1080" s="622"/>
      <c r="J1080" s="622"/>
      <c r="K1080" s="622"/>
    </row>
    <row r="1081" ht="14.25">
      <c r="A1081" s="149"/>
      <c r="B1081" s="663"/>
      <c r="C1081" s="663"/>
      <c r="D1081" s="622"/>
      <c r="E1081" s="623"/>
      <c r="F1081" s="623"/>
      <c r="G1081" s="624"/>
      <c r="H1081" s="149"/>
      <c r="I1081" s="622"/>
      <c r="J1081" s="622"/>
      <c r="K1081" s="622"/>
    </row>
    <row r="1082" ht="14.25">
      <c r="A1082" s="149"/>
      <c r="B1082" s="663"/>
      <c r="C1082" s="663"/>
      <c r="D1082" s="622"/>
      <c r="E1082" s="623"/>
      <c r="F1082" s="623"/>
      <c r="G1082" s="624"/>
      <c r="H1082" s="149"/>
      <c r="I1082" s="622"/>
      <c r="J1082" s="622"/>
      <c r="K1082" s="622"/>
    </row>
    <row r="1083" ht="14.25">
      <c r="A1083" s="149"/>
      <c r="B1083" s="663"/>
      <c r="C1083" s="663"/>
      <c r="D1083" s="622"/>
      <c r="E1083" s="623"/>
      <c r="F1083" s="623"/>
      <c r="G1083" s="624"/>
      <c r="H1083" s="149"/>
      <c r="I1083" s="622"/>
      <c r="J1083" s="622"/>
      <c r="K1083" s="622"/>
    </row>
    <row r="1084" ht="14.25">
      <c r="A1084" s="149"/>
      <c r="B1084" s="663"/>
      <c r="C1084" s="663"/>
      <c r="D1084" s="622"/>
      <c r="E1084" s="623"/>
      <c r="F1084" s="623"/>
      <c r="G1084" s="624"/>
      <c r="H1084" s="149"/>
      <c r="I1084" s="622"/>
      <c r="J1084" s="622"/>
      <c r="K1084" s="622"/>
    </row>
    <row r="1085" ht="14.25">
      <c r="A1085" s="149"/>
      <c r="B1085" s="663"/>
      <c r="C1085" s="663"/>
      <c r="D1085" s="622"/>
      <c r="E1085" s="623"/>
      <c r="F1085" s="623"/>
      <c r="G1085" s="624"/>
      <c r="H1085" s="149"/>
      <c r="I1085" s="622"/>
      <c r="J1085" s="622"/>
      <c r="K1085" s="622"/>
    </row>
    <row r="1086" ht="14.25">
      <c r="A1086" s="149"/>
      <c r="B1086" s="663"/>
      <c r="C1086" s="663"/>
      <c r="D1086" s="622"/>
      <c r="E1086" s="623"/>
      <c r="F1086" s="623"/>
      <c r="G1086" s="624"/>
      <c r="H1086" s="149"/>
      <c r="I1086" s="622"/>
      <c r="J1086" s="622"/>
      <c r="K1086" s="622"/>
    </row>
    <row r="1087" ht="14.25">
      <c r="A1087" s="149"/>
      <c r="B1087" s="663"/>
      <c r="C1087" s="663"/>
      <c r="D1087" s="622"/>
      <c r="E1087" s="623"/>
      <c r="F1087" s="623"/>
      <c r="G1087" s="624"/>
      <c r="H1087" s="149"/>
      <c r="I1087" s="622"/>
      <c r="J1087" s="622"/>
      <c r="K1087" s="622"/>
    </row>
    <row r="1088" ht="14.25">
      <c r="A1088" s="149"/>
      <c r="B1088" s="663"/>
      <c r="C1088" s="663"/>
      <c r="D1088" s="622"/>
      <c r="E1088" s="623"/>
      <c r="F1088" s="623"/>
      <c r="G1088" s="624"/>
      <c r="H1088" s="149"/>
      <c r="I1088" s="622"/>
      <c r="J1088" s="622"/>
      <c r="K1088" s="622"/>
    </row>
    <row r="1089" ht="14.25">
      <c r="A1089" s="149"/>
      <c r="B1089" s="663"/>
      <c r="C1089" s="663"/>
      <c r="D1089" s="622"/>
      <c r="E1089" s="623"/>
      <c r="F1089" s="623"/>
      <c r="G1089" s="624"/>
      <c r="H1089" s="149"/>
      <c r="I1089" s="622"/>
      <c r="J1089" s="622"/>
      <c r="K1089" s="622"/>
    </row>
    <row r="1090" ht="14.25">
      <c r="A1090" s="149"/>
      <c r="B1090" s="663"/>
      <c r="C1090" s="663"/>
      <c r="D1090" s="622"/>
      <c r="E1090" s="623"/>
      <c r="F1090" s="623"/>
      <c r="G1090" s="624"/>
      <c r="H1090" s="149"/>
      <c r="I1090" s="622"/>
      <c r="J1090" s="622"/>
      <c r="K1090" s="622"/>
    </row>
    <row r="1091" ht="14.25">
      <c r="A1091" s="149"/>
      <c r="B1091" s="663"/>
      <c r="C1091" s="663"/>
      <c r="D1091" s="622"/>
      <c r="E1091" s="623"/>
      <c r="F1091" s="623"/>
      <c r="G1091" s="624"/>
      <c r="H1091" s="149"/>
      <c r="I1091" s="622"/>
      <c r="J1091" s="622"/>
      <c r="K1091" s="622"/>
    </row>
    <row r="1092" ht="14.25">
      <c r="A1092" s="149"/>
      <c r="B1092" s="663"/>
      <c r="C1092" s="663"/>
      <c r="D1092" s="622"/>
      <c r="E1092" s="623"/>
      <c r="F1092" s="623"/>
      <c r="G1092" s="624"/>
      <c r="H1092" s="149"/>
      <c r="I1092" s="622"/>
      <c r="J1092" s="622"/>
      <c r="K1092" s="622"/>
    </row>
    <row r="1093" ht="14.25">
      <c r="A1093" s="149"/>
      <c r="B1093" s="663"/>
      <c r="C1093" s="663"/>
      <c r="D1093" s="622"/>
      <c r="E1093" s="623"/>
      <c r="F1093" s="623"/>
      <c r="G1093" s="624"/>
      <c r="H1093" s="149"/>
      <c r="I1093" s="622"/>
      <c r="J1093" s="622"/>
      <c r="K1093" s="622"/>
    </row>
    <row r="1094" ht="14.25">
      <c r="A1094" s="149"/>
      <c r="B1094" s="663"/>
      <c r="C1094" s="663"/>
      <c r="D1094" s="622"/>
      <c r="E1094" s="623"/>
      <c r="F1094" s="623"/>
      <c r="G1094" s="624"/>
      <c r="H1094" s="149"/>
      <c r="I1094" s="622"/>
      <c r="J1094" s="622"/>
      <c r="K1094" s="622"/>
    </row>
    <row r="1095" ht="14.25">
      <c r="A1095" s="149"/>
      <c r="B1095" s="663"/>
      <c r="C1095" s="663"/>
      <c r="D1095" s="622"/>
      <c r="E1095" s="623"/>
      <c r="F1095" s="623"/>
      <c r="G1095" s="624"/>
      <c r="H1095" s="149"/>
      <c r="I1095" s="622"/>
      <c r="J1095" s="622"/>
      <c r="K1095" s="622"/>
    </row>
    <row r="1096" ht="14.25">
      <c r="A1096" s="149"/>
      <c r="B1096" s="663"/>
      <c r="C1096" s="663"/>
      <c r="D1096" s="622"/>
      <c r="E1096" s="623"/>
      <c r="F1096" s="623"/>
      <c r="G1096" s="624"/>
      <c r="H1096" s="149"/>
      <c r="I1096" s="622"/>
      <c r="J1096" s="622"/>
      <c r="K1096" s="622"/>
    </row>
    <row r="1097" ht="14.25">
      <c r="A1097" s="149"/>
      <c r="B1097" s="663"/>
      <c r="C1097" s="663"/>
      <c r="D1097" s="622"/>
      <c r="E1097" s="623"/>
      <c r="F1097" s="623"/>
      <c r="G1097" s="624"/>
      <c r="H1097" s="149"/>
      <c r="I1097" s="622"/>
      <c r="J1097" s="622"/>
      <c r="K1097" s="622"/>
    </row>
    <row r="1098" ht="14.25">
      <c r="A1098" s="149"/>
      <c r="B1098" s="663"/>
      <c r="C1098" s="663"/>
      <c r="D1098" s="622"/>
      <c r="E1098" s="623"/>
      <c r="F1098" s="623"/>
      <c r="G1098" s="624"/>
      <c r="H1098" s="149"/>
      <c r="I1098" s="622"/>
      <c r="J1098" s="622"/>
      <c r="K1098" s="622"/>
    </row>
    <row r="1099" ht="14.25">
      <c r="A1099" s="149"/>
      <c r="B1099" s="663"/>
      <c r="C1099" s="663"/>
      <c r="D1099" s="622"/>
      <c r="E1099" s="623"/>
      <c r="F1099" s="623"/>
      <c r="G1099" s="624"/>
      <c r="H1099" s="149"/>
      <c r="I1099" s="622"/>
      <c r="J1099" s="622"/>
      <c r="K1099" s="622"/>
    </row>
    <row r="1100" ht="14.25">
      <c r="A1100" s="149"/>
      <c r="B1100" s="663"/>
      <c r="C1100" s="663"/>
      <c r="D1100" s="622"/>
      <c r="E1100" s="623"/>
      <c r="F1100" s="623"/>
      <c r="G1100" s="624"/>
      <c r="H1100" s="149"/>
      <c r="I1100" s="622"/>
      <c r="J1100" s="622"/>
      <c r="K1100" s="622"/>
    </row>
    <row r="1101" ht="14.25">
      <c r="A1101" s="149"/>
      <c r="B1101" s="663"/>
      <c r="C1101" s="663"/>
      <c r="D1101" s="622"/>
      <c r="E1101" s="623"/>
      <c r="F1101" s="623"/>
      <c r="G1101" s="624"/>
      <c r="H1101" s="149"/>
      <c r="I1101" s="622"/>
      <c r="J1101" s="622"/>
      <c r="K1101" s="622"/>
    </row>
    <row r="1102" ht="14.25">
      <c r="A1102" s="149"/>
      <c r="B1102" s="663"/>
      <c r="C1102" s="663"/>
      <c r="D1102" s="622"/>
      <c r="E1102" s="623"/>
      <c r="F1102" s="623"/>
      <c r="G1102" s="624"/>
      <c r="H1102" s="149"/>
      <c r="I1102" s="622"/>
      <c r="J1102" s="622"/>
      <c r="K1102" s="622"/>
    </row>
    <row r="1103" ht="14.25">
      <c r="A1103" s="149"/>
      <c r="B1103" s="663"/>
      <c r="C1103" s="663"/>
      <c r="D1103" s="622"/>
      <c r="E1103" s="623"/>
      <c r="F1103" s="623"/>
      <c r="G1103" s="624"/>
      <c r="H1103" s="149"/>
      <c r="I1103" s="622"/>
      <c r="J1103" s="622"/>
      <c r="K1103" s="622"/>
    </row>
    <row r="1104" ht="14.25">
      <c r="A1104" s="149"/>
      <c r="B1104" s="663"/>
      <c r="C1104" s="663"/>
      <c r="D1104" s="622"/>
      <c r="E1104" s="623"/>
      <c r="F1104" s="623"/>
      <c r="G1104" s="624"/>
      <c r="H1104" s="149"/>
      <c r="I1104" s="622"/>
      <c r="J1104" s="622"/>
      <c r="K1104" s="622"/>
    </row>
    <row r="1105" ht="14.25">
      <c r="A1105" s="149"/>
      <c r="B1105" s="663"/>
      <c r="C1105" s="663"/>
      <c r="D1105" s="622"/>
      <c r="E1105" s="623"/>
      <c r="F1105" s="623"/>
      <c r="G1105" s="624"/>
      <c r="H1105" s="149"/>
      <c r="I1105" s="622"/>
      <c r="J1105" s="622"/>
      <c r="K1105" s="622"/>
    </row>
    <row r="1106" ht="14.25">
      <c r="A1106" s="149"/>
      <c r="B1106" s="663"/>
      <c r="C1106" s="663"/>
      <c r="D1106" s="622"/>
      <c r="E1106" s="623"/>
      <c r="F1106" s="623"/>
      <c r="G1106" s="624"/>
      <c r="H1106" s="149"/>
      <c r="I1106" s="622"/>
      <c r="J1106" s="622"/>
      <c r="K1106" s="622"/>
    </row>
    <row r="1107" ht="14.25">
      <c r="A1107" s="149"/>
      <c r="B1107" s="663"/>
      <c r="C1107" s="663"/>
      <c r="D1107" s="622"/>
      <c r="E1107" s="623"/>
      <c r="F1107" s="623"/>
      <c r="G1107" s="624"/>
      <c r="H1107" s="149"/>
      <c r="I1107" s="622"/>
      <c r="J1107" s="622"/>
      <c r="K1107" s="622"/>
    </row>
    <row r="1108" ht="14.25">
      <c r="A1108" s="149"/>
      <c r="B1108" s="663"/>
      <c r="C1108" s="663"/>
      <c r="D1108" s="622"/>
      <c r="E1108" s="623"/>
      <c r="F1108" s="623"/>
      <c r="G1108" s="624"/>
      <c r="H1108" s="149"/>
      <c r="I1108" s="622"/>
      <c r="J1108" s="622"/>
      <c r="K1108" s="622"/>
    </row>
    <row r="1109" ht="14.25">
      <c r="A1109" s="149"/>
      <c r="B1109" s="663"/>
      <c r="C1109" s="663"/>
      <c r="D1109" s="622"/>
      <c r="E1109" s="623"/>
      <c r="F1109" s="623"/>
      <c r="G1109" s="624"/>
      <c r="H1109" s="149"/>
      <c r="I1109" s="622"/>
      <c r="J1109" s="622"/>
      <c r="K1109" s="622"/>
    </row>
    <row r="1110" ht="14.25">
      <c r="A1110" s="149"/>
      <c r="B1110" s="663"/>
      <c r="C1110" s="663"/>
      <c r="D1110" s="622"/>
      <c r="E1110" s="623"/>
      <c r="F1110" s="623"/>
      <c r="G1110" s="624"/>
      <c r="H1110" s="149"/>
      <c r="I1110" s="622"/>
      <c r="J1110" s="622"/>
      <c r="K1110" s="622"/>
    </row>
    <row r="1111" ht="14.25">
      <c r="A1111" s="149"/>
      <c r="B1111" s="663"/>
      <c r="C1111" s="663"/>
      <c r="D1111" s="622"/>
      <c r="E1111" s="623"/>
      <c r="F1111" s="623"/>
      <c r="G1111" s="624"/>
      <c r="H1111" s="149"/>
      <c r="I1111" s="622"/>
      <c r="J1111" s="622"/>
      <c r="K1111" s="622"/>
    </row>
    <row r="1112" ht="14.25">
      <c r="A1112" s="149"/>
      <c r="B1112" s="663"/>
      <c r="C1112" s="663"/>
      <c r="D1112" s="622"/>
      <c r="E1112" s="623"/>
      <c r="F1112" s="623"/>
      <c r="G1112" s="624"/>
      <c r="H1112" s="149"/>
      <c r="I1112" s="622"/>
      <c r="J1112" s="622"/>
      <c r="K1112" s="622"/>
    </row>
    <row r="1113" ht="14.25">
      <c r="A1113" s="149"/>
      <c r="B1113" s="663"/>
      <c r="C1113" s="663"/>
      <c r="D1113" s="622"/>
      <c r="E1113" s="623"/>
      <c r="F1113" s="623"/>
      <c r="G1113" s="624"/>
      <c r="H1113" s="149"/>
      <c r="I1113" s="622"/>
      <c r="J1113" s="622"/>
      <c r="K1113" s="622"/>
    </row>
    <row r="1114" ht="14.25">
      <c r="A1114" s="149"/>
      <c r="B1114" s="663"/>
      <c r="C1114" s="663"/>
      <c r="D1114" s="622"/>
      <c r="E1114" s="623"/>
      <c r="F1114" s="623"/>
      <c r="G1114" s="624"/>
      <c r="H1114" s="149"/>
      <c r="I1114" s="622"/>
      <c r="J1114" s="622"/>
      <c r="K1114" s="622"/>
    </row>
    <row r="1115" ht="14.25">
      <c r="A1115" s="149"/>
      <c r="B1115" s="663"/>
      <c r="C1115" s="663"/>
      <c r="D1115" s="622"/>
      <c r="E1115" s="623"/>
      <c r="F1115" s="623"/>
      <c r="G1115" s="624"/>
      <c r="H1115" s="149"/>
      <c r="I1115" s="622"/>
      <c r="J1115" s="622"/>
      <c r="K1115" s="622"/>
    </row>
    <row r="1116" ht="14.25">
      <c r="A1116" s="149"/>
      <c r="B1116" s="663"/>
      <c r="C1116" s="663"/>
      <c r="D1116" s="622"/>
      <c r="E1116" s="623"/>
      <c r="F1116" s="623"/>
      <c r="G1116" s="624"/>
      <c r="H1116" s="149"/>
      <c r="I1116" s="622"/>
      <c r="J1116" s="622"/>
      <c r="K1116" s="622"/>
    </row>
    <row r="1117" ht="14.25">
      <c r="A1117" s="149"/>
      <c r="B1117" s="663"/>
      <c r="C1117" s="663"/>
      <c r="D1117" s="622"/>
      <c r="E1117" s="623"/>
      <c r="F1117" s="623"/>
      <c r="G1117" s="624"/>
      <c r="H1117" s="149"/>
      <c r="I1117" s="622"/>
      <c r="J1117" s="622"/>
      <c r="K1117" s="622"/>
    </row>
    <row r="1118" ht="14.25">
      <c r="A1118" s="149"/>
      <c r="B1118" s="663"/>
      <c r="C1118" s="663"/>
      <c r="D1118" s="622"/>
      <c r="E1118" s="623"/>
      <c r="F1118" s="623"/>
      <c r="G1118" s="624"/>
      <c r="H1118" s="149"/>
      <c r="I1118" s="622"/>
      <c r="J1118" s="622"/>
      <c r="K1118" s="622"/>
    </row>
    <row r="1119" ht="14.25">
      <c r="A1119" s="149"/>
      <c r="B1119" s="663"/>
      <c r="C1119" s="663"/>
      <c r="D1119" s="622"/>
      <c r="E1119" s="623"/>
      <c r="F1119" s="623"/>
      <c r="G1119" s="624"/>
      <c r="H1119" s="149"/>
      <c r="I1119" s="622"/>
      <c r="J1119" s="622"/>
      <c r="K1119" s="622"/>
    </row>
    <row r="1120" ht="14.25">
      <c r="A1120" s="149"/>
      <c r="B1120" s="663"/>
      <c r="C1120" s="663"/>
      <c r="D1120" s="622"/>
      <c r="E1120" s="623"/>
      <c r="F1120" s="623"/>
      <c r="G1120" s="624"/>
      <c r="H1120" s="149"/>
      <c r="I1120" s="622"/>
      <c r="J1120" s="622"/>
      <c r="K1120" s="622"/>
    </row>
    <row r="1121" ht="14.25">
      <c r="A1121" s="149"/>
      <c r="B1121" s="663"/>
      <c r="C1121" s="663"/>
      <c r="D1121" s="622"/>
      <c r="E1121" s="623"/>
      <c r="F1121" s="623"/>
      <c r="G1121" s="624"/>
      <c r="H1121" s="149"/>
      <c r="I1121" s="622"/>
      <c r="J1121" s="622"/>
      <c r="K1121" s="622"/>
    </row>
    <row r="1122" ht="14.25">
      <c r="A1122" s="149"/>
      <c r="B1122" s="663"/>
      <c r="C1122" s="663"/>
      <c r="D1122" s="622"/>
      <c r="E1122" s="623"/>
      <c r="F1122" s="623"/>
      <c r="G1122" s="624"/>
      <c r="H1122" s="149"/>
      <c r="I1122" s="622"/>
      <c r="J1122" s="622"/>
      <c r="K1122" s="622"/>
    </row>
    <row r="1123" ht="14.25">
      <c r="A1123" s="149"/>
      <c r="B1123" s="663"/>
      <c r="C1123" s="663"/>
      <c r="D1123" s="622"/>
      <c r="E1123" s="623"/>
      <c r="F1123" s="623"/>
      <c r="G1123" s="624"/>
      <c r="H1123" s="149"/>
      <c r="I1123" s="622"/>
      <c r="J1123" s="622"/>
      <c r="K1123" s="622"/>
    </row>
    <row r="1124" ht="14.25">
      <c r="A1124" s="149"/>
      <c r="B1124" s="663"/>
      <c r="C1124" s="663"/>
      <c r="D1124" s="622"/>
      <c r="E1124" s="623"/>
      <c r="F1124" s="623"/>
      <c r="G1124" s="624"/>
      <c r="H1124" s="149"/>
      <c r="I1124" s="622"/>
      <c r="J1124" s="622"/>
      <c r="K1124" s="622"/>
    </row>
    <row r="1125" ht="14.25">
      <c r="A1125" s="149"/>
      <c r="B1125" s="663"/>
      <c r="C1125" s="663"/>
      <c r="D1125" s="622"/>
      <c r="E1125" s="623"/>
      <c r="F1125" s="623"/>
      <c r="G1125" s="624"/>
      <c r="H1125" s="149"/>
      <c r="I1125" s="622"/>
      <c r="J1125" s="622"/>
      <c r="K1125" s="622"/>
    </row>
    <row r="1126" ht="14.25">
      <c r="A1126" s="149"/>
      <c r="B1126" s="663"/>
      <c r="C1126" s="663"/>
      <c r="D1126" s="622"/>
      <c r="E1126" s="623"/>
      <c r="F1126" s="623"/>
      <c r="G1126" s="624"/>
      <c r="H1126" s="149"/>
      <c r="I1126" s="622"/>
      <c r="J1126" s="622"/>
      <c r="K1126" s="622"/>
    </row>
    <row r="1127" ht="14.25">
      <c r="A1127" s="149"/>
      <c r="B1127" s="663"/>
      <c r="C1127" s="663"/>
      <c r="D1127" s="622"/>
      <c r="E1127" s="623"/>
      <c r="F1127" s="623"/>
      <c r="G1127" s="624"/>
      <c r="H1127" s="149"/>
      <c r="I1127" s="622"/>
      <c r="J1127" s="622"/>
      <c r="K1127" s="622"/>
    </row>
    <row r="1128" ht="14.25">
      <c r="A1128" s="149"/>
      <c r="B1128" s="663"/>
      <c r="C1128" s="663"/>
      <c r="D1128" s="622"/>
      <c r="E1128" s="623"/>
      <c r="F1128" s="623"/>
      <c r="G1128" s="624"/>
      <c r="H1128" s="149"/>
      <c r="I1128" s="622"/>
      <c r="J1128" s="622"/>
      <c r="K1128" s="622"/>
    </row>
    <row r="1129" ht="14.25">
      <c r="A1129" s="149"/>
      <c r="B1129" s="663"/>
      <c r="C1129" s="663"/>
      <c r="D1129" s="622"/>
      <c r="E1129" s="623"/>
      <c r="F1129" s="623"/>
      <c r="G1129" s="624"/>
      <c r="H1129" s="149"/>
      <c r="I1129" s="622"/>
      <c r="J1129" s="622"/>
      <c r="K1129" s="622"/>
    </row>
    <row r="1130" ht="14.25">
      <c r="A1130" s="149"/>
      <c r="B1130" s="663"/>
      <c r="C1130" s="663"/>
      <c r="D1130" s="622"/>
      <c r="E1130" s="623"/>
      <c r="F1130" s="623"/>
      <c r="G1130" s="624"/>
      <c r="H1130" s="149"/>
      <c r="I1130" s="622"/>
      <c r="J1130" s="622"/>
      <c r="K1130" s="622"/>
    </row>
    <row r="1131" ht="14.25">
      <c r="A1131" s="149"/>
      <c r="B1131" s="663"/>
      <c r="C1131" s="663"/>
      <c r="D1131" s="622"/>
      <c r="E1131" s="623"/>
      <c r="F1131" s="623"/>
      <c r="G1131" s="624"/>
      <c r="H1131" s="149"/>
      <c r="I1131" s="622"/>
      <c r="J1131" s="622"/>
      <c r="K1131" s="622"/>
    </row>
    <row r="1132" ht="14.25">
      <c r="A1132" s="149"/>
      <c r="B1132" s="663"/>
      <c r="C1132" s="663"/>
      <c r="D1132" s="622"/>
      <c r="E1132" s="623"/>
      <c r="F1132" s="623"/>
      <c r="G1132" s="624"/>
      <c r="H1132" s="149"/>
      <c r="I1132" s="622"/>
      <c r="J1132" s="622"/>
      <c r="K1132" s="622"/>
    </row>
    <row r="1133" ht="14.25">
      <c r="A1133" s="149"/>
      <c r="B1133" s="663"/>
      <c r="C1133" s="663"/>
      <c r="D1133" s="622"/>
      <c r="E1133" s="623"/>
      <c r="F1133" s="623"/>
      <c r="G1133" s="624"/>
      <c r="H1133" s="149"/>
      <c r="I1133" s="622"/>
      <c r="J1133" s="622"/>
      <c r="K1133" s="622"/>
    </row>
    <row r="1134" ht="14.25">
      <c r="A1134" s="149"/>
      <c r="B1134" s="663"/>
      <c r="C1134" s="663"/>
      <c r="D1134" s="622"/>
      <c r="E1134" s="623"/>
      <c r="F1134" s="623"/>
      <c r="G1134" s="624"/>
      <c r="H1134" s="149"/>
      <c r="I1134" s="622"/>
      <c r="J1134" s="622"/>
      <c r="K1134" s="622"/>
    </row>
    <row r="1135" ht="14.25">
      <c r="A1135" s="149"/>
      <c r="B1135" s="663"/>
      <c r="C1135" s="663"/>
      <c r="D1135" s="622"/>
      <c r="E1135" s="623"/>
      <c r="F1135" s="623"/>
      <c r="G1135" s="624"/>
      <c r="H1135" s="149"/>
      <c r="I1135" s="622"/>
      <c r="J1135" s="622"/>
      <c r="K1135" s="622"/>
    </row>
    <row r="1136" ht="14.25">
      <c r="A1136" s="149"/>
      <c r="B1136" s="663"/>
      <c r="C1136" s="663"/>
      <c r="D1136" s="622"/>
      <c r="E1136" s="623"/>
      <c r="F1136" s="623"/>
      <c r="G1136" s="624"/>
      <c r="H1136" s="149"/>
      <c r="I1136" s="622"/>
      <c r="J1136" s="622"/>
      <c r="K1136" s="622"/>
    </row>
    <row r="1137" ht="14.25">
      <c r="A1137" s="149"/>
      <c r="B1137" s="663"/>
      <c r="C1137" s="663"/>
      <c r="D1137" s="622"/>
      <c r="E1137" s="623"/>
      <c r="F1137" s="623"/>
      <c r="G1137" s="624"/>
      <c r="H1137" s="149"/>
      <c r="I1137" s="622"/>
      <c r="J1137" s="622"/>
      <c r="K1137" s="622"/>
    </row>
    <row r="1138" ht="14.25">
      <c r="A1138" s="149"/>
      <c r="B1138" s="663"/>
      <c r="C1138" s="663"/>
      <c r="D1138" s="622"/>
      <c r="E1138" s="623"/>
      <c r="F1138" s="623"/>
      <c r="G1138" s="624"/>
      <c r="H1138" s="149"/>
      <c r="I1138" s="622"/>
      <c r="J1138" s="622"/>
      <c r="K1138" s="622"/>
    </row>
    <row r="1139" ht="14.25">
      <c r="A1139" s="149"/>
      <c r="B1139" s="663"/>
      <c r="C1139" s="663"/>
      <c r="D1139" s="622"/>
      <c r="E1139" s="623"/>
      <c r="F1139" s="623"/>
      <c r="G1139" s="624"/>
      <c r="H1139" s="149"/>
      <c r="I1139" s="622"/>
      <c r="J1139" s="622"/>
      <c r="K1139" s="622"/>
    </row>
    <row r="1140" ht="14.25">
      <c r="A1140" s="149"/>
      <c r="B1140" s="663"/>
      <c r="C1140" s="663"/>
      <c r="D1140" s="622"/>
      <c r="E1140" s="623"/>
      <c r="F1140" s="623"/>
      <c r="G1140" s="624"/>
      <c r="H1140" s="149"/>
      <c r="I1140" s="622"/>
      <c r="J1140" s="622"/>
      <c r="K1140" s="622"/>
    </row>
    <row r="1141" ht="14.25">
      <c r="A1141" s="149"/>
      <c r="B1141" s="663"/>
      <c r="C1141" s="663"/>
      <c r="D1141" s="622"/>
      <c r="E1141" s="623"/>
      <c r="F1141" s="623"/>
      <c r="G1141" s="624"/>
      <c r="H1141" s="149"/>
      <c r="I1141" s="622"/>
      <c r="J1141" s="622"/>
      <c r="K1141" s="622"/>
    </row>
    <row r="1142" ht="14.25">
      <c r="A1142" s="149"/>
      <c r="B1142" s="663"/>
      <c r="C1142" s="663"/>
      <c r="D1142" s="622"/>
      <c r="E1142" s="623"/>
      <c r="F1142" s="623"/>
      <c r="G1142" s="624"/>
      <c r="H1142" s="149"/>
      <c r="I1142" s="622"/>
      <c r="J1142" s="622"/>
      <c r="K1142" s="622"/>
    </row>
    <row r="1143" ht="14.25">
      <c r="A1143" s="149"/>
      <c r="B1143" s="663"/>
      <c r="C1143" s="663"/>
      <c r="D1143" s="622"/>
      <c r="E1143" s="623"/>
      <c r="F1143" s="623"/>
      <c r="G1143" s="624"/>
      <c r="H1143" s="149"/>
      <c r="I1143" s="622"/>
      <c r="J1143" s="622"/>
      <c r="K1143" s="622"/>
    </row>
    <row r="1144" ht="14.25">
      <c r="A1144" s="149"/>
      <c r="B1144" s="663"/>
      <c r="C1144" s="663"/>
      <c r="D1144" s="622"/>
      <c r="E1144" s="623"/>
      <c r="F1144" s="623"/>
      <c r="G1144" s="624"/>
      <c r="H1144" s="149"/>
      <c r="I1144" s="622"/>
      <c r="J1144" s="622"/>
      <c r="K1144" s="622"/>
    </row>
    <row r="1145" ht="14.25">
      <c r="A1145" s="149"/>
      <c r="B1145" s="663"/>
      <c r="C1145" s="663"/>
      <c r="D1145" s="622"/>
      <c r="E1145" s="623"/>
      <c r="F1145" s="623"/>
      <c r="G1145" s="624"/>
      <c r="H1145" s="149"/>
      <c r="I1145" s="622"/>
      <c r="J1145" s="622"/>
      <c r="K1145" s="622"/>
    </row>
    <row r="1146" ht="14.25">
      <c r="A1146" s="149"/>
      <c r="B1146" s="663"/>
      <c r="C1146" s="663"/>
      <c r="D1146" s="622"/>
      <c r="E1146" s="623"/>
      <c r="F1146" s="623"/>
      <c r="G1146" s="624"/>
      <c r="H1146" s="149"/>
      <c r="I1146" s="622"/>
      <c r="J1146" s="622"/>
      <c r="K1146" s="622"/>
    </row>
    <row r="1147" ht="14.25">
      <c r="A1147" s="149"/>
      <c r="B1147" s="663"/>
      <c r="C1147" s="663"/>
      <c r="D1147" s="622"/>
      <c r="E1147" s="623"/>
      <c r="F1147" s="623"/>
      <c r="G1147" s="624"/>
      <c r="H1147" s="149"/>
      <c r="I1147" s="622"/>
      <c r="J1147" s="622"/>
      <c r="K1147" s="622"/>
    </row>
    <row r="1148" ht="14.25">
      <c r="A1148" s="149"/>
      <c r="B1148" s="663"/>
      <c r="C1148" s="663"/>
      <c r="D1148" s="622"/>
      <c r="E1148" s="623"/>
      <c r="F1148" s="623"/>
      <c r="G1148" s="624"/>
      <c r="H1148" s="149"/>
      <c r="I1148" s="622"/>
      <c r="J1148" s="622"/>
      <c r="K1148" s="622"/>
    </row>
    <row r="1149" ht="14.25">
      <c r="A1149" s="149"/>
      <c r="B1149" s="663"/>
      <c r="C1149" s="663"/>
      <c r="D1149" s="622"/>
      <c r="E1149" s="623"/>
      <c r="F1149" s="623"/>
      <c r="G1149" s="624"/>
      <c r="H1149" s="149"/>
      <c r="I1149" s="622"/>
      <c r="J1149" s="622"/>
      <c r="K1149" s="622"/>
    </row>
    <row r="1150" ht="14.25">
      <c r="A1150" s="149"/>
      <c r="B1150" s="663"/>
      <c r="C1150" s="663"/>
      <c r="D1150" s="622"/>
      <c r="E1150" s="623"/>
      <c r="F1150" s="623"/>
      <c r="G1150" s="624"/>
      <c r="H1150" s="149"/>
      <c r="I1150" s="622"/>
      <c r="J1150" s="622"/>
      <c r="K1150" s="622"/>
    </row>
    <row r="1151" ht="14.25">
      <c r="A1151" s="149"/>
      <c r="B1151" s="663"/>
      <c r="C1151" s="663"/>
      <c r="D1151" s="622"/>
      <c r="E1151" s="623"/>
      <c r="F1151" s="623"/>
      <c r="G1151" s="624"/>
      <c r="H1151" s="149"/>
      <c r="I1151" s="622"/>
      <c r="J1151" s="622"/>
      <c r="K1151" s="622"/>
    </row>
    <row r="1152" ht="14.25">
      <c r="A1152" s="149"/>
      <c r="B1152" s="663"/>
      <c r="C1152" s="663"/>
      <c r="D1152" s="622"/>
      <c r="E1152" s="623"/>
      <c r="F1152" s="623"/>
      <c r="G1152" s="624"/>
      <c r="H1152" s="149"/>
      <c r="I1152" s="622"/>
      <c r="J1152" s="622"/>
      <c r="K1152" s="622"/>
    </row>
    <row r="1153" ht="14.25">
      <c r="A1153" s="149"/>
      <c r="B1153" s="663"/>
      <c r="C1153" s="663"/>
      <c r="D1153" s="622"/>
      <c r="E1153" s="623"/>
      <c r="F1153" s="623"/>
      <c r="G1153" s="624"/>
      <c r="H1153" s="149"/>
      <c r="I1153" s="622"/>
      <c r="J1153" s="622"/>
      <c r="K1153" s="622"/>
    </row>
    <row r="1154" ht="14.25">
      <c r="A1154" s="149"/>
      <c r="B1154" s="663"/>
      <c r="C1154" s="663"/>
      <c r="D1154" s="622"/>
      <c r="E1154" s="623"/>
      <c r="F1154" s="623"/>
      <c r="G1154" s="624"/>
      <c r="H1154" s="149"/>
      <c r="I1154" s="622"/>
      <c r="J1154" s="622"/>
      <c r="K1154" s="622"/>
    </row>
    <row r="1155" ht="14.25">
      <c r="A1155" s="149"/>
      <c r="B1155" s="663"/>
      <c r="C1155" s="663"/>
      <c r="D1155" s="622"/>
      <c r="E1155" s="623"/>
      <c r="F1155" s="623"/>
      <c r="G1155" s="624"/>
      <c r="H1155" s="149"/>
      <c r="I1155" s="622"/>
      <c r="J1155" s="622"/>
      <c r="K1155" s="622"/>
    </row>
    <row r="1156" ht="14.25">
      <c r="A1156" s="149"/>
      <c r="B1156" s="663"/>
      <c r="C1156" s="663"/>
      <c r="D1156" s="622"/>
      <c r="E1156" s="623"/>
      <c r="F1156" s="623"/>
      <c r="G1156" s="624"/>
      <c r="H1156" s="149"/>
      <c r="I1156" s="622"/>
      <c r="J1156" s="622"/>
      <c r="K1156" s="622"/>
    </row>
    <row r="1157" ht="14.25">
      <c r="A1157" s="149"/>
      <c r="B1157" s="663"/>
      <c r="C1157" s="663"/>
      <c r="D1157" s="622"/>
      <c r="E1157" s="623"/>
      <c r="F1157" s="623"/>
      <c r="G1157" s="624"/>
      <c r="H1157" s="149"/>
      <c r="I1157" s="622"/>
      <c r="J1157" s="622"/>
      <c r="K1157" s="622"/>
    </row>
    <row r="1158" ht="14.25">
      <c r="A1158" s="149"/>
      <c r="B1158" s="663"/>
      <c r="C1158" s="663"/>
      <c r="D1158" s="622"/>
      <c r="E1158" s="623"/>
      <c r="F1158" s="623"/>
      <c r="G1158" s="624"/>
      <c r="H1158" s="149"/>
      <c r="I1158" s="622"/>
      <c r="J1158" s="622"/>
      <c r="K1158" s="622"/>
    </row>
    <row r="1159" ht="14.25">
      <c r="A1159" s="149"/>
      <c r="B1159" s="663"/>
      <c r="C1159" s="663"/>
      <c r="D1159" s="622"/>
      <c r="E1159" s="623"/>
      <c r="F1159" s="623"/>
      <c r="G1159" s="624"/>
      <c r="H1159" s="149"/>
      <c r="I1159" s="622"/>
      <c r="J1159" s="622"/>
      <c r="K1159" s="622"/>
    </row>
    <row r="1160" ht="14.25">
      <c r="A1160" s="149"/>
      <c r="B1160" s="663"/>
      <c r="C1160" s="663"/>
      <c r="D1160" s="622"/>
      <c r="E1160" s="623"/>
      <c r="F1160" s="623"/>
      <c r="G1160" s="624"/>
      <c r="H1160" s="149"/>
      <c r="I1160" s="622"/>
      <c r="J1160" s="622"/>
      <c r="K1160" s="622"/>
    </row>
    <row r="1161" ht="14.25">
      <c r="A1161" s="149"/>
      <c r="B1161" s="663"/>
      <c r="C1161" s="663"/>
      <c r="D1161" s="622"/>
      <c r="E1161" s="623"/>
      <c r="F1161" s="623"/>
      <c r="G1161" s="624"/>
      <c r="H1161" s="149"/>
      <c r="I1161" s="622"/>
      <c r="J1161" s="622"/>
      <c r="K1161" s="622"/>
    </row>
    <row r="1162" ht="14.25">
      <c r="A1162" s="149"/>
      <c r="B1162" s="663"/>
      <c r="C1162" s="663"/>
      <c r="D1162" s="622"/>
      <c r="E1162" s="623"/>
      <c r="F1162" s="623"/>
      <c r="G1162" s="624"/>
      <c r="H1162" s="149"/>
      <c r="I1162" s="622"/>
      <c r="J1162" s="622"/>
      <c r="K1162" s="622"/>
    </row>
    <row r="1163" ht="14.25">
      <c r="A1163" s="149"/>
      <c r="B1163" s="663"/>
      <c r="C1163" s="663"/>
      <c r="D1163" s="622"/>
      <c r="E1163" s="623"/>
      <c r="F1163" s="623"/>
      <c r="G1163" s="624"/>
      <c r="H1163" s="149"/>
      <c r="I1163" s="622"/>
      <c r="J1163" s="622"/>
      <c r="K1163" s="622"/>
    </row>
    <row r="1164" ht="14.25">
      <c r="A1164" s="149"/>
      <c r="B1164" s="663"/>
      <c r="C1164" s="663"/>
      <c r="D1164" s="622"/>
      <c r="E1164" s="623"/>
      <c r="F1164" s="623"/>
      <c r="G1164" s="624"/>
      <c r="H1164" s="149"/>
      <c r="I1164" s="622"/>
      <c r="J1164" s="622"/>
      <c r="K1164" s="622"/>
    </row>
    <row r="1165" ht="14.25">
      <c r="A1165" s="149"/>
      <c r="B1165" s="663"/>
      <c r="C1165" s="663"/>
      <c r="D1165" s="622"/>
      <c r="E1165" s="623"/>
      <c r="F1165" s="623"/>
      <c r="G1165" s="624"/>
      <c r="H1165" s="149"/>
      <c r="I1165" s="622"/>
      <c r="J1165" s="622"/>
      <c r="K1165" s="622"/>
    </row>
    <row r="1166" ht="14.25">
      <c r="A1166" s="149"/>
      <c r="B1166" s="663"/>
      <c r="C1166" s="663"/>
      <c r="D1166" s="622"/>
      <c r="E1166" s="623"/>
      <c r="F1166" s="623"/>
      <c r="G1166" s="624"/>
      <c r="H1166" s="149"/>
      <c r="I1166" s="622"/>
      <c r="J1166" s="622"/>
      <c r="K1166" s="622"/>
    </row>
    <row r="1167" ht="14.25">
      <c r="A1167" s="149"/>
      <c r="B1167" s="663"/>
      <c r="C1167" s="663"/>
      <c r="D1167" s="622"/>
      <c r="E1167" s="623"/>
      <c r="F1167" s="623"/>
      <c r="G1167" s="624"/>
      <c r="H1167" s="149"/>
      <c r="I1167" s="622"/>
      <c r="J1167" s="622"/>
      <c r="K1167" s="622"/>
    </row>
    <row r="1168" ht="14.25">
      <c r="A1168" s="149"/>
      <c r="B1168" s="663"/>
      <c r="C1168" s="663"/>
      <c r="D1168" s="622"/>
      <c r="E1168" s="623"/>
      <c r="F1168" s="623"/>
      <c r="G1168" s="624"/>
      <c r="H1168" s="149"/>
      <c r="I1168" s="622"/>
      <c r="J1168" s="622"/>
      <c r="K1168" s="622"/>
    </row>
    <row r="1169" ht="14.25">
      <c r="A1169" s="149"/>
      <c r="B1169" s="663"/>
      <c r="C1169" s="663"/>
      <c r="D1169" s="622"/>
      <c r="E1169" s="623"/>
      <c r="F1169" s="623"/>
      <c r="G1169" s="624"/>
      <c r="H1169" s="149"/>
      <c r="I1169" s="622"/>
      <c r="J1169" s="622"/>
      <c r="K1169" s="622"/>
    </row>
    <row r="1170" ht="14.25">
      <c r="A1170" s="149"/>
      <c r="B1170" s="663"/>
      <c r="C1170" s="663"/>
      <c r="D1170" s="622"/>
      <c r="E1170" s="623"/>
      <c r="F1170" s="623"/>
      <c r="G1170" s="624"/>
      <c r="H1170" s="149"/>
      <c r="I1170" s="622"/>
      <c r="J1170" s="622"/>
      <c r="K1170" s="622"/>
    </row>
    <row r="1171" ht="14.25">
      <c r="A1171" s="149"/>
      <c r="B1171" s="663"/>
      <c r="C1171" s="663"/>
      <c r="D1171" s="622"/>
      <c r="E1171" s="623"/>
      <c r="F1171" s="623"/>
      <c r="G1171" s="624"/>
      <c r="H1171" s="149"/>
      <c r="I1171" s="622"/>
      <c r="J1171" s="622"/>
      <c r="K1171" s="622"/>
    </row>
    <row r="1172" ht="14.25">
      <c r="A1172" s="149"/>
      <c r="B1172" s="663"/>
      <c r="C1172" s="663"/>
      <c r="D1172" s="622"/>
      <c r="E1172" s="623"/>
      <c r="F1172" s="623"/>
      <c r="G1172" s="624"/>
      <c r="H1172" s="149"/>
      <c r="I1172" s="622"/>
      <c r="J1172" s="622"/>
      <c r="K1172" s="622"/>
    </row>
    <row r="1173" ht="14.25">
      <c r="A1173" s="149"/>
      <c r="B1173" s="663"/>
      <c r="C1173" s="663"/>
      <c r="D1173" s="622"/>
      <c r="E1173" s="623"/>
      <c r="F1173" s="623"/>
      <c r="G1173" s="624"/>
      <c r="H1173" s="149"/>
      <c r="I1173" s="622"/>
      <c r="J1173" s="622"/>
      <c r="K1173" s="622"/>
    </row>
    <row r="1174" ht="14.25">
      <c r="A1174" s="149"/>
      <c r="B1174" s="663"/>
      <c r="C1174" s="663"/>
      <c r="D1174" s="622"/>
      <c r="E1174" s="623"/>
      <c r="F1174" s="623"/>
      <c r="G1174" s="624"/>
      <c r="H1174" s="149"/>
      <c r="I1174" s="622"/>
      <c r="J1174" s="622"/>
      <c r="K1174" s="622"/>
    </row>
    <row r="1175" ht="14.25">
      <c r="A1175" s="149"/>
      <c r="B1175" s="663"/>
      <c r="C1175" s="663"/>
      <c r="D1175" s="622"/>
      <c r="E1175" s="623"/>
      <c r="F1175" s="623"/>
      <c r="G1175" s="624"/>
      <c r="H1175" s="149"/>
      <c r="I1175" s="622"/>
      <c r="J1175" s="622"/>
      <c r="K1175" s="622"/>
    </row>
    <row r="1176" ht="14.25">
      <c r="A1176" s="149"/>
      <c r="B1176" s="663"/>
      <c r="C1176" s="663"/>
      <c r="D1176" s="622"/>
      <c r="E1176" s="623"/>
      <c r="F1176" s="623"/>
      <c r="G1176" s="624"/>
      <c r="H1176" s="149"/>
      <c r="I1176" s="622"/>
      <c r="J1176" s="622"/>
      <c r="K1176" s="622"/>
    </row>
    <row r="1177" ht="14.25">
      <c r="A1177" s="149"/>
      <c r="B1177" s="663"/>
      <c r="C1177" s="663"/>
      <c r="D1177" s="622"/>
      <c r="E1177" s="623"/>
      <c r="F1177" s="623"/>
      <c r="G1177" s="624"/>
      <c r="H1177" s="149"/>
      <c r="I1177" s="622"/>
      <c r="J1177" s="622"/>
      <c r="K1177" s="622"/>
    </row>
    <row r="1178" ht="14.25">
      <c r="A1178" s="149"/>
      <c r="B1178" s="663"/>
      <c r="C1178" s="663"/>
      <c r="D1178" s="622"/>
      <c r="E1178" s="623"/>
      <c r="F1178" s="623"/>
      <c r="G1178" s="624"/>
      <c r="H1178" s="149"/>
      <c r="I1178" s="622"/>
      <c r="J1178" s="622"/>
      <c r="K1178" s="622"/>
    </row>
    <row r="1179" ht="14.25">
      <c r="A1179" s="149"/>
      <c r="B1179" s="663"/>
      <c r="C1179" s="663"/>
      <c r="D1179" s="622"/>
      <c r="E1179" s="623"/>
      <c r="F1179" s="623"/>
      <c r="G1179" s="624"/>
      <c r="H1179" s="149"/>
      <c r="I1179" s="622"/>
      <c r="J1179" s="622"/>
      <c r="K1179" s="622"/>
    </row>
    <row r="1180" ht="14.25">
      <c r="A1180" s="149"/>
      <c r="B1180" s="663"/>
      <c r="C1180" s="663"/>
      <c r="D1180" s="622"/>
      <c r="E1180" s="623"/>
      <c r="F1180" s="623"/>
      <c r="G1180" s="624"/>
      <c r="H1180" s="149"/>
      <c r="I1180" s="622"/>
      <c r="J1180" s="622"/>
      <c r="K1180" s="622"/>
    </row>
    <row r="1181" ht="14.25">
      <c r="A1181" s="149"/>
      <c r="B1181" s="663"/>
      <c r="C1181" s="663"/>
      <c r="D1181" s="622"/>
      <c r="E1181" s="623"/>
      <c r="F1181" s="623"/>
      <c r="G1181" s="624"/>
      <c r="H1181" s="149"/>
      <c r="I1181" s="622"/>
      <c r="J1181" s="622"/>
      <c r="K1181" s="622"/>
    </row>
    <row r="1182" ht="14.25">
      <c r="A1182" s="149"/>
      <c r="B1182" s="663"/>
      <c r="C1182" s="663"/>
      <c r="D1182" s="622"/>
      <c r="E1182" s="623"/>
      <c r="F1182" s="623"/>
      <c r="G1182" s="624"/>
      <c r="H1182" s="149"/>
      <c r="I1182" s="622"/>
      <c r="J1182" s="622"/>
      <c r="K1182" s="622"/>
    </row>
    <row r="1183" ht="14.25">
      <c r="A1183" s="149"/>
      <c r="B1183" s="663"/>
      <c r="C1183" s="663"/>
      <c r="D1183" s="622"/>
      <c r="E1183" s="623"/>
      <c r="F1183" s="623"/>
      <c r="G1183" s="624"/>
      <c r="H1183" s="149"/>
      <c r="I1183" s="622"/>
      <c r="J1183" s="622"/>
      <c r="K1183" s="622"/>
    </row>
    <row r="1184" ht="14.25">
      <c r="A1184" s="149"/>
      <c r="B1184" s="663"/>
      <c r="C1184" s="663"/>
      <c r="D1184" s="622"/>
      <c r="E1184" s="623"/>
      <c r="F1184" s="623"/>
      <c r="G1184" s="624"/>
      <c r="H1184" s="149"/>
      <c r="I1184" s="622"/>
      <c r="J1184" s="622"/>
      <c r="K1184" s="622"/>
    </row>
    <row r="1185" ht="14.25">
      <c r="A1185" s="149"/>
      <c r="B1185" s="663"/>
      <c r="C1185" s="663"/>
      <c r="D1185" s="622"/>
      <c r="E1185" s="623"/>
      <c r="F1185" s="623"/>
      <c r="G1185" s="624"/>
      <c r="H1185" s="149"/>
      <c r="I1185" s="622"/>
      <c r="J1185" s="622"/>
      <c r="K1185" s="622"/>
    </row>
    <row r="1186" ht="14.25">
      <c r="A1186" s="149"/>
      <c r="B1186" s="663"/>
      <c r="C1186" s="663"/>
      <c r="D1186" s="622"/>
      <c r="E1186" s="623"/>
      <c r="F1186" s="623"/>
      <c r="G1186" s="624"/>
      <c r="H1186" s="149"/>
      <c r="I1186" s="622"/>
      <c r="J1186" s="622"/>
      <c r="K1186" s="622"/>
    </row>
    <row r="1187" ht="14.25">
      <c r="A1187" s="149"/>
      <c r="B1187" s="663"/>
      <c r="C1187" s="663"/>
      <c r="D1187" s="622"/>
      <c r="E1187" s="623"/>
      <c r="F1187" s="623"/>
      <c r="G1187" s="624"/>
      <c r="H1187" s="149"/>
      <c r="I1187" s="622"/>
      <c r="J1187" s="622"/>
      <c r="K1187" s="622"/>
    </row>
    <row r="1188" ht="14.25">
      <c r="A1188" s="149"/>
      <c r="B1188" s="663"/>
      <c r="C1188" s="663"/>
      <c r="D1188" s="622"/>
      <c r="E1188" s="623"/>
      <c r="F1188" s="623"/>
      <c r="G1188" s="624"/>
      <c r="H1188" s="149"/>
      <c r="I1188" s="622"/>
      <c r="J1188" s="622"/>
      <c r="K1188" s="622"/>
    </row>
    <row r="1189" ht="14.25">
      <c r="A1189" s="149"/>
      <c r="B1189" s="663"/>
      <c r="C1189" s="663"/>
      <c r="D1189" s="622"/>
      <c r="E1189" s="623"/>
      <c r="F1189" s="623"/>
      <c r="G1189" s="624"/>
      <c r="H1189" s="149"/>
      <c r="I1189" s="622"/>
      <c r="J1189" s="622"/>
      <c r="K1189" s="622"/>
    </row>
    <row r="1190" ht="14.25">
      <c r="A1190" s="149"/>
      <c r="B1190" s="663"/>
      <c r="C1190" s="663"/>
      <c r="D1190" s="622"/>
      <c r="E1190" s="623"/>
      <c r="F1190" s="623"/>
      <c r="G1190" s="624"/>
      <c r="H1190" s="149"/>
      <c r="I1190" s="622"/>
      <c r="J1190" s="622"/>
      <c r="K1190" s="622"/>
    </row>
    <row r="1191" ht="14.25">
      <c r="A1191" s="149"/>
      <c r="B1191" s="663"/>
      <c r="C1191" s="663"/>
      <c r="D1191" s="622"/>
      <c r="E1191" s="623"/>
      <c r="F1191" s="623"/>
      <c r="G1191" s="624"/>
      <c r="H1191" s="149"/>
      <c r="I1191" s="622"/>
      <c r="J1191" s="622"/>
      <c r="K1191" s="622"/>
    </row>
    <row r="1192" ht="14.25">
      <c r="A1192" s="149"/>
      <c r="B1192" s="663"/>
      <c r="C1192" s="663"/>
      <c r="D1192" s="622"/>
      <c r="E1192" s="623"/>
      <c r="F1192" s="623"/>
      <c r="G1192" s="624"/>
      <c r="H1192" s="149"/>
      <c r="I1192" s="622"/>
      <c r="J1192" s="622"/>
      <c r="K1192" s="622"/>
    </row>
    <row r="1193" ht="14.25">
      <c r="A1193" s="149"/>
      <c r="B1193" s="663"/>
      <c r="C1193" s="663"/>
      <c r="D1193" s="622"/>
      <c r="E1193" s="623"/>
      <c r="F1193" s="623"/>
      <c r="G1193" s="624"/>
      <c r="H1193" s="149"/>
      <c r="I1193" s="622"/>
      <c r="J1193" s="622"/>
      <c r="K1193" s="622"/>
    </row>
    <row r="1194" ht="14.25">
      <c r="A1194" s="149"/>
      <c r="B1194" s="663"/>
      <c r="C1194" s="663"/>
      <c r="D1194" s="622"/>
      <c r="E1194" s="623"/>
      <c r="F1194" s="623"/>
      <c r="G1194" s="624"/>
      <c r="H1194" s="149"/>
      <c r="I1194" s="622"/>
      <c r="J1194" s="622"/>
      <c r="K1194" s="622"/>
    </row>
    <row r="1195" ht="14.25">
      <c r="A1195" s="149"/>
      <c r="B1195" s="663"/>
      <c r="C1195" s="663"/>
      <c r="D1195" s="622"/>
      <c r="E1195" s="623"/>
      <c r="F1195" s="623"/>
      <c r="G1195" s="624"/>
      <c r="H1195" s="149"/>
      <c r="I1195" s="622"/>
      <c r="J1195" s="622"/>
      <c r="K1195" s="622"/>
    </row>
    <row r="1196" ht="14.25">
      <c r="A1196" s="149"/>
      <c r="B1196" s="663"/>
      <c r="C1196" s="663"/>
      <c r="D1196" s="622"/>
      <c r="E1196" s="623"/>
      <c r="F1196" s="623"/>
      <c r="G1196" s="624"/>
      <c r="H1196" s="149"/>
      <c r="I1196" s="622"/>
      <c r="J1196" s="622"/>
      <c r="K1196" s="622"/>
    </row>
    <row r="1197" ht="14.25">
      <c r="A1197" s="149"/>
      <c r="B1197" s="663"/>
      <c r="C1197" s="663"/>
      <c r="D1197" s="622"/>
      <c r="E1197" s="623"/>
      <c r="F1197" s="623"/>
      <c r="G1197" s="624"/>
      <c r="H1197" s="149"/>
      <c r="I1197" s="622"/>
      <c r="J1197" s="622"/>
      <c r="K1197" s="622"/>
    </row>
    <row r="1198" ht="14.25">
      <c r="A1198" s="149"/>
      <c r="B1198" s="663"/>
      <c r="C1198" s="663"/>
      <c r="D1198" s="622"/>
      <c r="E1198" s="623"/>
      <c r="F1198" s="623"/>
      <c r="G1198" s="624"/>
      <c r="H1198" s="149"/>
      <c r="I1198" s="622"/>
      <c r="J1198" s="622"/>
      <c r="K1198" s="622"/>
    </row>
    <row r="1199" ht="14.25">
      <c r="A1199" s="149"/>
      <c r="B1199" s="663"/>
      <c r="C1199" s="663"/>
      <c r="D1199" s="622"/>
      <c r="E1199" s="623"/>
      <c r="F1199" s="623"/>
      <c r="G1199" s="624"/>
      <c r="H1199" s="149"/>
      <c r="I1199" s="622"/>
      <c r="J1199" s="622"/>
      <c r="K1199" s="622"/>
    </row>
    <row r="1200" ht="14.25">
      <c r="A1200" s="149"/>
      <c r="B1200" s="663"/>
      <c r="C1200" s="663"/>
      <c r="D1200" s="622"/>
      <c r="E1200" s="623"/>
      <c r="F1200" s="623"/>
      <c r="G1200" s="624"/>
      <c r="H1200" s="149"/>
      <c r="I1200" s="622"/>
      <c r="J1200" s="622"/>
      <c r="K1200" s="622"/>
    </row>
    <row r="1201" ht="14.25">
      <c r="A1201" s="149"/>
      <c r="B1201" s="663"/>
      <c r="C1201" s="663"/>
      <c r="D1201" s="622"/>
      <c r="E1201" s="623"/>
      <c r="F1201" s="623"/>
      <c r="G1201" s="624"/>
      <c r="H1201" s="149"/>
      <c r="I1201" s="622"/>
      <c r="J1201" s="622"/>
      <c r="K1201" s="622"/>
    </row>
    <row r="1202" ht="14.25">
      <c r="A1202" s="149"/>
      <c r="B1202" s="663"/>
      <c r="C1202" s="663"/>
      <c r="D1202" s="622"/>
      <c r="E1202" s="623"/>
      <c r="F1202" s="623"/>
      <c r="G1202" s="624"/>
      <c r="H1202" s="149"/>
      <c r="I1202" s="622"/>
      <c r="J1202" s="622"/>
      <c r="K1202" s="622"/>
    </row>
    <row r="1203" ht="14.25">
      <c r="A1203" s="149"/>
      <c r="B1203" s="663"/>
      <c r="C1203" s="663"/>
      <c r="D1203" s="622"/>
      <c r="E1203" s="623"/>
      <c r="F1203" s="623"/>
      <c r="G1203" s="624"/>
      <c r="H1203" s="149"/>
      <c r="I1203" s="622"/>
      <c r="J1203" s="622"/>
      <c r="K1203" s="622"/>
    </row>
    <row r="1204" ht="14.25">
      <c r="A1204" s="149"/>
      <c r="B1204" s="663"/>
      <c r="C1204" s="663"/>
      <c r="D1204" s="622"/>
      <c r="E1204" s="623"/>
      <c r="F1204" s="623"/>
      <c r="G1204" s="624"/>
      <c r="H1204" s="149"/>
      <c r="I1204" s="622"/>
      <c r="J1204" s="622"/>
      <c r="K1204" s="622"/>
    </row>
    <row r="1205" ht="14.25">
      <c r="A1205" s="149"/>
      <c r="B1205" s="663"/>
      <c r="C1205" s="663"/>
      <c r="D1205" s="622"/>
      <c r="E1205" s="623"/>
      <c r="F1205" s="623"/>
      <c r="G1205" s="624"/>
      <c r="H1205" s="149"/>
      <c r="I1205" s="622"/>
      <c r="J1205" s="622"/>
      <c r="K1205" s="622"/>
    </row>
    <row r="1206" ht="14.25">
      <c r="A1206" s="149"/>
      <c r="B1206" s="663"/>
      <c r="C1206" s="663"/>
      <c r="D1206" s="622"/>
      <c r="E1206" s="623"/>
      <c r="F1206" s="623"/>
      <c r="G1206" s="624"/>
      <c r="H1206" s="149"/>
      <c r="I1206" s="622"/>
      <c r="J1206" s="622"/>
      <c r="K1206" s="622"/>
    </row>
    <row r="1207" ht="14.25">
      <c r="A1207" s="149"/>
      <c r="B1207" s="663"/>
      <c r="C1207" s="663"/>
      <c r="D1207" s="622"/>
      <c r="E1207" s="623"/>
      <c r="F1207" s="623"/>
      <c r="G1207" s="624"/>
      <c r="H1207" s="149"/>
      <c r="I1207" s="622"/>
      <c r="J1207" s="622"/>
      <c r="K1207" s="622"/>
    </row>
    <row r="1208" ht="14.25">
      <c r="A1208" s="149"/>
      <c r="B1208" s="663"/>
      <c r="C1208" s="663"/>
      <c r="D1208" s="622"/>
      <c r="E1208" s="623"/>
      <c r="F1208" s="623"/>
      <c r="G1208" s="624"/>
      <c r="H1208" s="149"/>
      <c r="I1208" s="622"/>
      <c r="J1208" s="622"/>
      <c r="K1208" s="622"/>
    </row>
    <row r="1209" ht="14.25">
      <c r="A1209" s="149"/>
      <c r="B1209" s="663"/>
      <c r="C1209" s="663"/>
      <c r="D1209" s="622"/>
      <c r="E1209" s="623"/>
      <c r="F1209" s="623"/>
      <c r="G1209" s="624"/>
      <c r="H1209" s="149"/>
      <c r="I1209" s="622"/>
      <c r="J1209" s="622"/>
      <c r="K1209" s="622"/>
    </row>
    <row r="1210" ht="14.25">
      <c r="A1210" s="149"/>
      <c r="B1210" s="663"/>
      <c r="C1210" s="663"/>
      <c r="D1210" s="622"/>
      <c r="E1210" s="623"/>
      <c r="F1210" s="623"/>
      <c r="G1210" s="624"/>
      <c r="H1210" s="149"/>
      <c r="I1210" s="622"/>
      <c r="J1210" s="622"/>
      <c r="K1210" s="622"/>
    </row>
    <row r="1211" ht="14.25">
      <c r="A1211" s="149"/>
      <c r="B1211" s="663"/>
      <c r="C1211" s="663"/>
      <c r="D1211" s="622"/>
      <c r="E1211" s="623"/>
      <c r="F1211" s="623"/>
      <c r="G1211" s="624"/>
      <c r="H1211" s="149"/>
      <c r="I1211" s="622"/>
      <c r="J1211" s="622"/>
      <c r="K1211" s="622"/>
    </row>
    <row r="1212" ht="14.25">
      <c r="A1212" s="149"/>
      <c r="B1212" s="663"/>
      <c r="C1212" s="663"/>
      <c r="D1212" s="622"/>
      <c r="E1212" s="623"/>
      <c r="F1212" s="623"/>
      <c r="G1212" s="624"/>
      <c r="H1212" s="149"/>
      <c r="I1212" s="622"/>
      <c r="J1212" s="622"/>
      <c r="K1212" s="622"/>
    </row>
    <row r="1213" ht="14.25">
      <c r="A1213" s="149"/>
      <c r="B1213" s="663"/>
      <c r="C1213" s="663"/>
      <c r="D1213" s="622"/>
      <c r="E1213" s="623"/>
      <c r="F1213" s="623"/>
      <c r="G1213" s="624"/>
      <c r="H1213" s="149"/>
      <c r="I1213" s="622"/>
      <c r="J1213" s="622"/>
      <c r="K1213" s="622"/>
    </row>
    <row r="1214" ht="14.25">
      <c r="A1214" s="149"/>
      <c r="B1214" s="663"/>
      <c r="C1214" s="663"/>
      <c r="D1214" s="622"/>
      <c r="E1214" s="623"/>
      <c r="F1214" s="623"/>
      <c r="G1214" s="624"/>
      <c r="H1214" s="149"/>
      <c r="I1214" s="622"/>
      <c r="J1214" s="622"/>
      <c r="K1214" s="622"/>
    </row>
    <row r="1215" ht="14.25">
      <c r="A1215" s="149"/>
      <c r="B1215" s="663"/>
      <c r="C1215" s="663"/>
      <c r="D1215" s="622"/>
      <c r="E1215" s="623"/>
      <c r="F1215" s="623"/>
      <c r="G1215" s="624"/>
      <c r="H1215" s="149"/>
      <c r="I1215" s="622"/>
      <c r="J1215" s="622"/>
      <c r="K1215" s="622"/>
    </row>
    <row r="1216" ht="14.25">
      <c r="A1216" s="149"/>
      <c r="B1216" s="663"/>
      <c r="C1216" s="663"/>
      <c r="D1216" s="622"/>
      <c r="E1216" s="623"/>
      <c r="F1216" s="623"/>
      <c r="G1216" s="624"/>
      <c r="H1216" s="149"/>
      <c r="I1216" s="622"/>
      <c r="J1216" s="622"/>
      <c r="K1216" s="622"/>
    </row>
    <row r="1217" ht="14.25">
      <c r="A1217" s="149"/>
      <c r="B1217" s="663"/>
      <c r="C1217" s="663"/>
      <c r="D1217" s="622"/>
      <c r="E1217" s="623"/>
      <c r="F1217" s="623"/>
      <c r="G1217" s="624"/>
      <c r="H1217" s="149"/>
      <c r="I1217" s="622"/>
      <c r="J1217" s="622"/>
      <c r="K1217" s="622"/>
    </row>
    <row r="1218" ht="14.25">
      <c r="A1218" s="149"/>
      <c r="B1218" s="663"/>
      <c r="C1218" s="663"/>
      <c r="D1218" s="622"/>
      <c r="E1218" s="623"/>
      <c r="F1218" s="623"/>
      <c r="G1218" s="624"/>
      <c r="H1218" s="149"/>
      <c r="I1218" s="622"/>
      <c r="J1218" s="622"/>
      <c r="K1218" s="622"/>
    </row>
    <row r="1219" ht="14.25">
      <c r="A1219" s="149"/>
      <c r="B1219" s="663"/>
      <c r="C1219" s="663"/>
      <c r="D1219" s="622"/>
      <c r="E1219" s="623"/>
      <c r="F1219" s="623"/>
      <c r="G1219" s="624"/>
      <c r="H1219" s="149"/>
      <c r="I1219" s="622"/>
      <c r="J1219" s="622"/>
      <c r="K1219" s="622"/>
    </row>
    <row r="1220" ht="14.25">
      <c r="A1220" s="149"/>
      <c r="B1220" s="663"/>
      <c r="C1220" s="663"/>
      <c r="D1220" s="622"/>
      <c r="E1220" s="623"/>
      <c r="F1220" s="623"/>
      <c r="G1220" s="624"/>
      <c r="H1220" s="149"/>
      <c r="I1220" s="622"/>
      <c r="J1220" s="622"/>
      <c r="K1220" s="622"/>
    </row>
    <row r="1221" ht="14.25">
      <c r="A1221" s="149"/>
      <c r="B1221" s="663"/>
      <c r="C1221" s="663"/>
      <c r="D1221" s="622"/>
      <c r="E1221" s="623"/>
      <c r="F1221" s="623"/>
      <c r="G1221" s="624"/>
      <c r="H1221" s="149"/>
      <c r="I1221" s="622"/>
      <c r="J1221" s="622"/>
      <c r="K1221" s="622"/>
    </row>
    <row r="1222" ht="14.25">
      <c r="A1222" s="149"/>
      <c r="B1222" s="663"/>
      <c r="C1222" s="663"/>
      <c r="D1222" s="622"/>
      <c r="E1222" s="623"/>
      <c r="F1222" s="623"/>
      <c r="G1222" s="624"/>
      <c r="H1222" s="149"/>
      <c r="I1222" s="622"/>
      <c r="J1222" s="622"/>
      <c r="K1222" s="622"/>
    </row>
    <row r="1223" ht="14.25">
      <c r="A1223" s="149"/>
      <c r="B1223" s="663"/>
      <c r="C1223" s="663"/>
      <c r="D1223" s="622"/>
      <c r="E1223" s="623"/>
      <c r="F1223" s="623"/>
      <c r="G1223" s="624"/>
      <c r="H1223" s="149"/>
      <c r="I1223" s="622"/>
      <c r="J1223" s="622"/>
      <c r="K1223" s="622"/>
    </row>
    <row r="1224" ht="14.25">
      <c r="A1224" s="149"/>
      <c r="B1224" s="663"/>
      <c r="C1224" s="663"/>
      <c r="D1224" s="622"/>
      <c r="E1224" s="623"/>
      <c r="F1224" s="623"/>
      <c r="G1224" s="624"/>
      <c r="H1224" s="149"/>
      <c r="I1224" s="622"/>
      <c r="J1224" s="622"/>
      <c r="K1224" s="622"/>
    </row>
    <row r="1225" ht="14.25">
      <c r="A1225" s="149"/>
      <c r="B1225" s="663"/>
      <c r="C1225" s="663"/>
      <c r="D1225" s="622"/>
      <c r="E1225" s="623"/>
      <c r="F1225" s="623"/>
      <c r="G1225" s="624"/>
      <c r="H1225" s="149"/>
      <c r="I1225" s="622"/>
      <c r="J1225" s="622"/>
      <c r="K1225" s="622"/>
    </row>
    <row r="1226" ht="14.25">
      <c r="A1226" s="149"/>
      <c r="B1226" s="663"/>
      <c r="C1226" s="663"/>
      <c r="D1226" s="622"/>
      <c r="E1226" s="623"/>
      <c r="F1226" s="623"/>
      <c r="G1226" s="624"/>
      <c r="H1226" s="149"/>
      <c r="I1226" s="622"/>
      <c r="J1226" s="622"/>
      <c r="K1226" s="622"/>
    </row>
    <row r="1227" ht="14.25">
      <c r="A1227" s="149"/>
      <c r="B1227" s="663"/>
      <c r="C1227" s="663"/>
      <c r="D1227" s="622"/>
      <c r="E1227" s="623"/>
      <c r="F1227" s="623"/>
      <c r="G1227" s="624"/>
      <c r="H1227" s="149"/>
      <c r="I1227" s="622"/>
      <c r="J1227" s="622"/>
      <c r="K1227" s="622"/>
    </row>
    <row r="1228" ht="14.25">
      <c r="A1228" s="149"/>
      <c r="B1228" s="663"/>
      <c r="C1228" s="663"/>
      <c r="D1228" s="622"/>
      <c r="E1228" s="623"/>
      <c r="F1228" s="623"/>
      <c r="G1228" s="624"/>
      <c r="H1228" s="149"/>
      <c r="I1228" s="622"/>
      <c r="J1228" s="622"/>
      <c r="K1228" s="622"/>
    </row>
    <row r="1229" ht="14.25">
      <c r="A1229" s="149"/>
      <c r="B1229" s="663"/>
      <c r="C1229" s="663"/>
      <c r="D1229" s="622"/>
      <c r="E1229" s="623"/>
      <c r="F1229" s="623"/>
      <c r="G1229" s="624"/>
      <c r="H1229" s="149"/>
      <c r="I1229" s="622"/>
      <c r="J1229" s="622"/>
      <c r="K1229" s="622"/>
    </row>
    <row r="1230" ht="14.25">
      <c r="A1230" s="149"/>
      <c r="B1230" s="663"/>
      <c r="C1230" s="663"/>
      <c r="D1230" s="622"/>
      <c r="E1230" s="623"/>
      <c r="F1230" s="623"/>
      <c r="G1230" s="624"/>
      <c r="H1230" s="149"/>
      <c r="I1230" s="622"/>
      <c r="J1230" s="622"/>
      <c r="K1230" s="622"/>
    </row>
    <row r="1231" ht="14.25">
      <c r="A1231" s="149"/>
      <c r="B1231" s="663"/>
      <c r="C1231" s="663"/>
      <c r="D1231" s="622"/>
      <c r="E1231" s="623"/>
      <c r="F1231" s="623"/>
      <c r="G1231" s="624"/>
      <c r="H1231" s="149"/>
      <c r="I1231" s="622"/>
      <c r="J1231" s="622"/>
      <c r="K1231" s="622"/>
    </row>
    <row r="1232" ht="14.25">
      <c r="A1232" s="149"/>
      <c r="B1232" s="663"/>
      <c r="C1232" s="663"/>
      <c r="D1232" s="622"/>
      <c r="E1232" s="623"/>
      <c r="F1232" s="623"/>
      <c r="G1232" s="624"/>
      <c r="H1232" s="149"/>
      <c r="I1232" s="622"/>
      <c r="J1232" s="622"/>
      <c r="K1232" s="622"/>
    </row>
    <row r="1233" ht="14.25">
      <c r="A1233" s="149"/>
      <c r="B1233" s="663"/>
      <c r="C1233" s="663"/>
      <c r="D1233" s="622"/>
      <c r="E1233" s="623"/>
      <c r="F1233" s="623"/>
      <c r="G1233" s="624"/>
      <c r="H1233" s="149"/>
      <c r="I1233" s="622"/>
      <c r="J1233" s="622"/>
      <c r="K1233" s="622"/>
    </row>
    <row r="1234" ht="14.25">
      <c r="A1234" s="149"/>
      <c r="B1234" s="663"/>
      <c r="C1234" s="663"/>
      <c r="D1234" s="622"/>
      <c r="E1234" s="623"/>
      <c r="F1234" s="623"/>
      <c r="G1234" s="624"/>
      <c r="H1234" s="149"/>
      <c r="I1234" s="622"/>
      <c r="J1234" s="622"/>
      <c r="K1234" s="622"/>
    </row>
    <row r="1235" ht="14.25">
      <c r="A1235" s="149"/>
      <c r="B1235" s="663"/>
      <c r="C1235" s="663"/>
      <c r="D1235" s="622"/>
      <c r="E1235" s="623"/>
      <c r="F1235" s="623"/>
      <c r="G1235" s="624"/>
      <c r="H1235" s="149"/>
      <c r="I1235" s="622"/>
      <c r="J1235" s="622"/>
      <c r="K1235" s="622"/>
    </row>
    <row r="1236" ht="14.25">
      <c r="A1236" s="149"/>
      <c r="B1236" s="663"/>
      <c r="C1236" s="663"/>
      <c r="D1236" s="622"/>
      <c r="E1236" s="623"/>
      <c r="F1236" s="623"/>
      <c r="G1236" s="624"/>
      <c r="H1236" s="149"/>
      <c r="I1236" s="622"/>
      <c r="J1236" s="622"/>
      <c r="K1236" s="622"/>
    </row>
    <row r="1237" ht="14.25">
      <c r="A1237" s="149"/>
      <c r="B1237" s="663"/>
      <c r="C1237" s="663"/>
      <c r="D1237" s="622"/>
      <c r="E1237" s="623"/>
      <c r="F1237" s="623"/>
      <c r="G1237" s="624"/>
      <c r="H1237" s="149"/>
      <c r="I1237" s="622"/>
      <c r="J1237" s="622"/>
      <c r="K1237" s="622"/>
    </row>
    <row r="1238" ht="14.25">
      <c r="A1238" s="149"/>
      <c r="B1238" s="663"/>
      <c r="C1238" s="663"/>
      <c r="D1238" s="622"/>
      <c r="E1238" s="623"/>
      <c r="F1238" s="623"/>
      <c r="G1238" s="624"/>
      <c r="H1238" s="149"/>
      <c r="I1238" s="622"/>
      <c r="J1238" s="622"/>
      <c r="K1238" s="622"/>
    </row>
    <row r="1239" ht="14.25">
      <c r="A1239" s="149"/>
      <c r="B1239" s="663"/>
      <c r="C1239" s="663"/>
      <c r="D1239" s="622"/>
      <c r="E1239" s="623"/>
      <c r="F1239" s="623"/>
      <c r="G1239" s="624"/>
      <c r="H1239" s="149"/>
      <c r="I1239" s="622"/>
      <c r="J1239" s="622"/>
      <c r="K1239" s="622"/>
    </row>
    <row r="1240" ht="14.25">
      <c r="A1240" s="149"/>
      <c r="B1240" s="663"/>
      <c r="C1240" s="663"/>
      <c r="D1240" s="622"/>
      <c r="E1240" s="623"/>
      <c r="F1240" s="623"/>
      <c r="G1240" s="624"/>
      <c r="H1240" s="149"/>
      <c r="I1240" s="622"/>
      <c r="J1240" s="622"/>
      <c r="K1240" s="622"/>
    </row>
    <row r="1241" ht="14.25">
      <c r="A1241" s="149"/>
      <c r="B1241" s="663"/>
      <c r="C1241" s="663"/>
      <c r="D1241" s="622"/>
      <c r="E1241" s="623"/>
      <c r="F1241" s="623"/>
      <c r="G1241" s="624"/>
      <c r="H1241" s="149"/>
      <c r="I1241" s="622"/>
      <c r="J1241" s="622"/>
      <c r="K1241" s="622"/>
    </row>
    <row r="1242" ht="14.25">
      <c r="A1242" s="149"/>
      <c r="B1242" s="663"/>
      <c r="C1242" s="663"/>
      <c r="D1242" s="622"/>
      <c r="E1242" s="623"/>
      <c r="F1242" s="623"/>
      <c r="G1242" s="624"/>
      <c r="H1242" s="149"/>
      <c r="I1242" s="622"/>
      <c r="J1242" s="622"/>
      <c r="K1242" s="622"/>
    </row>
    <row r="1243" ht="14.25">
      <c r="A1243" s="149"/>
      <c r="B1243" s="663"/>
      <c r="C1243" s="663"/>
      <c r="D1243" s="622"/>
      <c r="E1243" s="623"/>
      <c r="F1243" s="623"/>
      <c r="G1243" s="624"/>
      <c r="H1243" s="149"/>
      <c r="I1243" s="622"/>
      <c r="J1243" s="622"/>
      <c r="K1243" s="622"/>
    </row>
    <row r="1244" ht="14.25">
      <c r="A1244" s="149"/>
      <c r="B1244" s="663"/>
      <c r="C1244" s="663"/>
      <c r="D1244" s="622"/>
      <c r="E1244" s="623"/>
      <c r="F1244" s="623"/>
      <c r="G1244" s="624"/>
      <c r="H1244" s="149"/>
      <c r="I1244" s="622"/>
      <c r="J1244" s="622"/>
      <c r="K1244" s="622"/>
    </row>
    <row r="1245" ht="14.25">
      <c r="A1245" s="149"/>
      <c r="B1245" s="663"/>
      <c r="C1245" s="663"/>
      <c r="D1245" s="622"/>
      <c r="E1245" s="623"/>
      <c r="F1245" s="623"/>
      <c r="G1245" s="624"/>
      <c r="H1245" s="149"/>
      <c r="I1245" s="622"/>
      <c r="J1245" s="622"/>
      <c r="K1245" s="622"/>
    </row>
    <row r="1246" ht="14.25">
      <c r="A1246" s="149"/>
      <c r="B1246" s="663"/>
      <c r="C1246" s="663"/>
      <c r="D1246" s="622"/>
      <c r="E1246" s="623"/>
      <c r="F1246" s="623"/>
      <c r="G1246" s="624"/>
      <c r="H1246" s="149"/>
      <c r="I1246" s="622"/>
      <c r="J1246" s="622"/>
      <c r="K1246" s="622"/>
    </row>
    <row r="1247" ht="14.25">
      <c r="A1247" s="149"/>
      <c r="B1247" s="663"/>
      <c r="C1247" s="663"/>
      <c r="D1247" s="622"/>
      <c r="E1247" s="623"/>
      <c r="F1247" s="623"/>
      <c r="G1247" s="624"/>
      <c r="H1247" s="149"/>
      <c r="I1247" s="622"/>
      <c r="J1247" s="622"/>
      <c r="K1247" s="622"/>
    </row>
    <row r="1248" ht="14.25">
      <c r="A1248" s="149"/>
      <c r="B1248" s="663"/>
      <c r="C1248" s="663"/>
      <c r="D1248" s="622"/>
      <c r="E1248" s="623"/>
      <c r="F1248" s="623"/>
      <c r="G1248" s="624"/>
      <c r="H1248" s="149"/>
      <c r="I1248" s="622"/>
      <c r="J1248" s="622"/>
      <c r="K1248" s="622"/>
    </row>
    <row r="1249" ht="14.25">
      <c r="A1249" s="149"/>
      <c r="B1249" s="663"/>
      <c r="C1249" s="663"/>
      <c r="D1249" s="622"/>
      <c r="E1249" s="623"/>
      <c r="F1249" s="623"/>
      <c r="G1249" s="624"/>
      <c r="H1249" s="149"/>
      <c r="I1249" s="622"/>
      <c r="J1249" s="622"/>
      <c r="K1249" s="622"/>
    </row>
    <row r="1250" ht="14.25">
      <c r="A1250" s="149"/>
      <c r="B1250" s="663"/>
      <c r="C1250" s="663"/>
      <c r="D1250" s="622"/>
      <c r="E1250" s="623"/>
      <c r="F1250" s="623"/>
      <c r="G1250" s="624"/>
      <c r="H1250" s="149"/>
      <c r="I1250" s="622"/>
      <c r="J1250" s="622"/>
      <c r="K1250" s="622"/>
    </row>
    <row r="1251" ht="14.25">
      <c r="A1251" s="149"/>
      <c r="B1251" s="663"/>
      <c r="C1251" s="663"/>
      <c r="D1251" s="622"/>
      <c r="E1251" s="623"/>
      <c r="F1251" s="623"/>
      <c r="G1251" s="624"/>
      <c r="H1251" s="149"/>
      <c r="I1251" s="622"/>
      <c r="J1251" s="622"/>
      <c r="K1251" s="622"/>
    </row>
    <row r="1252" ht="14.25">
      <c r="A1252" s="149"/>
      <c r="B1252" s="663"/>
      <c r="C1252" s="663"/>
      <c r="D1252" s="622"/>
      <c r="E1252" s="623"/>
      <c r="F1252" s="623"/>
      <c r="G1252" s="624"/>
      <c r="H1252" s="149"/>
      <c r="I1252" s="622"/>
      <c r="J1252" s="622"/>
      <c r="K1252" s="622"/>
    </row>
    <row r="1253" ht="14.25">
      <c r="A1253" s="149"/>
      <c r="B1253" s="663"/>
      <c r="C1253" s="663"/>
      <c r="D1253" s="622"/>
      <c r="E1253" s="623"/>
      <c r="F1253" s="623"/>
      <c r="G1253" s="624"/>
      <c r="H1253" s="149"/>
      <c r="I1253" s="622"/>
      <c r="J1253" s="622"/>
      <c r="K1253" s="622"/>
    </row>
    <row r="1254" ht="14.25">
      <c r="A1254" s="149"/>
      <c r="B1254" s="663"/>
      <c r="C1254" s="663"/>
      <c r="D1254" s="622"/>
      <c r="E1254" s="623"/>
      <c r="F1254" s="623"/>
      <c r="G1254" s="624"/>
      <c r="H1254" s="149"/>
      <c r="I1254" s="622"/>
      <c r="J1254" s="622"/>
      <c r="K1254" s="622"/>
    </row>
    <row r="1255" ht="14.25">
      <c r="A1255" s="149"/>
      <c r="B1255" s="663"/>
      <c r="C1255" s="663"/>
      <c r="D1255" s="622"/>
      <c r="E1255" s="623"/>
      <c r="F1255" s="623"/>
      <c r="G1255" s="624"/>
      <c r="H1255" s="149"/>
      <c r="I1255" s="622"/>
      <c r="J1255" s="622"/>
      <c r="K1255" s="622"/>
    </row>
    <row r="1256" ht="14.25">
      <c r="A1256" s="149"/>
      <c r="B1256" s="663"/>
      <c r="C1256" s="663"/>
      <c r="D1256" s="622"/>
      <c r="E1256" s="623"/>
      <c r="F1256" s="623"/>
      <c r="G1256" s="624"/>
      <c r="H1256" s="149"/>
      <c r="I1256" s="622"/>
      <c r="J1256" s="622"/>
      <c r="K1256" s="622"/>
    </row>
    <row r="1257" ht="14.25">
      <c r="A1257" s="149"/>
      <c r="B1257" s="663"/>
      <c r="C1257" s="663"/>
      <c r="D1257" s="622"/>
      <c r="E1257" s="623"/>
      <c r="F1257" s="623"/>
      <c r="G1257" s="624"/>
      <c r="H1257" s="149"/>
      <c r="I1257" s="622"/>
      <c r="J1257" s="622"/>
      <c r="K1257" s="622"/>
    </row>
    <row r="1258" ht="14.25">
      <c r="A1258" s="149"/>
      <c r="B1258" s="663"/>
      <c r="C1258" s="663"/>
      <c r="D1258" s="622"/>
      <c r="E1258" s="623"/>
      <c r="F1258" s="623"/>
      <c r="G1258" s="624"/>
      <c r="H1258" s="149"/>
      <c r="I1258" s="622"/>
      <c r="J1258" s="622"/>
      <c r="K1258" s="622"/>
    </row>
    <row r="1259" ht="14.25">
      <c r="A1259" s="149"/>
      <c r="B1259" s="663"/>
      <c r="C1259" s="663"/>
      <c r="D1259" s="622"/>
      <c r="E1259" s="623"/>
      <c r="F1259" s="623"/>
      <c r="G1259" s="624"/>
      <c r="H1259" s="149"/>
      <c r="I1259" s="622"/>
      <c r="J1259" s="622"/>
      <c r="K1259" s="622"/>
    </row>
    <row r="1260" ht="14.25">
      <c r="A1260" s="149"/>
      <c r="B1260" s="663"/>
      <c r="C1260" s="663"/>
      <c r="D1260" s="622"/>
      <c r="E1260" s="623"/>
      <c r="F1260" s="623"/>
      <c r="G1260" s="624"/>
      <c r="H1260" s="149"/>
      <c r="I1260" s="622"/>
      <c r="J1260" s="622"/>
      <c r="K1260" s="622"/>
    </row>
    <row r="1261" ht="14.25">
      <c r="A1261" s="149"/>
      <c r="B1261" s="663"/>
      <c r="C1261" s="663"/>
      <c r="D1261" s="622"/>
      <c r="E1261" s="623"/>
      <c r="F1261" s="623"/>
      <c r="G1261" s="624"/>
      <c r="H1261" s="149"/>
      <c r="I1261" s="622"/>
      <c r="J1261" s="622"/>
      <c r="K1261" s="622"/>
    </row>
    <row r="1262" ht="14.25">
      <c r="A1262" s="149"/>
      <c r="B1262" s="663"/>
      <c r="C1262" s="663"/>
      <c r="D1262" s="622"/>
      <c r="E1262" s="623"/>
      <c r="F1262" s="623"/>
      <c r="G1262" s="624"/>
      <c r="H1262" s="149"/>
      <c r="I1262" s="622"/>
      <c r="J1262" s="622"/>
      <c r="K1262" s="622"/>
    </row>
    <row r="1263" ht="14.25">
      <c r="A1263" s="149"/>
      <c r="B1263" s="663"/>
      <c r="C1263" s="663"/>
      <c r="D1263" s="622"/>
      <c r="E1263" s="623"/>
      <c r="F1263" s="623"/>
      <c r="G1263" s="624"/>
      <c r="H1263" s="149"/>
      <c r="I1263" s="622"/>
      <c r="J1263" s="622"/>
      <c r="K1263" s="622"/>
    </row>
    <row r="1264" ht="14.25">
      <c r="A1264" s="149"/>
      <c r="B1264" s="663"/>
      <c r="C1264" s="663"/>
      <c r="D1264" s="622"/>
      <c r="E1264" s="623"/>
      <c r="F1264" s="623"/>
      <c r="G1264" s="624"/>
      <c r="H1264" s="149"/>
      <c r="I1264" s="622"/>
      <c r="J1264" s="622"/>
      <c r="K1264" s="622"/>
    </row>
    <row r="1265" ht="14.25">
      <c r="A1265" s="149"/>
      <c r="B1265" s="663"/>
      <c r="C1265" s="663"/>
      <c r="D1265" s="622"/>
      <c r="E1265" s="623"/>
      <c r="F1265" s="623"/>
      <c r="G1265" s="624"/>
      <c r="H1265" s="149"/>
      <c r="I1265" s="622"/>
      <c r="J1265" s="622"/>
      <c r="K1265" s="622"/>
    </row>
    <row r="1266" ht="14.25">
      <c r="A1266" s="149"/>
      <c r="B1266" s="663"/>
      <c r="C1266" s="663"/>
      <c r="D1266" s="622"/>
      <c r="E1266" s="623"/>
      <c r="F1266" s="623"/>
      <c r="G1266" s="624"/>
      <c r="H1266" s="149"/>
      <c r="I1266" s="622"/>
      <c r="J1266" s="622"/>
      <c r="K1266" s="622"/>
    </row>
    <row r="1267" ht="14.25">
      <c r="A1267" s="149"/>
      <c r="B1267" s="663"/>
      <c r="C1267" s="663"/>
      <c r="D1267" s="622"/>
      <c r="E1267" s="623"/>
      <c r="F1267" s="623"/>
      <c r="G1267" s="624"/>
      <c r="H1267" s="149"/>
      <c r="I1267" s="622"/>
      <c r="J1267" s="622"/>
      <c r="K1267" s="622"/>
    </row>
    <row r="1268" ht="14.25">
      <c r="A1268" s="149"/>
      <c r="B1268" s="663"/>
      <c r="C1268" s="663"/>
      <c r="D1268" s="622"/>
      <c r="E1268" s="623"/>
      <c r="F1268" s="623"/>
      <c r="G1268" s="624"/>
      <c r="H1268" s="149"/>
      <c r="I1268" s="622"/>
      <c r="J1268" s="622"/>
      <c r="K1268" s="622"/>
    </row>
    <row r="1269" ht="14.25">
      <c r="A1269" s="149"/>
      <c r="B1269" s="663"/>
      <c r="C1269" s="663"/>
      <c r="D1269" s="622"/>
      <c r="E1269" s="623"/>
      <c r="F1269" s="623"/>
      <c r="G1269" s="624"/>
      <c r="H1269" s="149"/>
      <c r="I1269" s="622"/>
      <c r="J1269" s="622"/>
      <c r="K1269" s="622"/>
    </row>
    <row r="1270" ht="14.25">
      <c r="A1270" s="149"/>
      <c r="B1270" s="663"/>
      <c r="C1270" s="663"/>
      <c r="D1270" s="622"/>
      <c r="E1270" s="623"/>
      <c r="F1270" s="623"/>
      <c r="G1270" s="624"/>
      <c r="H1270" s="149"/>
      <c r="I1270" s="622"/>
      <c r="J1270" s="622"/>
      <c r="K1270" s="622"/>
    </row>
    <row r="1271" ht="14.25">
      <c r="A1271" s="149"/>
      <c r="B1271" s="663"/>
      <c r="C1271" s="663"/>
      <c r="D1271" s="622"/>
      <c r="E1271" s="623"/>
      <c r="F1271" s="623"/>
      <c r="G1271" s="624"/>
      <c r="H1271" s="149"/>
      <c r="I1271" s="622"/>
      <c r="J1271" s="622"/>
      <c r="K1271" s="622"/>
    </row>
    <row r="1272" ht="14.25">
      <c r="A1272" s="149"/>
      <c r="B1272" s="663"/>
      <c r="C1272" s="663"/>
      <c r="D1272" s="622"/>
      <c r="E1272" s="623"/>
      <c r="F1272" s="623"/>
      <c r="G1272" s="624"/>
      <c r="H1272" s="149"/>
      <c r="I1272" s="622"/>
      <c r="J1272" s="622"/>
      <c r="K1272" s="622"/>
    </row>
    <row r="1273" ht="14.25">
      <c r="A1273" s="149"/>
      <c r="B1273" s="663"/>
      <c r="C1273" s="663"/>
      <c r="D1273" s="622"/>
      <c r="E1273" s="623"/>
      <c r="F1273" s="623"/>
      <c r="G1273" s="624"/>
      <c r="H1273" s="149"/>
      <c r="I1273" s="622"/>
      <c r="J1273" s="622"/>
      <c r="K1273" s="622"/>
    </row>
    <row r="1274" ht="14.25">
      <c r="A1274" s="149"/>
      <c r="B1274" s="663"/>
      <c r="C1274" s="663"/>
      <c r="D1274" s="622"/>
      <c r="E1274" s="623"/>
      <c r="F1274" s="623"/>
      <c r="G1274" s="624"/>
      <c r="H1274" s="149"/>
      <c r="I1274" s="622"/>
      <c r="J1274" s="622"/>
      <c r="K1274" s="622"/>
    </row>
    <row r="1275" ht="14.25">
      <c r="A1275" s="149"/>
      <c r="B1275" s="663"/>
      <c r="C1275" s="663"/>
      <c r="D1275" s="622"/>
      <c r="E1275" s="623"/>
      <c r="F1275" s="623"/>
      <c r="G1275" s="624"/>
      <c r="H1275" s="149"/>
      <c r="I1275" s="622"/>
      <c r="J1275" s="622"/>
      <c r="K1275" s="622"/>
    </row>
    <row r="1276" ht="14.25">
      <c r="A1276" s="149"/>
      <c r="B1276" s="663"/>
      <c r="C1276" s="663"/>
      <c r="D1276" s="622"/>
      <c r="E1276" s="623"/>
      <c r="F1276" s="623"/>
      <c r="G1276" s="624"/>
      <c r="H1276" s="149"/>
      <c r="I1276" s="622"/>
      <c r="J1276" s="622"/>
      <c r="K1276" s="622"/>
    </row>
    <row r="1277" ht="14.25">
      <c r="A1277" s="149"/>
      <c r="B1277" s="663"/>
      <c r="C1277" s="663"/>
      <c r="D1277" s="622"/>
      <c r="E1277" s="623"/>
      <c r="F1277" s="623"/>
      <c r="G1277" s="624"/>
      <c r="H1277" s="149"/>
      <c r="I1277" s="622"/>
      <c r="J1277" s="622"/>
      <c r="K1277" s="622"/>
    </row>
    <row r="1278" ht="14.25">
      <c r="A1278" s="149"/>
      <c r="B1278" s="663"/>
      <c r="C1278" s="663"/>
      <c r="D1278" s="622"/>
      <c r="E1278" s="623"/>
      <c r="F1278" s="623"/>
      <c r="G1278" s="624"/>
      <c r="H1278" s="149"/>
      <c r="I1278" s="622"/>
      <c r="J1278" s="622"/>
      <c r="K1278" s="622"/>
    </row>
    <row r="1279" ht="14.25">
      <c r="A1279" s="149"/>
      <c r="B1279" s="663"/>
      <c r="C1279" s="663"/>
      <c r="D1279" s="622"/>
      <c r="E1279" s="623"/>
      <c r="F1279" s="623"/>
      <c r="G1279" s="624"/>
      <c r="H1279" s="149"/>
      <c r="I1279" s="622"/>
      <c r="J1279" s="622"/>
      <c r="K1279" s="622"/>
    </row>
    <row r="1280" ht="14.25">
      <c r="A1280" s="149"/>
      <c r="B1280" s="663"/>
      <c r="C1280" s="663"/>
      <c r="D1280" s="622"/>
      <c r="E1280" s="623"/>
      <c r="F1280" s="623"/>
      <c r="G1280" s="624"/>
      <c r="H1280" s="149"/>
      <c r="I1280" s="622"/>
      <c r="J1280" s="622"/>
      <c r="K1280" s="622"/>
    </row>
    <row r="1281" ht="14.25">
      <c r="A1281" s="149"/>
      <c r="B1281" s="663"/>
      <c r="C1281" s="663"/>
      <c r="D1281" s="622"/>
      <c r="E1281" s="623"/>
      <c r="F1281" s="623"/>
      <c r="G1281" s="624"/>
      <c r="H1281" s="149"/>
      <c r="I1281" s="622"/>
      <c r="J1281" s="622"/>
      <c r="K1281" s="622"/>
    </row>
    <row r="1282" ht="14.25">
      <c r="A1282" s="149"/>
      <c r="B1282" s="663"/>
      <c r="C1282" s="663"/>
      <c r="D1282" s="622"/>
      <c r="E1282" s="623"/>
      <c r="F1282" s="623"/>
      <c r="G1282" s="624"/>
      <c r="H1282" s="149"/>
      <c r="I1282" s="622"/>
      <c r="J1282" s="622"/>
      <c r="K1282" s="622"/>
    </row>
    <row r="1283" ht="14.25">
      <c r="A1283" s="149"/>
      <c r="B1283" s="663"/>
      <c r="C1283" s="663"/>
      <c r="D1283" s="622"/>
      <c r="E1283" s="623"/>
      <c r="F1283" s="623"/>
      <c r="G1283" s="624"/>
      <c r="H1283" s="149"/>
      <c r="I1283" s="622"/>
      <c r="J1283" s="622"/>
      <c r="K1283" s="622"/>
    </row>
    <row r="1284" ht="14.25">
      <c r="A1284" s="149"/>
      <c r="B1284" s="663"/>
      <c r="C1284" s="663"/>
      <c r="D1284" s="622"/>
      <c r="E1284" s="623"/>
      <c r="F1284" s="623"/>
      <c r="G1284" s="624"/>
      <c r="H1284" s="149"/>
      <c r="I1284" s="622"/>
      <c r="J1284" s="622"/>
      <c r="K1284" s="622"/>
    </row>
    <row r="1285" ht="14.25">
      <c r="A1285" s="149"/>
      <c r="B1285" s="663"/>
      <c r="C1285" s="663"/>
      <c r="D1285" s="622"/>
      <c r="E1285" s="623"/>
      <c r="F1285" s="623"/>
      <c r="G1285" s="624"/>
      <c r="H1285" s="149"/>
      <c r="I1285" s="622"/>
      <c r="J1285" s="622"/>
      <c r="K1285" s="622"/>
    </row>
    <row r="1286" ht="14.25">
      <c r="A1286" s="149"/>
      <c r="B1286" s="663"/>
      <c r="C1286" s="663"/>
      <c r="D1286" s="622"/>
      <c r="E1286" s="623"/>
      <c r="F1286" s="623"/>
      <c r="G1286" s="624"/>
      <c r="H1286" s="149"/>
      <c r="I1286" s="622"/>
      <c r="J1286" s="622"/>
      <c r="K1286" s="622"/>
    </row>
    <row r="1287" ht="14.25">
      <c r="A1287" s="149"/>
      <c r="B1287" s="663"/>
      <c r="C1287" s="663"/>
      <c r="D1287" s="622"/>
      <c r="E1287" s="623"/>
      <c r="F1287" s="623"/>
      <c r="G1287" s="624"/>
      <c r="H1287" s="149"/>
      <c r="I1287" s="622"/>
      <c r="J1287" s="622"/>
      <c r="K1287" s="622"/>
    </row>
    <row r="1288" ht="14.25">
      <c r="A1288" s="149"/>
      <c r="B1288" s="663"/>
      <c r="C1288" s="663"/>
      <c r="D1288" s="622"/>
      <c r="E1288" s="623"/>
      <c r="F1288" s="623"/>
      <c r="G1288" s="624"/>
      <c r="H1288" s="149"/>
      <c r="I1288" s="622"/>
      <c r="J1288" s="622"/>
      <c r="K1288" s="622"/>
    </row>
    <row r="1289" ht="14.25">
      <c r="A1289" s="149"/>
      <c r="B1289" s="663"/>
      <c r="C1289" s="663"/>
      <c r="D1289" s="622"/>
      <c r="E1289" s="623"/>
      <c r="F1289" s="623"/>
      <c r="G1289" s="624"/>
      <c r="H1289" s="149"/>
      <c r="I1289" s="622"/>
      <c r="J1289" s="622"/>
      <c r="K1289" s="622"/>
    </row>
    <row r="1290" ht="14.25">
      <c r="A1290" s="149"/>
      <c r="B1290" s="663"/>
      <c r="C1290" s="663"/>
      <c r="D1290" s="622"/>
      <c r="E1290" s="623"/>
      <c r="F1290" s="623"/>
      <c r="G1290" s="624"/>
      <c r="H1290" s="149"/>
      <c r="I1290" s="622"/>
      <c r="J1290" s="622"/>
      <c r="K1290" s="622"/>
    </row>
    <row r="1291" ht="14.25">
      <c r="A1291" s="149"/>
      <c r="B1291" s="663"/>
      <c r="C1291" s="663"/>
      <c r="D1291" s="622"/>
      <c r="E1291" s="623"/>
      <c r="F1291" s="623"/>
      <c r="G1291" s="624"/>
      <c r="H1291" s="149"/>
      <c r="I1291" s="622"/>
      <c r="J1291" s="622"/>
      <c r="K1291" s="622"/>
    </row>
    <row r="1292" ht="14.25">
      <c r="A1292" s="149"/>
      <c r="B1292" s="663"/>
      <c r="C1292" s="663"/>
      <c r="D1292" s="622"/>
      <c r="E1292" s="623"/>
      <c r="F1292" s="623"/>
      <c r="G1292" s="624"/>
      <c r="H1292" s="149"/>
      <c r="I1292" s="622"/>
      <c r="J1292" s="622"/>
      <c r="K1292" s="622"/>
    </row>
    <row r="1293" ht="14.25">
      <c r="A1293" s="149"/>
      <c r="B1293" s="663"/>
      <c r="C1293" s="663"/>
      <c r="D1293" s="622"/>
      <c r="E1293" s="623"/>
      <c r="F1293" s="623"/>
      <c r="G1293" s="624"/>
      <c r="H1293" s="149"/>
      <c r="I1293" s="622"/>
      <c r="J1293" s="622"/>
      <c r="K1293" s="622"/>
    </row>
    <row r="1294" ht="14.25">
      <c r="A1294" s="149"/>
      <c r="B1294" s="663"/>
      <c r="C1294" s="663"/>
      <c r="D1294" s="622"/>
      <c r="E1294" s="623"/>
      <c r="F1294" s="623"/>
      <c r="G1294" s="624"/>
      <c r="H1294" s="149"/>
      <c r="I1294" s="622"/>
      <c r="J1294" s="622"/>
      <c r="K1294" s="622"/>
    </row>
    <row r="1295" ht="14.25">
      <c r="A1295" s="149"/>
      <c r="B1295" s="663"/>
      <c r="C1295" s="663"/>
      <c r="D1295" s="622"/>
      <c r="E1295" s="623"/>
      <c r="F1295" s="623"/>
      <c r="G1295" s="624"/>
      <c r="H1295" s="149"/>
      <c r="I1295" s="622"/>
      <c r="J1295" s="622"/>
      <c r="K1295" s="622"/>
    </row>
    <row r="1296" ht="14.25">
      <c r="A1296" s="149"/>
      <c r="B1296" s="663"/>
      <c r="C1296" s="663"/>
      <c r="D1296" s="622"/>
      <c r="E1296" s="623"/>
      <c r="F1296" s="623"/>
      <c r="G1296" s="624"/>
      <c r="H1296" s="149"/>
      <c r="I1296" s="622"/>
      <c r="J1296" s="622"/>
      <c r="K1296" s="622"/>
    </row>
    <row r="1297" ht="14.25">
      <c r="A1297" s="149"/>
      <c r="B1297" s="663"/>
      <c r="C1297" s="663"/>
      <c r="D1297" s="622"/>
      <c r="E1297" s="623"/>
      <c r="F1297" s="623"/>
      <c r="G1297" s="624"/>
      <c r="H1297" s="149"/>
      <c r="I1297" s="622"/>
      <c r="J1297" s="622"/>
      <c r="K1297" s="622"/>
    </row>
    <row r="1298" ht="14.25">
      <c r="A1298" s="149"/>
      <c r="B1298" s="663"/>
      <c r="C1298" s="663"/>
      <c r="D1298" s="622"/>
      <c r="E1298" s="623"/>
      <c r="F1298" s="623"/>
      <c r="G1298" s="624"/>
      <c r="H1298" s="149"/>
      <c r="I1298" s="622"/>
      <c r="J1298" s="622"/>
      <c r="K1298" s="622"/>
    </row>
    <row r="1299" ht="14.25">
      <c r="A1299" s="149"/>
      <c r="B1299" s="663"/>
      <c r="C1299" s="663"/>
      <c r="D1299" s="622"/>
      <c r="E1299" s="623"/>
      <c r="F1299" s="623"/>
      <c r="G1299" s="624"/>
      <c r="H1299" s="149"/>
      <c r="I1299" s="622"/>
      <c r="J1299" s="622"/>
      <c r="K1299" s="622"/>
    </row>
    <row r="1300" ht="14.25">
      <c r="A1300" s="149"/>
      <c r="B1300" s="663"/>
      <c r="C1300" s="663"/>
      <c r="D1300" s="622"/>
      <c r="E1300" s="623"/>
      <c r="F1300" s="623"/>
      <c r="G1300" s="624"/>
      <c r="H1300" s="149"/>
      <c r="I1300" s="622"/>
      <c r="J1300" s="622"/>
      <c r="K1300" s="622"/>
    </row>
    <row r="1301" ht="14.25">
      <c r="A1301" s="149"/>
      <c r="B1301" s="663"/>
      <c r="C1301" s="663"/>
      <c r="D1301" s="622"/>
      <c r="E1301" s="623"/>
      <c r="F1301" s="623"/>
      <c r="G1301" s="624"/>
      <c r="H1301" s="149"/>
      <c r="I1301" s="622"/>
      <c r="J1301" s="622"/>
      <c r="K1301" s="622"/>
    </row>
    <row r="1302" ht="14.25">
      <c r="A1302" s="149"/>
      <c r="B1302" s="663"/>
      <c r="C1302" s="663"/>
      <c r="D1302" s="622"/>
      <c r="E1302" s="623"/>
      <c r="F1302" s="623"/>
      <c r="G1302" s="624"/>
      <c r="H1302" s="149"/>
      <c r="I1302" s="622"/>
      <c r="J1302" s="622"/>
      <c r="K1302" s="622"/>
    </row>
    <row r="1303" ht="14.25">
      <c r="A1303" s="149"/>
      <c r="B1303" s="663"/>
      <c r="C1303" s="663"/>
      <c r="D1303" s="622"/>
      <c r="E1303" s="623"/>
      <c r="F1303" s="623"/>
      <c r="G1303" s="624"/>
      <c r="H1303" s="149"/>
      <c r="I1303" s="622"/>
      <c r="J1303" s="622"/>
      <c r="K1303" s="622"/>
    </row>
    <row r="1304" ht="14.25">
      <c r="A1304" s="149"/>
      <c r="B1304" s="663"/>
      <c r="C1304" s="663"/>
      <c r="D1304" s="622"/>
      <c r="E1304" s="623"/>
      <c r="F1304" s="623"/>
      <c r="G1304" s="624"/>
      <c r="H1304" s="149"/>
      <c r="I1304" s="622"/>
      <c r="J1304" s="622"/>
      <c r="K1304" s="622"/>
    </row>
    <row r="1305" ht="14.25">
      <c r="A1305" s="149"/>
      <c r="B1305" s="663"/>
      <c r="C1305" s="663"/>
      <c r="D1305" s="622"/>
      <c r="E1305" s="623"/>
      <c r="F1305" s="623"/>
      <c r="G1305" s="624"/>
      <c r="H1305" s="149"/>
      <c r="I1305" s="622"/>
      <c r="J1305" s="622"/>
      <c r="K1305" s="622"/>
    </row>
    <row r="1306" ht="14.25">
      <c r="A1306" s="149"/>
      <c r="B1306" s="663"/>
      <c r="C1306" s="663"/>
      <c r="D1306" s="622"/>
      <c r="E1306" s="623"/>
      <c r="F1306" s="623"/>
      <c r="G1306" s="624"/>
      <c r="H1306" s="149"/>
      <c r="I1306" s="622"/>
      <c r="J1306" s="622"/>
      <c r="K1306" s="622"/>
    </row>
    <row r="1307" ht="14.25">
      <c r="A1307" s="149"/>
      <c r="B1307" s="663"/>
      <c r="C1307" s="663"/>
      <c r="D1307" s="622"/>
      <c r="E1307" s="623"/>
      <c r="F1307" s="623"/>
      <c r="G1307" s="624"/>
      <c r="H1307" s="149"/>
      <c r="I1307" s="622"/>
      <c r="J1307" s="622"/>
      <c r="K1307" s="622"/>
    </row>
    <row r="1308" ht="14.25">
      <c r="A1308" s="149"/>
      <c r="B1308" s="663"/>
      <c r="C1308" s="663"/>
      <c r="D1308" s="622"/>
      <c r="E1308" s="623"/>
      <c r="F1308" s="623"/>
      <c r="G1308" s="624"/>
      <c r="H1308" s="149"/>
      <c r="I1308" s="622"/>
      <c r="J1308" s="622"/>
      <c r="K1308" s="622"/>
    </row>
    <row r="1309" ht="14.25">
      <c r="A1309" s="149"/>
      <c r="B1309" s="663"/>
      <c r="C1309" s="663"/>
      <c r="D1309" s="622"/>
      <c r="E1309" s="623"/>
      <c r="F1309" s="623"/>
      <c r="G1309" s="624"/>
      <c r="H1309" s="149"/>
      <c r="I1309" s="622"/>
      <c r="J1309" s="622"/>
      <c r="K1309" s="622"/>
    </row>
    <row r="1310" ht="14.25">
      <c r="A1310" s="149"/>
      <c r="B1310" s="663"/>
      <c r="C1310" s="663"/>
      <c r="D1310" s="622"/>
      <c r="E1310" s="623"/>
      <c r="F1310" s="623"/>
      <c r="G1310" s="624"/>
      <c r="H1310" s="149"/>
      <c r="I1310" s="622"/>
      <c r="J1310" s="622"/>
      <c r="K1310" s="622"/>
    </row>
    <row r="1311" ht="14.25">
      <c r="A1311" s="149"/>
      <c r="B1311" s="663"/>
      <c r="C1311" s="663"/>
      <c r="D1311" s="622"/>
      <c r="E1311" s="623"/>
      <c r="F1311" s="623"/>
      <c r="G1311" s="624"/>
      <c r="H1311" s="149"/>
      <c r="I1311" s="622"/>
      <c r="J1311" s="622"/>
      <c r="K1311" s="622"/>
    </row>
    <row r="1312" ht="14.25">
      <c r="A1312" s="149"/>
      <c r="B1312" s="663"/>
      <c r="C1312" s="663"/>
      <c r="D1312" s="622"/>
      <c r="E1312" s="623"/>
      <c r="F1312" s="623"/>
      <c r="G1312" s="624"/>
      <c r="H1312" s="149"/>
      <c r="I1312" s="622"/>
      <c r="J1312" s="622"/>
      <c r="K1312" s="622"/>
    </row>
    <row r="1313" ht="14.25">
      <c r="A1313" s="149"/>
      <c r="B1313" s="663"/>
      <c r="C1313" s="663"/>
      <c r="D1313" s="622"/>
      <c r="E1313" s="623"/>
      <c r="F1313" s="623"/>
      <c r="G1313" s="624"/>
      <c r="H1313" s="149"/>
      <c r="I1313" s="622"/>
      <c r="J1313" s="622"/>
      <c r="K1313" s="622"/>
    </row>
    <row r="1314" ht="14.25">
      <c r="A1314" s="149"/>
      <c r="B1314" s="663"/>
      <c r="C1314" s="663"/>
      <c r="D1314" s="622"/>
      <c r="E1314" s="623"/>
      <c r="F1314" s="623"/>
      <c r="G1314" s="624"/>
      <c r="H1314" s="149"/>
      <c r="I1314" s="622"/>
      <c r="J1314" s="622"/>
      <c r="K1314" s="622"/>
    </row>
    <row r="1315" ht="14.25">
      <c r="A1315" s="149"/>
      <c r="B1315" s="663"/>
      <c r="C1315" s="663"/>
      <c r="D1315" s="622"/>
      <c r="E1315" s="623"/>
      <c r="F1315" s="623"/>
      <c r="G1315" s="624"/>
      <c r="H1315" s="149"/>
      <c r="I1315" s="622"/>
      <c r="J1315" s="622"/>
      <c r="K1315" s="622"/>
    </row>
    <row r="1316" ht="14.25">
      <c r="A1316" s="149"/>
      <c r="B1316" s="663"/>
      <c r="C1316" s="663"/>
      <c r="D1316" s="622"/>
      <c r="E1316" s="623"/>
      <c r="F1316" s="623"/>
      <c r="G1316" s="624"/>
      <c r="H1316" s="149"/>
      <c r="I1316" s="622"/>
      <c r="J1316" s="622"/>
      <c r="K1316" s="622"/>
    </row>
    <row r="1317" ht="14.25">
      <c r="A1317" s="149"/>
      <c r="B1317" s="663"/>
      <c r="C1317" s="663"/>
      <c r="D1317" s="622"/>
      <c r="E1317" s="623"/>
      <c r="F1317" s="623"/>
      <c r="G1317" s="624"/>
      <c r="H1317" s="149"/>
      <c r="I1317" s="622"/>
      <c r="J1317" s="622"/>
      <c r="K1317" s="622"/>
    </row>
    <row r="1318" ht="14.25">
      <c r="A1318" s="149"/>
      <c r="B1318" s="663"/>
      <c r="C1318" s="663"/>
      <c r="D1318" s="622"/>
      <c r="E1318" s="623"/>
      <c r="F1318" s="623"/>
      <c r="G1318" s="624"/>
      <c r="H1318" s="149"/>
      <c r="I1318" s="622"/>
      <c r="J1318" s="622"/>
      <c r="K1318" s="622"/>
    </row>
    <row r="1319" ht="14.25">
      <c r="A1319" s="149"/>
      <c r="B1319" s="663"/>
      <c r="C1319" s="663"/>
      <c r="D1319" s="622"/>
      <c r="E1319" s="623"/>
      <c r="F1319" s="623"/>
      <c r="G1319" s="624"/>
      <c r="H1319" s="149"/>
      <c r="I1319" s="622"/>
      <c r="J1319" s="622"/>
      <c r="K1319" s="622"/>
    </row>
    <row r="1320" ht="14.25">
      <c r="A1320" s="149"/>
      <c r="B1320" s="663"/>
      <c r="C1320" s="663"/>
      <c r="D1320" s="622"/>
      <c r="E1320" s="623"/>
      <c r="F1320" s="623"/>
      <c r="G1320" s="624"/>
      <c r="H1320" s="149"/>
      <c r="I1320" s="622"/>
      <c r="J1320" s="622"/>
      <c r="K1320" s="622"/>
    </row>
    <row r="1321" ht="14.25">
      <c r="A1321" s="149"/>
      <c r="B1321" s="663"/>
      <c r="C1321" s="663"/>
      <c r="D1321" s="622"/>
      <c r="E1321" s="623"/>
      <c r="F1321" s="623"/>
      <c r="G1321" s="624"/>
      <c r="H1321" s="149"/>
      <c r="I1321" s="622"/>
      <c r="J1321" s="622"/>
      <c r="K1321" s="622"/>
    </row>
    <row r="1322" ht="14.25">
      <c r="A1322" s="149"/>
      <c r="B1322" s="663"/>
      <c r="C1322" s="663"/>
      <c r="D1322" s="622"/>
      <c r="E1322" s="623"/>
      <c r="F1322" s="623"/>
      <c r="G1322" s="624"/>
      <c r="H1322" s="149"/>
      <c r="I1322" s="622"/>
      <c r="J1322" s="622"/>
      <c r="K1322" s="622"/>
    </row>
    <row r="1323" ht="14.25">
      <c r="A1323" s="149"/>
      <c r="B1323" s="663"/>
      <c r="C1323" s="663"/>
      <c r="D1323" s="622"/>
      <c r="E1323" s="623"/>
      <c r="F1323" s="623"/>
      <c r="G1323" s="624"/>
      <c r="H1323" s="149"/>
      <c r="I1323" s="622"/>
      <c r="J1323" s="622"/>
      <c r="K1323" s="622"/>
    </row>
    <row r="1324" ht="14.25">
      <c r="A1324" s="149"/>
      <c r="B1324" s="663"/>
      <c r="C1324" s="663"/>
      <c r="D1324" s="622"/>
      <c r="E1324" s="623"/>
      <c r="F1324" s="623"/>
      <c r="G1324" s="624"/>
      <c r="H1324" s="149"/>
      <c r="I1324" s="622"/>
      <c r="J1324" s="622"/>
      <c r="K1324" s="622"/>
    </row>
    <row r="1325" ht="14.25">
      <c r="A1325" s="149"/>
      <c r="B1325" s="663"/>
      <c r="C1325" s="663"/>
      <c r="D1325" s="622"/>
      <c r="E1325" s="623"/>
      <c r="F1325" s="623"/>
      <c r="G1325" s="624"/>
      <c r="H1325" s="149"/>
      <c r="I1325" s="622"/>
      <c r="J1325" s="622"/>
      <c r="K1325" s="622"/>
    </row>
    <row r="1326" ht="14.25">
      <c r="A1326" s="149"/>
      <c r="B1326" s="663"/>
      <c r="C1326" s="663"/>
      <c r="D1326" s="622"/>
      <c r="E1326" s="623"/>
      <c r="F1326" s="623"/>
      <c r="G1326" s="624"/>
      <c r="H1326" s="149"/>
      <c r="I1326" s="622"/>
      <c r="J1326" s="622"/>
      <c r="K1326" s="622"/>
    </row>
    <row r="1327" ht="14.25">
      <c r="A1327" s="149"/>
      <c r="B1327" s="663"/>
      <c r="C1327" s="663"/>
      <c r="D1327" s="622"/>
      <c r="E1327" s="623"/>
      <c r="F1327" s="623"/>
      <c r="G1327" s="624"/>
      <c r="H1327" s="149"/>
      <c r="I1327" s="622"/>
      <c r="J1327" s="622"/>
      <c r="K1327" s="622"/>
    </row>
    <row r="1328" ht="14.25">
      <c r="A1328" s="149"/>
      <c r="B1328" s="663"/>
      <c r="C1328" s="663"/>
      <c r="D1328" s="622"/>
      <c r="E1328" s="623"/>
      <c r="F1328" s="623"/>
      <c r="G1328" s="624"/>
      <c r="H1328" s="149"/>
      <c r="I1328" s="622"/>
      <c r="J1328" s="622"/>
      <c r="K1328" s="622"/>
    </row>
    <row r="1329" ht="14.25">
      <c r="A1329" s="149"/>
      <c r="B1329" s="663"/>
      <c r="C1329" s="663"/>
      <c r="D1329" s="622"/>
      <c r="E1329" s="623"/>
      <c r="F1329" s="623"/>
      <c r="G1329" s="624"/>
      <c r="H1329" s="149"/>
      <c r="I1329" s="622"/>
      <c r="J1329" s="622"/>
      <c r="K1329" s="622"/>
    </row>
    <row r="1330" ht="14.25">
      <c r="A1330" s="149"/>
      <c r="B1330" s="663"/>
      <c r="C1330" s="663"/>
      <c r="D1330" s="622"/>
      <c r="E1330" s="623"/>
      <c r="F1330" s="623"/>
      <c r="G1330" s="624"/>
      <c r="H1330" s="149"/>
      <c r="I1330" s="622"/>
      <c r="J1330" s="622"/>
      <c r="K1330" s="622"/>
    </row>
    <row r="1331" ht="14.25">
      <c r="A1331" s="149"/>
      <c r="B1331" s="663"/>
      <c r="C1331" s="663"/>
      <c r="D1331" s="622"/>
      <c r="E1331" s="623"/>
      <c r="F1331" s="623"/>
      <c r="G1331" s="624"/>
      <c r="H1331" s="149"/>
      <c r="I1331" s="622"/>
      <c r="J1331" s="622"/>
      <c r="K1331" s="622"/>
    </row>
    <row r="1332" ht="14.25">
      <c r="A1332" s="149"/>
      <c r="B1332" s="663"/>
      <c r="C1332" s="663"/>
      <c r="D1332" s="622"/>
      <c r="E1332" s="623"/>
      <c r="F1332" s="623"/>
      <c r="G1332" s="624"/>
      <c r="H1332" s="149"/>
      <c r="I1332" s="622"/>
      <c r="J1332" s="622"/>
      <c r="K1332" s="622"/>
    </row>
    <row r="1333" ht="14.25">
      <c r="A1333" s="149"/>
      <c r="B1333" s="663"/>
      <c r="C1333" s="663"/>
      <c r="D1333" s="622"/>
      <c r="E1333" s="623"/>
      <c r="F1333" s="623"/>
      <c r="G1333" s="624"/>
      <c r="H1333" s="149"/>
      <c r="I1333" s="622"/>
      <c r="J1333" s="622"/>
      <c r="K1333" s="622"/>
    </row>
    <row r="1334" ht="14.25">
      <c r="A1334" s="149"/>
      <c r="B1334" s="663"/>
      <c r="C1334" s="663"/>
      <c r="D1334" s="622"/>
      <c r="E1334" s="623"/>
      <c r="F1334" s="623"/>
      <c r="G1334" s="624"/>
      <c r="H1334" s="149"/>
      <c r="I1334" s="622"/>
      <c r="J1334" s="622"/>
      <c r="K1334" s="622"/>
    </row>
    <row r="1335" ht="14.25">
      <c r="A1335" s="149"/>
      <c r="B1335" s="663"/>
      <c r="C1335" s="663"/>
      <c r="D1335" s="622"/>
      <c r="E1335" s="623"/>
      <c r="F1335" s="623"/>
      <c r="G1335" s="624"/>
      <c r="H1335" s="149"/>
      <c r="I1335" s="622"/>
      <c r="J1335" s="622"/>
      <c r="K1335" s="622"/>
    </row>
    <row r="1336" ht="14.25">
      <c r="A1336" s="149"/>
      <c r="B1336" s="663"/>
      <c r="C1336" s="663"/>
      <c r="D1336" s="622"/>
      <c r="E1336" s="623"/>
      <c r="F1336" s="623"/>
      <c r="G1336" s="624"/>
      <c r="H1336" s="149"/>
      <c r="I1336" s="622"/>
      <c r="J1336" s="622"/>
      <c r="K1336" s="622"/>
    </row>
    <row r="1337" ht="14.25">
      <c r="A1337" s="149"/>
      <c r="B1337" s="663"/>
      <c r="C1337" s="663"/>
      <c r="D1337" s="622"/>
      <c r="E1337" s="623"/>
      <c r="F1337" s="623"/>
      <c r="G1337" s="624"/>
      <c r="H1337" s="149"/>
      <c r="I1337" s="622"/>
      <c r="J1337" s="622"/>
      <c r="K1337" s="622"/>
    </row>
    <row r="1338" ht="14.25">
      <c r="A1338" s="149"/>
      <c r="B1338" s="663"/>
      <c r="C1338" s="663"/>
      <c r="D1338" s="622"/>
      <c r="E1338" s="623"/>
      <c r="F1338" s="623"/>
      <c r="G1338" s="624"/>
      <c r="H1338" s="149"/>
      <c r="I1338" s="622"/>
      <c r="J1338" s="622"/>
      <c r="K1338" s="622"/>
    </row>
    <row r="1339" ht="14.25">
      <c r="A1339" s="149"/>
      <c r="B1339" s="663"/>
      <c r="C1339" s="663"/>
      <c r="D1339" s="622"/>
      <c r="E1339" s="623"/>
      <c r="F1339" s="623"/>
      <c r="G1339" s="624"/>
      <c r="H1339" s="149"/>
      <c r="I1339" s="622"/>
      <c r="J1339" s="622"/>
      <c r="K1339" s="622"/>
    </row>
    <row r="1340" ht="14.25">
      <c r="A1340" s="149"/>
      <c r="B1340" s="663"/>
      <c r="C1340" s="663"/>
      <c r="D1340" s="622"/>
      <c r="E1340" s="623"/>
      <c r="F1340" s="623"/>
      <c r="G1340" s="624"/>
      <c r="H1340" s="149"/>
      <c r="I1340" s="622"/>
      <c r="J1340" s="622"/>
      <c r="K1340" s="622"/>
    </row>
    <row r="1341" ht="14.25">
      <c r="A1341" s="149"/>
      <c r="B1341" s="663"/>
      <c r="C1341" s="663"/>
      <c r="D1341" s="622"/>
      <c r="E1341" s="623"/>
      <c r="F1341" s="623"/>
      <c r="G1341" s="624"/>
      <c r="H1341" s="149"/>
      <c r="I1341" s="622"/>
      <c r="J1341" s="622"/>
      <c r="K1341" s="622"/>
    </row>
    <row r="1342" ht="14.25">
      <c r="A1342" s="149"/>
      <c r="B1342" s="663"/>
      <c r="C1342" s="663"/>
      <c r="D1342" s="622"/>
      <c r="E1342" s="623"/>
      <c r="F1342" s="623"/>
      <c r="G1342" s="624"/>
      <c r="H1342" s="149"/>
      <c r="I1342" s="622"/>
      <c r="J1342" s="622"/>
      <c r="K1342" s="622"/>
    </row>
    <row r="1343" ht="14.25">
      <c r="A1343" s="149"/>
      <c r="B1343" s="663"/>
      <c r="C1343" s="663"/>
      <c r="D1343" s="622"/>
      <c r="E1343" s="623"/>
      <c r="F1343" s="623"/>
      <c r="G1343" s="624"/>
      <c r="H1343" s="149"/>
      <c r="I1343" s="622"/>
      <c r="J1343" s="622"/>
      <c r="K1343" s="622"/>
    </row>
    <row r="1344" ht="14.25">
      <c r="A1344" s="149"/>
      <c r="B1344" s="663"/>
      <c r="C1344" s="663"/>
      <c r="D1344" s="622"/>
      <c r="E1344" s="623"/>
      <c r="F1344" s="623"/>
      <c r="G1344" s="624"/>
      <c r="H1344" s="149"/>
      <c r="I1344" s="622"/>
      <c r="J1344" s="622"/>
      <c r="K1344" s="622"/>
    </row>
    <row r="1345" ht="14.25">
      <c r="A1345" s="149"/>
      <c r="B1345" s="663"/>
      <c r="C1345" s="663"/>
      <c r="D1345" s="622"/>
      <c r="E1345" s="623"/>
      <c r="F1345" s="623"/>
      <c r="G1345" s="624"/>
      <c r="H1345" s="149"/>
      <c r="I1345" s="622"/>
      <c r="J1345" s="622"/>
      <c r="K1345" s="622"/>
    </row>
    <row r="1346" ht="14.25">
      <c r="A1346" s="149"/>
      <c r="B1346" s="663"/>
      <c r="C1346" s="663"/>
      <c r="D1346" s="622"/>
      <c r="E1346" s="623"/>
      <c r="F1346" s="623"/>
      <c r="G1346" s="624"/>
      <c r="H1346" s="149"/>
      <c r="I1346" s="622"/>
      <c r="J1346" s="622"/>
      <c r="K1346" s="622"/>
    </row>
    <row r="1347" ht="14.25">
      <c r="A1347" s="149"/>
      <c r="B1347" s="663"/>
      <c r="C1347" s="663"/>
      <c r="D1347" s="622"/>
      <c r="E1347" s="623"/>
      <c r="F1347" s="623"/>
      <c r="G1347" s="624"/>
      <c r="H1347" s="149"/>
      <c r="I1347" s="622"/>
      <c r="J1347" s="622"/>
      <c r="K1347" s="622"/>
    </row>
    <row r="1348" ht="14.25">
      <c r="A1348" s="149"/>
      <c r="B1348" s="663"/>
      <c r="C1348" s="663"/>
      <c r="D1348" s="622"/>
      <c r="E1348" s="623"/>
      <c r="F1348" s="623"/>
      <c r="G1348" s="624"/>
      <c r="H1348" s="149"/>
      <c r="I1348" s="622"/>
      <c r="J1348" s="622"/>
      <c r="K1348" s="622"/>
    </row>
    <row r="1349" ht="14.25">
      <c r="A1349" s="149"/>
      <c r="B1349" s="663"/>
      <c r="C1349" s="663"/>
      <c r="D1349" s="622"/>
      <c r="E1349" s="623"/>
      <c r="F1349" s="623"/>
      <c r="G1349" s="624"/>
      <c r="H1349" s="149"/>
      <c r="I1349" s="622"/>
      <c r="J1349" s="622"/>
      <c r="K1349" s="622"/>
    </row>
    <row r="1350" ht="14.25">
      <c r="A1350" s="149"/>
      <c r="B1350" s="663"/>
      <c r="C1350" s="663"/>
      <c r="D1350" s="622"/>
      <c r="E1350" s="623"/>
      <c r="F1350" s="623"/>
      <c r="G1350" s="624"/>
      <c r="H1350" s="149"/>
      <c r="I1350" s="622"/>
      <c r="J1350" s="622"/>
      <c r="K1350" s="622"/>
    </row>
    <row r="1351" ht="14.25">
      <c r="A1351" s="149"/>
      <c r="B1351" s="663"/>
      <c r="C1351" s="663"/>
      <c r="D1351" s="622"/>
      <c r="E1351" s="623"/>
      <c r="F1351" s="623"/>
      <c r="G1351" s="624"/>
      <c r="H1351" s="149"/>
      <c r="I1351" s="622"/>
      <c r="J1351" s="622"/>
      <c r="K1351" s="622"/>
    </row>
    <row r="1352" ht="14.25">
      <c r="A1352" s="149"/>
      <c r="B1352" s="663"/>
      <c r="C1352" s="663"/>
      <c r="D1352" s="622"/>
      <c r="E1352" s="623"/>
      <c r="F1352" s="623"/>
      <c r="G1352" s="624"/>
      <c r="H1352" s="149"/>
      <c r="I1352" s="622"/>
      <c r="J1352" s="622"/>
      <c r="K1352" s="622"/>
    </row>
    <row r="1353" ht="14.25">
      <c r="A1353" s="149"/>
      <c r="B1353" s="663"/>
      <c r="C1353" s="663"/>
      <c r="D1353" s="622"/>
      <c r="E1353" s="623"/>
      <c r="F1353" s="623"/>
      <c r="G1353" s="624"/>
      <c r="H1353" s="149"/>
      <c r="I1353" s="622"/>
      <c r="J1353" s="622"/>
      <c r="K1353" s="622"/>
    </row>
    <row r="1354" ht="14.25">
      <c r="A1354" s="149"/>
      <c r="B1354" s="663"/>
      <c r="C1354" s="663"/>
      <c r="D1354" s="622"/>
      <c r="E1354" s="623"/>
      <c r="F1354" s="623"/>
      <c r="G1354" s="624"/>
      <c r="H1354" s="149"/>
      <c r="I1354" s="622"/>
      <c r="J1354" s="622"/>
      <c r="K1354" s="622"/>
    </row>
    <row r="1355" ht="14.25">
      <c r="A1355" s="149"/>
      <c r="B1355" s="663"/>
      <c r="C1355" s="663"/>
      <c r="D1355" s="622"/>
      <c r="E1355" s="623"/>
      <c r="F1355" s="623"/>
      <c r="G1355" s="624"/>
      <c r="H1355" s="149"/>
      <c r="I1355" s="622"/>
      <c r="J1355" s="622"/>
      <c r="K1355" s="622"/>
    </row>
    <row r="1356" ht="14.25">
      <c r="A1356" s="149"/>
      <c r="B1356" s="663"/>
      <c r="C1356" s="663"/>
      <c r="D1356" s="622"/>
      <c r="E1356" s="623"/>
      <c r="F1356" s="623"/>
      <c r="G1356" s="624"/>
      <c r="H1356" s="149"/>
      <c r="I1356" s="622"/>
      <c r="J1356" s="622"/>
      <c r="K1356" s="622"/>
    </row>
    <row r="1357" ht="14.25">
      <c r="A1357" s="149"/>
      <c r="B1357" s="663"/>
      <c r="C1357" s="663"/>
      <c r="D1357" s="622"/>
      <c r="E1357" s="623"/>
      <c r="F1357" s="623"/>
      <c r="G1357" s="624"/>
      <c r="H1357" s="149"/>
      <c r="I1357" s="622"/>
      <c r="J1357" s="622"/>
      <c r="K1357" s="622"/>
    </row>
    <row r="1358" ht="14.25">
      <c r="A1358" s="149"/>
      <c r="B1358" s="663"/>
      <c r="C1358" s="663"/>
      <c r="D1358" s="622"/>
      <c r="E1358" s="623"/>
      <c r="F1358" s="623"/>
      <c r="G1358" s="624"/>
      <c r="H1358" s="149"/>
      <c r="I1358" s="622"/>
      <c r="J1358" s="622"/>
      <c r="K1358" s="622"/>
    </row>
    <row r="1359" ht="14.25">
      <c r="A1359" s="149"/>
      <c r="B1359" s="663"/>
      <c r="C1359" s="663"/>
      <c r="D1359" s="622"/>
      <c r="E1359" s="623"/>
      <c r="F1359" s="623"/>
      <c r="G1359" s="624"/>
      <c r="H1359" s="149"/>
      <c r="I1359" s="622"/>
      <c r="J1359" s="622"/>
      <c r="K1359" s="622"/>
    </row>
    <row r="1360" ht="14.25">
      <c r="A1360" s="149"/>
      <c r="B1360" s="663"/>
      <c r="C1360" s="663"/>
      <c r="D1360" s="622"/>
      <c r="E1360" s="623"/>
      <c r="F1360" s="623"/>
      <c r="G1360" s="624"/>
      <c r="H1360" s="149"/>
      <c r="I1360" s="622"/>
      <c r="J1360" s="622"/>
      <c r="K1360" s="622"/>
    </row>
    <row r="1361" ht="14.25">
      <c r="A1361" s="149"/>
      <c r="B1361" s="663"/>
      <c r="C1361" s="663"/>
      <c r="D1361" s="622"/>
      <c r="E1361" s="623"/>
      <c r="F1361" s="623"/>
      <c r="G1361" s="624"/>
      <c r="H1361" s="149"/>
      <c r="I1361" s="622"/>
      <c r="J1361" s="622"/>
      <c r="K1361" s="622"/>
    </row>
    <row r="1362" ht="14.25">
      <c r="A1362" s="149"/>
      <c r="B1362" s="663"/>
      <c r="C1362" s="663"/>
      <c r="D1362" s="622"/>
      <c r="E1362" s="623"/>
      <c r="F1362" s="623"/>
      <c r="G1362" s="624"/>
      <c r="H1362" s="149"/>
      <c r="I1362" s="622"/>
      <c r="J1362" s="622"/>
      <c r="K1362" s="622"/>
    </row>
    <row r="1363" ht="14.25">
      <c r="A1363" s="149"/>
      <c r="B1363" s="663"/>
      <c r="C1363" s="663"/>
      <c r="D1363" s="622"/>
      <c r="E1363" s="623"/>
      <c r="F1363" s="623"/>
      <c r="G1363" s="624"/>
      <c r="H1363" s="149"/>
      <c r="I1363" s="622"/>
      <c r="J1363" s="622"/>
      <c r="K1363" s="622"/>
    </row>
    <row r="1364" ht="14.25">
      <c r="A1364" s="149"/>
      <c r="B1364" s="663"/>
      <c r="C1364" s="663"/>
      <c r="D1364" s="622"/>
      <c r="E1364" s="623"/>
      <c r="F1364" s="623"/>
      <c r="G1364" s="624"/>
      <c r="H1364" s="149"/>
      <c r="I1364" s="622"/>
      <c r="J1364" s="622"/>
      <c r="K1364" s="622"/>
    </row>
    <row r="1365" ht="14.25">
      <c r="A1365" s="149"/>
      <c r="B1365" s="663"/>
      <c r="C1365" s="663"/>
      <c r="D1365" s="622"/>
      <c r="E1365" s="623"/>
      <c r="F1365" s="623"/>
      <c r="G1365" s="624"/>
      <c r="H1365" s="149"/>
      <c r="I1365" s="622"/>
      <c r="J1365" s="622"/>
      <c r="K1365" s="622"/>
    </row>
    <row r="1366" ht="14.25">
      <c r="A1366" s="149"/>
      <c r="B1366" s="663"/>
      <c r="C1366" s="663"/>
      <c r="D1366" s="622"/>
      <c r="E1366" s="623"/>
      <c r="F1366" s="623"/>
      <c r="G1366" s="624"/>
      <c r="H1366" s="149"/>
      <c r="I1366" s="622"/>
      <c r="J1366" s="622"/>
      <c r="K1366" s="622"/>
    </row>
    <row r="1367" ht="14.25">
      <c r="A1367" s="149"/>
      <c r="B1367" s="663"/>
      <c r="C1367" s="663"/>
      <c r="D1367" s="622"/>
      <c r="E1367" s="623"/>
      <c r="F1367" s="623"/>
      <c r="G1367" s="624"/>
      <c r="H1367" s="149"/>
      <c r="I1367" s="622"/>
      <c r="J1367" s="622"/>
      <c r="K1367" s="622"/>
    </row>
    <row r="1368" ht="14.25">
      <c r="A1368" s="149"/>
      <c r="B1368" s="663"/>
      <c r="C1368" s="663"/>
      <c r="D1368" s="622"/>
      <c r="E1368" s="623"/>
      <c r="F1368" s="623"/>
      <c r="G1368" s="624"/>
      <c r="H1368" s="149"/>
      <c r="I1368" s="622"/>
      <c r="J1368" s="622"/>
      <c r="K1368" s="622"/>
    </row>
    <row r="1369" ht="14.25">
      <c r="A1369" s="149"/>
      <c r="B1369" s="663"/>
      <c r="C1369" s="663"/>
      <c r="D1369" s="622"/>
      <c r="E1369" s="623"/>
      <c r="F1369" s="623"/>
      <c r="G1369" s="624"/>
      <c r="H1369" s="149"/>
      <c r="I1369" s="622"/>
      <c r="J1369" s="622"/>
      <c r="K1369" s="622"/>
    </row>
    <row r="1370" ht="14.25">
      <c r="A1370" s="149"/>
      <c r="B1370" s="663"/>
      <c r="C1370" s="663"/>
      <c r="D1370" s="622"/>
      <c r="E1370" s="623"/>
      <c r="F1370" s="623"/>
      <c r="G1370" s="624"/>
      <c r="H1370" s="149"/>
      <c r="I1370" s="622"/>
      <c r="J1370" s="622"/>
      <c r="K1370" s="622"/>
    </row>
    <row r="1371" ht="14.25">
      <c r="A1371" s="149"/>
      <c r="B1371" s="663"/>
      <c r="C1371" s="663"/>
      <c r="D1371" s="622"/>
      <c r="E1371" s="623"/>
      <c r="F1371" s="623"/>
      <c r="G1371" s="624"/>
      <c r="H1371" s="149"/>
      <c r="I1371" s="622"/>
      <c r="J1371" s="622"/>
      <c r="K1371" s="622"/>
    </row>
    <row r="1372" ht="14.25">
      <c r="A1372" s="149"/>
      <c r="B1372" s="663"/>
      <c r="C1372" s="663"/>
      <c r="D1372" s="622"/>
      <c r="E1372" s="623"/>
      <c r="F1372" s="623"/>
      <c r="G1372" s="624"/>
      <c r="H1372" s="149"/>
      <c r="I1372" s="622"/>
      <c r="J1372" s="622"/>
      <c r="K1372" s="622"/>
    </row>
    <row r="1373" ht="14.25">
      <c r="A1373" s="149"/>
      <c r="B1373" s="663"/>
      <c r="C1373" s="663"/>
      <c r="D1373" s="622"/>
      <c r="E1373" s="623"/>
      <c r="F1373" s="623"/>
      <c r="G1373" s="624"/>
      <c r="H1373" s="149"/>
      <c r="I1373" s="622"/>
      <c r="J1373" s="622"/>
      <c r="K1373" s="622"/>
    </row>
    <row r="1374" ht="14.25">
      <c r="A1374" s="149"/>
      <c r="B1374" s="663"/>
      <c r="C1374" s="663"/>
      <c r="D1374" s="622"/>
      <c r="E1374" s="623"/>
      <c r="F1374" s="623"/>
      <c r="G1374" s="624"/>
      <c r="H1374" s="149"/>
      <c r="I1374" s="622"/>
      <c r="J1374" s="622"/>
      <c r="K1374" s="622"/>
    </row>
    <row r="1375" ht="14.25">
      <c r="A1375" s="149"/>
      <c r="B1375" s="663"/>
      <c r="C1375" s="663"/>
      <c r="D1375" s="622"/>
      <c r="E1375" s="623"/>
      <c r="F1375" s="623"/>
      <c r="G1375" s="624"/>
      <c r="H1375" s="149"/>
      <c r="I1375" s="622"/>
      <c r="J1375" s="622"/>
      <c r="K1375" s="622"/>
    </row>
    <row r="1376" ht="14.25">
      <c r="A1376" s="149"/>
      <c r="B1376" s="663"/>
      <c r="C1376" s="663"/>
      <c r="D1376" s="622"/>
      <c r="E1376" s="623"/>
      <c r="F1376" s="623"/>
      <c r="G1376" s="624"/>
      <c r="H1376" s="149"/>
      <c r="I1376" s="622"/>
      <c r="J1376" s="622"/>
      <c r="K1376" s="622"/>
    </row>
    <row r="1377" ht="14.25">
      <c r="A1377" s="149"/>
      <c r="B1377" s="663"/>
      <c r="C1377" s="663"/>
      <c r="D1377" s="622"/>
      <c r="E1377" s="623"/>
      <c r="F1377" s="623"/>
      <c r="G1377" s="624"/>
      <c r="H1377" s="149"/>
      <c r="I1377" s="622"/>
      <c r="J1377" s="622"/>
      <c r="K1377" s="622"/>
    </row>
    <row r="1378" ht="14.25">
      <c r="A1378" s="149"/>
      <c r="B1378" s="663"/>
      <c r="C1378" s="663"/>
      <c r="D1378" s="622"/>
      <c r="E1378" s="623"/>
      <c r="F1378" s="623"/>
      <c r="G1378" s="624"/>
      <c r="H1378" s="149"/>
      <c r="I1378" s="622"/>
      <c r="J1378" s="622"/>
      <c r="K1378" s="622"/>
    </row>
    <row r="1379" ht="14.25">
      <c r="A1379" s="149"/>
      <c r="B1379" s="663"/>
      <c r="C1379" s="663"/>
      <c r="D1379" s="622"/>
      <c r="E1379" s="623"/>
      <c r="F1379" s="623"/>
      <c r="G1379" s="624"/>
      <c r="H1379" s="149"/>
      <c r="I1379" s="622"/>
      <c r="J1379" s="622"/>
      <c r="K1379" s="622"/>
    </row>
    <row r="1380" ht="14.25">
      <c r="A1380" s="149"/>
      <c r="B1380" s="663"/>
      <c r="C1380" s="663"/>
      <c r="D1380" s="622"/>
      <c r="E1380" s="623"/>
      <c r="F1380" s="623"/>
      <c r="G1380" s="624"/>
      <c r="H1380" s="149"/>
      <c r="I1380" s="622"/>
      <c r="J1380" s="622"/>
      <c r="K1380" s="622"/>
    </row>
    <row r="1381" ht="14.25">
      <c r="A1381" s="149"/>
      <c r="B1381" s="663"/>
      <c r="C1381" s="663"/>
      <c r="D1381" s="622"/>
      <c r="E1381" s="623"/>
      <c r="F1381" s="623"/>
      <c r="G1381" s="624"/>
      <c r="H1381" s="149"/>
      <c r="I1381" s="622"/>
      <c r="J1381" s="622"/>
      <c r="K1381" s="622"/>
    </row>
    <row r="1382" ht="14.25">
      <c r="A1382" s="149"/>
      <c r="B1382" s="663"/>
      <c r="C1382" s="663"/>
      <c r="D1382" s="622"/>
      <c r="E1382" s="623"/>
      <c r="F1382" s="623"/>
      <c r="G1382" s="624"/>
      <c r="H1382" s="149"/>
      <c r="I1382" s="622"/>
      <c r="J1382" s="622"/>
      <c r="K1382" s="622"/>
    </row>
    <row r="1383" ht="14.25">
      <c r="A1383" s="149"/>
      <c r="B1383" s="663"/>
      <c r="C1383" s="663"/>
      <c r="D1383" s="622"/>
      <c r="E1383" s="623"/>
      <c r="F1383" s="623"/>
      <c r="G1383" s="624"/>
      <c r="H1383" s="149"/>
      <c r="I1383" s="622"/>
      <c r="J1383" s="622"/>
      <c r="K1383" s="622"/>
    </row>
    <row r="1384" ht="14.25">
      <c r="A1384" s="149"/>
      <c r="B1384" s="663"/>
      <c r="C1384" s="663"/>
      <c r="D1384" s="622"/>
      <c r="E1384" s="623"/>
      <c r="F1384" s="623"/>
      <c r="G1384" s="624"/>
      <c r="H1384" s="149"/>
      <c r="I1384" s="622"/>
      <c r="J1384" s="622"/>
      <c r="K1384" s="622"/>
    </row>
    <row r="1385" ht="14.25">
      <c r="A1385" s="149"/>
      <c r="B1385" s="663"/>
      <c r="C1385" s="663"/>
      <c r="D1385" s="622"/>
      <c r="E1385" s="623"/>
      <c r="F1385" s="623"/>
      <c r="G1385" s="624"/>
      <c r="H1385" s="149"/>
      <c r="I1385" s="622"/>
      <c r="J1385" s="622"/>
      <c r="K1385" s="622"/>
    </row>
    <row r="1386" ht="14.25">
      <c r="A1386" s="149"/>
      <c r="B1386" s="663"/>
      <c r="C1386" s="663"/>
      <c r="D1386" s="622"/>
      <c r="E1386" s="623"/>
      <c r="F1386" s="623"/>
      <c r="G1386" s="624"/>
      <c r="H1386" s="149"/>
      <c r="I1386" s="622"/>
      <c r="J1386" s="622"/>
      <c r="K1386" s="622"/>
    </row>
    <row r="1387" ht="14.25">
      <c r="A1387" s="149"/>
      <c r="B1387" s="663"/>
      <c r="C1387" s="663"/>
      <c r="D1387" s="622"/>
      <c r="E1387" s="623"/>
      <c r="F1387" s="623"/>
      <c r="G1387" s="624"/>
      <c r="H1387" s="149"/>
      <c r="I1387" s="622"/>
      <c r="J1387" s="622"/>
      <c r="K1387" s="622"/>
    </row>
    <row r="1388" ht="14.25">
      <c r="A1388" s="149"/>
      <c r="B1388" s="663"/>
      <c r="C1388" s="663"/>
      <c r="D1388" s="622"/>
      <c r="E1388" s="623"/>
      <c r="F1388" s="623"/>
      <c r="G1388" s="624"/>
      <c r="H1388" s="149"/>
      <c r="I1388" s="622"/>
      <c r="J1388" s="622"/>
      <c r="K1388" s="622"/>
    </row>
    <row r="1389" ht="14.25">
      <c r="A1389" s="149"/>
      <c r="B1389" s="663"/>
      <c r="C1389" s="663"/>
      <c r="D1389" s="622"/>
      <c r="E1389" s="623"/>
      <c r="F1389" s="623"/>
      <c r="G1389" s="624"/>
      <c r="H1389" s="149"/>
      <c r="I1389" s="622"/>
      <c r="J1389" s="622"/>
      <c r="K1389" s="622"/>
    </row>
    <row r="1390" ht="14.25">
      <c r="A1390" s="149"/>
      <c r="B1390" s="663"/>
      <c r="C1390" s="663"/>
      <c r="D1390" s="622"/>
      <c r="E1390" s="623"/>
      <c r="F1390" s="623"/>
      <c r="G1390" s="624"/>
      <c r="H1390" s="149"/>
      <c r="I1390" s="622"/>
      <c r="J1390" s="622"/>
      <c r="K1390" s="622"/>
    </row>
    <row r="1391" ht="14.25">
      <c r="A1391" s="149"/>
      <c r="B1391" s="663"/>
      <c r="C1391" s="663"/>
      <c r="D1391" s="622"/>
      <c r="E1391" s="623"/>
      <c r="F1391" s="623"/>
      <c r="G1391" s="624"/>
      <c r="H1391" s="149"/>
      <c r="I1391" s="622"/>
      <c r="J1391" s="622"/>
      <c r="K1391" s="622"/>
    </row>
    <row r="1392" ht="14.25">
      <c r="A1392" s="149"/>
      <c r="B1392" s="663"/>
      <c r="C1392" s="663"/>
      <c r="D1392" s="622"/>
      <c r="E1392" s="623"/>
      <c r="F1392" s="623"/>
      <c r="G1392" s="624"/>
      <c r="H1392" s="149"/>
      <c r="I1392" s="622"/>
      <c r="J1392" s="622"/>
      <c r="K1392" s="622"/>
    </row>
    <row r="1393" ht="14.25">
      <c r="A1393" s="149"/>
      <c r="B1393" s="663"/>
      <c r="C1393" s="663"/>
      <c r="D1393" s="622"/>
      <c r="E1393" s="623"/>
      <c r="F1393" s="623"/>
      <c r="G1393" s="624"/>
      <c r="H1393" s="149"/>
      <c r="I1393" s="622"/>
      <c r="J1393" s="622"/>
      <c r="K1393" s="622"/>
    </row>
    <row r="1394" ht="14.25">
      <c r="A1394" s="149"/>
      <c r="B1394" s="663"/>
      <c r="C1394" s="663"/>
      <c r="D1394" s="622"/>
      <c r="E1394" s="623"/>
      <c r="F1394" s="623"/>
      <c r="G1394" s="624"/>
      <c r="H1394" s="149"/>
      <c r="I1394" s="622"/>
      <c r="J1394" s="622"/>
      <c r="K1394" s="622"/>
    </row>
    <row r="1395" ht="14.25">
      <c r="A1395" s="149"/>
      <c r="B1395" s="663"/>
      <c r="C1395" s="663"/>
      <c r="D1395" s="622"/>
      <c r="E1395" s="623"/>
      <c r="F1395" s="623"/>
      <c r="G1395" s="624"/>
      <c r="H1395" s="149"/>
      <c r="I1395" s="622"/>
      <c r="J1395" s="622"/>
      <c r="K1395" s="622"/>
    </row>
    <row r="1396" ht="14.25">
      <c r="A1396" s="149"/>
      <c r="B1396" s="663"/>
      <c r="C1396" s="663"/>
      <c r="D1396" s="622"/>
      <c r="E1396" s="623"/>
      <c r="F1396" s="623"/>
      <c r="G1396" s="624"/>
      <c r="H1396" s="149"/>
      <c r="I1396" s="622"/>
      <c r="J1396" s="622"/>
      <c r="K1396" s="622"/>
    </row>
    <row r="1397" ht="14.25">
      <c r="A1397" s="149"/>
      <c r="B1397" s="663"/>
      <c r="C1397" s="663"/>
      <c r="D1397" s="622"/>
      <c r="E1397" s="623"/>
      <c r="F1397" s="623"/>
      <c r="G1397" s="624"/>
      <c r="H1397" s="149"/>
      <c r="I1397" s="622"/>
      <c r="J1397" s="622"/>
      <c r="K1397" s="622"/>
    </row>
    <row r="1398" ht="14.25">
      <c r="A1398" s="149"/>
      <c r="B1398" s="663"/>
      <c r="C1398" s="663"/>
      <c r="D1398" s="622"/>
      <c r="E1398" s="623"/>
      <c r="F1398" s="623"/>
      <c r="G1398" s="624"/>
      <c r="H1398" s="149"/>
      <c r="I1398" s="622"/>
      <c r="J1398" s="622"/>
      <c r="K1398" s="622"/>
    </row>
    <row r="1399" ht="14.25">
      <c r="A1399" s="149"/>
      <c r="B1399" s="663"/>
      <c r="C1399" s="663"/>
      <c r="D1399" s="622"/>
      <c r="E1399" s="623"/>
      <c r="F1399" s="623"/>
      <c r="G1399" s="624"/>
      <c r="H1399" s="149"/>
      <c r="I1399" s="622"/>
      <c r="J1399" s="622"/>
      <c r="K1399" s="622"/>
    </row>
    <row r="1400" ht="14.25">
      <c r="A1400" s="149"/>
      <c r="B1400" s="663"/>
      <c r="C1400" s="663"/>
      <c r="D1400" s="622"/>
      <c r="E1400" s="623"/>
      <c r="F1400" s="623"/>
      <c r="G1400" s="624"/>
      <c r="H1400" s="149"/>
      <c r="I1400" s="622"/>
      <c r="J1400" s="622"/>
      <c r="K1400" s="622"/>
    </row>
    <row r="1401" ht="14.25">
      <c r="A1401" s="149"/>
      <c r="B1401" s="663"/>
      <c r="C1401" s="663"/>
      <c r="D1401" s="622"/>
      <c r="E1401" s="623"/>
      <c r="F1401" s="623"/>
      <c r="G1401" s="624"/>
      <c r="H1401" s="149"/>
      <c r="I1401" s="622"/>
      <c r="J1401" s="622"/>
      <c r="K1401" s="622"/>
    </row>
    <row r="1402" ht="14.25">
      <c r="A1402" s="149"/>
      <c r="B1402" s="663"/>
      <c r="C1402" s="663"/>
      <c r="D1402" s="622"/>
      <c r="E1402" s="623"/>
      <c r="F1402" s="623"/>
      <c r="G1402" s="624"/>
      <c r="H1402" s="149"/>
      <c r="I1402" s="622"/>
      <c r="J1402" s="622"/>
      <c r="K1402" s="622"/>
    </row>
    <row r="1403" ht="14.25">
      <c r="A1403" s="149"/>
      <c r="B1403" s="663"/>
      <c r="C1403" s="663"/>
      <c r="D1403" s="622"/>
      <c r="E1403" s="623"/>
      <c r="F1403" s="623"/>
      <c r="G1403" s="624"/>
      <c r="H1403" s="149"/>
      <c r="I1403" s="622"/>
      <c r="J1403" s="622"/>
      <c r="K1403" s="622"/>
    </row>
    <row r="1404" ht="14.25">
      <c r="A1404" s="149"/>
      <c r="B1404" s="663"/>
      <c r="C1404" s="663"/>
      <c r="D1404" s="622"/>
      <c r="E1404" s="623"/>
      <c r="F1404" s="623"/>
      <c r="G1404" s="624"/>
      <c r="H1404" s="149"/>
      <c r="I1404" s="622"/>
      <c r="J1404" s="622"/>
      <c r="K1404" s="622"/>
    </row>
    <row r="1405" ht="14.25">
      <c r="A1405" s="149"/>
      <c r="B1405" s="663"/>
      <c r="C1405" s="663"/>
      <c r="D1405" s="622"/>
      <c r="E1405" s="623"/>
      <c r="F1405" s="623"/>
      <c r="G1405" s="624"/>
      <c r="H1405" s="149"/>
      <c r="I1405" s="622"/>
      <c r="J1405" s="622"/>
      <c r="K1405" s="622"/>
    </row>
    <row r="1406" ht="14.25">
      <c r="A1406" s="149"/>
      <c r="B1406" s="663"/>
      <c r="C1406" s="663"/>
      <c r="D1406" s="622"/>
      <c r="E1406" s="623"/>
      <c r="F1406" s="623"/>
      <c r="G1406" s="624"/>
      <c r="H1406" s="149"/>
      <c r="I1406" s="622"/>
      <c r="J1406" s="622"/>
      <c r="K1406" s="622"/>
    </row>
    <row r="1407" ht="14.25">
      <c r="A1407" s="149"/>
      <c r="B1407" s="663"/>
      <c r="C1407" s="663"/>
      <c r="D1407" s="622"/>
      <c r="E1407" s="623"/>
      <c r="F1407" s="623"/>
      <c r="G1407" s="624"/>
      <c r="H1407" s="149"/>
      <c r="I1407" s="622"/>
      <c r="J1407" s="622"/>
      <c r="K1407" s="622"/>
    </row>
    <row r="1408" ht="14.25">
      <c r="A1408" s="149"/>
      <c r="B1408" s="663"/>
      <c r="C1408" s="663"/>
      <c r="D1408" s="622"/>
      <c r="E1408" s="623"/>
      <c r="F1408" s="623"/>
      <c r="G1408" s="624"/>
      <c r="H1408" s="149"/>
      <c r="I1408" s="622"/>
      <c r="J1408" s="622"/>
      <c r="K1408" s="622"/>
    </row>
    <row r="1409" ht="14.25">
      <c r="A1409" s="149"/>
      <c r="B1409" s="663"/>
      <c r="C1409" s="663"/>
      <c r="D1409" s="622"/>
      <c r="E1409" s="623"/>
      <c r="F1409" s="623"/>
      <c r="G1409" s="624"/>
      <c r="H1409" s="149"/>
      <c r="I1409" s="622"/>
      <c r="J1409" s="622"/>
      <c r="K1409" s="622"/>
    </row>
    <row r="1410" ht="14.25">
      <c r="A1410" s="149"/>
      <c r="B1410" s="663"/>
      <c r="C1410" s="663"/>
      <c r="D1410" s="622"/>
      <c r="E1410" s="623"/>
      <c r="F1410" s="623"/>
      <c r="G1410" s="624"/>
      <c r="H1410" s="149"/>
      <c r="I1410" s="622"/>
      <c r="J1410" s="622"/>
      <c r="K1410" s="622"/>
    </row>
    <row r="1411" ht="14.25">
      <c r="A1411" s="149"/>
      <c r="B1411" s="663"/>
      <c r="C1411" s="663"/>
      <c r="D1411" s="622"/>
      <c r="E1411" s="623"/>
      <c r="F1411" s="623"/>
      <c r="G1411" s="624"/>
      <c r="H1411" s="149"/>
      <c r="I1411" s="622"/>
      <c r="J1411" s="622"/>
      <c r="K1411" s="622"/>
    </row>
    <row r="1412" ht="14.25">
      <c r="A1412" s="149"/>
      <c r="B1412" s="663"/>
      <c r="C1412" s="663"/>
      <c r="D1412" s="622"/>
      <c r="E1412" s="623"/>
      <c r="F1412" s="623"/>
      <c r="G1412" s="624"/>
      <c r="H1412" s="149"/>
      <c r="I1412" s="622"/>
      <c r="J1412" s="622"/>
      <c r="K1412" s="622"/>
    </row>
    <row r="1413" ht="14.25">
      <c r="A1413" s="149"/>
      <c r="B1413" s="663"/>
      <c r="C1413" s="663"/>
      <c r="D1413" s="622"/>
      <c r="E1413" s="623"/>
      <c r="F1413" s="623"/>
      <c r="G1413" s="624"/>
      <c r="H1413" s="149"/>
      <c r="I1413" s="622"/>
      <c r="J1413" s="622"/>
      <c r="K1413" s="622"/>
    </row>
    <row r="1414" ht="14.25">
      <c r="A1414" s="149"/>
      <c r="B1414" s="663"/>
      <c r="C1414" s="663"/>
      <c r="D1414" s="622"/>
      <c r="E1414" s="623"/>
      <c r="F1414" s="623"/>
      <c r="G1414" s="624"/>
      <c r="H1414" s="149"/>
      <c r="I1414" s="622"/>
      <c r="J1414" s="622"/>
      <c r="K1414" s="622"/>
    </row>
    <row r="1415" ht="14.25">
      <c r="A1415" s="149"/>
      <c r="B1415" s="663"/>
      <c r="C1415" s="663"/>
      <c r="D1415" s="622"/>
      <c r="E1415" s="623"/>
      <c r="F1415" s="623"/>
      <c r="G1415" s="624"/>
      <c r="H1415" s="149"/>
      <c r="I1415" s="622"/>
      <c r="J1415" s="622"/>
      <c r="K1415" s="622"/>
    </row>
    <row r="1416" ht="14.25">
      <c r="A1416" s="149"/>
      <c r="B1416" s="663"/>
      <c r="C1416" s="663"/>
      <c r="D1416" s="622"/>
      <c r="E1416" s="623"/>
      <c r="F1416" s="623"/>
      <c r="G1416" s="624"/>
      <c r="H1416" s="149"/>
      <c r="I1416" s="622"/>
      <c r="J1416" s="622"/>
      <c r="K1416" s="622"/>
    </row>
    <row r="1417" ht="14.25">
      <c r="A1417" s="149"/>
      <c r="B1417" s="663"/>
      <c r="C1417" s="663"/>
      <c r="D1417" s="622"/>
      <c r="E1417" s="623"/>
      <c r="F1417" s="623"/>
      <c r="G1417" s="624"/>
      <c r="H1417" s="149"/>
      <c r="I1417" s="622"/>
      <c r="J1417" s="622"/>
      <c r="K1417" s="622"/>
    </row>
    <row r="1418" ht="14.25">
      <c r="A1418" s="149"/>
      <c r="B1418" s="663"/>
      <c r="C1418" s="663"/>
      <c r="D1418" s="622"/>
      <c r="E1418" s="623"/>
      <c r="F1418" s="623"/>
      <c r="G1418" s="624"/>
      <c r="H1418" s="149"/>
      <c r="I1418" s="622"/>
      <c r="J1418" s="622"/>
      <c r="K1418" s="622"/>
    </row>
    <row r="1419" ht="14.25">
      <c r="A1419" s="149"/>
      <c r="B1419" s="663"/>
      <c r="C1419" s="663"/>
      <c r="D1419" s="622"/>
      <c r="E1419" s="623"/>
      <c r="F1419" s="623"/>
      <c r="G1419" s="624"/>
      <c r="H1419" s="149"/>
      <c r="I1419" s="622"/>
      <c r="J1419" s="622"/>
      <c r="K1419" s="622"/>
    </row>
    <row r="1420" ht="14.25">
      <c r="A1420" s="149"/>
      <c r="B1420" s="663"/>
      <c r="C1420" s="663"/>
      <c r="D1420" s="622"/>
      <c r="E1420" s="623"/>
      <c r="F1420" s="623"/>
      <c r="G1420" s="624"/>
      <c r="H1420" s="149"/>
      <c r="I1420" s="622"/>
      <c r="J1420" s="622"/>
      <c r="K1420" s="622"/>
    </row>
    <row r="1421" ht="14.25">
      <c r="A1421" s="149"/>
      <c r="B1421" s="663"/>
      <c r="C1421" s="663"/>
      <c r="D1421" s="622"/>
      <c r="E1421" s="623"/>
      <c r="F1421" s="623"/>
      <c r="G1421" s="624"/>
      <c r="H1421" s="149"/>
      <c r="I1421" s="622"/>
      <c r="J1421" s="622"/>
      <c r="K1421" s="622"/>
    </row>
    <row r="1422" ht="14.25">
      <c r="A1422" s="149"/>
      <c r="B1422" s="663"/>
      <c r="C1422" s="663"/>
      <c r="D1422" s="622"/>
      <c r="E1422" s="623"/>
      <c r="F1422" s="623"/>
      <c r="G1422" s="624"/>
      <c r="H1422" s="149"/>
      <c r="I1422" s="622"/>
      <c r="J1422" s="622"/>
      <c r="K1422" s="622"/>
    </row>
    <row r="1423" ht="14.25">
      <c r="A1423" s="149"/>
      <c r="B1423" s="663"/>
      <c r="C1423" s="663"/>
      <c r="D1423" s="622"/>
      <c r="E1423" s="623"/>
      <c r="F1423" s="623"/>
      <c r="G1423" s="624"/>
      <c r="H1423" s="149"/>
      <c r="I1423" s="622"/>
      <c r="J1423" s="622"/>
      <c r="K1423" s="622"/>
    </row>
    <row r="1424" ht="14.25">
      <c r="A1424" s="149"/>
      <c r="B1424" s="663"/>
      <c r="C1424" s="663"/>
      <c r="D1424" s="622"/>
      <c r="E1424" s="623"/>
      <c r="F1424" s="623"/>
      <c r="G1424" s="624"/>
      <c r="H1424" s="149"/>
      <c r="I1424" s="622"/>
      <c r="J1424" s="622"/>
      <c r="K1424" s="622"/>
    </row>
    <row r="1425" ht="14.25">
      <c r="A1425" s="149"/>
      <c r="B1425" s="663"/>
      <c r="C1425" s="663"/>
      <c r="D1425" s="622"/>
      <c r="E1425" s="623"/>
      <c r="F1425" s="623"/>
      <c r="G1425" s="624"/>
      <c r="H1425" s="149"/>
      <c r="I1425" s="622"/>
      <c r="J1425" s="622"/>
      <c r="K1425" s="622"/>
    </row>
    <row r="1426" ht="14.25">
      <c r="A1426" s="149"/>
      <c r="B1426" s="663"/>
      <c r="C1426" s="663"/>
      <c r="D1426" s="622"/>
      <c r="E1426" s="623"/>
      <c r="F1426" s="623"/>
      <c r="G1426" s="624"/>
      <c r="H1426" s="149"/>
      <c r="I1426" s="622"/>
      <c r="J1426" s="622"/>
      <c r="K1426" s="622"/>
    </row>
    <row r="1427" ht="14.25">
      <c r="A1427" s="149"/>
      <c r="B1427" s="663"/>
      <c r="C1427" s="663"/>
      <c r="D1427" s="622"/>
      <c r="E1427" s="623"/>
      <c r="F1427" s="623"/>
      <c r="G1427" s="624"/>
      <c r="H1427" s="149"/>
      <c r="I1427" s="622"/>
      <c r="J1427" s="622"/>
      <c r="K1427" s="622"/>
    </row>
    <row r="1428" ht="14.25">
      <c r="A1428" s="149"/>
      <c r="B1428" s="663"/>
      <c r="C1428" s="663"/>
      <c r="D1428" s="622"/>
      <c r="E1428" s="623"/>
      <c r="F1428" s="623"/>
      <c r="G1428" s="624"/>
      <c r="H1428" s="149"/>
      <c r="I1428" s="622"/>
      <c r="J1428" s="622"/>
      <c r="K1428" s="622"/>
    </row>
    <row r="1429" ht="14.25">
      <c r="A1429" s="149"/>
      <c r="B1429" s="663"/>
      <c r="C1429" s="663"/>
      <c r="D1429" s="622"/>
      <c r="E1429" s="623"/>
      <c r="F1429" s="623"/>
      <c r="G1429" s="624"/>
      <c r="H1429" s="149"/>
      <c r="I1429" s="622"/>
      <c r="J1429" s="622"/>
      <c r="K1429" s="622"/>
    </row>
    <row r="1430" ht="14.25">
      <c r="A1430" s="149"/>
      <c r="B1430" s="663"/>
      <c r="C1430" s="663"/>
      <c r="D1430" s="622"/>
      <c r="E1430" s="623"/>
      <c r="F1430" s="623"/>
      <c r="G1430" s="624"/>
      <c r="H1430" s="149"/>
      <c r="I1430" s="622"/>
      <c r="J1430" s="622"/>
      <c r="K1430" s="622"/>
    </row>
    <row r="1431" ht="14.25">
      <c r="A1431" s="149"/>
      <c r="B1431" s="663"/>
      <c r="C1431" s="663"/>
      <c r="D1431" s="622"/>
      <c r="E1431" s="623"/>
      <c r="F1431" s="623"/>
      <c r="G1431" s="624"/>
      <c r="H1431" s="149"/>
      <c r="I1431" s="622"/>
      <c r="J1431" s="622"/>
      <c r="K1431" s="622"/>
    </row>
    <row r="1432" ht="14.25">
      <c r="A1432" s="149"/>
      <c r="B1432" s="663"/>
      <c r="C1432" s="663"/>
      <c r="D1432" s="622"/>
      <c r="E1432" s="623"/>
      <c r="F1432" s="623"/>
      <c r="G1432" s="624"/>
      <c r="H1432" s="149"/>
      <c r="I1432" s="622"/>
      <c r="J1432" s="622"/>
      <c r="K1432" s="622"/>
    </row>
    <row r="1433" ht="14.25">
      <c r="A1433" s="149"/>
      <c r="B1433" s="663"/>
      <c r="C1433" s="663"/>
      <c r="D1433" s="622"/>
      <c r="E1433" s="623"/>
      <c r="F1433" s="623"/>
      <c r="G1433" s="624"/>
      <c r="H1433" s="149"/>
      <c r="I1433" s="622"/>
      <c r="J1433" s="622"/>
      <c r="K1433" s="622"/>
    </row>
    <row r="1434" ht="14.25">
      <c r="A1434" s="149"/>
      <c r="B1434" s="663"/>
      <c r="C1434" s="663"/>
      <c r="D1434" s="622"/>
      <c r="E1434" s="623"/>
      <c r="F1434" s="623"/>
      <c r="G1434" s="624"/>
      <c r="H1434" s="149"/>
      <c r="I1434" s="622"/>
      <c r="J1434" s="622"/>
      <c r="K1434" s="622"/>
    </row>
    <row r="1435" ht="14.25">
      <c r="A1435" s="149"/>
      <c r="B1435" s="663"/>
      <c r="C1435" s="663"/>
      <c r="D1435" s="622"/>
      <c r="E1435" s="623"/>
      <c r="F1435" s="623"/>
      <c r="G1435" s="624"/>
      <c r="H1435" s="149"/>
      <c r="I1435" s="622"/>
      <c r="J1435" s="622"/>
      <c r="K1435" s="622"/>
    </row>
    <row r="1436" ht="14.25">
      <c r="A1436" s="149"/>
      <c r="B1436" s="663"/>
      <c r="C1436" s="663"/>
      <c r="D1436" s="622"/>
      <c r="E1436" s="623"/>
      <c r="F1436" s="623"/>
      <c r="G1436" s="624"/>
      <c r="H1436" s="149"/>
      <c r="I1436" s="622"/>
      <c r="J1436" s="622"/>
      <c r="K1436" s="622"/>
    </row>
    <row r="1437" ht="14.25">
      <c r="A1437" s="149"/>
      <c r="B1437" s="663"/>
      <c r="C1437" s="663"/>
      <c r="D1437" s="622"/>
      <c r="E1437" s="623"/>
      <c r="F1437" s="623"/>
      <c r="G1437" s="624"/>
      <c r="H1437" s="149"/>
      <c r="I1437" s="622"/>
      <c r="J1437" s="622"/>
      <c r="K1437" s="622"/>
    </row>
    <row r="1438" ht="14.25">
      <c r="A1438" s="149"/>
      <c r="B1438" s="663"/>
      <c r="C1438" s="663"/>
      <c r="D1438" s="622"/>
      <c r="E1438" s="623"/>
      <c r="F1438" s="623"/>
      <c r="G1438" s="624"/>
      <c r="H1438" s="149"/>
      <c r="I1438" s="622"/>
      <c r="J1438" s="622"/>
      <c r="K1438" s="622"/>
    </row>
    <row r="1439" ht="14.25">
      <c r="A1439" s="149"/>
      <c r="B1439" s="663"/>
      <c r="C1439" s="663"/>
      <c r="D1439" s="622"/>
      <c r="E1439" s="623"/>
      <c r="F1439" s="623"/>
      <c r="G1439" s="624"/>
      <c r="H1439" s="149"/>
      <c r="I1439" s="622"/>
      <c r="J1439" s="622"/>
      <c r="K1439" s="622"/>
    </row>
    <row r="1440" ht="14.25">
      <c r="A1440" s="149"/>
      <c r="B1440" s="663"/>
      <c r="C1440" s="663"/>
      <c r="D1440" s="622"/>
      <c r="E1440" s="623"/>
      <c r="F1440" s="623"/>
      <c r="G1440" s="624"/>
      <c r="H1440" s="149"/>
      <c r="I1440" s="622"/>
      <c r="J1440" s="622"/>
      <c r="K1440" s="622"/>
    </row>
    <row r="1441" ht="14.25">
      <c r="A1441" s="149"/>
      <c r="B1441" s="663"/>
      <c r="C1441" s="663"/>
      <c r="D1441" s="622"/>
      <c r="E1441" s="623"/>
      <c r="F1441" s="623"/>
      <c r="G1441" s="624"/>
      <c r="H1441" s="149"/>
      <c r="I1441" s="622"/>
      <c r="J1441" s="622"/>
      <c r="K1441" s="622"/>
    </row>
    <row r="1442" ht="14.25">
      <c r="A1442" s="149"/>
      <c r="B1442" s="663"/>
      <c r="C1442" s="663"/>
      <c r="D1442" s="622"/>
      <c r="E1442" s="623"/>
      <c r="F1442" s="623"/>
      <c r="G1442" s="624"/>
      <c r="H1442" s="149"/>
      <c r="I1442" s="622"/>
      <c r="J1442" s="622"/>
      <c r="K1442" s="622"/>
    </row>
    <row r="1443" ht="14.25">
      <c r="A1443" s="149"/>
      <c r="B1443" s="663"/>
      <c r="C1443" s="663"/>
      <c r="D1443" s="622"/>
      <c r="E1443" s="623"/>
      <c r="F1443" s="623"/>
      <c r="G1443" s="624"/>
      <c r="H1443" s="149"/>
      <c r="I1443" s="622"/>
      <c r="J1443" s="622"/>
      <c r="K1443" s="622"/>
    </row>
    <row r="1444" ht="14.25">
      <c r="A1444" s="149"/>
      <c r="B1444" s="663"/>
      <c r="C1444" s="663"/>
      <c r="D1444" s="622"/>
      <c r="E1444" s="623"/>
      <c r="F1444" s="623"/>
      <c r="G1444" s="624"/>
      <c r="H1444" s="149"/>
      <c r="I1444" s="622"/>
      <c r="J1444" s="622"/>
      <c r="K1444" s="622"/>
    </row>
    <row r="1445" ht="14.25">
      <c r="A1445" s="149"/>
      <c r="B1445" s="663"/>
      <c r="C1445" s="663"/>
      <c r="D1445" s="622"/>
      <c r="E1445" s="623"/>
      <c r="F1445" s="623"/>
      <c r="G1445" s="624"/>
      <c r="H1445" s="149"/>
      <c r="I1445" s="622"/>
      <c r="J1445" s="622"/>
      <c r="K1445" s="622"/>
    </row>
    <row r="1446" ht="14.25">
      <c r="A1446" s="149"/>
      <c r="B1446" s="663"/>
      <c r="C1446" s="663"/>
      <c r="D1446" s="622"/>
      <c r="E1446" s="623"/>
      <c r="F1446" s="623"/>
      <c r="G1446" s="624"/>
      <c r="H1446" s="149"/>
      <c r="I1446" s="622"/>
      <c r="J1446" s="622"/>
      <c r="K1446" s="622"/>
    </row>
    <row r="1447" ht="14.25">
      <c r="A1447" s="149"/>
      <c r="B1447" s="663"/>
      <c r="C1447" s="663"/>
      <c r="D1447" s="622"/>
      <c r="E1447" s="623"/>
      <c r="F1447" s="623"/>
      <c r="G1447" s="624"/>
      <c r="H1447" s="149"/>
      <c r="I1447" s="622"/>
      <c r="J1447" s="622"/>
      <c r="K1447" s="622"/>
    </row>
    <row r="1448" ht="14.25">
      <c r="A1448" s="149"/>
      <c r="B1448" s="663"/>
      <c r="C1448" s="663"/>
      <c r="D1448" s="622"/>
      <c r="E1448" s="623"/>
      <c r="F1448" s="623"/>
      <c r="G1448" s="624"/>
      <c r="H1448" s="149"/>
      <c r="I1448" s="622"/>
      <c r="J1448" s="622"/>
      <c r="K1448" s="622"/>
    </row>
    <row r="1449" ht="14.25">
      <c r="A1449" s="149"/>
      <c r="B1449" s="663"/>
      <c r="C1449" s="663"/>
      <c r="D1449" s="622"/>
      <c r="E1449" s="623"/>
      <c r="F1449" s="623"/>
      <c r="G1449" s="624"/>
      <c r="H1449" s="149"/>
      <c r="I1449" s="622"/>
      <c r="J1449" s="622"/>
      <c r="K1449" s="622"/>
    </row>
    <row r="1450" ht="14.25">
      <c r="A1450" s="149"/>
      <c r="B1450" s="663"/>
      <c r="C1450" s="663"/>
      <c r="D1450" s="622"/>
      <c r="E1450" s="623"/>
      <c r="F1450" s="623"/>
      <c r="G1450" s="624"/>
      <c r="H1450" s="149"/>
      <c r="I1450" s="622"/>
      <c r="J1450" s="622"/>
      <c r="K1450" s="622"/>
    </row>
    <row r="1451" ht="14.25">
      <c r="A1451" s="149"/>
      <c r="B1451" s="663"/>
      <c r="C1451" s="663"/>
      <c r="D1451" s="622"/>
      <c r="E1451" s="623"/>
      <c r="F1451" s="623"/>
      <c r="G1451" s="624"/>
      <c r="H1451" s="149"/>
      <c r="I1451" s="622"/>
      <c r="J1451" s="622"/>
      <c r="K1451" s="622"/>
    </row>
    <row r="1452" ht="14.25">
      <c r="A1452" s="149"/>
      <c r="B1452" s="663"/>
      <c r="C1452" s="663"/>
      <c r="D1452" s="622"/>
      <c r="E1452" s="623"/>
      <c r="F1452" s="623"/>
      <c r="G1452" s="624"/>
      <c r="H1452" s="149"/>
      <c r="I1452" s="622"/>
      <c r="J1452" s="622"/>
      <c r="K1452" s="622"/>
    </row>
    <row r="1453" ht="14.25">
      <c r="A1453" s="149"/>
      <c r="B1453" s="663"/>
      <c r="C1453" s="663"/>
      <c r="D1453" s="622"/>
      <c r="E1453" s="623"/>
      <c r="F1453" s="623"/>
      <c r="G1453" s="624"/>
      <c r="H1453" s="149"/>
      <c r="I1453" s="622"/>
      <c r="J1453" s="622"/>
      <c r="K1453" s="622"/>
    </row>
    <row r="1454" ht="14.25">
      <c r="A1454" s="149"/>
      <c r="B1454" s="663"/>
      <c r="C1454" s="663"/>
      <c r="D1454" s="622"/>
      <c r="E1454" s="623"/>
      <c r="F1454" s="623"/>
      <c r="G1454" s="624"/>
      <c r="H1454" s="149"/>
      <c r="I1454" s="622"/>
      <c r="J1454" s="622"/>
      <c r="K1454" s="622"/>
    </row>
    <row r="1455" ht="14.25">
      <c r="A1455" s="149"/>
      <c r="B1455" s="663"/>
      <c r="C1455" s="663"/>
      <c r="D1455" s="622"/>
      <c r="E1455" s="623"/>
      <c r="F1455" s="623"/>
      <c r="G1455" s="624"/>
      <c r="H1455" s="149"/>
      <c r="I1455" s="622"/>
      <c r="J1455" s="622"/>
      <c r="K1455" s="622"/>
    </row>
    <row r="1456" ht="14.25">
      <c r="A1456" s="149"/>
      <c r="B1456" s="663"/>
      <c r="C1456" s="663"/>
      <c r="D1456" s="622"/>
      <c r="E1456" s="623"/>
      <c r="F1456" s="623"/>
      <c r="G1456" s="624"/>
      <c r="H1456" s="149"/>
      <c r="I1456" s="622"/>
      <c r="J1456" s="622"/>
      <c r="K1456" s="622"/>
    </row>
    <row r="1457" ht="14.25">
      <c r="A1457" s="149"/>
      <c r="B1457" s="663"/>
      <c r="C1457" s="663"/>
      <c r="D1457" s="622"/>
      <c r="E1457" s="623"/>
      <c r="F1457" s="623"/>
      <c r="G1457" s="624"/>
      <c r="H1457" s="149"/>
      <c r="I1457" s="622"/>
      <c r="J1457" s="622"/>
      <c r="K1457" s="622"/>
    </row>
    <row r="1458" ht="14.25">
      <c r="A1458" s="149"/>
      <c r="B1458" s="663"/>
      <c r="C1458" s="663"/>
      <c r="D1458" s="622"/>
      <c r="E1458" s="623"/>
      <c r="F1458" s="623"/>
      <c r="G1458" s="624"/>
      <c r="H1458" s="149"/>
      <c r="I1458" s="622"/>
      <c r="J1458" s="622"/>
      <c r="K1458" s="622"/>
    </row>
    <row r="1459" ht="14.25">
      <c r="A1459" s="149"/>
      <c r="B1459" s="663"/>
      <c r="C1459" s="663"/>
      <c r="D1459" s="622"/>
      <c r="E1459" s="623"/>
      <c r="F1459" s="623"/>
      <c r="G1459" s="624"/>
      <c r="H1459" s="149"/>
      <c r="I1459" s="622"/>
      <c r="J1459" s="622"/>
      <c r="K1459" s="622"/>
    </row>
    <row r="1460" ht="14.25">
      <c r="A1460" s="149"/>
      <c r="B1460" s="663"/>
      <c r="C1460" s="663"/>
      <c r="D1460" s="622"/>
      <c r="E1460" s="623"/>
      <c r="F1460" s="623"/>
      <c r="G1460" s="624"/>
      <c r="H1460" s="149"/>
      <c r="I1460" s="622"/>
      <c r="J1460" s="622"/>
      <c r="K1460" s="622"/>
    </row>
    <row r="1461" ht="14.25">
      <c r="A1461" s="149"/>
      <c r="B1461" s="663"/>
      <c r="C1461" s="663"/>
      <c r="D1461" s="622"/>
      <c r="E1461" s="623"/>
      <c r="F1461" s="623"/>
      <c r="G1461" s="624"/>
      <c r="H1461" s="149"/>
      <c r="I1461" s="622"/>
      <c r="J1461" s="622"/>
      <c r="K1461" s="622"/>
    </row>
    <row r="1462" ht="14.25">
      <c r="A1462" s="149"/>
      <c r="B1462" s="663"/>
      <c r="C1462" s="663"/>
      <c r="D1462" s="622"/>
      <c r="E1462" s="623"/>
      <c r="F1462" s="623"/>
      <c r="G1462" s="624"/>
      <c r="H1462" s="149"/>
      <c r="I1462" s="622"/>
      <c r="J1462" s="622"/>
      <c r="K1462" s="622"/>
    </row>
    <row r="1463" ht="14.25">
      <c r="A1463" s="149"/>
      <c r="B1463" s="663"/>
      <c r="C1463" s="663"/>
      <c r="D1463" s="622"/>
      <c r="E1463" s="623"/>
      <c r="F1463" s="623"/>
      <c r="G1463" s="624"/>
      <c r="H1463" s="149"/>
      <c r="I1463" s="622"/>
      <c r="J1463" s="622"/>
      <c r="K1463" s="622"/>
    </row>
    <row r="1464" ht="14.25">
      <c r="A1464" s="149"/>
      <c r="B1464" s="663"/>
      <c r="C1464" s="663"/>
      <c r="D1464" s="622"/>
      <c r="E1464" s="623"/>
      <c r="F1464" s="623"/>
      <c r="G1464" s="624"/>
      <c r="H1464" s="149"/>
      <c r="I1464" s="622"/>
      <c r="J1464" s="622"/>
      <c r="K1464" s="622"/>
    </row>
    <row r="1465" ht="14.25">
      <c r="A1465" s="149"/>
      <c r="B1465" s="663"/>
      <c r="C1465" s="663"/>
      <c r="D1465" s="622"/>
      <c r="E1465" s="623"/>
      <c r="F1465" s="623"/>
      <c r="G1465" s="624"/>
      <c r="H1465" s="149"/>
      <c r="I1465" s="622"/>
      <c r="J1465" s="622"/>
      <c r="K1465" s="622"/>
    </row>
    <row r="1466" ht="14.25">
      <c r="A1466" s="149"/>
      <c r="B1466" s="663"/>
      <c r="C1466" s="663"/>
      <c r="D1466" s="622"/>
      <c r="E1466" s="623"/>
      <c r="F1466" s="623"/>
      <c r="G1466" s="624"/>
      <c r="H1466" s="149"/>
      <c r="I1466" s="622"/>
      <c r="J1466" s="622"/>
      <c r="K1466" s="622"/>
    </row>
    <row r="1467" ht="14.25">
      <c r="A1467" s="149"/>
      <c r="B1467" s="663"/>
      <c r="C1467" s="663"/>
      <c r="D1467" s="622"/>
      <c r="E1467" s="623"/>
      <c r="F1467" s="623"/>
      <c r="G1467" s="624"/>
      <c r="H1467" s="149"/>
      <c r="I1467" s="622"/>
      <c r="J1467" s="622"/>
      <c r="K1467" s="622"/>
    </row>
    <row r="1468" ht="14.25">
      <c r="A1468" s="149"/>
      <c r="B1468" s="663"/>
      <c r="C1468" s="663"/>
      <c r="D1468" s="622"/>
      <c r="E1468" s="623"/>
      <c r="F1468" s="623"/>
      <c r="G1468" s="624"/>
      <c r="H1468" s="149"/>
      <c r="I1468" s="622"/>
      <c r="J1468" s="622"/>
      <c r="K1468" s="622"/>
    </row>
    <row r="1469" ht="14.25">
      <c r="A1469" s="149"/>
      <c r="B1469" s="663"/>
      <c r="C1469" s="663"/>
      <c r="D1469" s="622"/>
      <c r="E1469" s="623"/>
      <c r="F1469" s="623"/>
      <c r="G1469" s="624"/>
      <c r="H1469" s="149"/>
      <c r="I1469" s="622"/>
      <c r="J1469" s="622"/>
      <c r="K1469" s="622"/>
    </row>
    <row r="1470" ht="14.25">
      <c r="A1470" s="149"/>
      <c r="B1470" s="663"/>
      <c r="C1470" s="663"/>
      <c r="D1470" s="622"/>
      <c r="E1470" s="623"/>
      <c r="F1470" s="623"/>
      <c r="G1470" s="624"/>
      <c r="H1470" s="149"/>
      <c r="I1470" s="622"/>
      <c r="J1470" s="622"/>
      <c r="K1470" s="622"/>
    </row>
    <row r="1471" ht="14.25">
      <c r="A1471" s="149"/>
      <c r="B1471" s="663"/>
      <c r="C1471" s="663"/>
      <c r="D1471" s="622"/>
      <c r="E1471" s="623"/>
      <c r="F1471" s="623"/>
      <c r="G1471" s="624"/>
      <c r="H1471" s="149"/>
      <c r="I1471" s="622"/>
      <c r="J1471" s="622"/>
      <c r="K1471" s="622"/>
    </row>
    <row r="1472" ht="14.25">
      <c r="A1472" s="149"/>
      <c r="B1472" s="663"/>
      <c r="C1472" s="663"/>
      <c r="D1472" s="622"/>
      <c r="E1472" s="623"/>
      <c r="F1472" s="623"/>
      <c r="G1472" s="624"/>
      <c r="H1472" s="149"/>
      <c r="I1472" s="622"/>
      <c r="J1472" s="622"/>
      <c r="K1472" s="622"/>
    </row>
    <row r="1473" ht="14.25">
      <c r="A1473" s="149"/>
      <c r="B1473" s="663"/>
      <c r="C1473" s="663"/>
      <c r="D1473" s="622"/>
      <c r="E1473" s="623"/>
      <c r="F1473" s="623"/>
      <c r="G1473" s="624"/>
      <c r="H1473" s="149"/>
      <c r="I1473" s="622"/>
      <c r="J1473" s="622"/>
      <c r="K1473" s="622"/>
    </row>
    <row r="1474" ht="14.25">
      <c r="A1474" s="149"/>
      <c r="B1474" s="663"/>
      <c r="C1474" s="663"/>
      <c r="D1474" s="622"/>
      <c r="E1474" s="623"/>
      <c r="F1474" s="623"/>
      <c r="G1474" s="624"/>
      <c r="H1474" s="149"/>
      <c r="I1474" s="622"/>
      <c r="J1474" s="622"/>
      <c r="K1474" s="622"/>
    </row>
    <row r="1475" ht="14.25">
      <c r="A1475" s="149"/>
      <c r="B1475" s="663"/>
      <c r="C1475" s="663"/>
      <c r="D1475" s="622"/>
      <c r="E1475" s="623"/>
      <c r="F1475" s="623"/>
      <c r="G1475" s="624"/>
      <c r="H1475" s="149"/>
      <c r="I1475" s="622"/>
      <c r="J1475" s="622"/>
      <c r="K1475" s="622"/>
    </row>
    <row r="1476" ht="14.25">
      <c r="A1476" s="149"/>
      <c r="B1476" s="663"/>
      <c r="C1476" s="663"/>
      <c r="D1476" s="622"/>
      <c r="E1476" s="623"/>
      <c r="F1476" s="623"/>
      <c r="G1476" s="624"/>
      <c r="H1476" s="149"/>
      <c r="I1476" s="622"/>
      <c r="J1476" s="622"/>
      <c r="K1476" s="622"/>
    </row>
    <row r="1477" ht="14.25">
      <c r="A1477" s="149"/>
      <c r="B1477" s="663"/>
      <c r="C1477" s="663"/>
      <c r="D1477" s="622"/>
      <c r="E1477" s="623"/>
      <c r="F1477" s="623"/>
      <c r="G1477" s="624"/>
      <c r="H1477" s="149"/>
      <c r="I1477" s="622"/>
      <c r="J1477" s="622"/>
      <c r="K1477" s="622"/>
    </row>
    <row r="1478" ht="14.25">
      <c r="A1478" s="149"/>
      <c r="B1478" s="663"/>
      <c r="C1478" s="663"/>
      <c r="D1478" s="622"/>
      <c r="E1478" s="623"/>
      <c r="F1478" s="623"/>
      <c r="G1478" s="624"/>
      <c r="H1478" s="149"/>
      <c r="I1478" s="622"/>
      <c r="J1478" s="622"/>
      <c r="K1478" s="622"/>
    </row>
    <row r="1479" ht="14.25">
      <c r="A1479" s="149"/>
      <c r="B1479" s="663"/>
      <c r="C1479" s="663"/>
      <c r="D1479" s="622"/>
      <c r="E1479" s="623"/>
      <c r="F1479" s="623"/>
      <c r="G1479" s="624"/>
      <c r="H1479" s="149"/>
      <c r="I1479" s="622"/>
      <c r="J1479" s="622"/>
      <c r="K1479" s="622"/>
    </row>
    <row r="1480" ht="14.25">
      <c r="A1480" s="149"/>
      <c r="B1480" s="663"/>
      <c r="C1480" s="663"/>
      <c r="D1480" s="622"/>
      <c r="E1480" s="623"/>
      <c r="F1480" s="623"/>
      <c r="G1480" s="624"/>
      <c r="H1480" s="149"/>
      <c r="I1480" s="622"/>
      <c r="J1480" s="622"/>
      <c r="K1480" s="622"/>
    </row>
    <row r="1481" ht="14.25">
      <c r="A1481" s="149"/>
      <c r="B1481" s="663"/>
      <c r="C1481" s="663"/>
      <c r="D1481" s="622"/>
      <c r="E1481" s="623"/>
      <c r="F1481" s="623"/>
      <c r="G1481" s="624"/>
      <c r="H1481" s="149"/>
      <c r="I1481" s="622"/>
      <c r="J1481" s="622"/>
      <c r="K1481" s="622"/>
    </row>
    <row r="1482" ht="14.25">
      <c r="A1482" s="149"/>
      <c r="B1482" s="663"/>
      <c r="C1482" s="663"/>
      <c r="D1482" s="622"/>
      <c r="E1482" s="623"/>
      <c r="F1482" s="623"/>
      <c r="G1482" s="624"/>
      <c r="H1482" s="149"/>
      <c r="I1482" s="622"/>
      <c r="J1482" s="622"/>
      <c r="K1482" s="622"/>
    </row>
    <row r="1483" ht="14.25">
      <c r="A1483" s="149"/>
      <c r="B1483" s="663"/>
      <c r="C1483" s="663"/>
      <c r="D1483" s="622"/>
      <c r="E1483" s="623"/>
      <c r="F1483" s="623"/>
      <c r="G1483" s="624"/>
      <c r="H1483" s="149"/>
      <c r="I1483" s="622"/>
      <c r="J1483" s="622"/>
      <c r="K1483" s="622"/>
    </row>
    <row r="1484" ht="14.25">
      <c r="A1484" s="149"/>
      <c r="B1484" s="663"/>
      <c r="C1484" s="663"/>
      <c r="D1484" s="622"/>
      <c r="E1484" s="623"/>
      <c r="F1484" s="623"/>
      <c r="G1484" s="624"/>
      <c r="H1484" s="149"/>
      <c r="I1484" s="622"/>
      <c r="J1484" s="622"/>
      <c r="K1484" s="622"/>
    </row>
    <row r="1485" ht="14.25">
      <c r="A1485" s="149"/>
      <c r="B1485" s="663"/>
      <c r="C1485" s="663"/>
      <c r="D1485" s="622"/>
      <c r="E1485" s="623"/>
      <c r="F1485" s="623"/>
      <c r="G1485" s="624"/>
      <c r="H1485" s="149"/>
      <c r="I1485" s="622"/>
      <c r="J1485" s="622"/>
      <c r="K1485" s="622"/>
    </row>
    <row r="1486" ht="14.25">
      <c r="A1486" s="149"/>
      <c r="B1486" s="663"/>
      <c r="C1486" s="663"/>
      <c r="D1486" s="622"/>
      <c r="E1486" s="623"/>
      <c r="F1486" s="623"/>
      <c r="G1486" s="624"/>
      <c r="H1486" s="149"/>
      <c r="I1486" s="622"/>
      <c r="J1486" s="622"/>
      <c r="K1486" s="622"/>
    </row>
    <row r="1487" ht="14.25">
      <c r="A1487" s="149"/>
      <c r="B1487" s="663"/>
      <c r="C1487" s="663"/>
      <c r="D1487" s="622"/>
      <c r="E1487" s="623"/>
      <c r="F1487" s="623"/>
      <c r="G1487" s="624"/>
      <c r="H1487" s="149"/>
      <c r="I1487" s="622"/>
      <c r="J1487" s="622"/>
      <c r="K1487" s="622"/>
    </row>
    <row r="1488" ht="14.25">
      <c r="A1488" s="149"/>
      <c r="B1488" s="663"/>
      <c r="C1488" s="663"/>
      <c r="D1488" s="622"/>
      <c r="E1488" s="623"/>
      <c r="F1488" s="623"/>
      <c r="G1488" s="624"/>
      <c r="H1488" s="149"/>
      <c r="I1488" s="622"/>
      <c r="J1488" s="622"/>
      <c r="K1488" s="622"/>
    </row>
    <row r="1489" ht="14.25">
      <c r="A1489" s="149"/>
      <c r="B1489" s="663"/>
      <c r="C1489" s="663"/>
      <c r="D1489" s="622"/>
      <c r="E1489" s="623"/>
      <c r="F1489" s="623"/>
      <c r="G1489" s="624"/>
      <c r="H1489" s="149"/>
      <c r="I1489" s="622"/>
      <c r="J1489" s="622"/>
      <c r="K1489" s="622"/>
    </row>
    <row r="1490" ht="14.25">
      <c r="A1490" s="149"/>
      <c r="B1490" s="663"/>
      <c r="C1490" s="663"/>
      <c r="D1490" s="622"/>
      <c r="E1490" s="623"/>
      <c r="F1490" s="623"/>
      <c r="G1490" s="624"/>
      <c r="H1490" s="149"/>
      <c r="I1490" s="622"/>
      <c r="J1490" s="622"/>
      <c r="K1490" s="622"/>
    </row>
    <row r="1491" ht="14.25">
      <c r="A1491" s="149"/>
      <c r="B1491" s="663"/>
      <c r="C1491" s="663"/>
      <c r="D1491" s="622"/>
      <c r="E1491" s="623"/>
      <c r="F1491" s="623"/>
      <c r="G1491" s="624"/>
      <c r="H1491" s="149"/>
      <c r="I1491" s="622"/>
      <c r="J1491" s="622"/>
      <c r="K1491" s="622"/>
    </row>
    <row r="1492" ht="14.25">
      <c r="A1492" s="149"/>
      <c r="B1492" s="663"/>
      <c r="C1492" s="663"/>
      <c r="D1492" s="622"/>
      <c r="E1492" s="623"/>
      <c r="F1492" s="623"/>
      <c r="G1492" s="624"/>
      <c r="H1492" s="149"/>
      <c r="I1492" s="622"/>
      <c r="J1492" s="622"/>
      <c r="K1492" s="622"/>
    </row>
    <row r="1493" ht="14.25">
      <c r="A1493" s="149"/>
      <c r="B1493" s="663"/>
      <c r="C1493" s="663"/>
      <c r="D1493" s="622"/>
      <c r="E1493" s="623"/>
      <c r="F1493" s="623"/>
      <c r="G1493" s="624"/>
      <c r="H1493" s="149"/>
      <c r="I1493" s="622"/>
      <c r="J1493" s="622"/>
      <c r="K1493" s="622"/>
    </row>
    <row r="1494" ht="14.25">
      <c r="A1494" s="149"/>
      <c r="B1494" s="663"/>
      <c r="C1494" s="663"/>
      <c r="D1494" s="622"/>
      <c r="E1494" s="623"/>
      <c r="F1494" s="623"/>
      <c r="G1494" s="624"/>
      <c r="H1494" s="149"/>
      <c r="I1494" s="622"/>
      <c r="J1494" s="622"/>
      <c r="K1494" s="622"/>
    </row>
    <row r="1495" ht="14.25">
      <c r="A1495" s="149"/>
      <c r="B1495" s="663"/>
      <c r="C1495" s="663"/>
      <c r="D1495" s="622"/>
      <c r="E1495" s="623"/>
      <c r="F1495" s="623"/>
      <c r="G1495" s="624"/>
      <c r="H1495" s="149"/>
      <c r="I1495" s="622"/>
      <c r="J1495" s="622"/>
      <c r="K1495" s="622"/>
    </row>
    <row r="1496" ht="14.25">
      <c r="A1496" s="149"/>
      <c r="B1496" s="663"/>
      <c r="C1496" s="663"/>
      <c r="D1496" s="622"/>
      <c r="E1496" s="623"/>
      <c r="F1496" s="623"/>
      <c r="G1496" s="624"/>
      <c r="H1496" s="149"/>
      <c r="I1496" s="622"/>
      <c r="J1496" s="622"/>
      <c r="K1496" s="622"/>
    </row>
    <row r="1497" ht="14.25">
      <c r="A1497" s="149"/>
      <c r="B1497" s="663"/>
      <c r="C1497" s="663"/>
      <c r="D1497" s="622"/>
      <c r="E1497" s="623"/>
      <c r="F1497" s="623"/>
      <c r="G1497" s="624"/>
      <c r="H1497" s="149"/>
      <c r="I1497" s="622"/>
      <c r="J1497" s="622"/>
      <c r="K1497" s="622"/>
    </row>
    <row r="1498" ht="14.25">
      <c r="A1498" s="149"/>
      <c r="B1498" s="663"/>
      <c r="C1498" s="663"/>
      <c r="D1498" s="622"/>
      <c r="E1498" s="623"/>
      <c r="F1498" s="623"/>
      <c r="G1498" s="624"/>
      <c r="H1498" s="149"/>
      <c r="I1498" s="622"/>
      <c r="J1498" s="622"/>
      <c r="K1498" s="622"/>
    </row>
    <row r="1499" ht="14.25">
      <c r="A1499" s="149"/>
      <c r="B1499" s="663"/>
      <c r="C1499" s="663"/>
      <c r="D1499" s="622"/>
      <c r="E1499" s="623"/>
      <c r="F1499" s="623"/>
      <c r="G1499" s="624"/>
      <c r="H1499" s="149"/>
      <c r="I1499" s="622"/>
      <c r="J1499" s="622"/>
      <c r="K1499" s="622"/>
    </row>
    <row r="1500" ht="14.25">
      <c r="A1500" s="149"/>
      <c r="B1500" s="663"/>
      <c r="C1500" s="663"/>
      <c r="D1500" s="622"/>
      <c r="E1500" s="623"/>
      <c r="F1500" s="623"/>
      <c r="G1500" s="624"/>
      <c r="H1500" s="149"/>
      <c r="I1500" s="622"/>
      <c r="J1500" s="622"/>
      <c r="K1500" s="622"/>
    </row>
    <row r="1501" ht="14.25">
      <c r="A1501" s="149"/>
      <c r="B1501" s="663"/>
      <c r="C1501" s="663"/>
      <c r="D1501" s="622"/>
      <c r="E1501" s="623"/>
      <c r="F1501" s="623"/>
      <c r="G1501" s="624"/>
      <c r="H1501" s="149"/>
      <c r="I1501" s="622"/>
      <c r="J1501" s="622"/>
      <c r="K1501" s="622"/>
    </row>
    <row r="1502" ht="14.25">
      <c r="A1502" s="149"/>
      <c r="B1502" s="663"/>
      <c r="C1502" s="663"/>
      <c r="D1502" s="622"/>
      <c r="E1502" s="623"/>
      <c r="F1502" s="623"/>
      <c r="G1502" s="624"/>
      <c r="H1502" s="149"/>
      <c r="I1502" s="622"/>
      <c r="J1502" s="622"/>
      <c r="K1502" s="622"/>
    </row>
    <row r="1503" ht="14.25">
      <c r="A1503" s="149"/>
      <c r="B1503" s="663"/>
      <c r="C1503" s="663"/>
      <c r="D1503" s="622"/>
      <c r="E1503" s="623"/>
      <c r="F1503" s="623"/>
      <c r="G1503" s="624"/>
      <c r="H1503" s="149"/>
      <c r="I1503" s="622"/>
      <c r="J1503" s="622"/>
      <c r="K1503" s="622"/>
    </row>
    <row r="1504" ht="14.25">
      <c r="A1504" s="149"/>
      <c r="B1504" s="663"/>
      <c r="C1504" s="663"/>
      <c r="D1504" s="622"/>
      <c r="E1504" s="623"/>
      <c r="F1504" s="623"/>
      <c r="G1504" s="624"/>
      <c r="H1504" s="149"/>
      <c r="I1504" s="622"/>
      <c r="J1504" s="622"/>
      <c r="K1504" s="622"/>
    </row>
    <row r="1505" ht="14.25">
      <c r="A1505" s="149"/>
      <c r="B1505" s="663"/>
      <c r="C1505" s="663"/>
      <c r="D1505" s="622"/>
      <c r="E1505" s="623"/>
      <c r="F1505" s="623"/>
      <c r="G1505" s="624"/>
      <c r="H1505" s="149"/>
      <c r="I1505" s="622"/>
      <c r="J1505" s="622"/>
      <c r="K1505" s="622"/>
    </row>
    <row r="1506" ht="14.25">
      <c r="A1506" s="149"/>
      <c r="B1506" s="663"/>
      <c r="C1506" s="663"/>
      <c r="D1506" s="622"/>
      <c r="E1506" s="623"/>
      <c r="F1506" s="623"/>
      <c r="G1506" s="624"/>
      <c r="H1506" s="149"/>
      <c r="I1506" s="622"/>
      <c r="J1506" s="622"/>
      <c r="K1506" s="622"/>
    </row>
    <row r="1507" ht="14.25">
      <c r="A1507" s="149"/>
      <c r="B1507" s="663"/>
      <c r="C1507" s="663"/>
      <c r="D1507" s="622"/>
      <c r="E1507" s="623"/>
      <c r="F1507" s="623"/>
      <c r="G1507" s="624"/>
      <c r="H1507" s="149"/>
      <c r="I1507" s="622"/>
      <c r="J1507" s="622"/>
      <c r="K1507" s="622"/>
    </row>
    <row r="1508" ht="14.25">
      <c r="A1508" s="149"/>
      <c r="B1508" s="663"/>
      <c r="C1508" s="663"/>
      <c r="D1508" s="622"/>
      <c r="E1508" s="623"/>
      <c r="F1508" s="623"/>
      <c r="G1508" s="624"/>
      <c r="H1508" s="149"/>
      <c r="I1508" s="622"/>
      <c r="J1508" s="622"/>
      <c r="K1508" s="622"/>
    </row>
    <row r="1509" ht="14.25">
      <c r="A1509" s="149"/>
      <c r="B1509" s="663"/>
      <c r="C1509" s="663"/>
      <c r="D1509" s="622"/>
      <c r="E1509" s="623"/>
      <c r="F1509" s="623"/>
      <c r="G1509" s="624"/>
      <c r="H1509" s="149"/>
      <c r="I1509" s="622"/>
      <c r="J1509" s="622"/>
      <c r="K1509" s="622"/>
    </row>
    <row r="1510" ht="14.25">
      <c r="A1510" s="149"/>
      <c r="B1510" s="663"/>
      <c r="C1510" s="663"/>
      <c r="D1510" s="622"/>
      <c r="E1510" s="623"/>
      <c r="F1510" s="623"/>
      <c r="G1510" s="624"/>
      <c r="H1510" s="149"/>
      <c r="I1510" s="622"/>
      <c r="J1510" s="622"/>
      <c r="K1510" s="622"/>
    </row>
    <row r="1511" ht="14.25">
      <c r="A1511" s="149"/>
      <c r="B1511" s="663"/>
      <c r="C1511" s="663"/>
      <c r="D1511" s="622"/>
      <c r="E1511" s="623"/>
      <c r="F1511" s="623"/>
      <c r="G1511" s="624"/>
      <c r="H1511" s="149"/>
      <c r="I1511" s="622"/>
      <c r="J1511" s="622"/>
      <c r="K1511" s="622"/>
    </row>
    <row r="1512" ht="14.25">
      <c r="A1512" s="149"/>
      <c r="B1512" s="663"/>
      <c r="C1512" s="663"/>
      <c r="D1512" s="622"/>
      <c r="E1512" s="623"/>
      <c r="F1512" s="623"/>
      <c r="G1512" s="624"/>
      <c r="H1512" s="149"/>
      <c r="I1512" s="622"/>
      <c r="J1512" s="622"/>
      <c r="K1512" s="622"/>
    </row>
    <row r="1513" ht="14.25">
      <c r="A1513" s="149"/>
      <c r="B1513" s="663"/>
      <c r="C1513" s="663"/>
      <c r="D1513" s="622"/>
      <c r="E1513" s="623"/>
      <c r="F1513" s="623"/>
      <c r="G1513" s="624"/>
      <c r="H1513" s="149"/>
      <c r="I1513" s="622"/>
      <c r="J1513" s="622"/>
      <c r="K1513" s="622"/>
    </row>
    <row r="1514" ht="14.25">
      <c r="A1514" s="149"/>
      <c r="B1514" s="663"/>
      <c r="C1514" s="663"/>
      <c r="D1514" s="622"/>
      <c r="E1514" s="623"/>
      <c r="F1514" s="623"/>
      <c r="G1514" s="624"/>
      <c r="H1514" s="149"/>
      <c r="I1514" s="622"/>
      <c r="J1514" s="622"/>
      <c r="K1514" s="622"/>
    </row>
    <row r="1515" ht="14.25">
      <c r="A1515" s="149"/>
      <c r="B1515" s="663"/>
      <c r="C1515" s="663"/>
      <c r="D1515" s="622"/>
      <c r="E1515" s="623"/>
      <c r="F1515" s="623"/>
      <c r="G1515" s="624"/>
      <c r="H1515" s="149"/>
      <c r="I1515" s="622"/>
      <c r="J1515" s="622"/>
      <c r="K1515" s="622"/>
    </row>
    <row r="1516" ht="14.25">
      <c r="A1516" s="149"/>
      <c r="B1516" s="663"/>
      <c r="C1516" s="663"/>
      <c r="D1516" s="622"/>
      <c r="E1516" s="623"/>
      <c r="F1516" s="623"/>
      <c r="G1516" s="624"/>
      <c r="H1516" s="149"/>
      <c r="I1516" s="622"/>
      <c r="J1516" s="622"/>
      <c r="K1516" s="622"/>
    </row>
    <row r="1517" ht="14.25">
      <c r="A1517" s="149"/>
      <c r="B1517" s="663"/>
      <c r="C1517" s="663"/>
      <c r="D1517" s="622"/>
      <c r="E1517" s="623"/>
      <c r="F1517" s="623"/>
      <c r="G1517" s="624"/>
      <c r="H1517" s="149"/>
      <c r="I1517" s="622"/>
      <c r="J1517" s="622"/>
      <c r="K1517" s="622"/>
    </row>
    <row r="1518" ht="14.25">
      <c r="A1518" s="149"/>
      <c r="B1518" s="663"/>
      <c r="C1518" s="663"/>
      <c r="D1518" s="622"/>
      <c r="E1518" s="623"/>
      <c r="F1518" s="623"/>
      <c r="G1518" s="624"/>
      <c r="H1518" s="149"/>
      <c r="I1518" s="622"/>
      <c r="J1518" s="622"/>
      <c r="K1518" s="622"/>
    </row>
    <row r="1519" ht="14.25">
      <c r="A1519" s="149"/>
      <c r="B1519" s="663"/>
      <c r="C1519" s="663"/>
      <c r="D1519" s="622"/>
      <c r="E1519" s="623"/>
      <c r="F1519" s="623"/>
      <c r="G1519" s="624"/>
      <c r="H1519" s="149"/>
      <c r="I1519" s="622"/>
      <c r="J1519" s="622"/>
      <c r="K1519" s="622"/>
    </row>
    <row r="1520" ht="14.25">
      <c r="A1520" s="149"/>
      <c r="B1520" s="663"/>
      <c r="C1520" s="663"/>
      <c r="D1520" s="622"/>
      <c r="E1520" s="623"/>
      <c r="F1520" s="623"/>
      <c r="G1520" s="624"/>
      <c r="H1520" s="149"/>
      <c r="I1520" s="622"/>
      <c r="J1520" s="622"/>
      <c r="K1520" s="622"/>
    </row>
    <row r="1521" ht="14.25">
      <c r="A1521" s="149"/>
      <c r="B1521" s="663"/>
      <c r="C1521" s="663"/>
      <c r="D1521" s="622"/>
      <c r="E1521" s="623"/>
      <c r="F1521" s="623"/>
      <c r="G1521" s="624"/>
      <c r="H1521" s="149"/>
      <c r="I1521" s="622"/>
      <c r="J1521" s="622"/>
      <c r="K1521" s="622"/>
    </row>
    <row r="1522" ht="14.25">
      <c r="A1522" s="149"/>
      <c r="B1522" s="663"/>
      <c r="C1522" s="663"/>
      <c r="D1522" s="622"/>
      <c r="E1522" s="623"/>
      <c r="F1522" s="623"/>
      <c r="G1522" s="624"/>
      <c r="H1522" s="149"/>
      <c r="I1522" s="622"/>
      <c r="J1522" s="622"/>
      <c r="K1522" s="622"/>
    </row>
    <row r="1523" ht="14.25">
      <c r="A1523" s="149"/>
      <c r="B1523" s="663"/>
      <c r="C1523" s="663"/>
      <c r="D1523" s="622"/>
      <c r="E1523" s="623"/>
      <c r="F1523" s="623"/>
      <c r="G1523" s="624"/>
      <c r="H1523" s="149"/>
      <c r="I1523" s="622"/>
      <c r="J1523" s="622"/>
      <c r="K1523" s="622"/>
    </row>
    <row r="1524" ht="14.25">
      <c r="A1524" s="149"/>
      <c r="B1524" s="663"/>
      <c r="C1524" s="663"/>
      <c r="D1524" s="622"/>
      <c r="E1524" s="623"/>
      <c r="F1524" s="623"/>
      <c r="G1524" s="624"/>
      <c r="H1524" s="149"/>
      <c r="I1524" s="622"/>
      <c r="J1524" s="622"/>
      <c r="K1524" s="622"/>
    </row>
    <row r="1525" ht="14.25">
      <c r="A1525" s="149"/>
      <c r="B1525" s="663"/>
      <c r="C1525" s="663"/>
      <c r="D1525" s="622"/>
      <c r="E1525" s="623"/>
      <c r="F1525" s="623"/>
      <c r="G1525" s="624"/>
      <c r="H1525" s="149"/>
      <c r="I1525" s="622"/>
      <c r="J1525" s="622"/>
      <c r="K1525" s="622"/>
    </row>
    <row r="1526" ht="14.25">
      <c r="A1526" s="149"/>
      <c r="B1526" s="663"/>
      <c r="C1526" s="663"/>
      <c r="D1526" s="622"/>
      <c r="E1526" s="623"/>
      <c r="F1526" s="623"/>
      <c r="G1526" s="624"/>
      <c r="H1526" s="149"/>
      <c r="I1526" s="622"/>
      <c r="J1526" s="622"/>
      <c r="K1526" s="622"/>
    </row>
    <row r="1527" ht="14.25">
      <c r="A1527" s="149"/>
      <c r="B1527" s="663"/>
      <c r="C1527" s="663"/>
      <c r="D1527" s="622"/>
      <c r="E1527" s="623"/>
      <c r="F1527" s="623"/>
      <c r="G1527" s="624"/>
      <c r="H1527" s="149"/>
      <c r="I1527" s="622"/>
      <c r="J1527" s="622"/>
      <c r="K1527" s="622"/>
    </row>
    <row r="1528" ht="14.25">
      <c r="A1528" s="149"/>
      <c r="B1528" s="663"/>
      <c r="C1528" s="663"/>
      <c r="D1528" s="622"/>
      <c r="E1528" s="623"/>
      <c r="F1528" s="623"/>
      <c r="G1528" s="624"/>
      <c r="H1528" s="149"/>
      <c r="I1528" s="622"/>
      <c r="J1528" s="622"/>
      <c r="K1528" s="622"/>
    </row>
    <row r="1529" ht="14.25">
      <c r="A1529" s="149"/>
      <c r="B1529" s="663"/>
      <c r="C1529" s="663"/>
      <c r="D1529" s="622"/>
      <c r="E1529" s="623"/>
      <c r="F1529" s="623"/>
      <c r="G1529" s="624"/>
      <c r="H1529" s="149"/>
      <c r="I1529" s="622"/>
      <c r="J1529" s="622"/>
      <c r="K1529" s="622"/>
    </row>
    <row r="1530" ht="14.25">
      <c r="A1530" s="149"/>
      <c r="B1530" s="663"/>
      <c r="C1530" s="663"/>
      <c r="D1530" s="622"/>
      <c r="E1530" s="623"/>
      <c r="F1530" s="623"/>
      <c r="G1530" s="624"/>
      <c r="H1530" s="149"/>
      <c r="I1530" s="622"/>
      <c r="J1530" s="622"/>
      <c r="K1530" s="622"/>
    </row>
    <row r="1531" ht="14.25">
      <c r="A1531" s="149"/>
      <c r="B1531" s="663"/>
      <c r="C1531" s="663"/>
      <c r="D1531" s="622"/>
      <c r="E1531" s="623"/>
      <c r="F1531" s="623"/>
      <c r="G1531" s="624"/>
      <c r="H1531" s="149"/>
      <c r="I1531" s="622"/>
      <c r="J1531" s="622"/>
      <c r="K1531" s="622"/>
    </row>
    <row r="1532" ht="14.25">
      <c r="A1532" s="149"/>
      <c r="B1532" s="663"/>
      <c r="C1532" s="663"/>
      <c r="D1532" s="622"/>
      <c r="E1532" s="623"/>
      <c r="F1532" s="623"/>
      <c r="G1532" s="624"/>
      <c r="H1532" s="149"/>
      <c r="I1532" s="622"/>
      <c r="J1532" s="622"/>
      <c r="K1532" s="622"/>
    </row>
    <row r="1533" ht="14.25">
      <c r="A1533" s="149"/>
      <c r="B1533" s="663"/>
      <c r="C1533" s="663"/>
      <c r="D1533" s="622"/>
      <c r="E1533" s="623"/>
      <c r="F1533" s="623"/>
      <c r="G1533" s="624"/>
      <c r="H1533" s="149"/>
      <c r="I1533" s="622"/>
      <c r="J1533" s="622"/>
      <c r="K1533" s="622"/>
    </row>
    <row r="1534" ht="14.25">
      <c r="A1534" s="149"/>
      <c r="B1534" s="663"/>
      <c r="C1534" s="663"/>
      <c r="D1534" s="622"/>
      <c r="E1534" s="623"/>
      <c r="F1534" s="623"/>
      <c r="G1534" s="624"/>
      <c r="H1534" s="149"/>
      <c r="I1534" s="622"/>
      <c r="J1534" s="622"/>
      <c r="K1534" s="622"/>
    </row>
    <row r="1535" ht="14.25">
      <c r="A1535" s="149"/>
      <c r="B1535" s="663"/>
      <c r="C1535" s="663"/>
      <c r="D1535" s="622"/>
      <c r="E1535" s="623"/>
      <c r="F1535" s="623"/>
      <c r="G1535" s="624"/>
      <c r="H1535" s="149"/>
      <c r="I1535" s="622"/>
      <c r="J1535" s="622"/>
      <c r="K1535" s="622"/>
    </row>
    <row r="1536" ht="14.25">
      <c r="A1536" s="149"/>
      <c r="B1536" s="663"/>
      <c r="C1536" s="663"/>
      <c r="D1536" s="622"/>
      <c r="E1536" s="623"/>
      <c r="F1536" s="623"/>
      <c r="G1536" s="624"/>
      <c r="H1536" s="149"/>
      <c r="I1536" s="622"/>
      <c r="J1536" s="622"/>
      <c r="K1536" s="622"/>
    </row>
    <row r="1537" ht="14.25">
      <c r="A1537" s="149"/>
      <c r="B1537" s="663"/>
      <c r="C1537" s="663"/>
      <c r="D1537" s="622"/>
      <c r="E1537" s="623"/>
      <c r="F1537" s="623"/>
      <c r="G1537" s="624"/>
      <c r="H1537" s="149"/>
      <c r="I1537" s="622"/>
      <c r="J1537" s="622"/>
      <c r="K1537" s="622"/>
    </row>
    <row r="1538" ht="14.25">
      <c r="A1538" s="149"/>
      <c r="B1538" s="663"/>
      <c r="C1538" s="663"/>
      <c r="D1538" s="622"/>
      <c r="E1538" s="623"/>
      <c r="F1538" s="623"/>
      <c r="G1538" s="624"/>
      <c r="H1538" s="149"/>
      <c r="I1538" s="622"/>
      <c r="J1538" s="622"/>
      <c r="K1538" s="622"/>
    </row>
    <row r="1539" ht="14.25">
      <c r="A1539" s="149"/>
      <c r="B1539" s="663"/>
      <c r="C1539" s="663"/>
      <c r="D1539" s="622"/>
      <c r="E1539" s="623"/>
      <c r="F1539" s="623"/>
      <c r="G1539" s="624"/>
      <c r="H1539" s="149"/>
      <c r="I1539" s="622"/>
      <c r="J1539" s="622"/>
      <c r="K1539" s="622"/>
    </row>
    <row r="1540" ht="14.25">
      <c r="A1540" s="149"/>
      <c r="B1540" s="663"/>
      <c r="C1540" s="663"/>
      <c r="D1540" s="622"/>
      <c r="E1540" s="623"/>
      <c r="F1540" s="623"/>
      <c r="G1540" s="624"/>
      <c r="H1540" s="149"/>
      <c r="I1540" s="622"/>
      <c r="J1540" s="622"/>
      <c r="K1540" s="622"/>
    </row>
    <row r="1541" ht="14.25">
      <c r="A1541" s="149"/>
      <c r="B1541" s="663"/>
      <c r="C1541" s="663"/>
      <c r="D1541" s="622"/>
      <c r="E1541" s="623"/>
      <c r="F1541" s="623"/>
      <c r="G1541" s="624"/>
      <c r="H1541" s="149"/>
      <c r="I1541" s="622"/>
      <c r="J1541" s="622"/>
      <c r="K1541" s="622"/>
    </row>
    <row r="1542" ht="14.25">
      <c r="A1542" s="149"/>
      <c r="B1542" s="663"/>
      <c r="C1542" s="663"/>
      <c r="D1542" s="622"/>
      <c r="E1542" s="623"/>
      <c r="F1542" s="623"/>
      <c r="G1542" s="624"/>
      <c r="H1542" s="149"/>
      <c r="I1542" s="622"/>
      <c r="J1542" s="622"/>
      <c r="K1542" s="622"/>
    </row>
    <row r="1543" ht="14.25">
      <c r="A1543" s="149"/>
      <c r="B1543" s="663"/>
      <c r="C1543" s="663"/>
      <c r="D1543" s="622"/>
      <c r="E1543" s="623"/>
      <c r="F1543" s="623"/>
      <c r="G1543" s="624"/>
      <c r="H1543" s="149"/>
      <c r="I1543" s="622"/>
      <c r="J1543" s="622"/>
      <c r="K1543" s="622"/>
    </row>
    <row r="1544" ht="14.25">
      <c r="A1544" s="149"/>
      <c r="B1544" s="663"/>
      <c r="C1544" s="663"/>
      <c r="D1544" s="622"/>
      <c r="E1544" s="623"/>
      <c r="F1544" s="623"/>
      <c r="G1544" s="624"/>
      <c r="H1544" s="149"/>
      <c r="I1544" s="622"/>
      <c r="J1544" s="622"/>
      <c r="K1544" s="622"/>
    </row>
    <row r="1545" ht="14.25">
      <c r="A1545" s="149"/>
      <c r="B1545" s="663"/>
      <c r="C1545" s="663"/>
      <c r="D1545" s="622"/>
      <c r="E1545" s="623"/>
      <c r="F1545" s="623"/>
      <c r="G1545" s="624"/>
      <c r="H1545" s="149"/>
      <c r="I1545" s="622"/>
      <c r="J1545" s="622"/>
      <c r="K1545" s="622"/>
    </row>
    <row r="1546" ht="14.25">
      <c r="A1546" s="149"/>
      <c r="B1546" s="663"/>
      <c r="C1546" s="663"/>
      <c r="D1546" s="622"/>
      <c r="E1546" s="623"/>
      <c r="F1546" s="623"/>
      <c r="G1546" s="624"/>
      <c r="H1546" s="149"/>
      <c r="I1546" s="622"/>
      <c r="J1546" s="622"/>
      <c r="K1546" s="622"/>
    </row>
    <row r="1547" ht="14.25">
      <c r="A1547" s="149"/>
      <c r="B1547" s="663"/>
      <c r="C1547" s="663"/>
      <c r="D1547" s="622"/>
      <c r="E1547" s="623"/>
      <c r="F1547" s="623"/>
      <c r="G1547" s="624"/>
      <c r="H1547" s="149"/>
      <c r="I1547" s="622"/>
      <c r="J1547" s="622"/>
      <c r="K1547" s="622"/>
    </row>
    <row r="1548" ht="14.25">
      <c r="A1548" s="149"/>
      <c r="B1548" s="663"/>
      <c r="C1548" s="663"/>
      <c r="D1548" s="622"/>
      <c r="E1548" s="623"/>
      <c r="F1548" s="623"/>
      <c r="G1548" s="624"/>
      <c r="H1548" s="149"/>
      <c r="I1548" s="622"/>
      <c r="J1548" s="622"/>
      <c r="K1548" s="622"/>
    </row>
    <row r="1549" ht="14.25">
      <c r="A1549" s="149"/>
      <c r="B1549" s="663"/>
      <c r="C1549" s="663"/>
      <c r="D1549" s="622"/>
      <c r="E1549" s="623"/>
      <c r="F1549" s="623"/>
      <c r="G1549" s="624"/>
      <c r="H1549" s="149"/>
      <c r="I1549" s="622"/>
      <c r="J1549" s="622"/>
      <c r="K1549" s="622"/>
    </row>
    <row r="1550" ht="14.25">
      <c r="A1550" s="149"/>
      <c r="B1550" s="663"/>
      <c r="C1550" s="663"/>
      <c r="D1550" s="622"/>
      <c r="E1550" s="623"/>
      <c r="F1550" s="623"/>
      <c r="G1550" s="624"/>
      <c r="H1550" s="149"/>
      <c r="I1550" s="622"/>
      <c r="J1550" s="622"/>
      <c r="K1550" s="622"/>
    </row>
    <row r="1551" ht="14.25">
      <c r="A1551" s="149"/>
      <c r="B1551" s="663"/>
      <c r="C1551" s="663"/>
      <c r="D1551" s="622"/>
      <c r="E1551" s="623"/>
      <c r="F1551" s="623"/>
      <c r="G1551" s="624"/>
      <c r="H1551" s="149"/>
      <c r="I1551" s="622"/>
      <c r="J1551" s="622"/>
      <c r="K1551" s="622"/>
    </row>
    <row r="1552" ht="14.25">
      <c r="A1552" s="149"/>
      <c r="B1552" s="663"/>
      <c r="C1552" s="663"/>
      <c r="D1552" s="622"/>
      <c r="E1552" s="623"/>
      <c r="F1552" s="623"/>
      <c r="G1552" s="624"/>
      <c r="H1552" s="149"/>
      <c r="I1552" s="622"/>
      <c r="J1552" s="622"/>
      <c r="K1552" s="622"/>
    </row>
    <row r="1553" ht="14.25">
      <c r="A1553" s="149"/>
      <c r="B1553" s="663"/>
      <c r="C1553" s="663"/>
      <c r="D1553" s="622"/>
      <c r="E1553" s="623"/>
      <c r="F1553" s="623"/>
      <c r="G1553" s="624"/>
      <c r="H1553" s="149"/>
      <c r="I1553" s="622"/>
      <c r="J1553" s="622"/>
      <c r="K1553" s="622"/>
    </row>
    <row r="1554" ht="14.25">
      <c r="A1554" s="149"/>
      <c r="B1554" s="663"/>
      <c r="C1554" s="663"/>
      <c r="D1554" s="622"/>
      <c r="E1554" s="623"/>
      <c r="F1554" s="623"/>
      <c r="G1554" s="624"/>
      <c r="H1554" s="149"/>
      <c r="I1554" s="622"/>
      <c r="J1554" s="622"/>
      <c r="K1554" s="622"/>
    </row>
    <row r="1555" ht="14.25">
      <c r="A1555" s="149"/>
      <c r="B1555" s="663"/>
      <c r="C1555" s="663"/>
      <c r="D1555" s="622"/>
      <c r="E1555" s="623"/>
      <c r="F1555" s="623"/>
      <c r="G1555" s="624"/>
      <c r="H1555" s="149"/>
      <c r="I1555" s="622"/>
      <c r="J1555" s="622"/>
      <c r="K1555" s="622"/>
    </row>
    <row r="1556" ht="14.25">
      <c r="A1556" s="149"/>
      <c r="B1556" s="663"/>
      <c r="C1556" s="663"/>
      <c r="D1556" s="622"/>
      <c r="E1556" s="623"/>
      <c r="F1556" s="623"/>
      <c r="G1556" s="624"/>
      <c r="H1556" s="149"/>
      <c r="I1556" s="622"/>
      <c r="J1556" s="622"/>
      <c r="K1556" s="622"/>
    </row>
    <row r="1557" ht="14.25">
      <c r="A1557" s="149"/>
      <c r="B1557" s="663"/>
      <c r="C1557" s="663"/>
      <c r="D1557" s="622"/>
      <c r="E1557" s="623"/>
      <c r="F1557" s="623"/>
      <c r="G1557" s="624"/>
      <c r="H1557" s="149"/>
      <c r="I1557" s="622"/>
      <c r="J1557" s="622"/>
      <c r="K1557" s="622"/>
    </row>
    <row r="1558" ht="14.25">
      <c r="A1558" s="149"/>
      <c r="B1558" s="663"/>
      <c r="C1558" s="663"/>
      <c r="D1558" s="622"/>
      <c r="E1558" s="623"/>
      <c r="F1558" s="623"/>
      <c r="G1558" s="624"/>
      <c r="H1558" s="149"/>
      <c r="I1558" s="622"/>
      <c r="J1558" s="622"/>
      <c r="K1558" s="622"/>
    </row>
    <row r="1559" ht="14.25">
      <c r="A1559" s="149"/>
      <c r="B1559" s="663"/>
      <c r="C1559" s="663"/>
      <c r="D1559" s="622"/>
      <c r="E1559" s="623"/>
      <c r="F1559" s="623"/>
      <c r="G1559" s="624"/>
      <c r="H1559" s="149"/>
      <c r="I1559" s="622"/>
      <c r="J1559" s="622"/>
      <c r="K1559" s="622"/>
    </row>
    <row r="1560" ht="14.25">
      <c r="A1560" s="149"/>
      <c r="B1560" s="663"/>
      <c r="C1560" s="663"/>
      <c r="D1560" s="622"/>
      <c r="E1560" s="623"/>
      <c r="F1560" s="623"/>
      <c r="G1560" s="624"/>
      <c r="H1560" s="149"/>
      <c r="I1560" s="622"/>
      <c r="J1560" s="622"/>
      <c r="K1560" s="622"/>
    </row>
    <row r="1561" ht="14.25">
      <c r="A1561" s="149"/>
      <c r="B1561" s="663"/>
      <c r="C1561" s="663"/>
      <c r="D1561" s="622"/>
      <c r="E1561" s="623"/>
      <c r="F1561" s="623"/>
      <c r="G1561" s="624"/>
      <c r="H1561" s="149"/>
      <c r="I1561" s="622"/>
      <c r="J1561" s="622"/>
      <c r="K1561" s="622"/>
    </row>
    <row r="1562" ht="14.25">
      <c r="A1562" s="149"/>
      <c r="B1562" s="663"/>
      <c r="C1562" s="663"/>
      <c r="D1562" s="622"/>
      <c r="E1562" s="623"/>
      <c r="F1562" s="623"/>
      <c r="G1562" s="624"/>
      <c r="H1562" s="149"/>
      <c r="I1562" s="622"/>
      <c r="J1562" s="622"/>
      <c r="K1562" s="622"/>
    </row>
    <row r="1563" ht="14.25">
      <c r="A1563" s="149"/>
      <c r="B1563" s="663"/>
      <c r="C1563" s="663"/>
      <c r="D1563" s="622"/>
      <c r="E1563" s="623"/>
      <c r="F1563" s="623"/>
      <c r="G1563" s="624"/>
      <c r="H1563" s="149"/>
      <c r="I1563" s="622"/>
      <c r="J1563" s="622"/>
      <c r="K1563" s="622"/>
    </row>
    <row r="1564" ht="14.25">
      <c r="A1564" s="149"/>
      <c r="B1564" s="663"/>
      <c r="C1564" s="663"/>
      <c r="D1564" s="622"/>
      <c r="E1564" s="623"/>
      <c r="F1564" s="623"/>
      <c r="G1564" s="624"/>
      <c r="H1564" s="149"/>
      <c r="I1564" s="622"/>
      <c r="J1564" s="622"/>
      <c r="K1564" s="622"/>
    </row>
    <row r="1565" ht="14.25">
      <c r="A1565" s="149"/>
      <c r="B1565" s="663"/>
      <c r="C1565" s="663"/>
      <c r="D1565" s="622"/>
      <c r="E1565" s="623"/>
      <c r="F1565" s="623"/>
      <c r="G1565" s="624"/>
      <c r="H1565" s="149"/>
      <c r="I1565" s="622"/>
      <c r="J1565" s="622"/>
      <c r="K1565" s="622"/>
    </row>
    <row r="1566" ht="14.25">
      <c r="A1566" s="149"/>
      <c r="B1566" s="663"/>
      <c r="C1566" s="663"/>
      <c r="D1566" s="622"/>
      <c r="E1566" s="623"/>
      <c r="F1566" s="623"/>
      <c r="G1566" s="624"/>
      <c r="H1566" s="149"/>
      <c r="I1566" s="622"/>
      <c r="J1566" s="622"/>
      <c r="K1566" s="622"/>
    </row>
    <row r="1567" ht="14.25">
      <c r="A1567" s="149"/>
      <c r="B1567" s="663"/>
      <c r="C1567" s="663"/>
      <c r="D1567" s="622"/>
      <c r="E1567" s="623"/>
      <c r="F1567" s="623"/>
      <c r="G1567" s="624"/>
      <c r="H1567" s="149"/>
      <c r="I1567" s="622"/>
      <c r="J1567" s="622"/>
      <c r="K1567" s="622"/>
    </row>
    <row r="1568" ht="14.25">
      <c r="A1568" s="149"/>
      <c r="B1568" s="663"/>
      <c r="C1568" s="663"/>
      <c r="D1568" s="622"/>
      <c r="E1568" s="623"/>
      <c r="F1568" s="623"/>
      <c r="G1568" s="624"/>
      <c r="H1568" s="149"/>
      <c r="I1568" s="622"/>
      <c r="J1568" s="622"/>
      <c r="K1568" s="622"/>
    </row>
    <row r="1569" ht="14.25">
      <c r="A1569" s="149"/>
      <c r="B1569" s="663"/>
      <c r="C1569" s="663"/>
      <c r="D1569" s="622"/>
      <c r="E1569" s="623"/>
      <c r="F1569" s="623"/>
      <c r="G1569" s="624"/>
      <c r="H1569" s="149"/>
      <c r="I1569" s="622"/>
      <c r="J1569" s="622"/>
      <c r="K1569" s="622"/>
    </row>
    <row r="1570" ht="14.25">
      <c r="A1570" s="149"/>
      <c r="B1570" s="663"/>
      <c r="C1570" s="663"/>
      <c r="D1570" s="622"/>
      <c r="E1570" s="623"/>
      <c r="F1570" s="623"/>
      <c r="G1570" s="624"/>
      <c r="H1570" s="149"/>
      <c r="I1570" s="622"/>
      <c r="J1570" s="622"/>
      <c r="K1570" s="622"/>
    </row>
    <row r="1571" ht="14.25">
      <c r="A1571" s="149"/>
      <c r="B1571" s="663"/>
      <c r="C1571" s="663"/>
      <c r="D1571" s="622"/>
      <c r="E1571" s="623"/>
      <c r="F1571" s="623"/>
      <c r="G1571" s="624"/>
      <c r="H1571" s="149"/>
      <c r="I1571" s="622"/>
      <c r="J1571" s="622"/>
      <c r="K1571" s="622"/>
    </row>
    <row r="1572" ht="14.25">
      <c r="A1572" s="149"/>
      <c r="B1572" s="663"/>
      <c r="C1572" s="663"/>
      <c r="D1572" s="622"/>
      <c r="E1572" s="623"/>
      <c r="F1572" s="623"/>
      <c r="G1572" s="624"/>
      <c r="H1572" s="149"/>
      <c r="I1572" s="622"/>
      <c r="J1572" s="622"/>
      <c r="K1572" s="622"/>
    </row>
    <row r="1573" ht="14.25">
      <c r="A1573" s="149"/>
      <c r="B1573" s="663"/>
      <c r="C1573" s="663"/>
      <c r="D1573" s="622"/>
      <c r="E1573" s="623"/>
      <c r="F1573" s="623"/>
      <c r="G1573" s="624"/>
      <c r="H1573" s="149"/>
      <c r="I1573" s="622"/>
      <c r="J1573" s="622"/>
      <c r="K1573" s="622"/>
    </row>
    <row r="1574" ht="14.25">
      <c r="A1574" s="149"/>
      <c r="B1574" s="663"/>
      <c r="C1574" s="663"/>
      <c r="D1574" s="622"/>
      <c r="E1574" s="623"/>
      <c r="F1574" s="623"/>
      <c r="G1574" s="624"/>
      <c r="H1574" s="149"/>
      <c r="I1574" s="622"/>
      <c r="J1574" s="622"/>
      <c r="K1574" s="622"/>
    </row>
    <row r="1575" ht="14.25">
      <c r="A1575" s="149"/>
      <c r="B1575" s="663"/>
      <c r="C1575" s="663"/>
      <c r="D1575" s="622"/>
      <c r="E1575" s="623"/>
      <c r="F1575" s="623"/>
      <c r="G1575" s="624"/>
      <c r="H1575" s="149"/>
      <c r="I1575" s="622"/>
      <c r="J1575" s="622"/>
      <c r="K1575" s="622"/>
    </row>
    <row r="1576" ht="14.25">
      <c r="A1576" s="149"/>
      <c r="B1576" s="663"/>
      <c r="C1576" s="663"/>
      <c r="D1576" s="622"/>
      <c r="E1576" s="623"/>
      <c r="F1576" s="623"/>
      <c r="G1576" s="624"/>
      <c r="H1576" s="149"/>
      <c r="I1576" s="622"/>
      <c r="J1576" s="622"/>
      <c r="K1576" s="622"/>
    </row>
    <row r="1577" ht="14.25">
      <c r="A1577" s="149"/>
      <c r="B1577" s="663"/>
      <c r="C1577" s="663"/>
      <c r="D1577" s="622"/>
      <c r="E1577" s="623"/>
      <c r="F1577" s="623"/>
      <c r="G1577" s="624"/>
      <c r="H1577" s="149"/>
      <c r="I1577" s="622"/>
      <c r="J1577" s="622"/>
      <c r="K1577" s="622"/>
    </row>
    <row r="1578" ht="14.25">
      <c r="A1578" s="149"/>
      <c r="B1578" s="663"/>
      <c r="C1578" s="663"/>
      <c r="D1578" s="622"/>
      <c r="E1578" s="623"/>
      <c r="F1578" s="623"/>
      <c r="G1578" s="624"/>
      <c r="H1578" s="149"/>
      <c r="I1578" s="622"/>
      <c r="J1578" s="622"/>
      <c r="K1578" s="622"/>
    </row>
    <row r="1579" ht="14.25">
      <c r="A1579" s="149"/>
      <c r="B1579" s="663"/>
      <c r="C1579" s="663"/>
      <c r="D1579" s="622"/>
      <c r="E1579" s="623"/>
      <c r="F1579" s="623"/>
      <c r="G1579" s="624"/>
      <c r="H1579" s="149"/>
      <c r="I1579" s="622"/>
      <c r="J1579" s="622"/>
      <c r="K1579" s="622"/>
    </row>
    <row r="1580" ht="14.25">
      <c r="A1580" s="149"/>
      <c r="B1580" s="663"/>
      <c r="C1580" s="663"/>
      <c r="D1580" s="622"/>
      <c r="E1580" s="623"/>
      <c r="F1580" s="623"/>
      <c r="G1580" s="624"/>
      <c r="H1580" s="149"/>
      <c r="I1580" s="622"/>
      <c r="J1580" s="622"/>
      <c r="K1580" s="622"/>
    </row>
    <row r="1581" ht="14.25">
      <c r="A1581" s="149"/>
      <c r="B1581" s="663"/>
      <c r="C1581" s="663"/>
      <c r="D1581" s="622"/>
      <c r="E1581" s="623"/>
      <c r="F1581" s="623"/>
      <c r="G1581" s="624"/>
      <c r="H1581" s="149"/>
      <c r="I1581" s="622"/>
      <c r="J1581" s="622"/>
      <c r="K1581" s="622"/>
    </row>
    <row r="1582" ht="14.25">
      <c r="A1582" s="149"/>
      <c r="B1582" s="663"/>
      <c r="C1582" s="663"/>
      <c r="D1582" s="622"/>
      <c r="E1582" s="623"/>
      <c r="F1582" s="623"/>
      <c r="G1582" s="624"/>
      <c r="H1582" s="149"/>
      <c r="I1582" s="622"/>
      <c r="J1582" s="622"/>
      <c r="K1582" s="622"/>
    </row>
    <row r="1583" ht="14.25">
      <c r="A1583" s="149"/>
      <c r="B1583" s="663"/>
      <c r="C1583" s="663"/>
      <c r="D1583" s="622"/>
      <c r="E1583" s="623"/>
      <c r="F1583" s="623"/>
      <c r="G1583" s="624"/>
      <c r="H1583" s="149"/>
      <c r="I1583" s="622"/>
      <c r="J1583" s="622"/>
      <c r="K1583" s="622"/>
    </row>
    <row r="1584" ht="14.25">
      <c r="A1584" s="149"/>
      <c r="B1584" s="663"/>
      <c r="C1584" s="663"/>
      <c r="D1584" s="622"/>
      <c r="E1584" s="623"/>
      <c r="F1584" s="623"/>
      <c r="G1584" s="624"/>
      <c r="H1584" s="149"/>
      <c r="I1584" s="622"/>
      <c r="J1584" s="622"/>
      <c r="K1584" s="622"/>
    </row>
    <row r="1585" ht="14.25">
      <c r="A1585" s="149"/>
      <c r="B1585" s="663"/>
      <c r="C1585" s="663"/>
      <c r="D1585" s="622"/>
      <c r="E1585" s="623"/>
      <c r="F1585" s="623"/>
      <c r="G1585" s="624"/>
      <c r="H1585" s="149"/>
      <c r="I1585" s="622"/>
      <c r="J1585" s="622"/>
      <c r="K1585" s="622"/>
    </row>
    <row r="1586" ht="14.25">
      <c r="A1586" s="149"/>
      <c r="B1586" s="663"/>
      <c r="C1586" s="663"/>
      <c r="D1586" s="622"/>
      <c r="E1586" s="623"/>
      <c r="F1586" s="623"/>
      <c r="G1586" s="624"/>
      <c r="H1586" s="149"/>
      <c r="I1586" s="622"/>
      <c r="J1586" s="622"/>
      <c r="K1586" s="622"/>
    </row>
    <row r="1587" ht="14.25">
      <c r="A1587" s="149"/>
      <c r="B1587" s="663"/>
      <c r="C1587" s="663"/>
      <c r="D1587" s="622"/>
      <c r="E1587" s="623"/>
      <c r="F1587" s="623"/>
      <c r="G1587" s="624"/>
      <c r="H1587" s="149"/>
      <c r="I1587" s="622"/>
      <c r="J1587" s="622"/>
      <c r="K1587" s="622"/>
    </row>
    <row r="1588" ht="14.25">
      <c r="A1588" s="149"/>
      <c r="B1588" s="663"/>
      <c r="C1588" s="663"/>
      <c r="D1588" s="622"/>
      <c r="E1588" s="623"/>
      <c r="F1588" s="623"/>
      <c r="G1588" s="624"/>
      <c r="H1588" s="149"/>
      <c r="I1588" s="622"/>
      <c r="J1588" s="622"/>
      <c r="K1588" s="622"/>
    </row>
    <row r="1589" ht="14.25">
      <c r="A1589" s="149"/>
      <c r="B1589" s="663"/>
      <c r="C1589" s="663"/>
      <c r="D1589" s="622"/>
      <c r="E1589" s="623"/>
      <c r="F1589" s="623"/>
      <c r="G1589" s="624"/>
      <c r="H1589" s="149"/>
      <c r="I1589" s="622"/>
      <c r="J1589" s="622"/>
      <c r="K1589" s="622"/>
    </row>
    <row r="1590" ht="14.25">
      <c r="A1590" s="149"/>
      <c r="B1590" s="663"/>
      <c r="C1590" s="663"/>
      <c r="D1590" s="622"/>
      <c r="E1590" s="623"/>
      <c r="F1590" s="623"/>
      <c r="G1590" s="624"/>
      <c r="H1590" s="149"/>
      <c r="I1590" s="622"/>
      <c r="J1590" s="622"/>
      <c r="K1590" s="622"/>
    </row>
    <row r="1591" ht="14.25">
      <c r="A1591" s="149"/>
      <c r="B1591" s="663"/>
      <c r="C1591" s="663"/>
      <c r="D1591" s="622"/>
      <c r="E1591" s="623"/>
      <c r="F1591" s="623"/>
      <c r="G1591" s="624"/>
      <c r="H1591" s="149"/>
      <c r="I1591" s="622"/>
      <c r="J1591" s="622"/>
      <c r="K1591" s="622"/>
    </row>
    <row r="1592" ht="14.25">
      <c r="A1592" s="149"/>
      <c r="B1592" s="663"/>
      <c r="C1592" s="663"/>
      <c r="D1592" s="622"/>
      <c r="E1592" s="623"/>
      <c r="F1592" s="623"/>
      <c r="G1592" s="624"/>
      <c r="H1592" s="149"/>
      <c r="I1592" s="622"/>
      <c r="J1592" s="622"/>
      <c r="K1592" s="622"/>
    </row>
    <row r="1593" ht="14.25">
      <c r="A1593" s="149"/>
      <c r="B1593" s="663"/>
      <c r="C1593" s="663"/>
      <c r="D1593" s="622"/>
      <c r="E1593" s="623"/>
      <c r="F1593" s="623"/>
      <c r="G1593" s="624"/>
      <c r="H1593" s="149"/>
      <c r="I1593" s="622"/>
      <c r="J1593" s="622"/>
      <c r="K1593" s="622"/>
    </row>
    <row r="1594" ht="14.25">
      <c r="A1594" s="149"/>
      <c r="B1594" s="663"/>
      <c r="C1594" s="663"/>
      <c r="D1594" s="622"/>
      <c r="E1594" s="623"/>
      <c r="F1594" s="623"/>
      <c r="G1594" s="624"/>
      <c r="H1594" s="149"/>
      <c r="I1594" s="622"/>
      <c r="J1594" s="622"/>
      <c r="K1594" s="622"/>
    </row>
    <row r="1595" ht="14.25">
      <c r="A1595" s="149"/>
      <c r="B1595" s="663"/>
      <c r="C1595" s="663"/>
      <c r="D1595" s="622"/>
      <c r="E1595" s="623"/>
      <c r="F1595" s="623"/>
      <c r="G1595" s="624"/>
      <c r="H1595" s="149"/>
      <c r="I1595" s="622"/>
      <c r="J1595" s="622"/>
      <c r="K1595" s="622"/>
    </row>
    <row r="1596" ht="14.25">
      <c r="A1596" s="149"/>
      <c r="B1596" s="663"/>
      <c r="C1596" s="663"/>
      <c r="D1596" s="622"/>
      <c r="E1596" s="623"/>
      <c r="F1596" s="623"/>
      <c r="G1596" s="624"/>
      <c r="H1596" s="149"/>
      <c r="I1596" s="622"/>
      <c r="J1596" s="622"/>
      <c r="K1596" s="622"/>
    </row>
    <row r="1597" ht="14.25">
      <c r="A1597" s="149"/>
      <c r="B1597" s="663"/>
      <c r="C1597" s="663"/>
      <c r="D1597" s="622"/>
      <c r="E1597" s="623"/>
      <c r="F1597" s="623"/>
      <c r="G1597" s="624"/>
      <c r="H1597" s="149"/>
      <c r="I1597" s="622"/>
      <c r="J1597" s="622"/>
      <c r="K1597" s="622"/>
    </row>
    <row r="1598" ht="14.25">
      <c r="A1598" s="149"/>
      <c r="B1598" s="663"/>
      <c r="C1598" s="663"/>
      <c r="D1598" s="622"/>
      <c r="E1598" s="623"/>
      <c r="F1598" s="623"/>
      <c r="G1598" s="624"/>
      <c r="H1598" s="149"/>
      <c r="I1598" s="622"/>
      <c r="J1598" s="622"/>
      <c r="K1598" s="622"/>
    </row>
    <row r="1599" ht="14.25">
      <c r="A1599" s="149"/>
      <c r="B1599" s="663"/>
      <c r="C1599" s="663"/>
      <c r="D1599" s="622"/>
      <c r="E1599" s="623"/>
      <c r="F1599" s="623"/>
      <c r="G1599" s="624"/>
      <c r="H1599" s="149"/>
      <c r="I1599" s="622"/>
      <c r="J1599" s="622"/>
      <c r="K1599" s="622"/>
    </row>
    <row r="1600" ht="14.25">
      <c r="A1600" s="149"/>
      <c r="B1600" s="663"/>
      <c r="C1600" s="663"/>
      <c r="D1600" s="622"/>
      <c r="E1600" s="623"/>
      <c r="F1600" s="623"/>
      <c r="G1600" s="624"/>
      <c r="H1600" s="149"/>
      <c r="I1600" s="622"/>
      <c r="J1600" s="622"/>
      <c r="K1600" s="622"/>
    </row>
    <row r="1601" ht="14.25">
      <c r="A1601" s="149"/>
      <c r="B1601" s="663"/>
      <c r="C1601" s="663"/>
      <c r="D1601" s="622"/>
      <c r="E1601" s="623"/>
      <c r="F1601" s="623"/>
      <c r="G1601" s="624"/>
      <c r="H1601" s="149"/>
      <c r="I1601" s="622"/>
      <c r="J1601" s="622"/>
      <c r="K1601" s="622"/>
    </row>
    <row r="1602" ht="14.25">
      <c r="A1602" s="149"/>
      <c r="B1602" s="663"/>
      <c r="C1602" s="663"/>
      <c r="D1602" s="622"/>
      <c r="E1602" s="623"/>
      <c r="F1602" s="623"/>
      <c r="G1602" s="624"/>
      <c r="H1602" s="149"/>
      <c r="I1602" s="622"/>
      <c r="J1602" s="622"/>
      <c r="K1602" s="622"/>
    </row>
    <row r="1603" ht="14.25">
      <c r="A1603" s="149"/>
      <c r="B1603" s="663"/>
      <c r="C1603" s="663"/>
      <c r="D1603" s="622"/>
      <c r="E1603" s="623"/>
      <c r="F1603" s="623"/>
      <c r="G1603" s="624"/>
      <c r="H1603" s="149"/>
      <c r="I1603" s="622"/>
      <c r="J1603" s="622"/>
      <c r="K1603" s="622"/>
    </row>
    <row r="1604" ht="14.25">
      <c r="A1604" s="149"/>
      <c r="B1604" s="663"/>
      <c r="C1604" s="663"/>
      <c r="D1604" s="622"/>
      <c r="E1604" s="623"/>
      <c r="F1604" s="623"/>
      <c r="G1604" s="624"/>
      <c r="H1604" s="149"/>
      <c r="I1604" s="622"/>
      <c r="J1604" s="622"/>
      <c r="K1604" s="622"/>
    </row>
    <row r="1605" ht="14.25">
      <c r="A1605" s="149"/>
      <c r="B1605" s="663"/>
      <c r="C1605" s="663"/>
      <c r="D1605" s="622"/>
      <c r="E1605" s="623"/>
      <c r="F1605" s="623"/>
      <c r="G1605" s="624"/>
      <c r="H1605" s="149"/>
      <c r="I1605" s="622"/>
      <c r="J1605" s="622"/>
      <c r="K1605" s="622"/>
    </row>
    <row r="1606" ht="14.25">
      <c r="A1606" s="149"/>
      <c r="B1606" s="663"/>
      <c r="C1606" s="663"/>
      <c r="D1606" s="622"/>
      <c r="E1606" s="623"/>
      <c r="F1606" s="623"/>
      <c r="G1606" s="624"/>
      <c r="H1606" s="149"/>
      <c r="I1606" s="622"/>
      <c r="J1606" s="622"/>
      <c r="K1606" s="622"/>
    </row>
    <row r="1607" ht="14.25">
      <c r="A1607" s="149"/>
      <c r="B1607" s="663"/>
      <c r="C1607" s="663"/>
      <c r="D1607" s="622"/>
      <c r="E1607" s="623"/>
      <c r="F1607" s="623"/>
      <c r="G1607" s="624"/>
      <c r="H1607" s="149"/>
      <c r="I1607" s="622"/>
      <c r="J1607" s="622"/>
      <c r="K1607" s="622"/>
    </row>
    <row r="1608" ht="14.25">
      <c r="A1608" s="149"/>
      <c r="B1608" s="663"/>
      <c r="C1608" s="663"/>
      <c r="D1608" s="622"/>
      <c r="E1608" s="623"/>
      <c r="F1608" s="623"/>
      <c r="G1608" s="624"/>
      <c r="H1608" s="149"/>
      <c r="I1608" s="622"/>
      <c r="J1608" s="622"/>
      <c r="K1608" s="622"/>
    </row>
    <row r="1609" ht="14.25">
      <c r="A1609" s="149"/>
      <c r="B1609" s="663"/>
      <c r="C1609" s="663"/>
      <c r="D1609" s="622"/>
      <c r="E1609" s="623"/>
      <c r="F1609" s="623"/>
      <c r="G1609" s="624"/>
      <c r="H1609" s="149"/>
      <c r="I1609" s="622"/>
      <c r="J1609" s="622"/>
      <c r="K1609" s="622"/>
    </row>
    <row r="1610" ht="14.25">
      <c r="A1610" s="149"/>
      <c r="B1610" s="663"/>
      <c r="C1610" s="663"/>
      <c r="D1610" s="622"/>
      <c r="E1610" s="623"/>
      <c r="F1610" s="623"/>
      <c r="G1610" s="624"/>
      <c r="H1610" s="149"/>
      <c r="I1610" s="622"/>
      <c r="J1610" s="622"/>
      <c r="K1610" s="622"/>
    </row>
    <row r="1611" ht="14.25">
      <c r="A1611" s="149"/>
      <c r="B1611" s="663"/>
      <c r="C1611" s="663"/>
      <c r="D1611" s="622"/>
      <c r="E1611" s="623"/>
      <c r="F1611" s="623"/>
      <c r="G1611" s="624"/>
      <c r="H1611" s="149"/>
      <c r="I1611" s="622"/>
      <c r="J1611" s="622"/>
      <c r="K1611" s="622"/>
    </row>
    <row r="1612" ht="14.25">
      <c r="A1612" s="149"/>
      <c r="B1612" s="663"/>
      <c r="C1612" s="663"/>
      <c r="D1612" s="622"/>
      <c r="E1612" s="623"/>
      <c r="F1612" s="623"/>
      <c r="G1612" s="624"/>
      <c r="H1612" s="149"/>
      <c r="I1612" s="622"/>
      <c r="J1612" s="622"/>
      <c r="K1612" s="622"/>
    </row>
    <row r="1613" ht="14.25">
      <c r="A1613" s="149"/>
      <c r="B1613" s="663"/>
      <c r="C1613" s="663"/>
      <c r="D1613" s="622"/>
      <c r="E1613" s="623"/>
      <c r="F1613" s="623"/>
      <c r="G1613" s="624"/>
      <c r="H1613" s="149"/>
      <c r="I1613" s="622"/>
      <c r="J1613" s="622"/>
      <c r="K1613" s="622"/>
    </row>
    <row r="1614" ht="14.25">
      <c r="A1614" s="149"/>
      <c r="B1614" s="663"/>
      <c r="C1614" s="663"/>
      <c r="D1614" s="622"/>
      <c r="E1614" s="623"/>
      <c r="F1614" s="623"/>
      <c r="G1614" s="624"/>
      <c r="H1614" s="149"/>
      <c r="I1614" s="622"/>
      <c r="J1614" s="622"/>
      <c r="K1614" s="622"/>
    </row>
    <row r="1615" ht="14.25">
      <c r="A1615" s="149"/>
      <c r="B1615" s="663"/>
      <c r="C1615" s="663"/>
      <c r="D1615" s="622"/>
      <c r="E1615" s="623"/>
      <c r="F1615" s="623"/>
      <c r="G1615" s="624"/>
      <c r="H1615" s="149"/>
      <c r="I1615" s="622"/>
      <c r="J1615" s="622"/>
      <c r="K1615" s="622"/>
    </row>
    <row r="1616" ht="14.25">
      <c r="A1616" s="149"/>
      <c r="B1616" s="663"/>
      <c r="C1616" s="663"/>
      <c r="D1616" s="622"/>
      <c r="E1616" s="623"/>
      <c r="F1616" s="623"/>
      <c r="G1616" s="624"/>
      <c r="H1616" s="149"/>
      <c r="I1616" s="622"/>
      <c r="J1616" s="622"/>
      <c r="K1616" s="622"/>
    </row>
    <row r="1617" ht="14.25">
      <c r="A1617" s="149"/>
      <c r="B1617" s="663"/>
      <c r="C1617" s="663"/>
      <c r="D1617" s="622"/>
      <c r="E1617" s="623"/>
      <c r="F1617" s="623"/>
      <c r="G1617" s="624"/>
      <c r="H1617" s="149"/>
      <c r="I1617" s="622"/>
      <c r="J1617" s="622"/>
      <c r="K1617" s="622"/>
    </row>
    <row r="1618" ht="14.25">
      <c r="A1618" s="149"/>
      <c r="B1618" s="663"/>
      <c r="C1618" s="663"/>
      <c r="D1618" s="622"/>
      <c r="E1618" s="623"/>
      <c r="F1618" s="623"/>
      <c r="G1618" s="624"/>
      <c r="H1618" s="149"/>
      <c r="I1618" s="622"/>
      <c r="J1618" s="622"/>
      <c r="K1618" s="622"/>
    </row>
    <row r="1619" ht="14.25">
      <c r="A1619" s="149"/>
      <c r="B1619" s="663"/>
      <c r="C1619" s="663"/>
      <c r="D1619" s="622"/>
      <c r="E1619" s="623"/>
      <c r="F1619" s="623"/>
      <c r="G1619" s="624"/>
      <c r="H1619" s="149"/>
      <c r="I1619" s="622"/>
      <c r="J1619" s="622"/>
      <c r="K1619" s="622"/>
    </row>
    <row r="1620" ht="14.25">
      <c r="A1620" s="149"/>
      <c r="B1620" s="663"/>
      <c r="C1620" s="663"/>
      <c r="D1620" s="622"/>
      <c r="E1620" s="623"/>
      <c r="F1620" s="623"/>
      <c r="G1620" s="624"/>
      <c r="H1620" s="149"/>
      <c r="I1620" s="622"/>
      <c r="J1620" s="622"/>
      <c r="K1620" s="622"/>
    </row>
    <row r="1621" ht="14.25">
      <c r="A1621" s="149"/>
      <c r="B1621" s="663"/>
      <c r="C1621" s="663"/>
      <c r="D1621" s="622"/>
      <c r="E1621" s="623"/>
      <c r="F1621" s="623"/>
      <c r="G1621" s="624"/>
      <c r="H1621" s="149"/>
      <c r="I1621" s="622"/>
      <c r="J1621" s="622"/>
      <c r="K1621" s="622"/>
    </row>
    <row r="1622" ht="14.25">
      <c r="A1622" s="149"/>
      <c r="B1622" s="663"/>
      <c r="C1622" s="663"/>
      <c r="D1622" s="622"/>
      <c r="E1622" s="623"/>
      <c r="F1622" s="623"/>
      <c r="G1622" s="624"/>
      <c r="H1622" s="149"/>
      <c r="I1622" s="622"/>
      <c r="J1622" s="622"/>
      <c r="K1622" s="622"/>
    </row>
    <row r="1623" ht="14.25">
      <c r="A1623" s="149"/>
      <c r="B1623" s="663"/>
      <c r="C1623" s="663"/>
      <c r="D1623" s="622"/>
      <c r="E1623" s="623"/>
      <c r="F1623" s="623"/>
      <c r="G1623" s="624"/>
      <c r="H1623" s="149"/>
      <c r="I1623" s="622"/>
      <c r="J1623" s="622"/>
      <c r="K1623" s="622"/>
    </row>
    <row r="1624" ht="14.25">
      <c r="A1624" s="149"/>
      <c r="B1624" s="663"/>
      <c r="C1624" s="663"/>
      <c r="D1624" s="622"/>
      <c r="E1624" s="623"/>
      <c r="F1624" s="623"/>
      <c r="G1624" s="624"/>
      <c r="H1624" s="149"/>
      <c r="I1624" s="622"/>
      <c r="J1624" s="622"/>
      <c r="K1624" s="622"/>
    </row>
    <row r="1625" ht="14.25">
      <c r="A1625" s="149"/>
      <c r="B1625" s="663"/>
      <c r="C1625" s="663"/>
      <c r="D1625" s="622"/>
      <c r="E1625" s="623"/>
      <c r="F1625" s="623"/>
      <c r="G1625" s="624"/>
      <c r="H1625" s="149"/>
      <c r="I1625" s="622"/>
      <c r="J1625" s="622"/>
      <c r="K1625" s="622"/>
    </row>
    <row r="1626" ht="14.25">
      <c r="A1626" s="149"/>
      <c r="B1626" s="663"/>
      <c r="C1626" s="663"/>
      <c r="D1626" s="622"/>
      <c r="E1626" s="623"/>
      <c r="F1626" s="623"/>
      <c r="G1626" s="624"/>
      <c r="H1626" s="149"/>
      <c r="I1626" s="622"/>
      <c r="J1626" s="622"/>
      <c r="K1626" s="622"/>
    </row>
    <row r="1627" ht="14.25">
      <c r="A1627" s="149"/>
      <c r="B1627" s="663"/>
      <c r="C1627" s="663"/>
      <c r="D1627" s="622"/>
      <c r="E1627" s="623"/>
      <c r="F1627" s="623"/>
      <c r="G1627" s="624"/>
      <c r="H1627" s="149"/>
      <c r="I1627" s="622"/>
      <c r="J1627" s="622"/>
      <c r="K1627" s="622"/>
    </row>
    <row r="1628" ht="14.25">
      <c r="A1628" s="149"/>
      <c r="B1628" s="663"/>
      <c r="C1628" s="663"/>
      <c r="D1628" s="622"/>
      <c r="E1628" s="623"/>
      <c r="F1628" s="623"/>
      <c r="G1628" s="624"/>
      <c r="H1628" s="149"/>
      <c r="I1628" s="622"/>
      <c r="J1628" s="622"/>
      <c r="K1628" s="622"/>
    </row>
    <row r="1629" ht="14.25">
      <c r="A1629" s="149"/>
      <c r="B1629" s="663"/>
      <c r="C1629" s="663"/>
      <c r="D1629" s="622"/>
      <c r="E1629" s="623"/>
      <c r="F1629" s="623"/>
      <c r="G1629" s="624"/>
      <c r="H1629" s="149"/>
      <c r="I1629" s="622"/>
      <c r="J1629" s="622"/>
      <c r="K1629" s="622"/>
    </row>
    <row r="1630" ht="14.25">
      <c r="A1630" s="149"/>
      <c r="B1630" s="663"/>
      <c r="C1630" s="663"/>
      <c r="D1630" s="622"/>
      <c r="E1630" s="623"/>
      <c r="F1630" s="623"/>
      <c r="G1630" s="624"/>
      <c r="H1630" s="149"/>
      <c r="I1630" s="622"/>
      <c r="J1630" s="622"/>
      <c r="K1630" s="622"/>
    </row>
    <row r="1631" ht="14.25">
      <c r="A1631" s="149"/>
      <c r="B1631" s="663"/>
      <c r="C1631" s="663"/>
      <c r="D1631" s="622"/>
      <c r="E1631" s="623"/>
      <c r="F1631" s="623"/>
      <c r="G1631" s="624"/>
      <c r="H1631" s="149"/>
      <c r="I1631" s="622"/>
      <c r="J1631" s="622"/>
      <c r="K1631" s="622"/>
    </row>
    <row r="1632" ht="14.25">
      <c r="A1632" s="149"/>
      <c r="B1632" s="663"/>
      <c r="C1632" s="663"/>
      <c r="D1632" s="622"/>
      <c r="E1632" s="623"/>
      <c r="F1632" s="623"/>
      <c r="G1632" s="624"/>
      <c r="H1632" s="149"/>
      <c r="I1632" s="622"/>
      <c r="J1632" s="622"/>
      <c r="K1632" s="622"/>
    </row>
    <row r="1633" ht="14.25">
      <c r="A1633" s="149"/>
      <c r="B1633" s="663"/>
      <c r="C1633" s="663"/>
      <c r="D1633" s="622"/>
      <c r="E1633" s="623"/>
      <c r="F1633" s="623"/>
      <c r="G1633" s="624"/>
      <c r="H1633" s="149"/>
      <c r="I1633" s="622"/>
      <c r="J1633" s="622"/>
      <c r="K1633" s="622"/>
    </row>
    <row r="1634" ht="14.25">
      <c r="A1634" s="149"/>
      <c r="B1634" s="663"/>
      <c r="C1634" s="663"/>
      <c r="D1634" s="622"/>
      <c r="E1634" s="623"/>
      <c r="F1634" s="623"/>
      <c r="G1634" s="624"/>
      <c r="H1634" s="149"/>
      <c r="I1634" s="622"/>
      <c r="J1634" s="622"/>
      <c r="K1634" s="622"/>
    </row>
    <row r="1635" ht="14.25">
      <c r="A1635" s="149"/>
      <c r="B1635" s="663"/>
      <c r="C1635" s="663"/>
      <c r="D1635" s="622"/>
      <c r="E1635" s="623"/>
      <c r="F1635" s="623"/>
      <c r="G1635" s="624"/>
      <c r="H1635" s="149"/>
      <c r="I1635" s="622"/>
      <c r="J1635" s="622"/>
      <c r="K1635" s="622"/>
    </row>
    <row r="1636" ht="14.25">
      <c r="A1636" s="149"/>
      <c r="B1636" s="663"/>
      <c r="C1636" s="663"/>
      <c r="D1636" s="622"/>
      <c r="E1636" s="623"/>
      <c r="F1636" s="623"/>
      <c r="G1636" s="624"/>
      <c r="H1636" s="149"/>
      <c r="I1636" s="622"/>
      <c r="J1636" s="622"/>
      <c r="K1636" s="622"/>
    </row>
    <row r="1637" ht="14.25">
      <c r="A1637" s="149"/>
      <c r="B1637" s="663"/>
      <c r="C1637" s="663"/>
      <c r="D1637" s="622"/>
      <c r="E1637" s="623"/>
      <c r="F1637" s="623"/>
      <c r="G1637" s="624"/>
      <c r="H1637" s="149"/>
      <c r="I1637" s="622"/>
      <c r="J1637" s="622"/>
      <c r="K1637" s="622"/>
    </row>
    <row r="1638" ht="14.25">
      <c r="A1638" s="149"/>
      <c r="B1638" s="663"/>
      <c r="C1638" s="663"/>
      <c r="D1638" s="622"/>
      <c r="E1638" s="623"/>
      <c r="F1638" s="623"/>
      <c r="G1638" s="624"/>
      <c r="H1638" s="149"/>
      <c r="I1638" s="622"/>
      <c r="J1638" s="622"/>
      <c r="K1638" s="622"/>
    </row>
    <row r="1639" ht="14.25">
      <c r="A1639" s="149"/>
      <c r="B1639" s="663"/>
      <c r="C1639" s="663"/>
      <c r="D1639" s="622"/>
      <c r="E1639" s="623"/>
      <c r="F1639" s="623"/>
      <c r="G1639" s="624"/>
      <c r="H1639" s="149"/>
      <c r="I1639" s="622"/>
      <c r="J1639" s="622"/>
      <c r="K1639" s="622"/>
    </row>
    <row r="1640" ht="14.25">
      <c r="A1640" s="149"/>
      <c r="B1640" s="663"/>
      <c r="C1640" s="663"/>
      <c r="D1640" s="622"/>
      <c r="E1640" s="623"/>
      <c r="F1640" s="623"/>
      <c r="G1640" s="624"/>
      <c r="H1640" s="149"/>
      <c r="I1640" s="622"/>
      <c r="J1640" s="622"/>
      <c r="K1640" s="622"/>
    </row>
    <row r="1641" ht="14.25">
      <c r="A1641" s="149"/>
      <c r="B1641" s="663"/>
      <c r="C1641" s="663"/>
      <c r="D1641" s="622"/>
      <c r="E1641" s="623"/>
      <c r="F1641" s="623"/>
      <c r="G1641" s="624"/>
      <c r="H1641" s="149"/>
      <c r="I1641" s="622"/>
      <c r="J1641" s="622"/>
      <c r="K1641" s="622"/>
    </row>
    <row r="1642" ht="14.25">
      <c r="A1642" s="149"/>
      <c r="B1642" s="663"/>
      <c r="C1642" s="663"/>
      <c r="D1642" s="622"/>
      <c r="E1642" s="623"/>
      <c r="F1642" s="623"/>
      <c r="G1642" s="624"/>
      <c r="H1642" s="149"/>
      <c r="I1642" s="622"/>
      <c r="J1642" s="622"/>
      <c r="K1642" s="622"/>
    </row>
    <row r="1643" ht="14.25">
      <c r="A1643" s="149"/>
      <c r="B1643" s="663"/>
      <c r="C1643" s="663"/>
      <c r="D1643" s="622"/>
      <c r="E1643" s="623"/>
      <c r="F1643" s="623"/>
      <c r="G1643" s="624"/>
      <c r="H1643" s="149"/>
      <c r="I1643" s="622"/>
      <c r="J1643" s="622"/>
      <c r="K1643" s="622"/>
    </row>
    <row r="1644" ht="14.25">
      <c r="A1644" s="149"/>
      <c r="B1644" s="663"/>
      <c r="C1644" s="663"/>
      <c r="D1644" s="622"/>
      <c r="E1644" s="623"/>
      <c r="F1644" s="623"/>
      <c r="G1644" s="624"/>
      <c r="H1644" s="149"/>
      <c r="I1644" s="622"/>
      <c r="J1644" s="622"/>
      <c r="K1644" s="622"/>
    </row>
    <row r="1645" ht="14.25">
      <c r="A1645" s="149"/>
      <c r="B1645" s="663"/>
      <c r="C1645" s="663"/>
      <c r="D1645" s="622"/>
      <c r="E1645" s="623"/>
      <c r="F1645" s="623"/>
      <c r="G1645" s="624"/>
      <c r="H1645" s="149"/>
      <c r="I1645" s="622"/>
      <c r="J1645" s="622"/>
      <c r="K1645" s="622"/>
    </row>
    <row r="1646" ht="14.25">
      <c r="A1646" s="149"/>
      <c r="B1646" s="663"/>
      <c r="C1646" s="663"/>
      <c r="D1646" s="622"/>
      <c r="E1646" s="623"/>
      <c r="F1646" s="623"/>
      <c r="G1646" s="624"/>
      <c r="H1646" s="149"/>
      <c r="I1646" s="622"/>
      <c r="J1646" s="622"/>
      <c r="K1646" s="622"/>
    </row>
    <row r="1647" ht="14.25">
      <c r="A1647" s="149"/>
      <c r="B1647" s="663"/>
      <c r="C1647" s="663"/>
      <c r="D1647" s="622"/>
      <c r="E1647" s="623"/>
      <c r="F1647" s="623"/>
      <c r="G1647" s="624"/>
      <c r="H1647" s="149"/>
      <c r="I1647" s="622"/>
      <c r="J1647" s="622"/>
      <c r="K1647" s="622"/>
    </row>
    <row r="1648" ht="14.25">
      <c r="A1648" s="149"/>
      <c r="B1648" s="663"/>
      <c r="C1648" s="663"/>
      <c r="D1648" s="622"/>
      <c r="E1648" s="623"/>
      <c r="F1648" s="623"/>
      <c r="G1648" s="624"/>
      <c r="H1648" s="149"/>
      <c r="I1648" s="622"/>
      <c r="J1648" s="622"/>
      <c r="K1648" s="622"/>
    </row>
    <row r="1649" ht="14.25">
      <c r="A1649" s="149"/>
      <c r="B1649" s="663"/>
      <c r="C1649" s="663"/>
      <c r="D1649" s="622"/>
      <c r="E1649" s="623"/>
      <c r="F1649" s="623"/>
      <c r="G1649" s="624"/>
      <c r="H1649" s="149"/>
      <c r="I1649" s="622"/>
      <c r="J1649" s="622"/>
      <c r="K1649" s="622"/>
    </row>
    <row r="1650" ht="14.25">
      <c r="A1650" s="149"/>
      <c r="B1650" s="663"/>
      <c r="C1650" s="663"/>
      <c r="D1650" s="622"/>
      <c r="E1650" s="623"/>
      <c r="F1650" s="623"/>
      <c r="G1650" s="624"/>
      <c r="H1650" s="149"/>
      <c r="I1650" s="622"/>
      <c r="J1650" s="622"/>
      <c r="K1650" s="622"/>
    </row>
    <row r="1651" ht="14.25">
      <c r="A1651" s="149"/>
      <c r="B1651" s="663"/>
      <c r="C1651" s="663"/>
      <c r="D1651" s="622"/>
      <c r="E1651" s="623"/>
      <c r="F1651" s="623"/>
      <c r="G1651" s="624"/>
      <c r="H1651" s="149"/>
      <c r="I1651" s="622"/>
      <c r="J1651" s="622"/>
      <c r="K1651" s="622"/>
    </row>
    <row r="1652" ht="14.25">
      <c r="A1652" s="149"/>
      <c r="B1652" s="663"/>
      <c r="C1652" s="663"/>
      <c r="D1652" s="622"/>
      <c r="E1652" s="623"/>
      <c r="F1652" s="623"/>
      <c r="G1652" s="624"/>
      <c r="H1652" s="149"/>
      <c r="I1652" s="622"/>
      <c r="J1652" s="622"/>
      <c r="K1652" s="622"/>
    </row>
    <row r="1653" ht="14.25">
      <c r="A1653" s="149"/>
      <c r="B1653" s="663"/>
      <c r="C1653" s="663"/>
      <c r="D1653" s="622"/>
      <c r="E1653" s="623"/>
      <c r="F1653" s="623"/>
      <c r="G1653" s="624"/>
      <c r="H1653" s="149"/>
      <c r="I1653" s="622"/>
      <c r="J1653" s="622"/>
      <c r="K1653" s="622"/>
    </row>
    <row r="1654" ht="14.25">
      <c r="A1654" s="149"/>
      <c r="B1654" s="663"/>
      <c r="C1654" s="663"/>
      <c r="D1654" s="622"/>
      <c r="E1654" s="623"/>
      <c r="F1654" s="623"/>
      <c r="G1654" s="624"/>
      <c r="H1654" s="149"/>
      <c r="I1654" s="622"/>
      <c r="J1654" s="622"/>
      <c r="K1654" s="622"/>
    </row>
    <row r="1655" ht="14.25">
      <c r="A1655" s="149"/>
      <c r="B1655" s="663"/>
      <c r="C1655" s="663"/>
      <c r="D1655" s="622"/>
      <c r="E1655" s="623"/>
      <c r="F1655" s="623"/>
      <c r="G1655" s="624"/>
      <c r="H1655" s="149"/>
      <c r="I1655" s="622"/>
      <c r="J1655" s="622"/>
      <c r="K1655" s="622"/>
    </row>
    <row r="1656" ht="14.25">
      <c r="A1656" s="149"/>
      <c r="B1656" s="663"/>
      <c r="C1656" s="663"/>
      <c r="D1656" s="622"/>
      <c r="E1656" s="623"/>
      <c r="F1656" s="623"/>
      <c r="G1656" s="624"/>
      <c r="H1656" s="149"/>
      <c r="I1656" s="622"/>
      <c r="J1656" s="622"/>
      <c r="K1656" s="622"/>
    </row>
    <row r="1657" ht="14.25">
      <c r="A1657" s="149"/>
      <c r="B1657" s="663"/>
      <c r="C1657" s="663"/>
      <c r="D1657" s="622"/>
      <c r="E1657" s="623"/>
      <c r="F1657" s="623"/>
      <c r="G1657" s="624"/>
      <c r="H1657" s="149"/>
      <c r="I1657" s="622"/>
      <c r="J1657" s="622"/>
      <c r="K1657" s="622"/>
    </row>
    <row r="1658" ht="14.25">
      <c r="A1658" s="149"/>
      <c r="B1658" s="663"/>
      <c r="C1658" s="663"/>
      <c r="D1658" s="622"/>
      <c r="E1658" s="623"/>
      <c r="F1658" s="623"/>
      <c r="G1658" s="624"/>
      <c r="H1658" s="149"/>
      <c r="I1658" s="622"/>
      <c r="J1658" s="622"/>
      <c r="K1658" s="622"/>
    </row>
    <row r="1659" ht="14.25">
      <c r="A1659" s="149"/>
      <c r="B1659" s="663"/>
      <c r="C1659" s="663"/>
      <c r="D1659" s="622"/>
      <c r="E1659" s="623"/>
      <c r="F1659" s="623"/>
      <c r="G1659" s="624"/>
      <c r="H1659" s="149"/>
      <c r="I1659" s="622"/>
      <c r="J1659" s="622"/>
      <c r="K1659" s="622"/>
    </row>
    <row r="1660" ht="14.25">
      <c r="A1660" s="149"/>
      <c r="B1660" s="663"/>
      <c r="C1660" s="663"/>
      <c r="D1660" s="622"/>
      <c r="E1660" s="623"/>
      <c r="F1660" s="623"/>
      <c r="G1660" s="624"/>
      <c r="H1660" s="149"/>
      <c r="I1660" s="622"/>
      <c r="J1660" s="622"/>
      <c r="K1660" s="622"/>
    </row>
    <row r="1661" ht="14.25">
      <c r="A1661" s="149"/>
      <c r="B1661" s="663"/>
      <c r="C1661" s="663"/>
      <c r="D1661" s="622"/>
      <c r="E1661" s="623"/>
      <c r="F1661" s="623"/>
      <c r="G1661" s="624"/>
      <c r="H1661" s="149"/>
      <c r="I1661" s="622"/>
      <c r="J1661" s="622"/>
      <c r="K1661" s="622"/>
    </row>
    <row r="1662" ht="14.25">
      <c r="A1662" s="149"/>
      <c r="B1662" s="663"/>
      <c r="C1662" s="663"/>
      <c r="D1662" s="622"/>
      <c r="E1662" s="623"/>
      <c r="F1662" s="623"/>
      <c r="G1662" s="624"/>
      <c r="H1662" s="149"/>
      <c r="I1662" s="622"/>
      <c r="J1662" s="622"/>
      <c r="K1662" s="622"/>
    </row>
    <row r="1663" ht="14.25">
      <c r="A1663" s="149"/>
      <c r="B1663" s="663"/>
      <c r="C1663" s="663"/>
      <c r="D1663" s="622"/>
      <c r="E1663" s="623"/>
      <c r="F1663" s="623"/>
      <c r="G1663" s="624"/>
      <c r="H1663" s="149"/>
      <c r="I1663" s="622"/>
      <c r="J1663" s="622"/>
      <c r="K1663" s="622"/>
    </row>
    <row r="1664" ht="14.25">
      <c r="A1664" s="149"/>
      <c r="B1664" s="663"/>
      <c r="C1664" s="663"/>
      <c r="D1664" s="622"/>
      <c r="E1664" s="623"/>
      <c r="F1664" s="623"/>
      <c r="G1664" s="624"/>
      <c r="H1664" s="149"/>
      <c r="I1664" s="622"/>
      <c r="J1664" s="622"/>
      <c r="K1664" s="622"/>
    </row>
    <row r="1665" ht="14.25">
      <c r="A1665" s="149"/>
      <c r="B1665" s="663"/>
      <c r="C1665" s="663"/>
      <c r="D1665" s="622"/>
      <c r="E1665" s="623"/>
      <c r="F1665" s="623"/>
      <c r="G1665" s="624"/>
      <c r="H1665" s="149"/>
      <c r="I1665" s="622"/>
      <c r="J1665" s="622"/>
      <c r="K1665" s="622"/>
    </row>
    <row r="1666" ht="14.25">
      <c r="A1666" s="149"/>
      <c r="B1666" s="663"/>
      <c r="C1666" s="663"/>
      <c r="D1666" s="622"/>
      <c r="E1666" s="623"/>
      <c r="F1666" s="623"/>
      <c r="G1666" s="624"/>
      <c r="H1666" s="149"/>
      <c r="I1666" s="622"/>
      <c r="J1666" s="622"/>
      <c r="K1666" s="622"/>
    </row>
    <row r="1667" ht="14.25">
      <c r="A1667" s="149"/>
      <c r="B1667" s="663"/>
      <c r="C1667" s="663"/>
      <c r="D1667" s="622"/>
      <c r="E1667" s="623"/>
      <c r="F1667" s="623"/>
      <c r="G1667" s="624"/>
      <c r="H1667" s="149"/>
      <c r="I1667" s="622"/>
      <c r="J1667" s="622"/>
      <c r="K1667" s="622"/>
    </row>
    <row r="1668" ht="14.25">
      <c r="A1668" s="149"/>
      <c r="B1668" s="663"/>
      <c r="C1668" s="663"/>
      <c r="D1668" s="622"/>
      <c r="E1668" s="623"/>
      <c r="F1668" s="623"/>
      <c r="G1668" s="624"/>
      <c r="H1668" s="149"/>
      <c r="I1668" s="622"/>
      <c r="J1668" s="622"/>
      <c r="K1668" s="622"/>
    </row>
    <row r="1669" ht="14.25">
      <c r="A1669" s="149"/>
      <c r="B1669" s="663"/>
      <c r="C1669" s="663"/>
      <c r="D1669" s="622"/>
      <c r="E1669" s="623"/>
      <c r="F1669" s="623"/>
      <c r="G1669" s="624"/>
      <c r="H1669" s="149"/>
      <c r="I1669" s="622"/>
      <c r="J1669" s="622"/>
      <c r="K1669" s="622"/>
    </row>
    <row r="1670" ht="14.25">
      <c r="A1670" s="149"/>
      <c r="B1670" s="663"/>
      <c r="C1670" s="663"/>
      <c r="D1670" s="622"/>
      <c r="E1670" s="623"/>
      <c r="F1670" s="623"/>
      <c r="G1670" s="624"/>
      <c r="H1670" s="149"/>
      <c r="I1670" s="622"/>
      <c r="J1670" s="622"/>
      <c r="K1670" s="622"/>
    </row>
    <row r="1671" ht="14.25">
      <c r="A1671" s="149"/>
      <c r="B1671" s="663"/>
      <c r="C1671" s="663"/>
      <c r="D1671" s="622"/>
      <c r="E1671" s="623"/>
      <c r="F1671" s="623"/>
      <c r="G1671" s="624"/>
      <c r="H1671" s="149"/>
      <c r="I1671" s="622"/>
      <c r="J1671" s="622"/>
      <c r="K1671" s="622"/>
    </row>
    <row r="1672" ht="14.25">
      <c r="A1672" s="149"/>
      <c r="B1672" s="663"/>
      <c r="C1672" s="663"/>
      <c r="D1672" s="622"/>
      <c r="E1672" s="623"/>
      <c r="F1672" s="623"/>
      <c r="G1672" s="624"/>
      <c r="H1672" s="149"/>
      <c r="I1672" s="622"/>
      <c r="J1672" s="622"/>
      <c r="K1672" s="622"/>
    </row>
    <row r="1673" ht="14.25">
      <c r="A1673" s="149"/>
      <c r="B1673" s="663"/>
      <c r="C1673" s="663"/>
      <c r="D1673" s="622"/>
      <c r="E1673" s="623"/>
      <c r="F1673" s="623"/>
      <c r="G1673" s="624"/>
      <c r="H1673" s="149"/>
      <c r="I1673" s="622"/>
      <c r="J1673" s="622"/>
      <c r="K1673" s="622"/>
    </row>
    <row r="1674" ht="14.25">
      <c r="A1674" s="149"/>
      <c r="B1674" s="663"/>
      <c r="C1674" s="663"/>
      <c r="D1674" s="622"/>
      <c r="E1674" s="623"/>
      <c r="F1674" s="623"/>
      <c r="G1674" s="624"/>
      <c r="H1674" s="149"/>
      <c r="I1674" s="622"/>
      <c r="J1674" s="622"/>
      <c r="K1674" s="622"/>
    </row>
    <row r="1675" ht="14.25">
      <c r="A1675" s="149"/>
      <c r="B1675" s="663"/>
      <c r="C1675" s="663"/>
      <c r="D1675" s="622"/>
      <c r="E1675" s="623"/>
      <c r="F1675" s="623"/>
      <c r="G1675" s="624"/>
      <c r="H1675" s="149"/>
      <c r="I1675" s="622"/>
      <c r="J1675" s="622"/>
      <c r="K1675" s="622"/>
    </row>
    <row r="1676" ht="14.25">
      <c r="A1676" s="149"/>
      <c r="B1676" s="663"/>
      <c r="C1676" s="663"/>
      <c r="D1676" s="622"/>
      <c r="E1676" s="623"/>
      <c r="F1676" s="623"/>
      <c r="G1676" s="624"/>
      <c r="H1676" s="149"/>
      <c r="I1676" s="622"/>
      <c r="J1676" s="622"/>
      <c r="K1676" s="622"/>
    </row>
    <row r="1677" ht="14.25">
      <c r="A1677" s="149"/>
      <c r="B1677" s="663"/>
      <c r="C1677" s="663"/>
      <c r="D1677" s="622"/>
      <c r="E1677" s="623"/>
      <c r="F1677" s="623"/>
      <c r="G1677" s="624"/>
      <c r="H1677" s="149"/>
      <c r="I1677" s="622"/>
      <c r="J1677" s="622"/>
      <c r="K1677" s="622"/>
    </row>
    <row r="1678" ht="14.25">
      <c r="A1678" s="149"/>
      <c r="B1678" s="663"/>
      <c r="C1678" s="663"/>
      <c r="D1678" s="622"/>
      <c r="E1678" s="623"/>
      <c r="F1678" s="623"/>
      <c r="G1678" s="624"/>
      <c r="H1678" s="149"/>
      <c r="I1678" s="622"/>
      <c r="J1678" s="622"/>
      <c r="K1678" s="622"/>
    </row>
    <row r="1679" ht="14.25">
      <c r="A1679" s="149"/>
      <c r="B1679" s="663"/>
      <c r="C1679" s="663"/>
      <c r="D1679" s="622"/>
      <c r="E1679" s="623"/>
      <c r="F1679" s="623"/>
      <c r="G1679" s="624"/>
      <c r="H1679" s="149"/>
      <c r="I1679" s="622"/>
      <c r="J1679" s="622"/>
      <c r="K1679" s="622"/>
    </row>
    <row r="1680" ht="14.25">
      <c r="A1680" s="149"/>
      <c r="B1680" s="663"/>
      <c r="C1680" s="663"/>
      <c r="D1680" s="622"/>
      <c r="E1680" s="623"/>
      <c r="F1680" s="623"/>
      <c r="G1680" s="624"/>
      <c r="H1680" s="149"/>
      <c r="I1680" s="622"/>
      <c r="J1680" s="622"/>
      <c r="K1680" s="622"/>
    </row>
    <row r="1681" ht="14.25">
      <c r="A1681" s="149"/>
      <c r="B1681" s="663"/>
      <c r="C1681" s="663"/>
      <c r="D1681" s="622"/>
      <c r="E1681" s="623"/>
      <c r="F1681" s="623"/>
      <c r="G1681" s="624"/>
      <c r="H1681" s="149"/>
      <c r="I1681" s="622"/>
      <c r="J1681" s="622"/>
      <c r="K1681" s="622"/>
    </row>
    <row r="1682" ht="14.25">
      <c r="A1682" s="149"/>
      <c r="B1682" s="663"/>
      <c r="C1682" s="663"/>
      <c r="D1682" s="622"/>
      <c r="E1682" s="623"/>
      <c r="F1682" s="623"/>
      <c r="G1682" s="624"/>
      <c r="H1682" s="149"/>
      <c r="I1682" s="622"/>
      <c r="J1682" s="622"/>
      <c r="K1682" s="622"/>
    </row>
    <row r="1683" ht="14.25">
      <c r="A1683" s="149"/>
      <c r="B1683" s="663"/>
      <c r="C1683" s="663"/>
      <c r="D1683" s="622"/>
      <c r="E1683" s="623"/>
      <c r="F1683" s="623"/>
      <c r="G1683" s="624"/>
      <c r="H1683" s="149"/>
      <c r="I1683" s="622"/>
      <c r="J1683" s="622"/>
      <c r="K1683" s="622"/>
    </row>
    <row r="1684" ht="14.25">
      <c r="A1684" s="149"/>
      <c r="B1684" s="663"/>
      <c r="C1684" s="663"/>
      <c r="D1684" s="622"/>
      <c r="E1684" s="623"/>
      <c r="F1684" s="623"/>
      <c r="G1684" s="624"/>
      <c r="H1684" s="149"/>
      <c r="I1684" s="622"/>
      <c r="J1684" s="622"/>
      <c r="K1684" s="622"/>
    </row>
    <row r="1685" ht="14.25">
      <c r="A1685" s="149"/>
      <c r="B1685" s="663"/>
      <c r="C1685" s="663"/>
      <c r="D1685" s="622"/>
      <c r="E1685" s="623"/>
      <c r="F1685" s="623"/>
      <c r="G1685" s="624"/>
      <c r="H1685" s="149"/>
      <c r="I1685" s="622"/>
      <c r="J1685" s="622"/>
      <c r="K1685" s="622"/>
    </row>
    <row r="1686" ht="14.25">
      <c r="A1686" s="149"/>
      <c r="B1686" s="663"/>
      <c r="C1686" s="663"/>
      <c r="D1686" s="622"/>
      <c r="E1686" s="623"/>
      <c r="F1686" s="623"/>
      <c r="G1686" s="624"/>
      <c r="H1686" s="149"/>
      <c r="I1686" s="622"/>
      <c r="J1686" s="622"/>
      <c r="K1686" s="622"/>
    </row>
    <row r="1687" ht="14.25">
      <c r="A1687" s="149"/>
      <c r="B1687" s="663"/>
      <c r="C1687" s="663"/>
      <c r="D1687" s="622"/>
      <c r="E1687" s="623"/>
      <c r="F1687" s="623"/>
      <c r="G1687" s="624"/>
      <c r="H1687" s="149"/>
      <c r="I1687" s="622"/>
      <c r="J1687" s="622"/>
      <c r="K1687" s="622"/>
    </row>
    <row r="1688" ht="14.25">
      <c r="A1688" s="149"/>
      <c r="B1688" s="663"/>
      <c r="C1688" s="663"/>
      <c r="D1688" s="622"/>
      <c r="E1688" s="623"/>
      <c r="F1688" s="623"/>
      <c r="G1688" s="624"/>
      <c r="H1688" s="149"/>
      <c r="I1688" s="622"/>
      <c r="J1688" s="622"/>
      <c r="K1688" s="622"/>
    </row>
    <row r="1689" ht="14.25">
      <c r="A1689" s="149"/>
      <c r="B1689" s="663"/>
      <c r="C1689" s="663"/>
      <c r="D1689" s="622"/>
      <c r="E1689" s="623"/>
      <c r="F1689" s="623"/>
      <c r="G1689" s="624"/>
      <c r="H1689" s="149"/>
      <c r="I1689" s="622"/>
      <c r="J1689" s="622"/>
      <c r="K1689" s="622"/>
    </row>
    <row r="1690" ht="14.25">
      <c r="A1690" s="149"/>
      <c r="B1690" s="663"/>
      <c r="C1690" s="663"/>
      <c r="D1690" s="622"/>
      <c r="E1690" s="623"/>
      <c r="F1690" s="623"/>
      <c r="G1690" s="624"/>
      <c r="H1690" s="149"/>
      <c r="I1690" s="622"/>
      <c r="J1690" s="622"/>
      <c r="K1690" s="622"/>
    </row>
    <row r="1691" ht="14.25">
      <c r="A1691" s="149"/>
      <c r="B1691" s="663"/>
      <c r="C1691" s="663"/>
      <c r="D1691" s="622"/>
      <c r="E1691" s="623"/>
      <c r="F1691" s="623"/>
      <c r="G1691" s="624"/>
      <c r="H1691" s="149"/>
      <c r="I1691" s="622"/>
      <c r="J1691" s="622"/>
      <c r="K1691" s="622"/>
    </row>
    <row r="1692" ht="14.25">
      <c r="A1692" s="149"/>
      <c r="B1692" s="663"/>
      <c r="C1692" s="663"/>
      <c r="D1692" s="622"/>
      <c r="E1692" s="623"/>
      <c r="F1692" s="623"/>
      <c r="G1692" s="624"/>
      <c r="H1692" s="149"/>
      <c r="I1692" s="622"/>
      <c r="J1692" s="622"/>
      <c r="K1692" s="622"/>
    </row>
    <row r="1693" ht="14.25">
      <c r="A1693" s="149"/>
      <c r="B1693" s="663"/>
      <c r="C1693" s="663"/>
      <c r="D1693" s="622"/>
      <c r="E1693" s="623"/>
      <c r="F1693" s="623"/>
      <c r="G1693" s="624"/>
      <c r="H1693" s="149"/>
      <c r="I1693" s="622"/>
      <c r="J1693" s="622"/>
      <c r="K1693" s="622"/>
    </row>
    <row r="1694" ht="14.25">
      <c r="A1694" s="149"/>
      <c r="B1694" s="663"/>
      <c r="C1694" s="663"/>
      <c r="D1694" s="622"/>
      <c r="E1694" s="623"/>
      <c r="F1694" s="623"/>
      <c r="G1694" s="624"/>
      <c r="H1694" s="149"/>
      <c r="I1694" s="622"/>
      <c r="J1694" s="622"/>
      <c r="K1694" s="622"/>
    </row>
    <row r="1695" ht="14.25">
      <c r="A1695" s="149"/>
      <c r="B1695" s="663"/>
      <c r="C1695" s="663"/>
      <c r="D1695" s="622"/>
      <c r="E1695" s="623"/>
      <c r="F1695" s="623"/>
      <c r="G1695" s="624"/>
      <c r="H1695" s="149"/>
      <c r="I1695" s="622"/>
      <c r="J1695" s="622"/>
      <c r="K1695" s="622"/>
    </row>
    <row r="1696" ht="14.25">
      <c r="A1696" s="149"/>
      <c r="B1696" s="663"/>
      <c r="C1696" s="663"/>
      <c r="D1696" s="622"/>
      <c r="E1696" s="623"/>
      <c r="F1696" s="623"/>
      <c r="G1696" s="624"/>
      <c r="H1696" s="149"/>
      <c r="I1696" s="622"/>
      <c r="J1696" s="622"/>
      <c r="K1696" s="622"/>
    </row>
    <row r="1697" ht="14.25">
      <c r="A1697" s="149"/>
      <c r="B1697" s="663"/>
      <c r="C1697" s="663"/>
      <c r="D1697" s="622"/>
      <c r="E1697" s="623"/>
      <c r="F1697" s="623"/>
      <c r="G1697" s="624"/>
      <c r="H1697" s="149"/>
      <c r="I1697" s="622"/>
      <c r="J1697" s="622"/>
      <c r="K1697" s="622"/>
    </row>
    <row r="1698" ht="14.25">
      <c r="A1698" s="149"/>
      <c r="B1698" s="663"/>
      <c r="C1698" s="663"/>
      <c r="D1698" s="622"/>
      <c r="E1698" s="623"/>
      <c r="F1698" s="623"/>
      <c r="G1698" s="624"/>
      <c r="H1698" s="149"/>
      <c r="I1698" s="622"/>
      <c r="J1698" s="622"/>
      <c r="K1698" s="622"/>
    </row>
    <row r="1699" ht="14.25">
      <c r="A1699" s="149"/>
      <c r="B1699" s="663"/>
      <c r="C1699" s="663"/>
      <c r="D1699" s="622"/>
      <c r="E1699" s="623"/>
      <c r="F1699" s="623"/>
      <c r="G1699" s="624"/>
      <c r="H1699" s="149"/>
      <c r="I1699" s="622"/>
      <c r="J1699" s="622"/>
      <c r="K1699" s="622"/>
    </row>
    <row r="1700" ht="14.25">
      <c r="A1700" s="149"/>
      <c r="B1700" s="663"/>
      <c r="C1700" s="663"/>
      <c r="D1700" s="622"/>
      <c r="E1700" s="623"/>
      <c r="F1700" s="623"/>
      <c r="G1700" s="624"/>
      <c r="H1700" s="149"/>
      <c r="I1700" s="622"/>
      <c r="J1700" s="622"/>
      <c r="K1700" s="622"/>
    </row>
    <row r="1701" ht="14.25">
      <c r="A1701" s="149"/>
      <c r="B1701" s="663"/>
      <c r="C1701" s="663"/>
      <c r="D1701" s="622"/>
      <c r="E1701" s="623"/>
      <c r="F1701" s="623"/>
      <c r="G1701" s="624"/>
      <c r="H1701" s="149"/>
      <c r="I1701" s="622"/>
      <c r="J1701" s="622"/>
      <c r="K1701" s="622"/>
    </row>
    <row r="1702" ht="14.25">
      <c r="A1702" s="149"/>
      <c r="B1702" s="663"/>
      <c r="C1702" s="663"/>
      <c r="D1702" s="622"/>
      <c r="E1702" s="623"/>
      <c r="F1702" s="623"/>
      <c r="G1702" s="624"/>
      <c r="H1702" s="149"/>
      <c r="I1702" s="622"/>
      <c r="J1702" s="622"/>
      <c r="K1702" s="622"/>
    </row>
    <row r="1703" ht="14.25">
      <c r="A1703" s="149"/>
      <c r="B1703" s="663"/>
      <c r="C1703" s="663"/>
      <c r="D1703" s="622"/>
      <c r="E1703" s="623"/>
      <c r="F1703" s="623"/>
      <c r="G1703" s="624"/>
      <c r="H1703" s="149"/>
      <c r="I1703" s="622"/>
      <c r="J1703" s="622"/>
      <c r="K1703" s="622"/>
    </row>
    <row r="1704" ht="14.25">
      <c r="A1704" s="149"/>
      <c r="B1704" s="663"/>
      <c r="C1704" s="663"/>
      <c r="D1704" s="622"/>
      <c r="E1704" s="623"/>
      <c r="F1704" s="623"/>
      <c r="G1704" s="624"/>
      <c r="H1704" s="149"/>
      <c r="I1704" s="622"/>
      <c r="J1704" s="622"/>
      <c r="K1704" s="622"/>
    </row>
    <row r="1705" ht="14.25">
      <c r="A1705" s="149"/>
      <c r="B1705" s="663"/>
      <c r="C1705" s="663"/>
      <c r="D1705" s="622"/>
      <c r="E1705" s="623"/>
      <c r="F1705" s="623"/>
      <c r="G1705" s="624"/>
      <c r="H1705" s="149"/>
      <c r="I1705" s="622"/>
      <c r="J1705" s="622"/>
      <c r="K1705" s="622"/>
    </row>
    <row r="1706" ht="14.25">
      <c r="A1706" s="149"/>
      <c r="B1706" s="663"/>
      <c r="C1706" s="663"/>
      <c r="D1706" s="622"/>
      <c r="E1706" s="623"/>
      <c r="F1706" s="623"/>
      <c r="G1706" s="624"/>
      <c r="H1706" s="149"/>
      <c r="I1706" s="622"/>
      <c r="J1706" s="622"/>
      <c r="K1706" s="622"/>
    </row>
    <row r="1707" ht="14.25">
      <c r="A1707" s="149"/>
      <c r="B1707" s="663"/>
      <c r="C1707" s="663"/>
      <c r="D1707" s="622"/>
      <c r="E1707" s="623"/>
      <c r="F1707" s="623"/>
      <c r="G1707" s="624"/>
      <c r="H1707" s="149"/>
      <c r="I1707" s="622"/>
      <c r="J1707" s="622"/>
      <c r="K1707" s="622"/>
    </row>
    <row r="1708" ht="14.25">
      <c r="A1708" s="149"/>
      <c r="B1708" s="663"/>
      <c r="C1708" s="663"/>
      <c r="D1708" s="622"/>
      <c r="E1708" s="623"/>
      <c r="F1708" s="623"/>
      <c r="G1708" s="624"/>
      <c r="H1708" s="149"/>
      <c r="I1708" s="622"/>
      <c r="J1708" s="622"/>
      <c r="K1708" s="622"/>
    </row>
    <row r="1709" ht="14.25">
      <c r="A1709" s="149"/>
      <c r="B1709" s="663"/>
      <c r="C1709" s="663"/>
      <c r="D1709" s="622"/>
      <c r="E1709" s="623"/>
      <c r="F1709" s="623"/>
      <c r="G1709" s="624"/>
      <c r="H1709" s="149"/>
      <c r="I1709" s="622"/>
      <c r="J1709" s="622"/>
      <c r="K1709" s="622"/>
    </row>
    <row r="1710" ht="14.25">
      <c r="A1710" s="149"/>
      <c r="B1710" s="663"/>
      <c r="C1710" s="663"/>
      <c r="D1710" s="622"/>
      <c r="E1710" s="623"/>
      <c r="F1710" s="623"/>
      <c r="G1710" s="624"/>
      <c r="H1710" s="149"/>
      <c r="I1710" s="622"/>
      <c r="J1710" s="622"/>
      <c r="K1710" s="622"/>
    </row>
    <row r="1711" ht="14.25">
      <c r="A1711" s="149"/>
      <c r="B1711" s="663"/>
      <c r="C1711" s="663"/>
      <c r="D1711" s="622"/>
      <c r="E1711" s="623"/>
      <c r="F1711" s="623"/>
      <c r="G1711" s="624"/>
      <c r="H1711" s="149"/>
      <c r="I1711" s="622"/>
      <c r="J1711" s="622"/>
      <c r="K1711" s="622"/>
    </row>
    <row r="1712" ht="14.25">
      <c r="A1712" s="149"/>
      <c r="B1712" s="663"/>
      <c r="C1712" s="663"/>
      <c r="D1712" s="622"/>
      <c r="E1712" s="623"/>
      <c r="F1712" s="623"/>
      <c r="G1712" s="624"/>
      <c r="H1712" s="149"/>
      <c r="I1712" s="622"/>
      <c r="J1712" s="622"/>
      <c r="K1712" s="622"/>
    </row>
    <row r="1713" ht="14.25">
      <c r="A1713" s="149"/>
      <c r="B1713" s="663"/>
      <c r="C1713" s="663"/>
      <c r="D1713" s="622"/>
      <c r="E1713" s="623"/>
      <c r="F1713" s="623"/>
      <c r="G1713" s="624"/>
      <c r="H1713" s="149"/>
      <c r="I1713" s="622"/>
      <c r="J1713" s="622"/>
      <c r="K1713" s="622"/>
    </row>
    <row r="1714" ht="14.25">
      <c r="A1714" s="149"/>
      <c r="B1714" s="663"/>
      <c r="C1714" s="663"/>
      <c r="D1714" s="622"/>
      <c r="E1714" s="623"/>
      <c r="F1714" s="623"/>
      <c r="G1714" s="624"/>
      <c r="H1714" s="149"/>
      <c r="I1714" s="622"/>
      <c r="J1714" s="622"/>
      <c r="K1714" s="622"/>
    </row>
    <row r="1715" ht="14.25">
      <c r="A1715" s="149"/>
      <c r="B1715" s="663"/>
      <c r="C1715" s="663"/>
      <c r="D1715" s="622"/>
      <c r="E1715" s="623"/>
      <c r="F1715" s="623"/>
      <c r="G1715" s="624"/>
      <c r="H1715" s="149"/>
      <c r="I1715" s="622"/>
      <c r="J1715" s="622"/>
      <c r="K1715" s="622"/>
    </row>
    <row r="1716" ht="14.25">
      <c r="A1716" s="149"/>
      <c r="B1716" s="663"/>
      <c r="C1716" s="663"/>
      <c r="D1716" s="622"/>
      <c r="E1716" s="623"/>
      <c r="F1716" s="623"/>
      <c r="G1716" s="624"/>
      <c r="H1716" s="149"/>
      <c r="I1716" s="622"/>
      <c r="J1716" s="622"/>
      <c r="K1716" s="622"/>
    </row>
    <row r="1717" ht="14.25">
      <c r="A1717" s="149"/>
      <c r="B1717" s="663"/>
      <c r="C1717" s="663"/>
      <c r="D1717" s="622"/>
      <c r="E1717" s="623"/>
      <c r="F1717" s="623"/>
      <c r="G1717" s="624"/>
      <c r="H1717" s="149"/>
      <c r="I1717" s="622"/>
      <c r="J1717" s="622"/>
      <c r="K1717" s="622"/>
    </row>
    <row r="1718" ht="14.25">
      <c r="A1718" s="149"/>
      <c r="B1718" s="663"/>
      <c r="C1718" s="663"/>
      <c r="D1718" s="622"/>
      <c r="E1718" s="623"/>
      <c r="F1718" s="623"/>
      <c r="G1718" s="624"/>
      <c r="H1718" s="149"/>
      <c r="I1718" s="622"/>
      <c r="J1718" s="622"/>
      <c r="K1718" s="622"/>
    </row>
    <row r="1719" ht="14.25">
      <c r="A1719" s="149"/>
      <c r="B1719" s="663"/>
      <c r="C1719" s="663"/>
      <c r="D1719" s="622"/>
      <c r="E1719" s="623"/>
      <c r="F1719" s="623"/>
      <c r="G1719" s="624"/>
      <c r="H1719" s="149"/>
      <c r="I1719" s="622"/>
      <c r="J1719" s="622"/>
      <c r="K1719" s="622"/>
    </row>
    <row r="1720" ht="14.25">
      <c r="A1720" s="149"/>
      <c r="B1720" s="663"/>
      <c r="C1720" s="663"/>
      <c r="D1720" s="622"/>
      <c r="E1720" s="623"/>
      <c r="F1720" s="623"/>
      <c r="G1720" s="624"/>
      <c r="H1720" s="149"/>
      <c r="I1720" s="622"/>
      <c r="J1720" s="622"/>
      <c r="K1720" s="622"/>
    </row>
    <row r="1721" ht="14.25">
      <c r="A1721" s="149"/>
      <c r="B1721" s="663"/>
      <c r="C1721" s="663"/>
      <c r="D1721" s="622"/>
      <c r="E1721" s="623"/>
      <c r="F1721" s="623"/>
      <c r="G1721" s="624"/>
      <c r="H1721" s="149"/>
      <c r="I1721" s="622"/>
      <c r="J1721" s="622"/>
      <c r="K1721" s="622"/>
    </row>
    <row r="1722" ht="14.25">
      <c r="A1722" s="149"/>
      <c r="B1722" s="663"/>
      <c r="C1722" s="663"/>
      <c r="D1722" s="622"/>
      <c r="E1722" s="623"/>
      <c r="F1722" s="623"/>
      <c r="G1722" s="624"/>
      <c r="H1722" s="149"/>
      <c r="I1722" s="622"/>
      <c r="J1722" s="622"/>
      <c r="K1722" s="622"/>
    </row>
    <row r="1723" ht="14.25">
      <c r="A1723" s="149"/>
      <c r="B1723" s="663"/>
      <c r="C1723" s="663"/>
      <c r="D1723" s="622"/>
      <c r="E1723" s="623"/>
      <c r="F1723" s="623"/>
      <c r="G1723" s="624"/>
      <c r="H1723" s="149"/>
      <c r="I1723" s="622"/>
      <c r="J1723" s="622"/>
      <c r="K1723" s="622"/>
    </row>
    <row r="1724" ht="14.25">
      <c r="A1724" s="149"/>
      <c r="B1724" s="663"/>
      <c r="C1724" s="663"/>
      <c r="D1724" s="622"/>
      <c r="E1724" s="623"/>
      <c r="F1724" s="623"/>
      <c r="G1724" s="624"/>
      <c r="H1724" s="149"/>
      <c r="I1724" s="622"/>
      <c r="J1724" s="622"/>
      <c r="K1724" s="622"/>
    </row>
    <row r="1725" ht="14.25">
      <c r="A1725" s="149"/>
      <c r="B1725" s="663"/>
      <c r="C1725" s="663"/>
      <c r="D1725" s="622"/>
      <c r="E1725" s="623"/>
      <c r="F1725" s="623"/>
      <c r="G1725" s="624"/>
      <c r="H1725" s="149"/>
      <c r="I1725" s="622"/>
      <c r="J1725" s="622"/>
      <c r="K1725" s="622"/>
    </row>
    <row r="1726" ht="14.25">
      <c r="A1726" s="149"/>
      <c r="B1726" s="663"/>
      <c r="C1726" s="663"/>
      <c r="D1726" s="622"/>
      <c r="E1726" s="623"/>
      <c r="F1726" s="623"/>
      <c r="G1726" s="624"/>
      <c r="H1726" s="149"/>
      <c r="I1726" s="622"/>
      <c r="J1726" s="622"/>
      <c r="K1726" s="622"/>
    </row>
    <row r="1727" ht="14.25">
      <c r="A1727" s="149"/>
      <c r="B1727" s="663"/>
      <c r="C1727" s="663"/>
      <c r="D1727" s="622"/>
      <c r="E1727" s="623"/>
      <c r="F1727" s="623"/>
      <c r="G1727" s="624"/>
      <c r="H1727" s="149"/>
      <c r="I1727" s="622"/>
      <c r="J1727" s="622"/>
      <c r="K1727" s="622"/>
    </row>
    <row r="1728" ht="14.25">
      <c r="A1728" s="149"/>
      <c r="B1728" s="663"/>
      <c r="C1728" s="663"/>
      <c r="D1728" s="622"/>
      <c r="E1728" s="623"/>
      <c r="F1728" s="623"/>
      <c r="G1728" s="624"/>
      <c r="H1728" s="149"/>
      <c r="I1728" s="622"/>
      <c r="J1728" s="622"/>
      <c r="K1728" s="622"/>
    </row>
    <row r="1729" ht="14.25">
      <c r="A1729" s="149"/>
      <c r="B1729" s="663"/>
      <c r="C1729" s="663"/>
      <c r="D1729" s="622"/>
      <c r="E1729" s="623"/>
      <c r="F1729" s="623"/>
      <c r="G1729" s="624"/>
      <c r="H1729" s="149"/>
      <c r="I1729" s="622"/>
      <c r="J1729" s="622"/>
      <c r="K1729" s="622"/>
    </row>
    <row r="1730" ht="14.25">
      <c r="A1730" s="149"/>
      <c r="B1730" s="663"/>
      <c r="C1730" s="663"/>
      <c r="D1730" s="622"/>
      <c r="E1730" s="623"/>
      <c r="F1730" s="623"/>
      <c r="G1730" s="624"/>
      <c r="H1730" s="149"/>
      <c r="I1730" s="622"/>
      <c r="J1730" s="622"/>
      <c r="K1730" s="622"/>
    </row>
    <row r="1731" ht="14.25">
      <c r="A1731" s="149"/>
      <c r="B1731" s="663"/>
      <c r="C1731" s="663"/>
      <c r="D1731" s="622"/>
      <c r="E1731" s="623"/>
      <c r="F1731" s="623"/>
      <c r="G1731" s="624"/>
      <c r="H1731" s="149"/>
      <c r="I1731" s="622"/>
      <c r="J1731" s="622"/>
      <c r="K1731" s="622"/>
    </row>
    <row r="1732" ht="14.25">
      <c r="A1732" s="149"/>
      <c r="B1732" s="663"/>
      <c r="C1732" s="663"/>
      <c r="D1732" s="622"/>
      <c r="E1732" s="623"/>
      <c r="F1732" s="623"/>
      <c r="G1732" s="624"/>
      <c r="H1732" s="149"/>
      <c r="I1732" s="622"/>
      <c r="J1732" s="622"/>
      <c r="K1732" s="622"/>
    </row>
    <row r="1733" ht="14.25">
      <c r="A1733" s="149"/>
      <c r="B1733" s="663"/>
      <c r="C1733" s="663"/>
      <c r="D1733" s="622"/>
      <c r="E1733" s="623"/>
      <c r="F1733" s="623"/>
      <c r="G1733" s="624"/>
      <c r="H1733" s="149"/>
      <c r="I1733" s="622"/>
      <c r="J1733" s="622"/>
      <c r="K1733" s="622"/>
    </row>
    <row r="1734" ht="14.25">
      <c r="A1734" s="149"/>
      <c r="B1734" s="663"/>
      <c r="C1734" s="663"/>
      <c r="D1734" s="622"/>
      <c r="E1734" s="623"/>
      <c r="F1734" s="623"/>
      <c r="G1734" s="624"/>
      <c r="H1734" s="149"/>
      <c r="I1734" s="622"/>
      <c r="J1734" s="622"/>
      <c r="K1734" s="622"/>
    </row>
    <row r="1735" ht="14.25">
      <c r="A1735" s="149"/>
      <c r="B1735" s="663"/>
      <c r="C1735" s="663"/>
      <c r="D1735" s="622"/>
      <c r="E1735" s="623"/>
      <c r="F1735" s="623"/>
      <c r="G1735" s="624"/>
      <c r="H1735" s="149"/>
      <c r="I1735" s="622"/>
      <c r="J1735" s="622"/>
      <c r="K1735" s="622"/>
    </row>
    <row r="1736" ht="14.25">
      <c r="A1736" s="149"/>
      <c r="B1736" s="663"/>
      <c r="C1736" s="663"/>
      <c r="D1736" s="622"/>
      <c r="E1736" s="623"/>
      <c r="F1736" s="623"/>
      <c r="G1736" s="624"/>
      <c r="H1736" s="149"/>
      <c r="I1736" s="622"/>
      <c r="J1736" s="622"/>
      <c r="K1736" s="622"/>
    </row>
    <row r="1737" ht="14.25">
      <c r="A1737" s="149"/>
      <c r="B1737" s="663"/>
      <c r="C1737" s="663"/>
      <c r="D1737" s="622"/>
      <c r="E1737" s="623"/>
      <c r="F1737" s="623"/>
      <c r="G1737" s="624"/>
      <c r="H1737" s="149"/>
      <c r="I1737" s="622"/>
      <c r="J1737" s="622"/>
      <c r="K1737" s="622"/>
    </row>
    <row r="1738" ht="14.25">
      <c r="A1738" s="149"/>
      <c r="B1738" s="663"/>
      <c r="C1738" s="663"/>
      <c r="D1738" s="622"/>
      <c r="E1738" s="623"/>
      <c r="F1738" s="623"/>
      <c r="G1738" s="624"/>
      <c r="H1738" s="149"/>
      <c r="I1738" s="622"/>
      <c r="J1738" s="622"/>
      <c r="K1738" s="622"/>
    </row>
    <row r="1739" ht="14.25">
      <c r="A1739" s="149"/>
      <c r="B1739" s="663"/>
      <c r="C1739" s="663"/>
      <c r="D1739" s="622"/>
      <c r="E1739" s="623"/>
      <c r="F1739" s="623"/>
      <c r="G1739" s="624"/>
      <c r="H1739" s="149"/>
      <c r="I1739" s="622"/>
      <c r="J1739" s="622"/>
      <c r="K1739" s="622"/>
    </row>
    <row r="1740" ht="14.25">
      <c r="A1740" s="149"/>
      <c r="B1740" s="663"/>
      <c r="C1740" s="663"/>
      <c r="D1740" s="622"/>
      <c r="E1740" s="623"/>
      <c r="F1740" s="623"/>
      <c r="G1740" s="624"/>
      <c r="H1740" s="149"/>
      <c r="I1740" s="622"/>
      <c r="J1740" s="622"/>
      <c r="K1740" s="622"/>
    </row>
    <row r="1741" ht="14.25">
      <c r="A1741" s="149"/>
      <c r="B1741" s="663"/>
      <c r="C1741" s="663"/>
      <c r="D1741" s="622"/>
      <c r="E1741" s="623"/>
      <c r="F1741" s="623"/>
      <c r="G1741" s="624"/>
      <c r="H1741" s="149"/>
      <c r="I1741" s="622"/>
      <c r="J1741" s="622"/>
      <c r="K1741" s="622"/>
    </row>
    <row r="1742" ht="14.25">
      <c r="A1742" s="149"/>
      <c r="B1742" s="663"/>
      <c r="C1742" s="663"/>
      <c r="D1742" s="622"/>
      <c r="E1742" s="623"/>
      <c r="F1742" s="623"/>
      <c r="G1742" s="624"/>
      <c r="H1742" s="149"/>
      <c r="I1742" s="622"/>
      <c r="J1742" s="622"/>
      <c r="K1742" s="622"/>
    </row>
    <row r="1743" ht="14.25">
      <c r="A1743" s="149"/>
      <c r="B1743" s="663"/>
      <c r="C1743" s="663"/>
      <c r="D1743" s="622"/>
      <c r="E1743" s="623"/>
      <c r="F1743" s="623"/>
      <c r="G1743" s="624"/>
      <c r="H1743" s="149"/>
      <c r="I1743" s="622"/>
      <c r="J1743" s="622"/>
      <c r="K1743" s="622"/>
    </row>
    <row r="1744" ht="14.25">
      <c r="A1744" s="149"/>
      <c r="B1744" s="663"/>
      <c r="C1744" s="663"/>
      <c r="D1744" s="622"/>
      <c r="E1744" s="623"/>
      <c r="F1744" s="623"/>
      <c r="G1744" s="624"/>
      <c r="H1744" s="149"/>
      <c r="I1744" s="622"/>
      <c r="J1744" s="622"/>
      <c r="K1744" s="622"/>
    </row>
    <row r="1745" ht="14.25">
      <c r="A1745" s="149"/>
      <c r="B1745" s="663"/>
      <c r="C1745" s="663"/>
      <c r="D1745" s="622"/>
      <c r="E1745" s="623"/>
      <c r="F1745" s="623"/>
      <c r="G1745" s="624"/>
      <c r="H1745" s="149"/>
      <c r="I1745" s="622"/>
      <c r="J1745" s="622"/>
      <c r="K1745" s="622"/>
    </row>
    <row r="1746" ht="14.25">
      <c r="A1746" s="149"/>
      <c r="B1746" s="663"/>
      <c r="C1746" s="663"/>
      <c r="D1746" s="622"/>
      <c r="E1746" s="623"/>
      <c r="F1746" s="623"/>
      <c r="G1746" s="624"/>
      <c r="H1746" s="149"/>
      <c r="I1746" s="622"/>
      <c r="J1746" s="622"/>
      <c r="K1746" s="622"/>
    </row>
    <row r="1747" ht="14.25">
      <c r="A1747" s="149"/>
      <c r="B1747" s="663"/>
      <c r="C1747" s="663"/>
      <c r="D1747" s="622"/>
      <c r="E1747" s="623"/>
      <c r="F1747" s="623"/>
      <c r="G1747" s="624"/>
      <c r="H1747" s="149"/>
      <c r="I1747" s="622"/>
      <c r="J1747" s="622"/>
      <c r="K1747" s="622"/>
    </row>
    <row r="1748" ht="14.25">
      <c r="A1748" s="149"/>
      <c r="B1748" s="663"/>
      <c r="C1748" s="663"/>
      <c r="D1748" s="622"/>
      <c r="E1748" s="623"/>
      <c r="F1748" s="623"/>
      <c r="G1748" s="624"/>
      <c r="H1748" s="149"/>
      <c r="I1748" s="622"/>
      <c r="J1748" s="622"/>
      <c r="K1748" s="622"/>
    </row>
    <row r="1749" ht="14.25">
      <c r="A1749" s="149"/>
      <c r="B1749" s="663"/>
      <c r="C1749" s="663"/>
      <c r="D1749" s="622"/>
      <c r="E1749" s="623"/>
      <c r="F1749" s="623"/>
      <c r="G1749" s="624"/>
      <c r="H1749" s="149"/>
      <c r="I1749" s="622"/>
      <c r="J1749" s="622"/>
      <c r="K1749" s="622"/>
    </row>
    <row r="1750" ht="14.25">
      <c r="A1750" s="149"/>
      <c r="B1750" s="663"/>
      <c r="C1750" s="663"/>
      <c r="D1750" s="622"/>
      <c r="E1750" s="623"/>
      <c r="F1750" s="623"/>
      <c r="G1750" s="624"/>
      <c r="H1750" s="149"/>
      <c r="I1750" s="622"/>
      <c r="J1750" s="622"/>
      <c r="K1750" s="622"/>
    </row>
    <row r="1751" ht="14.25">
      <c r="A1751" s="149"/>
      <c r="B1751" s="663"/>
      <c r="C1751" s="663"/>
      <c r="D1751" s="622"/>
      <c r="E1751" s="623"/>
      <c r="F1751" s="623"/>
      <c r="G1751" s="624"/>
      <c r="H1751" s="149"/>
      <c r="I1751" s="622"/>
      <c r="J1751" s="622"/>
      <c r="K1751" s="622"/>
    </row>
    <row r="1752" ht="14.25">
      <c r="A1752" s="149"/>
      <c r="B1752" s="663"/>
      <c r="C1752" s="663"/>
      <c r="D1752" s="622"/>
      <c r="E1752" s="623"/>
      <c r="F1752" s="623"/>
      <c r="G1752" s="624"/>
      <c r="H1752" s="149"/>
      <c r="I1752" s="622"/>
      <c r="J1752" s="622"/>
      <c r="K1752" s="622"/>
    </row>
    <row r="1753" ht="14.25">
      <c r="A1753" s="149"/>
      <c r="B1753" s="663"/>
      <c r="C1753" s="663"/>
      <c r="D1753" s="622"/>
      <c r="E1753" s="623"/>
      <c r="F1753" s="623"/>
      <c r="G1753" s="624"/>
      <c r="H1753" s="149"/>
      <c r="I1753" s="622"/>
      <c r="J1753" s="622"/>
      <c r="K1753" s="622"/>
    </row>
    <row r="1754" ht="14.25">
      <c r="A1754" s="149"/>
      <c r="B1754" s="663"/>
      <c r="C1754" s="663"/>
      <c r="D1754" s="622"/>
      <c r="E1754" s="623"/>
      <c r="F1754" s="623"/>
      <c r="G1754" s="624"/>
      <c r="H1754" s="149"/>
      <c r="I1754" s="622"/>
      <c r="J1754" s="622"/>
      <c r="K1754" s="622"/>
    </row>
    <row r="1755" ht="14.25">
      <c r="A1755" s="149"/>
      <c r="B1755" s="663"/>
      <c r="C1755" s="663"/>
      <c r="D1755" s="622"/>
      <c r="E1755" s="623"/>
      <c r="F1755" s="623"/>
      <c r="G1755" s="624"/>
      <c r="H1755" s="149"/>
      <c r="I1755" s="622"/>
      <c r="J1755" s="622"/>
      <c r="K1755" s="622"/>
    </row>
    <row r="1756" ht="14.25">
      <c r="A1756" s="149"/>
      <c r="B1756" s="663"/>
      <c r="C1756" s="663"/>
      <c r="D1756" s="622"/>
      <c r="E1756" s="623"/>
      <c r="F1756" s="623"/>
      <c r="G1756" s="624"/>
      <c r="H1756" s="149"/>
      <c r="I1756" s="622"/>
      <c r="J1756" s="622"/>
      <c r="K1756" s="622"/>
    </row>
    <row r="1757" ht="14.25">
      <c r="A1757" s="149"/>
      <c r="B1757" s="663"/>
      <c r="C1757" s="663"/>
      <c r="D1757" s="622"/>
      <c r="E1757" s="623"/>
      <c r="F1757" s="623"/>
      <c r="G1757" s="624"/>
      <c r="H1757" s="149"/>
      <c r="I1757" s="622"/>
      <c r="J1757" s="622"/>
      <c r="K1757" s="622"/>
    </row>
    <row r="1758" ht="14.25">
      <c r="A1758" s="149"/>
      <c r="B1758" s="663"/>
      <c r="C1758" s="663"/>
      <c r="D1758" s="622"/>
      <c r="E1758" s="623"/>
      <c r="F1758" s="623"/>
      <c r="G1758" s="624"/>
      <c r="H1758" s="149"/>
      <c r="I1758" s="622"/>
      <c r="J1758" s="622"/>
      <c r="K1758" s="622"/>
    </row>
    <row r="1759" ht="14.25">
      <c r="A1759" s="149"/>
      <c r="B1759" s="663"/>
      <c r="C1759" s="663"/>
      <c r="D1759" s="622"/>
      <c r="E1759" s="623"/>
      <c r="F1759" s="623"/>
      <c r="G1759" s="624"/>
      <c r="H1759" s="149"/>
      <c r="I1759" s="622"/>
      <c r="J1759" s="622"/>
      <c r="K1759" s="622"/>
    </row>
    <row r="1760" ht="14.25">
      <c r="A1760" s="149"/>
      <c r="B1760" s="663"/>
      <c r="C1760" s="663"/>
      <c r="D1760" s="622"/>
      <c r="E1760" s="623"/>
      <c r="F1760" s="623"/>
      <c r="G1760" s="624"/>
      <c r="H1760" s="149"/>
      <c r="I1760" s="622"/>
      <c r="J1760" s="622"/>
      <c r="K1760" s="622"/>
    </row>
    <row r="1761" ht="14.25">
      <c r="A1761" s="149"/>
      <c r="B1761" s="663"/>
      <c r="C1761" s="663"/>
      <c r="D1761" s="622"/>
      <c r="E1761" s="623"/>
      <c r="F1761" s="623"/>
      <c r="G1761" s="624"/>
      <c r="H1761" s="149"/>
      <c r="I1761" s="622"/>
      <c r="J1761" s="622"/>
      <c r="K1761" s="622"/>
    </row>
    <row r="1762" ht="14.25">
      <c r="A1762" s="149"/>
      <c r="B1762" s="663"/>
      <c r="C1762" s="663"/>
      <c r="D1762" s="622"/>
      <c r="E1762" s="623"/>
      <c r="F1762" s="623"/>
      <c r="G1762" s="624"/>
      <c r="H1762" s="149"/>
      <c r="I1762" s="622"/>
      <c r="J1762" s="622"/>
      <c r="K1762" s="622"/>
    </row>
    <row r="1763" ht="14.25">
      <c r="A1763" s="149"/>
      <c r="B1763" s="663"/>
      <c r="C1763" s="663"/>
      <c r="D1763" s="622"/>
      <c r="E1763" s="623"/>
      <c r="F1763" s="623"/>
      <c r="G1763" s="624"/>
      <c r="H1763" s="149"/>
      <c r="I1763" s="622"/>
      <c r="J1763" s="622"/>
      <c r="K1763" s="622"/>
    </row>
    <row r="1764" ht="14.25">
      <c r="A1764" s="149"/>
      <c r="B1764" s="663"/>
      <c r="C1764" s="663"/>
      <c r="D1764" s="622"/>
      <c r="E1764" s="623"/>
      <c r="F1764" s="623"/>
      <c r="G1764" s="624"/>
      <c r="H1764" s="149"/>
      <c r="I1764" s="622"/>
      <c r="J1764" s="622"/>
      <c r="K1764" s="622"/>
    </row>
    <row r="1765" ht="14.25">
      <c r="A1765" s="149"/>
      <c r="B1765" s="663"/>
      <c r="C1765" s="663"/>
      <c r="D1765" s="622"/>
      <c r="E1765" s="623"/>
      <c r="F1765" s="623"/>
      <c r="G1765" s="624"/>
      <c r="H1765" s="149"/>
      <c r="I1765" s="622"/>
      <c r="J1765" s="622"/>
      <c r="K1765" s="622"/>
    </row>
    <row r="1766" ht="14.25">
      <c r="A1766" s="149"/>
      <c r="B1766" s="663"/>
      <c r="C1766" s="663"/>
      <c r="D1766" s="622"/>
      <c r="E1766" s="623"/>
      <c r="F1766" s="623"/>
      <c r="G1766" s="624"/>
      <c r="H1766" s="149"/>
      <c r="I1766" s="622"/>
      <c r="J1766" s="622"/>
      <c r="K1766" s="622"/>
    </row>
    <row r="1767" ht="14.25">
      <c r="A1767" s="149"/>
      <c r="B1767" s="663"/>
      <c r="C1767" s="663"/>
      <c r="D1767" s="622"/>
      <c r="E1767" s="623"/>
      <c r="F1767" s="623"/>
      <c r="G1767" s="624"/>
      <c r="H1767" s="149"/>
      <c r="I1767" s="622"/>
      <c r="J1767" s="622"/>
      <c r="K1767" s="622"/>
    </row>
    <row r="1768" ht="14.25">
      <c r="A1768" s="149"/>
      <c r="B1768" s="663"/>
      <c r="C1768" s="663"/>
      <c r="D1768" s="622"/>
      <c r="E1768" s="623"/>
      <c r="F1768" s="623"/>
      <c r="G1768" s="624"/>
      <c r="H1768" s="149"/>
      <c r="I1768" s="622"/>
      <c r="J1768" s="622"/>
      <c r="K1768" s="622"/>
    </row>
    <row r="1769" ht="14.25">
      <c r="A1769" s="149"/>
      <c r="B1769" s="663"/>
      <c r="C1769" s="663"/>
      <c r="D1769" s="622"/>
      <c r="E1769" s="623"/>
      <c r="F1769" s="623"/>
      <c r="G1769" s="624"/>
      <c r="H1769" s="149"/>
      <c r="I1769" s="622"/>
      <c r="J1769" s="622"/>
      <c r="K1769" s="622"/>
    </row>
    <row r="1770" ht="14.25">
      <c r="A1770" s="149"/>
      <c r="B1770" s="663"/>
      <c r="C1770" s="663"/>
      <c r="D1770" s="622"/>
      <c r="E1770" s="623"/>
      <c r="F1770" s="623"/>
      <c r="G1770" s="624"/>
      <c r="H1770" s="149"/>
      <c r="I1770" s="622"/>
      <c r="J1770" s="622"/>
      <c r="K1770" s="622"/>
    </row>
    <row r="1771" ht="14.25">
      <c r="A1771" s="149"/>
      <c r="B1771" s="663"/>
      <c r="C1771" s="663"/>
      <c r="D1771" s="622"/>
      <c r="E1771" s="623"/>
      <c r="F1771" s="623"/>
      <c r="G1771" s="624"/>
      <c r="H1771" s="149"/>
      <c r="I1771" s="622"/>
      <c r="J1771" s="622"/>
      <c r="K1771" s="622"/>
    </row>
    <row r="1772" ht="14.25">
      <c r="A1772" s="149"/>
      <c r="B1772" s="663"/>
      <c r="C1772" s="663"/>
      <c r="D1772" s="622"/>
      <c r="E1772" s="623"/>
      <c r="F1772" s="623"/>
      <c r="G1772" s="624"/>
      <c r="H1772" s="149"/>
      <c r="I1772" s="622"/>
      <c r="J1772" s="622"/>
      <c r="K1772" s="622"/>
    </row>
    <row r="1773" ht="14.25">
      <c r="A1773" s="149"/>
      <c r="B1773" s="663"/>
      <c r="C1773" s="663"/>
      <c r="D1773" s="622"/>
      <c r="E1773" s="623"/>
      <c r="F1773" s="623"/>
      <c r="G1773" s="624"/>
      <c r="H1773" s="149"/>
      <c r="I1773" s="622"/>
      <c r="J1773" s="622"/>
      <c r="K1773" s="622"/>
    </row>
    <row r="1774" ht="14.25">
      <c r="A1774" s="149"/>
      <c r="B1774" s="663"/>
      <c r="C1774" s="663"/>
      <c r="D1774" s="622"/>
      <c r="E1774" s="623"/>
      <c r="F1774" s="623"/>
      <c r="G1774" s="624"/>
      <c r="H1774" s="149"/>
      <c r="I1774" s="622"/>
      <c r="J1774" s="622"/>
      <c r="K1774" s="622"/>
    </row>
    <row r="1775" ht="14.25">
      <c r="A1775" s="149"/>
      <c r="B1775" s="663"/>
      <c r="C1775" s="663"/>
      <c r="D1775" s="622"/>
      <c r="E1775" s="623"/>
      <c r="F1775" s="623"/>
      <c r="G1775" s="624"/>
      <c r="H1775" s="149"/>
      <c r="I1775" s="622"/>
      <c r="J1775" s="622"/>
      <c r="K1775" s="622"/>
    </row>
    <row r="1776" ht="14.25">
      <c r="A1776" s="149"/>
      <c r="B1776" s="663"/>
      <c r="C1776" s="663"/>
      <c r="D1776" s="622"/>
      <c r="E1776" s="623"/>
      <c r="F1776" s="623"/>
      <c r="G1776" s="624"/>
      <c r="H1776" s="149"/>
      <c r="I1776" s="622"/>
      <c r="J1776" s="622"/>
      <c r="K1776" s="622"/>
    </row>
    <row r="1777" ht="14.25">
      <c r="A1777" s="149"/>
      <c r="B1777" s="663"/>
      <c r="C1777" s="663"/>
      <c r="D1777" s="622"/>
      <c r="E1777" s="623"/>
      <c r="F1777" s="623"/>
      <c r="G1777" s="624"/>
      <c r="H1777" s="149"/>
      <c r="I1777" s="622"/>
      <c r="J1777" s="622"/>
      <c r="K1777" s="622"/>
    </row>
    <row r="1778" ht="14.25">
      <c r="A1778" s="149"/>
      <c r="B1778" s="663"/>
      <c r="C1778" s="663"/>
      <c r="D1778" s="622"/>
      <c r="E1778" s="623"/>
      <c r="F1778" s="623"/>
      <c r="G1778" s="624"/>
      <c r="H1778" s="149"/>
      <c r="I1778" s="622"/>
      <c r="J1778" s="622"/>
      <c r="K1778" s="622"/>
    </row>
    <row r="1779" ht="14.25">
      <c r="A1779" s="149"/>
      <c r="B1779" s="663"/>
      <c r="C1779" s="663"/>
      <c r="D1779" s="622"/>
      <c r="E1779" s="623"/>
      <c r="F1779" s="623"/>
      <c r="G1779" s="624"/>
      <c r="H1779" s="149"/>
      <c r="I1779" s="622"/>
      <c r="J1779" s="622"/>
      <c r="K1779" s="622"/>
    </row>
    <row r="1780" ht="14.25">
      <c r="A1780" s="149"/>
      <c r="B1780" s="663"/>
      <c r="C1780" s="663"/>
      <c r="D1780" s="622"/>
      <c r="E1780" s="623"/>
      <c r="F1780" s="623"/>
      <c r="G1780" s="624"/>
      <c r="H1780" s="149"/>
      <c r="I1780" s="622"/>
      <c r="J1780" s="622"/>
      <c r="K1780" s="622"/>
    </row>
    <row r="1781" ht="14.25">
      <c r="A1781" s="149"/>
      <c r="B1781" s="663"/>
      <c r="C1781" s="663"/>
      <c r="D1781" s="622"/>
      <c r="E1781" s="623"/>
      <c r="F1781" s="623"/>
      <c r="G1781" s="624"/>
      <c r="H1781" s="149"/>
      <c r="I1781" s="622"/>
      <c r="J1781" s="622"/>
      <c r="K1781" s="622"/>
    </row>
    <row r="1782" ht="14.25">
      <c r="A1782" s="149"/>
      <c r="B1782" s="663"/>
      <c r="C1782" s="663"/>
      <c r="D1782" s="622"/>
      <c r="E1782" s="623"/>
      <c r="F1782" s="623"/>
      <c r="G1782" s="624"/>
      <c r="H1782" s="149"/>
      <c r="I1782" s="622"/>
      <c r="J1782" s="622"/>
      <c r="K1782" s="622"/>
    </row>
    <row r="1783" ht="14.25">
      <c r="A1783" s="149"/>
      <c r="B1783" s="663"/>
      <c r="C1783" s="663"/>
      <c r="D1783" s="622"/>
      <c r="E1783" s="623"/>
      <c r="F1783" s="623"/>
      <c r="G1783" s="624"/>
      <c r="H1783" s="149"/>
      <c r="I1783" s="622"/>
      <c r="J1783" s="622"/>
      <c r="K1783" s="622"/>
    </row>
    <row r="1784" ht="14.25">
      <c r="A1784" s="149"/>
      <c r="B1784" s="663"/>
      <c r="C1784" s="663"/>
      <c r="D1784" s="622"/>
      <c r="E1784" s="623"/>
      <c r="F1784" s="623"/>
      <c r="G1784" s="624"/>
      <c r="H1784" s="149"/>
      <c r="I1784" s="622"/>
      <c r="J1784" s="622"/>
      <c r="K1784" s="622"/>
    </row>
    <row r="1785" ht="14.25">
      <c r="A1785" s="149"/>
      <c r="B1785" s="663"/>
      <c r="C1785" s="663"/>
      <c r="D1785" s="622"/>
      <c r="E1785" s="623"/>
      <c r="F1785" s="623"/>
      <c r="G1785" s="624"/>
      <c r="H1785" s="149"/>
      <c r="I1785" s="622"/>
      <c r="J1785" s="622"/>
      <c r="K1785" s="622"/>
    </row>
    <row r="1786" ht="14.25">
      <c r="A1786" s="149"/>
      <c r="B1786" s="663"/>
      <c r="C1786" s="663"/>
      <c r="D1786" s="622"/>
      <c r="E1786" s="623"/>
      <c r="F1786" s="623"/>
      <c r="G1786" s="624"/>
      <c r="H1786" s="149"/>
      <c r="I1786" s="622"/>
      <c r="J1786" s="622"/>
      <c r="K1786" s="622"/>
    </row>
    <row r="1787" ht="14.25">
      <c r="A1787" s="149"/>
      <c r="B1787" s="663"/>
      <c r="C1787" s="663"/>
      <c r="D1787" s="622"/>
      <c r="E1787" s="623"/>
      <c r="F1787" s="623"/>
      <c r="G1787" s="624"/>
      <c r="H1787" s="149"/>
      <c r="I1787" s="622"/>
      <c r="J1787" s="622"/>
      <c r="K1787" s="622"/>
    </row>
    <row r="1788" ht="14.25">
      <c r="A1788" s="149"/>
      <c r="B1788" s="663"/>
      <c r="C1788" s="663"/>
      <c r="D1788" s="622"/>
      <c r="E1788" s="623"/>
      <c r="F1788" s="623"/>
      <c r="G1788" s="624"/>
      <c r="H1788" s="149"/>
      <c r="I1788" s="622"/>
      <c r="J1788" s="622"/>
      <c r="K1788" s="622"/>
    </row>
    <row r="1789" ht="14.25">
      <c r="A1789" s="149"/>
      <c r="B1789" s="663"/>
      <c r="C1789" s="663"/>
      <c r="D1789" s="622"/>
      <c r="E1789" s="623"/>
      <c r="F1789" s="623"/>
      <c r="G1789" s="624"/>
      <c r="H1789" s="149"/>
      <c r="I1789" s="622"/>
      <c r="J1789" s="622"/>
      <c r="K1789" s="622"/>
    </row>
    <row r="1790" ht="14.25">
      <c r="A1790" s="149"/>
      <c r="B1790" s="663"/>
      <c r="C1790" s="663"/>
      <c r="D1790" s="622"/>
      <c r="E1790" s="623"/>
      <c r="F1790" s="623"/>
      <c r="G1790" s="624"/>
      <c r="H1790" s="149"/>
      <c r="I1790" s="622"/>
      <c r="J1790" s="622"/>
      <c r="K1790" s="622"/>
    </row>
    <row r="1791" ht="14.25">
      <c r="A1791" s="149"/>
      <c r="B1791" s="663"/>
      <c r="C1791" s="663"/>
      <c r="D1791" s="622"/>
      <c r="E1791" s="623"/>
      <c r="F1791" s="623"/>
      <c r="G1791" s="624"/>
      <c r="H1791" s="149"/>
      <c r="I1791" s="622"/>
      <c r="J1791" s="622"/>
      <c r="K1791" s="622"/>
    </row>
    <row r="1792" ht="14.25">
      <c r="A1792" s="149"/>
      <c r="B1792" s="663"/>
      <c r="C1792" s="663"/>
      <c r="D1792" s="622"/>
      <c r="E1792" s="623"/>
      <c r="F1792" s="623"/>
      <c r="G1792" s="624"/>
      <c r="H1792" s="149"/>
      <c r="I1792" s="622"/>
      <c r="J1792" s="622"/>
      <c r="K1792" s="622"/>
    </row>
    <row r="1793" ht="14.25">
      <c r="A1793" s="149"/>
      <c r="B1793" s="663"/>
      <c r="C1793" s="663"/>
      <c r="D1793" s="622"/>
      <c r="E1793" s="623"/>
      <c r="F1793" s="623"/>
      <c r="G1793" s="624"/>
      <c r="H1793" s="149"/>
      <c r="I1793" s="622"/>
      <c r="J1793" s="622"/>
      <c r="K1793" s="622"/>
    </row>
    <row r="1794" ht="14.25">
      <c r="A1794" s="149"/>
      <c r="B1794" s="663"/>
      <c r="C1794" s="663"/>
      <c r="D1794" s="622"/>
      <c r="E1794" s="623"/>
      <c r="F1794" s="623"/>
      <c r="G1794" s="624"/>
      <c r="H1794" s="149"/>
      <c r="I1794" s="622"/>
      <c r="J1794" s="622"/>
      <c r="K1794" s="622"/>
    </row>
    <row r="1795" ht="14.25">
      <c r="A1795" s="149"/>
      <c r="B1795" s="663"/>
      <c r="C1795" s="663"/>
      <c r="D1795" s="622"/>
      <c r="E1795" s="623"/>
      <c r="F1795" s="623"/>
      <c r="G1795" s="624"/>
      <c r="H1795" s="149"/>
      <c r="I1795" s="622"/>
      <c r="J1795" s="622"/>
      <c r="K1795" s="622"/>
    </row>
    <row r="1796" ht="14.25">
      <c r="A1796" s="149"/>
      <c r="B1796" s="663"/>
      <c r="C1796" s="663"/>
      <c r="D1796" s="622"/>
      <c r="E1796" s="623"/>
      <c r="F1796" s="623"/>
      <c r="G1796" s="624"/>
      <c r="H1796" s="149"/>
      <c r="I1796" s="622"/>
      <c r="J1796" s="622"/>
      <c r="K1796" s="622"/>
    </row>
    <row r="1797" ht="14.25">
      <c r="A1797" s="149"/>
      <c r="B1797" s="663"/>
      <c r="C1797" s="663"/>
      <c r="D1797" s="622"/>
      <c r="E1797" s="623"/>
      <c r="F1797" s="623"/>
      <c r="G1797" s="624"/>
      <c r="H1797" s="149"/>
      <c r="I1797" s="622"/>
      <c r="J1797" s="622"/>
      <c r="K1797" s="622"/>
    </row>
    <row r="1798" ht="14.25">
      <c r="A1798" s="149"/>
      <c r="B1798" s="663"/>
      <c r="C1798" s="663"/>
      <c r="D1798" s="622"/>
      <c r="E1798" s="623"/>
      <c r="F1798" s="623"/>
      <c r="G1798" s="624"/>
      <c r="H1798" s="149"/>
      <c r="I1798" s="622"/>
      <c r="J1798" s="622"/>
      <c r="K1798" s="622"/>
    </row>
    <row r="1799" ht="14.25">
      <c r="A1799" s="149"/>
      <c r="B1799" s="663"/>
      <c r="C1799" s="663"/>
      <c r="D1799" s="622"/>
      <c r="E1799" s="623"/>
      <c r="F1799" s="623"/>
      <c r="G1799" s="624"/>
      <c r="H1799" s="149"/>
      <c r="I1799" s="622"/>
      <c r="J1799" s="622"/>
      <c r="K1799" s="622"/>
    </row>
    <row r="1800" ht="14.25">
      <c r="A1800" s="149"/>
      <c r="B1800" s="663"/>
      <c r="C1800" s="663"/>
      <c r="D1800" s="622"/>
      <c r="E1800" s="623"/>
      <c r="F1800" s="623"/>
      <c r="G1800" s="624"/>
      <c r="H1800" s="149"/>
      <c r="I1800" s="622"/>
      <c r="J1800" s="622"/>
      <c r="K1800" s="622"/>
    </row>
    <row r="1801" ht="14.25">
      <c r="A1801" s="149"/>
      <c r="B1801" s="663"/>
      <c r="C1801" s="663"/>
      <c r="D1801" s="622"/>
      <c r="E1801" s="623"/>
      <c r="F1801" s="623"/>
      <c r="G1801" s="624"/>
      <c r="H1801" s="149"/>
      <c r="I1801" s="622"/>
      <c r="J1801" s="622"/>
      <c r="K1801" s="622"/>
    </row>
    <row r="1802" ht="14.25">
      <c r="A1802" s="149"/>
      <c r="B1802" s="663"/>
      <c r="C1802" s="663"/>
      <c r="D1802" s="622"/>
      <c r="E1802" s="623"/>
      <c r="F1802" s="623"/>
      <c r="G1802" s="624"/>
      <c r="H1802" s="149"/>
      <c r="I1802" s="622"/>
      <c r="J1802" s="622"/>
      <c r="K1802" s="622"/>
    </row>
    <row r="1803" ht="14.25">
      <c r="A1803" s="149"/>
      <c r="B1803" s="663"/>
      <c r="C1803" s="663"/>
      <c r="D1803" s="622"/>
      <c r="E1803" s="623"/>
      <c r="F1803" s="623"/>
      <c r="G1803" s="624"/>
      <c r="H1803" s="149"/>
      <c r="I1803" s="622"/>
      <c r="J1803" s="622"/>
      <c r="K1803" s="622"/>
    </row>
    <row r="1804" ht="14.25">
      <c r="A1804" s="149"/>
      <c r="B1804" s="663"/>
      <c r="C1804" s="663"/>
      <c r="D1804" s="622"/>
      <c r="E1804" s="623"/>
      <c r="F1804" s="623"/>
      <c r="G1804" s="624"/>
      <c r="H1804" s="149"/>
      <c r="I1804" s="622"/>
      <c r="J1804" s="622"/>
      <c r="K1804" s="622"/>
    </row>
    <row r="1805" ht="14.25">
      <c r="A1805" s="149"/>
      <c r="B1805" s="663"/>
      <c r="C1805" s="663"/>
      <c r="D1805" s="622"/>
      <c r="E1805" s="623"/>
      <c r="F1805" s="623"/>
      <c r="G1805" s="624"/>
      <c r="H1805" s="149"/>
      <c r="I1805" s="622"/>
      <c r="J1805" s="622"/>
      <c r="K1805" s="622"/>
    </row>
    <row r="1806" ht="14.25">
      <c r="A1806" s="149"/>
      <c r="B1806" s="663"/>
      <c r="C1806" s="663"/>
      <c r="D1806" s="622"/>
      <c r="E1806" s="623"/>
      <c r="F1806" s="623"/>
      <c r="G1806" s="624"/>
      <c r="H1806" s="149"/>
      <c r="I1806" s="622"/>
      <c r="J1806" s="622"/>
      <c r="K1806" s="622"/>
    </row>
    <row r="1807" ht="14.25">
      <c r="A1807" s="149"/>
      <c r="B1807" s="663"/>
      <c r="C1807" s="663"/>
      <c r="D1807" s="622"/>
      <c r="E1807" s="623"/>
      <c r="F1807" s="623"/>
      <c r="G1807" s="624"/>
      <c r="H1807" s="149"/>
      <c r="I1807" s="622"/>
      <c r="J1807" s="622"/>
      <c r="K1807" s="622"/>
    </row>
    <row r="1808" ht="14.25">
      <c r="A1808" s="149"/>
      <c r="B1808" s="663"/>
      <c r="C1808" s="663"/>
      <c r="D1808" s="622"/>
      <c r="E1808" s="623"/>
      <c r="F1808" s="623"/>
      <c r="G1808" s="624"/>
      <c r="H1808" s="149"/>
      <c r="I1808" s="622"/>
      <c r="J1808" s="622"/>
      <c r="K1808" s="622"/>
    </row>
    <row r="1809" ht="14.25">
      <c r="A1809" s="149"/>
      <c r="B1809" s="663"/>
      <c r="C1809" s="663"/>
      <c r="D1809" s="622"/>
      <c r="E1809" s="623"/>
      <c r="F1809" s="623"/>
      <c r="G1809" s="624"/>
      <c r="H1809" s="149"/>
      <c r="I1809" s="622"/>
      <c r="J1809" s="622"/>
      <c r="K1809" s="622"/>
    </row>
    <row r="1810" ht="14.25">
      <c r="A1810" s="149"/>
      <c r="B1810" s="663"/>
      <c r="C1810" s="663"/>
      <c r="D1810" s="622"/>
      <c r="E1810" s="623"/>
      <c r="F1810" s="623"/>
      <c r="G1810" s="624"/>
      <c r="H1810" s="149"/>
      <c r="I1810" s="622"/>
      <c r="J1810" s="622"/>
      <c r="K1810" s="622"/>
    </row>
    <row r="1811" ht="14.25">
      <c r="A1811" s="149"/>
      <c r="B1811" s="663"/>
      <c r="C1811" s="663"/>
      <c r="D1811" s="622"/>
      <c r="E1811" s="623"/>
      <c r="F1811" s="623"/>
      <c r="G1811" s="624"/>
      <c r="H1811" s="149"/>
      <c r="I1811" s="622"/>
      <c r="J1811" s="622"/>
      <c r="K1811" s="622"/>
    </row>
    <row r="1812" ht="14.25">
      <c r="A1812" s="149"/>
      <c r="B1812" s="663"/>
      <c r="C1812" s="663"/>
      <c r="D1812" s="622"/>
      <c r="E1812" s="623"/>
      <c r="F1812" s="623"/>
      <c r="G1812" s="624"/>
      <c r="H1812" s="149"/>
      <c r="I1812" s="622"/>
      <c r="J1812" s="622"/>
      <c r="K1812" s="622"/>
    </row>
    <row r="1813" ht="14.25">
      <c r="A1813" s="149"/>
      <c r="B1813" s="663"/>
      <c r="C1813" s="663"/>
      <c r="D1813" s="622"/>
      <c r="E1813" s="623"/>
      <c r="F1813" s="623"/>
      <c r="G1813" s="624"/>
      <c r="H1813" s="149"/>
      <c r="I1813" s="622"/>
      <c r="J1813" s="622"/>
      <c r="K1813" s="622"/>
    </row>
    <row r="1814" ht="14.25">
      <c r="A1814" s="149"/>
      <c r="B1814" s="663"/>
      <c r="C1814" s="663"/>
      <c r="D1814" s="622"/>
      <c r="E1814" s="623"/>
      <c r="F1814" s="623"/>
      <c r="G1814" s="624"/>
      <c r="H1814" s="149"/>
      <c r="I1814" s="622"/>
      <c r="J1814" s="622"/>
      <c r="K1814" s="622"/>
    </row>
    <row r="1815" ht="14.25">
      <c r="A1815" s="149"/>
      <c r="B1815" s="663"/>
      <c r="C1815" s="663"/>
      <c r="D1815" s="622"/>
      <c r="E1815" s="623"/>
      <c r="F1815" s="623"/>
      <c r="G1815" s="624"/>
      <c r="H1815" s="149"/>
      <c r="I1815" s="622"/>
      <c r="J1815" s="622"/>
      <c r="K1815" s="622"/>
    </row>
    <row r="1816" ht="14.25">
      <c r="A1816" s="149"/>
      <c r="B1816" s="663"/>
      <c r="C1816" s="663"/>
      <c r="D1816" s="622"/>
      <c r="E1816" s="623"/>
      <c r="F1816" s="623"/>
      <c r="G1816" s="624"/>
      <c r="H1816" s="149"/>
      <c r="I1816" s="622"/>
      <c r="J1816" s="622"/>
      <c r="K1816" s="622"/>
    </row>
    <row r="1817" ht="14.25">
      <c r="A1817" s="149"/>
      <c r="B1817" s="663"/>
      <c r="C1817" s="663"/>
      <c r="D1817" s="622"/>
      <c r="E1817" s="623"/>
      <c r="F1817" s="623"/>
      <c r="G1817" s="624"/>
      <c r="H1817" s="149"/>
      <c r="I1817" s="622"/>
      <c r="J1817" s="622"/>
      <c r="K1817" s="622"/>
    </row>
    <row r="1818" ht="14.25">
      <c r="A1818" s="149"/>
      <c r="B1818" s="663"/>
      <c r="C1818" s="663"/>
      <c r="D1818" s="622"/>
      <c r="E1818" s="623"/>
      <c r="F1818" s="623"/>
      <c r="G1818" s="624"/>
      <c r="H1818" s="149"/>
      <c r="I1818" s="622"/>
      <c r="J1818" s="622"/>
      <c r="K1818" s="622"/>
    </row>
    <row r="1819" ht="14.25">
      <c r="A1819" s="149"/>
      <c r="B1819" s="663"/>
      <c r="C1819" s="663"/>
      <c r="D1819" s="622"/>
      <c r="E1819" s="623"/>
      <c r="F1819" s="623"/>
      <c r="G1819" s="624"/>
      <c r="H1819" s="149"/>
      <c r="I1819" s="622"/>
      <c r="J1819" s="622"/>
      <c r="K1819" s="622"/>
    </row>
    <row r="1820" ht="14.25">
      <c r="A1820" s="149"/>
      <c r="B1820" s="663"/>
      <c r="C1820" s="663"/>
      <c r="D1820" s="622"/>
      <c r="E1820" s="623"/>
      <c r="F1820" s="623"/>
      <c r="G1820" s="624"/>
      <c r="H1820" s="149"/>
      <c r="I1820" s="622"/>
      <c r="J1820" s="622"/>
      <c r="K1820" s="622"/>
    </row>
    <row r="1821" ht="14.25">
      <c r="A1821" s="149"/>
      <c r="B1821" s="663"/>
      <c r="C1821" s="663"/>
      <c r="D1821" s="622"/>
      <c r="E1821" s="623"/>
      <c r="F1821" s="623"/>
      <c r="G1821" s="624"/>
      <c r="H1821" s="149"/>
      <c r="I1821" s="622"/>
      <c r="J1821" s="622"/>
      <c r="K1821" s="622"/>
    </row>
    <row r="1822" ht="14.25">
      <c r="A1822" s="149"/>
      <c r="B1822" s="663"/>
      <c r="C1822" s="663"/>
      <c r="D1822" s="622"/>
      <c r="E1822" s="623"/>
      <c r="F1822" s="623"/>
      <c r="G1822" s="624"/>
      <c r="H1822" s="149"/>
      <c r="I1822" s="622"/>
      <c r="J1822" s="622"/>
      <c r="K1822" s="622"/>
    </row>
    <row r="1823" ht="14.25">
      <c r="A1823" s="149"/>
      <c r="B1823" s="663"/>
      <c r="C1823" s="663"/>
      <c r="D1823" s="622"/>
      <c r="E1823" s="623"/>
      <c r="F1823" s="623"/>
      <c r="G1823" s="624"/>
      <c r="H1823" s="149"/>
      <c r="I1823" s="622"/>
      <c r="J1823" s="622"/>
      <c r="K1823" s="622"/>
    </row>
    <row r="1824" ht="14.25">
      <c r="A1824" s="149"/>
      <c r="B1824" s="663"/>
      <c r="C1824" s="663"/>
      <c r="D1824" s="622"/>
      <c r="E1824" s="623"/>
      <c r="F1824" s="623"/>
      <c r="G1824" s="624"/>
      <c r="H1824" s="149"/>
      <c r="I1824" s="622"/>
      <c r="J1824" s="622"/>
      <c r="K1824" s="622"/>
    </row>
    <row r="1825" ht="14.25">
      <c r="A1825" s="149"/>
      <c r="B1825" s="663"/>
      <c r="C1825" s="663"/>
      <c r="D1825" s="622"/>
      <c r="E1825" s="623"/>
      <c r="F1825" s="623"/>
      <c r="G1825" s="624"/>
      <c r="H1825" s="149"/>
      <c r="I1825" s="622"/>
      <c r="J1825" s="622"/>
      <c r="K1825" s="622"/>
    </row>
    <row r="1826" ht="14.25">
      <c r="A1826" s="149"/>
      <c r="B1826" s="663"/>
      <c r="C1826" s="663"/>
      <c r="D1826" s="622"/>
      <c r="E1826" s="623"/>
      <c r="F1826" s="623"/>
      <c r="G1826" s="624"/>
      <c r="H1826" s="149"/>
      <c r="I1826" s="622"/>
      <c r="J1826" s="622"/>
      <c r="K1826" s="622"/>
    </row>
    <row r="1827" ht="14.25">
      <c r="A1827" s="149"/>
      <c r="B1827" s="663"/>
      <c r="C1827" s="663"/>
      <c r="D1827" s="622"/>
      <c r="E1827" s="623"/>
      <c r="F1827" s="623"/>
      <c r="G1827" s="624"/>
      <c r="H1827" s="149"/>
      <c r="I1827" s="622"/>
      <c r="J1827" s="622"/>
      <c r="K1827" s="622"/>
    </row>
    <row r="1828" ht="14.25">
      <c r="A1828" s="149"/>
      <c r="B1828" s="663"/>
      <c r="C1828" s="663"/>
      <c r="D1828" s="622"/>
      <c r="E1828" s="623"/>
      <c r="F1828" s="623"/>
      <c r="G1828" s="624"/>
      <c r="H1828" s="149"/>
      <c r="I1828" s="622"/>
      <c r="J1828" s="622"/>
      <c r="K1828" s="622"/>
    </row>
    <row r="1829" ht="14.25">
      <c r="A1829" s="149"/>
      <c r="B1829" s="663"/>
      <c r="C1829" s="663"/>
      <c r="D1829" s="622"/>
      <c r="E1829" s="623"/>
      <c r="F1829" s="623"/>
      <c r="G1829" s="624"/>
      <c r="H1829" s="149"/>
      <c r="I1829" s="622"/>
      <c r="J1829" s="622"/>
      <c r="K1829" s="622"/>
    </row>
    <row r="1830" ht="14.25">
      <c r="A1830" s="149"/>
      <c r="B1830" s="663"/>
      <c r="C1830" s="663"/>
      <c r="D1830" s="622"/>
      <c r="E1830" s="623"/>
      <c r="F1830" s="623"/>
      <c r="G1830" s="624"/>
      <c r="H1830" s="149"/>
      <c r="I1830" s="622"/>
      <c r="J1830" s="622"/>
      <c r="K1830" s="622"/>
    </row>
    <row r="1831" ht="14.25">
      <c r="A1831" s="149"/>
      <c r="B1831" s="663"/>
      <c r="C1831" s="663"/>
      <c r="D1831" s="622"/>
      <c r="E1831" s="623"/>
      <c r="F1831" s="623"/>
      <c r="G1831" s="624"/>
      <c r="H1831" s="149"/>
      <c r="I1831" s="622"/>
      <c r="J1831" s="622"/>
      <c r="K1831" s="622"/>
    </row>
    <row r="1832" ht="14.25">
      <c r="A1832" s="149"/>
      <c r="B1832" s="663"/>
      <c r="C1832" s="663"/>
      <c r="D1832" s="622"/>
      <c r="E1832" s="623"/>
      <c r="F1832" s="623"/>
      <c r="G1832" s="624"/>
      <c r="H1832" s="149"/>
      <c r="I1832" s="622"/>
      <c r="J1832" s="622"/>
      <c r="K1832" s="622"/>
    </row>
    <row r="1833" ht="14.25">
      <c r="A1833" s="149"/>
      <c r="B1833" s="663"/>
      <c r="C1833" s="663"/>
      <c r="D1833" s="622"/>
      <c r="E1833" s="623"/>
      <c r="F1833" s="623"/>
      <c r="G1833" s="624"/>
      <c r="H1833" s="149"/>
      <c r="I1833" s="622"/>
      <c r="J1833" s="622"/>
      <c r="K1833" s="622"/>
    </row>
    <row r="1834" ht="14.25">
      <c r="A1834" s="149"/>
      <c r="B1834" s="663"/>
      <c r="C1834" s="663"/>
      <c r="D1834" s="622"/>
      <c r="E1834" s="623"/>
      <c r="F1834" s="623"/>
      <c r="G1834" s="624"/>
      <c r="H1834" s="149"/>
      <c r="I1834" s="622"/>
      <c r="J1834" s="622"/>
      <c r="K1834" s="622"/>
    </row>
    <row r="1835" ht="14.25">
      <c r="A1835" s="149"/>
      <c r="B1835" s="663"/>
      <c r="C1835" s="663"/>
      <c r="D1835" s="622"/>
      <c r="E1835" s="623"/>
      <c r="F1835" s="623"/>
      <c r="G1835" s="624"/>
      <c r="H1835" s="149"/>
      <c r="I1835" s="622"/>
      <c r="J1835" s="622"/>
      <c r="K1835" s="622"/>
    </row>
    <row r="1836" ht="14.25">
      <c r="A1836" s="149"/>
      <c r="B1836" s="663"/>
      <c r="C1836" s="663"/>
      <c r="D1836" s="622"/>
      <c r="E1836" s="623"/>
      <c r="F1836" s="623"/>
      <c r="G1836" s="624"/>
      <c r="H1836" s="149"/>
      <c r="I1836" s="622"/>
      <c r="J1836" s="622"/>
      <c r="K1836" s="622"/>
    </row>
    <row r="1837" ht="14.25">
      <c r="A1837" s="149"/>
      <c r="B1837" s="663"/>
      <c r="C1837" s="663"/>
      <c r="D1837" s="622"/>
      <c r="E1837" s="623"/>
      <c r="F1837" s="623"/>
      <c r="G1837" s="624"/>
      <c r="H1837" s="149"/>
      <c r="I1837" s="622"/>
      <c r="J1837" s="622"/>
      <c r="K1837" s="622"/>
    </row>
    <row r="1838" ht="14.25">
      <c r="A1838" s="149"/>
      <c r="B1838" s="663"/>
      <c r="C1838" s="663"/>
      <c r="D1838" s="622"/>
      <c r="E1838" s="623"/>
      <c r="F1838" s="623"/>
      <c r="G1838" s="624"/>
      <c r="H1838" s="149"/>
      <c r="I1838" s="622"/>
      <c r="J1838" s="622"/>
      <c r="K1838" s="622"/>
    </row>
    <row r="1839" ht="14.25">
      <c r="A1839" s="149"/>
      <c r="B1839" s="663"/>
      <c r="C1839" s="663"/>
      <c r="D1839" s="622"/>
      <c r="E1839" s="623"/>
      <c r="F1839" s="623"/>
      <c r="G1839" s="624"/>
      <c r="H1839" s="149"/>
      <c r="I1839" s="622"/>
      <c r="J1839" s="622"/>
      <c r="K1839" s="622"/>
    </row>
    <row r="1840" ht="14.25">
      <c r="A1840" s="149"/>
      <c r="B1840" s="663"/>
      <c r="C1840" s="663"/>
      <c r="D1840" s="622"/>
      <c r="E1840" s="623"/>
      <c r="F1840" s="623"/>
      <c r="G1840" s="624"/>
      <c r="H1840" s="149"/>
      <c r="I1840" s="622"/>
      <c r="J1840" s="622"/>
      <c r="K1840" s="622"/>
    </row>
    <row r="1841" ht="14.25">
      <c r="A1841" s="149"/>
      <c r="B1841" s="663"/>
      <c r="C1841" s="663"/>
      <c r="D1841" s="622"/>
      <c r="E1841" s="623"/>
      <c r="F1841" s="623"/>
      <c r="G1841" s="624"/>
      <c r="H1841" s="149"/>
      <c r="I1841" s="622"/>
      <c r="J1841" s="622"/>
      <c r="K1841" s="622"/>
    </row>
    <row r="1842" ht="14.25">
      <c r="A1842" s="149"/>
      <c r="B1842" s="663"/>
      <c r="C1842" s="663"/>
      <c r="D1842" s="622"/>
      <c r="E1842" s="623"/>
      <c r="F1842" s="623"/>
      <c r="G1842" s="624"/>
      <c r="H1842" s="149"/>
      <c r="I1842" s="622"/>
      <c r="J1842" s="622"/>
      <c r="K1842" s="622"/>
    </row>
    <row r="1843" ht="14.25">
      <c r="A1843" s="149"/>
      <c r="B1843" s="663"/>
      <c r="C1843" s="663"/>
      <c r="D1843" s="622"/>
      <c r="E1843" s="623"/>
      <c r="F1843" s="623"/>
      <c r="G1843" s="624"/>
      <c r="H1843" s="149"/>
      <c r="I1843" s="622"/>
      <c r="J1843" s="622"/>
      <c r="K1843" s="622"/>
    </row>
    <row r="1844" ht="14.25">
      <c r="A1844" s="149"/>
      <c r="B1844" s="663"/>
      <c r="C1844" s="663"/>
      <c r="D1844" s="622"/>
      <c r="E1844" s="623"/>
      <c r="F1844" s="623"/>
      <c r="G1844" s="624"/>
      <c r="H1844" s="149"/>
      <c r="I1844" s="622"/>
      <c r="J1844" s="622"/>
      <c r="K1844" s="622"/>
    </row>
    <row r="1845" ht="14.25">
      <c r="A1845" s="149"/>
      <c r="B1845" s="663"/>
      <c r="C1845" s="663"/>
      <c r="D1845" s="622"/>
      <c r="E1845" s="623"/>
      <c r="F1845" s="623"/>
      <c r="G1845" s="624"/>
      <c r="H1845" s="149"/>
      <c r="I1845" s="622"/>
      <c r="J1845" s="622"/>
      <c r="K1845" s="622"/>
    </row>
    <row r="1846" ht="14.25">
      <c r="A1846" s="149"/>
      <c r="B1846" s="663"/>
      <c r="C1846" s="663"/>
      <c r="D1846" s="622"/>
      <c r="E1846" s="623"/>
      <c r="F1846" s="623"/>
      <c r="G1846" s="624"/>
      <c r="H1846" s="149"/>
      <c r="I1846" s="622"/>
      <c r="J1846" s="622"/>
      <c r="K1846" s="622"/>
    </row>
    <row r="1847" ht="14.25">
      <c r="A1847" s="149"/>
      <c r="B1847" s="663"/>
      <c r="C1847" s="663"/>
      <c r="D1847" s="622"/>
      <c r="E1847" s="623"/>
      <c r="F1847" s="623"/>
      <c r="G1847" s="624"/>
      <c r="H1847" s="149"/>
      <c r="I1847" s="622"/>
      <c r="J1847" s="622"/>
      <c r="K1847" s="622"/>
    </row>
    <row r="1848" ht="14.25">
      <c r="A1848" s="149"/>
      <c r="B1848" s="663"/>
      <c r="C1848" s="663"/>
      <c r="D1848" s="622"/>
      <c r="E1848" s="623"/>
      <c r="F1848" s="623"/>
      <c r="G1848" s="624"/>
      <c r="H1848" s="149"/>
      <c r="I1848" s="622"/>
      <c r="J1848" s="622"/>
      <c r="K1848" s="622"/>
    </row>
    <row r="1849" ht="14.25">
      <c r="A1849" s="149"/>
      <c r="B1849" s="663"/>
      <c r="C1849" s="663"/>
      <c r="D1849" s="622"/>
      <c r="E1849" s="623"/>
      <c r="F1849" s="623"/>
      <c r="G1849" s="624"/>
      <c r="H1849" s="149"/>
      <c r="I1849" s="622"/>
      <c r="J1849" s="622"/>
      <c r="K1849" s="622"/>
    </row>
    <row r="1850" ht="14.25">
      <c r="A1850" s="149"/>
      <c r="B1850" s="663"/>
      <c r="C1850" s="663"/>
      <c r="D1850" s="622"/>
      <c r="E1850" s="623"/>
      <c r="F1850" s="623"/>
      <c r="G1850" s="624"/>
      <c r="H1850" s="149"/>
      <c r="I1850" s="622"/>
      <c r="J1850" s="622"/>
      <c r="K1850" s="622"/>
    </row>
    <row r="1851" ht="14.25">
      <c r="A1851" s="149"/>
      <c r="B1851" s="663"/>
      <c r="C1851" s="663"/>
      <c r="D1851" s="622"/>
      <c r="E1851" s="623"/>
      <c r="F1851" s="623"/>
      <c r="G1851" s="624"/>
      <c r="H1851" s="149"/>
      <c r="I1851" s="622"/>
      <c r="J1851" s="622"/>
      <c r="K1851" s="622"/>
    </row>
    <row r="1852" ht="14.25">
      <c r="A1852" s="149"/>
      <c r="B1852" s="663"/>
      <c r="C1852" s="663"/>
      <c r="D1852" s="622"/>
      <c r="E1852" s="623"/>
      <c r="F1852" s="623"/>
      <c r="G1852" s="624"/>
      <c r="H1852" s="149"/>
      <c r="I1852" s="622"/>
      <c r="J1852" s="622"/>
      <c r="K1852" s="622"/>
    </row>
    <row r="1853" ht="14.25">
      <c r="A1853" s="149"/>
      <c r="B1853" s="663"/>
      <c r="C1853" s="663"/>
      <c r="D1853" s="622"/>
      <c r="E1853" s="623"/>
      <c r="F1853" s="623"/>
      <c r="G1853" s="624"/>
      <c r="H1853" s="149"/>
      <c r="I1853" s="622"/>
      <c r="J1853" s="622"/>
      <c r="K1853" s="622"/>
    </row>
    <row r="1854" ht="14.25">
      <c r="A1854" s="149"/>
      <c r="B1854" s="663"/>
      <c r="C1854" s="663"/>
      <c r="D1854" s="622"/>
      <c r="E1854" s="623"/>
      <c r="F1854" s="623"/>
      <c r="G1854" s="624"/>
      <c r="H1854" s="149"/>
      <c r="I1854" s="622"/>
      <c r="J1854" s="622"/>
      <c r="K1854" s="622"/>
    </row>
    <row r="1855" ht="14.25">
      <c r="A1855" s="149"/>
      <c r="B1855" s="663"/>
      <c r="C1855" s="663"/>
      <c r="D1855" s="622"/>
      <c r="E1855" s="623"/>
      <c r="F1855" s="623"/>
      <c r="G1855" s="624"/>
      <c r="H1855" s="149"/>
      <c r="I1855" s="622"/>
      <c r="J1855" s="622"/>
      <c r="K1855" s="622"/>
    </row>
    <row r="1856" ht="14.25">
      <c r="A1856" s="149"/>
      <c r="B1856" s="663"/>
      <c r="C1856" s="663"/>
      <c r="D1856" s="622"/>
      <c r="E1856" s="623"/>
      <c r="F1856" s="623"/>
      <c r="G1856" s="624"/>
      <c r="H1856" s="149"/>
      <c r="I1856" s="622"/>
      <c r="J1856" s="622"/>
      <c r="K1856" s="622"/>
    </row>
    <row r="1857" ht="14.25">
      <c r="A1857" s="149"/>
      <c r="B1857" s="663"/>
      <c r="C1857" s="663"/>
      <c r="D1857" s="622"/>
      <c r="E1857" s="623"/>
      <c r="F1857" s="623"/>
      <c r="G1857" s="624"/>
      <c r="H1857" s="149"/>
      <c r="I1857" s="622"/>
      <c r="J1857" s="622"/>
      <c r="K1857" s="622"/>
    </row>
    <row r="1858" ht="14.25">
      <c r="A1858" s="149"/>
      <c r="B1858" s="663"/>
      <c r="C1858" s="663"/>
      <c r="D1858" s="622"/>
      <c r="E1858" s="623"/>
      <c r="F1858" s="623"/>
      <c r="G1858" s="624"/>
      <c r="H1858" s="149"/>
      <c r="I1858" s="622"/>
      <c r="J1858" s="622"/>
      <c r="K1858" s="622"/>
    </row>
    <row r="1859" ht="14.25">
      <c r="A1859" s="149"/>
      <c r="B1859" s="663"/>
      <c r="C1859" s="663"/>
      <c r="D1859" s="622"/>
      <c r="E1859" s="623"/>
      <c r="F1859" s="623"/>
      <c r="G1859" s="624"/>
      <c r="H1859" s="149"/>
      <c r="I1859" s="622"/>
      <c r="J1859" s="622"/>
      <c r="K1859" s="622"/>
    </row>
    <row r="1860" ht="14.25">
      <c r="A1860" s="149"/>
      <c r="B1860" s="663"/>
      <c r="C1860" s="663"/>
      <c r="D1860" s="622"/>
      <c r="E1860" s="623"/>
      <c r="F1860" s="623"/>
      <c r="G1860" s="624"/>
      <c r="H1860" s="149"/>
      <c r="I1860" s="622"/>
      <c r="J1860" s="622"/>
      <c r="K1860" s="622"/>
    </row>
    <row r="1861" ht="14.25">
      <c r="A1861" s="149"/>
      <c r="B1861" s="663"/>
      <c r="C1861" s="663"/>
      <c r="D1861" s="622"/>
      <c r="E1861" s="623"/>
      <c r="F1861" s="623"/>
      <c r="G1861" s="624"/>
      <c r="H1861" s="149"/>
      <c r="I1861" s="622"/>
      <c r="J1861" s="622"/>
      <c r="K1861" s="622"/>
    </row>
    <row r="1862" ht="14.25">
      <c r="A1862" s="149"/>
      <c r="B1862" s="663"/>
      <c r="C1862" s="663"/>
      <c r="D1862" s="622"/>
      <c r="E1862" s="623"/>
      <c r="F1862" s="623"/>
      <c r="G1862" s="624"/>
      <c r="H1862" s="149"/>
      <c r="I1862" s="622"/>
      <c r="J1862" s="622"/>
      <c r="K1862" s="622"/>
    </row>
    <row r="1863" ht="14.25">
      <c r="A1863" s="149"/>
      <c r="B1863" s="663"/>
      <c r="C1863" s="663"/>
      <c r="D1863" s="622"/>
      <c r="E1863" s="623"/>
      <c r="F1863" s="623"/>
      <c r="G1863" s="624"/>
      <c r="H1863" s="149"/>
      <c r="I1863" s="622"/>
      <c r="J1863" s="622"/>
      <c r="K1863" s="622"/>
    </row>
    <row r="1864" ht="14.25">
      <c r="A1864" s="149"/>
      <c r="B1864" s="663"/>
      <c r="C1864" s="663"/>
      <c r="D1864" s="622"/>
      <c r="E1864" s="623"/>
      <c r="F1864" s="623"/>
      <c r="G1864" s="624"/>
      <c r="H1864" s="149"/>
      <c r="I1864" s="622"/>
      <c r="J1864" s="622"/>
      <c r="K1864" s="622"/>
    </row>
    <row r="1865" ht="14.25">
      <c r="A1865" s="149"/>
      <c r="B1865" s="663"/>
      <c r="C1865" s="663"/>
      <c r="D1865" s="622"/>
      <c r="E1865" s="623"/>
      <c r="F1865" s="623"/>
      <c r="G1865" s="624"/>
      <c r="H1865" s="149"/>
      <c r="I1865" s="622"/>
      <c r="J1865" s="622"/>
      <c r="K1865" s="622"/>
    </row>
    <row r="1866" ht="14.25">
      <c r="A1866" s="149"/>
      <c r="B1866" s="663"/>
      <c r="C1866" s="663"/>
      <c r="D1866" s="622"/>
      <c r="E1866" s="623"/>
      <c r="F1866" s="623"/>
      <c r="G1866" s="624"/>
      <c r="H1866" s="149"/>
      <c r="I1866" s="622"/>
      <c r="J1866" s="622"/>
      <c r="K1866" s="622"/>
    </row>
    <row r="1867" ht="14.25">
      <c r="A1867" s="149"/>
      <c r="B1867" s="663"/>
      <c r="C1867" s="663"/>
      <c r="D1867" s="622"/>
      <c r="E1867" s="623"/>
      <c r="F1867" s="623"/>
      <c r="G1867" s="624"/>
      <c r="H1867" s="149"/>
      <c r="I1867" s="622"/>
      <c r="J1867" s="622"/>
      <c r="K1867" s="622"/>
    </row>
    <row r="1868" ht="14.25">
      <c r="A1868" s="149"/>
      <c r="B1868" s="663"/>
      <c r="C1868" s="663"/>
      <c r="D1868" s="622"/>
      <c r="E1868" s="623"/>
      <c r="F1868" s="623"/>
      <c r="G1868" s="624"/>
      <c r="H1868" s="149"/>
      <c r="I1868" s="622"/>
      <c r="J1868" s="622"/>
      <c r="K1868" s="622"/>
    </row>
    <row r="1869" ht="14.25">
      <c r="A1869" s="149"/>
      <c r="B1869" s="663"/>
      <c r="C1869" s="663"/>
      <c r="D1869" s="622"/>
      <c r="E1869" s="623"/>
      <c r="F1869" s="623"/>
      <c r="G1869" s="624"/>
      <c r="H1869" s="149"/>
      <c r="I1869" s="622"/>
      <c r="J1869" s="622"/>
      <c r="K1869" s="622"/>
    </row>
    <row r="1870" ht="14.25">
      <c r="A1870" s="149"/>
      <c r="B1870" s="663"/>
      <c r="C1870" s="663"/>
      <c r="D1870" s="622"/>
      <c r="E1870" s="623"/>
      <c r="F1870" s="623"/>
      <c r="G1870" s="624"/>
      <c r="H1870" s="149"/>
      <c r="I1870" s="622"/>
      <c r="J1870" s="622"/>
      <c r="K1870" s="622"/>
    </row>
    <row r="1871" ht="14.25">
      <c r="A1871" s="149"/>
      <c r="B1871" s="663"/>
      <c r="C1871" s="663"/>
      <c r="D1871" s="622"/>
      <c r="E1871" s="623"/>
      <c r="F1871" s="623"/>
      <c r="G1871" s="624"/>
      <c r="H1871" s="149"/>
      <c r="I1871" s="622"/>
      <c r="J1871" s="622"/>
      <c r="K1871" s="622"/>
    </row>
    <row r="1872" ht="14.25">
      <c r="A1872" s="149"/>
      <c r="B1872" s="663"/>
      <c r="C1872" s="663"/>
      <c r="D1872" s="622"/>
      <c r="E1872" s="623"/>
      <c r="F1872" s="623"/>
      <c r="G1872" s="624"/>
      <c r="H1872" s="149"/>
      <c r="I1872" s="622"/>
      <c r="J1872" s="622"/>
      <c r="K1872" s="622"/>
    </row>
    <row r="1873" ht="14.25">
      <c r="A1873" s="149"/>
      <c r="B1873" s="663"/>
      <c r="C1873" s="663"/>
      <c r="D1873" s="622"/>
      <c r="E1873" s="623"/>
      <c r="F1873" s="623"/>
      <c r="G1873" s="624"/>
      <c r="H1873" s="149"/>
      <c r="I1873" s="622"/>
      <c r="J1873" s="622"/>
      <c r="K1873" s="622"/>
    </row>
    <row r="1874" ht="14.25">
      <c r="A1874" s="149"/>
      <c r="B1874" s="663"/>
      <c r="C1874" s="663"/>
      <c r="D1874" s="622"/>
      <c r="E1874" s="623"/>
      <c r="F1874" s="623"/>
      <c r="G1874" s="624"/>
      <c r="H1874" s="149"/>
      <c r="I1874" s="622"/>
      <c r="J1874" s="622"/>
      <c r="K1874" s="622"/>
    </row>
    <row r="1875" ht="14.25">
      <c r="A1875" s="149"/>
      <c r="B1875" s="663"/>
      <c r="C1875" s="663"/>
      <c r="D1875" s="622"/>
      <c r="E1875" s="623"/>
      <c r="F1875" s="623"/>
      <c r="G1875" s="624"/>
      <c r="H1875" s="149"/>
      <c r="I1875" s="622"/>
      <c r="J1875" s="622"/>
      <c r="K1875" s="622"/>
    </row>
    <row r="1876" ht="14.25">
      <c r="A1876" s="149"/>
      <c r="B1876" s="663"/>
      <c r="C1876" s="663"/>
      <c r="D1876" s="622"/>
      <c r="E1876" s="623"/>
      <c r="F1876" s="623"/>
      <c r="G1876" s="624"/>
      <c r="H1876" s="149"/>
      <c r="I1876" s="622"/>
      <c r="J1876" s="622"/>
      <c r="K1876" s="622"/>
    </row>
    <row r="1877" ht="14.25">
      <c r="A1877" s="149"/>
      <c r="B1877" s="663"/>
      <c r="C1877" s="663"/>
      <c r="D1877" s="622"/>
      <c r="E1877" s="623"/>
      <c r="F1877" s="623"/>
      <c r="G1877" s="624"/>
      <c r="H1877" s="149"/>
      <c r="I1877" s="622"/>
      <c r="J1877" s="622"/>
      <c r="K1877" s="622"/>
    </row>
    <row r="1878" ht="14.25">
      <c r="A1878" s="149"/>
      <c r="B1878" s="663"/>
      <c r="C1878" s="663"/>
      <c r="D1878" s="622"/>
      <c r="E1878" s="623"/>
      <c r="F1878" s="623"/>
      <c r="G1878" s="624"/>
      <c r="H1878" s="149"/>
      <c r="I1878" s="622"/>
      <c r="J1878" s="622"/>
      <c r="K1878" s="622"/>
    </row>
    <row r="1879" ht="14.25">
      <c r="A1879" s="149"/>
      <c r="B1879" s="663"/>
      <c r="C1879" s="663"/>
      <c r="D1879" s="622"/>
      <c r="E1879" s="623"/>
      <c r="F1879" s="623"/>
      <c r="G1879" s="624"/>
      <c r="H1879" s="149"/>
      <c r="I1879" s="622"/>
      <c r="J1879" s="622"/>
      <c r="K1879" s="622"/>
    </row>
    <row r="1880" ht="14.25">
      <c r="A1880" s="149"/>
      <c r="B1880" s="663"/>
      <c r="C1880" s="663"/>
      <c r="D1880" s="622"/>
      <c r="E1880" s="623"/>
      <c r="F1880" s="623"/>
      <c r="G1880" s="624"/>
      <c r="H1880" s="149"/>
      <c r="I1880" s="622"/>
      <c r="J1880" s="622"/>
      <c r="K1880" s="622"/>
    </row>
    <row r="1881" ht="14.25">
      <c r="A1881" s="149"/>
      <c r="B1881" s="663"/>
      <c r="C1881" s="663"/>
      <c r="D1881" s="622"/>
      <c r="E1881" s="623"/>
      <c r="F1881" s="623"/>
      <c r="G1881" s="624"/>
      <c r="H1881" s="149"/>
      <c r="I1881" s="622"/>
      <c r="J1881" s="622"/>
      <c r="K1881" s="622"/>
    </row>
    <row r="1882" ht="14.25">
      <c r="A1882" s="149"/>
      <c r="B1882" s="663"/>
      <c r="C1882" s="663"/>
      <c r="D1882" s="622"/>
      <c r="E1882" s="623"/>
      <c r="F1882" s="623"/>
      <c r="G1882" s="624"/>
      <c r="H1882" s="149"/>
      <c r="I1882" s="622"/>
      <c r="J1882" s="622"/>
      <c r="K1882" s="622"/>
    </row>
    <row r="1883" ht="14.25">
      <c r="A1883" s="149"/>
      <c r="B1883" s="663"/>
      <c r="C1883" s="663"/>
      <c r="D1883" s="622"/>
      <c r="E1883" s="623"/>
      <c r="F1883" s="623"/>
      <c r="G1883" s="624"/>
      <c r="H1883" s="149"/>
      <c r="I1883" s="622"/>
      <c r="J1883" s="622"/>
      <c r="K1883" s="622"/>
    </row>
    <row r="1884" ht="14.25">
      <c r="A1884" s="149"/>
      <c r="B1884" s="663"/>
      <c r="C1884" s="663"/>
      <c r="D1884" s="622"/>
      <c r="E1884" s="623"/>
      <c r="F1884" s="623"/>
      <c r="G1884" s="624"/>
      <c r="H1884" s="149"/>
      <c r="I1884" s="622"/>
      <c r="J1884" s="622"/>
      <c r="K1884" s="622"/>
    </row>
    <row r="1885" ht="14.25">
      <c r="A1885" s="149"/>
      <c r="B1885" s="663"/>
      <c r="C1885" s="663"/>
      <c r="D1885" s="622"/>
      <c r="E1885" s="623"/>
      <c r="F1885" s="623"/>
      <c r="G1885" s="624"/>
      <c r="H1885" s="149"/>
      <c r="I1885" s="622"/>
      <c r="J1885" s="622"/>
      <c r="K1885" s="622"/>
    </row>
    <row r="1886" ht="14.25">
      <c r="A1886" s="149"/>
      <c r="B1886" s="663"/>
      <c r="C1886" s="663"/>
      <c r="D1886" s="622"/>
      <c r="E1886" s="623"/>
      <c r="F1886" s="623"/>
      <c r="G1886" s="624"/>
      <c r="H1886" s="149"/>
      <c r="I1886" s="622"/>
      <c r="J1886" s="622"/>
      <c r="K1886" s="622"/>
    </row>
    <row r="1887" ht="14.25">
      <c r="A1887" s="149"/>
      <c r="B1887" s="663"/>
      <c r="C1887" s="663"/>
      <c r="D1887" s="622"/>
      <c r="E1887" s="623"/>
      <c r="F1887" s="623"/>
      <c r="G1887" s="624"/>
      <c r="H1887" s="149"/>
      <c r="I1887" s="622"/>
      <c r="J1887" s="622"/>
      <c r="K1887" s="622"/>
    </row>
    <row r="1888" ht="14.25">
      <c r="A1888" s="149"/>
      <c r="B1888" s="663"/>
      <c r="C1888" s="663"/>
      <c r="D1888" s="622"/>
      <c r="E1888" s="623"/>
      <c r="F1888" s="623"/>
      <c r="G1888" s="624"/>
      <c r="H1888" s="149"/>
      <c r="I1888" s="622"/>
      <c r="J1888" s="622"/>
      <c r="K1888" s="622"/>
    </row>
    <row r="1889" ht="14.25">
      <c r="A1889" s="149"/>
      <c r="B1889" s="663"/>
      <c r="C1889" s="663"/>
      <c r="D1889" s="622"/>
      <c r="E1889" s="623"/>
      <c r="F1889" s="623"/>
      <c r="G1889" s="624"/>
      <c r="H1889" s="149"/>
      <c r="I1889" s="622"/>
      <c r="J1889" s="622"/>
      <c r="K1889" s="622"/>
    </row>
    <row r="1890" ht="14.25">
      <c r="A1890" s="149"/>
      <c r="B1890" s="663"/>
      <c r="C1890" s="663"/>
      <c r="D1890" s="622"/>
      <c r="E1890" s="623"/>
      <c r="F1890" s="623"/>
      <c r="G1890" s="624"/>
      <c r="H1890" s="149"/>
      <c r="I1890" s="622"/>
      <c r="J1890" s="622"/>
      <c r="K1890" s="622"/>
    </row>
    <row r="1891" ht="14.25">
      <c r="A1891" s="149"/>
      <c r="B1891" s="663"/>
      <c r="C1891" s="663"/>
      <c r="D1891" s="622"/>
      <c r="E1891" s="623"/>
      <c r="F1891" s="623"/>
      <c r="G1891" s="624"/>
      <c r="H1891" s="149"/>
      <c r="I1891" s="622"/>
      <c r="J1891" s="622"/>
      <c r="K1891" s="622"/>
    </row>
    <row r="1892" ht="14.25">
      <c r="A1892" s="149"/>
      <c r="B1892" s="663"/>
      <c r="C1892" s="663"/>
      <c r="D1892" s="622"/>
      <c r="E1892" s="623"/>
      <c r="F1892" s="623"/>
      <c r="G1892" s="624"/>
      <c r="H1892" s="149"/>
      <c r="I1892" s="622"/>
      <c r="J1892" s="622"/>
      <c r="K1892" s="622"/>
    </row>
    <row r="1893" ht="14.25">
      <c r="A1893" s="149"/>
      <c r="B1893" s="663"/>
      <c r="C1893" s="663"/>
      <c r="D1893" s="622"/>
      <c r="E1893" s="623"/>
      <c r="F1893" s="623"/>
      <c r="G1893" s="624"/>
      <c r="H1893" s="149"/>
      <c r="I1893" s="622"/>
      <c r="J1893" s="622"/>
      <c r="K1893" s="622"/>
    </row>
    <row r="1894" ht="14.25">
      <c r="A1894" s="149"/>
      <c r="B1894" s="663"/>
      <c r="C1894" s="663"/>
      <c r="D1894" s="622"/>
      <c r="E1894" s="623"/>
      <c r="F1894" s="623"/>
      <c r="G1894" s="624"/>
      <c r="H1894" s="149"/>
      <c r="I1894" s="622"/>
      <c r="J1894" s="622"/>
      <c r="K1894" s="622"/>
    </row>
    <row r="1895" ht="14.25">
      <c r="A1895" s="149"/>
      <c r="B1895" s="663"/>
      <c r="C1895" s="663"/>
      <c r="D1895" s="622"/>
      <c r="E1895" s="623"/>
      <c r="F1895" s="623"/>
      <c r="G1895" s="624"/>
      <c r="H1895" s="149"/>
      <c r="I1895" s="622"/>
      <c r="J1895" s="622"/>
      <c r="K1895" s="622"/>
    </row>
    <row r="1896" ht="14.25">
      <c r="A1896" s="149"/>
      <c r="B1896" s="663"/>
      <c r="C1896" s="663"/>
      <c r="D1896" s="622"/>
      <c r="E1896" s="623"/>
      <c r="F1896" s="623"/>
      <c r="G1896" s="624"/>
      <c r="H1896" s="149"/>
      <c r="I1896" s="622"/>
      <c r="J1896" s="622"/>
      <c r="K1896" s="622"/>
    </row>
    <row r="1897" ht="14.25">
      <c r="A1897" s="149"/>
      <c r="B1897" s="663"/>
      <c r="C1897" s="663"/>
      <c r="D1897" s="622"/>
      <c r="E1897" s="623"/>
      <c r="F1897" s="623"/>
      <c r="G1897" s="624"/>
      <c r="H1897" s="149"/>
      <c r="I1897" s="622"/>
      <c r="J1897" s="622"/>
      <c r="K1897" s="622"/>
    </row>
    <row r="1898" ht="14.25">
      <c r="A1898" s="149"/>
      <c r="B1898" s="663"/>
      <c r="C1898" s="663"/>
      <c r="D1898" s="622"/>
      <c r="E1898" s="623"/>
      <c r="F1898" s="623"/>
      <c r="G1898" s="624"/>
      <c r="H1898" s="149"/>
      <c r="I1898" s="622"/>
      <c r="J1898" s="622"/>
      <c r="K1898" s="622"/>
    </row>
    <row r="1899" ht="14.25">
      <c r="A1899" s="149"/>
      <c r="B1899" s="663"/>
      <c r="C1899" s="663"/>
      <c r="D1899" s="622"/>
      <c r="E1899" s="623"/>
      <c r="F1899" s="623"/>
      <c r="G1899" s="624"/>
      <c r="H1899" s="149"/>
      <c r="I1899" s="622"/>
      <c r="J1899" s="622"/>
      <c r="K1899" s="622"/>
    </row>
    <row r="1900" ht="14.25">
      <c r="A1900" s="149"/>
      <c r="B1900" s="663"/>
      <c r="C1900" s="663"/>
      <c r="D1900" s="622"/>
      <c r="E1900" s="623"/>
      <c r="F1900" s="623"/>
      <c r="G1900" s="624"/>
      <c r="H1900" s="149"/>
      <c r="I1900" s="622"/>
      <c r="J1900" s="622"/>
      <c r="K1900" s="622"/>
    </row>
    <row r="1901" ht="14.25">
      <c r="A1901" s="149"/>
      <c r="B1901" s="663"/>
      <c r="C1901" s="663"/>
      <c r="D1901" s="622"/>
      <c r="E1901" s="623"/>
      <c r="F1901" s="623"/>
      <c r="G1901" s="624"/>
      <c r="H1901" s="149"/>
      <c r="I1901" s="622"/>
      <c r="J1901" s="622"/>
      <c r="K1901" s="622"/>
    </row>
    <row r="1902" ht="14.25">
      <c r="A1902" s="149"/>
      <c r="B1902" s="663"/>
      <c r="C1902" s="663"/>
      <c r="D1902" s="622"/>
      <c r="E1902" s="623"/>
      <c r="F1902" s="623"/>
      <c r="G1902" s="624"/>
      <c r="H1902" s="149"/>
      <c r="I1902" s="622"/>
      <c r="J1902" s="622"/>
      <c r="K1902" s="622"/>
    </row>
    <row r="1903" ht="14.25">
      <c r="A1903" s="149"/>
      <c r="B1903" s="663"/>
      <c r="C1903" s="663"/>
      <c r="D1903" s="622"/>
      <c r="E1903" s="623"/>
      <c r="F1903" s="623"/>
      <c r="G1903" s="624"/>
      <c r="H1903" s="149"/>
      <c r="I1903" s="622"/>
      <c r="J1903" s="622"/>
      <c r="K1903" s="622"/>
    </row>
    <row r="1904" ht="14.25">
      <c r="A1904" s="149"/>
      <c r="B1904" s="663"/>
      <c r="C1904" s="663"/>
      <c r="D1904" s="622"/>
      <c r="E1904" s="623"/>
      <c r="F1904" s="623"/>
      <c r="G1904" s="624"/>
      <c r="H1904" s="149"/>
      <c r="I1904" s="622"/>
      <c r="J1904" s="622"/>
      <c r="K1904" s="622"/>
    </row>
    <row r="1905" ht="14.25">
      <c r="A1905" s="149"/>
      <c r="B1905" s="663"/>
      <c r="C1905" s="663"/>
      <c r="D1905" s="622"/>
      <c r="E1905" s="623"/>
      <c r="F1905" s="623"/>
      <c r="G1905" s="624"/>
      <c r="H1905" s="149"/>
      <c r="I1905" s="622"/>
      <c r="J1905" s="622"/>
      <c r="K1905" s="622"/>
    </row>
    <row r="1906" ht="14.25">
      <c r="A1906" s="149"/>
      <c r="B1906" s="663"/>
      <c r="C1906" s="663"/>
      <c r="D1906" s="622"/>
      <c r="E1906" s="623"/>
      <c r="F1906" s="623"/>
      <c r="G1906" s="624"/>
      <c r="H1906" s="149"/>
      <c r="I1906" s="622"/>
      <c r="J1906" s="622"/>
      <c r="K1906" s="622"/>
    </row>
    <row r="1907" ht="14.25">
      <c r="A1907" s="149"/>
      <c r="B1907" s="663"/>
      <c r="C1907" s="663"/>
      <c r="D1907" s="622"/>
      <c r="E1907" s="623"/>
      <c r="F1907" s="623"/>
      <c r="G1907" s="624"/>
      <c r="H1907" s="149"/>
      <c r="I1907" s="622"/>
      <c r="J1907" s="622"/>
      <c r="K1907" s="622"/>
    </row>
    <row r="1908" ht="14.25">
      <c r="A1908" s="149"/>
      <c r="B1908" s="663"/>
      <c r="C1908" s="663"/>
      <c r="D1908" s="622"/>
      <c r="E1908" s="623"/>
      <c r="F1908" s="623"/>
      <c r="G1908" s="624"/>
      <c r="H1908" s="149"/>
      <c r="I1908" s="622"/>
      <c r="J1908" s="622"/>
      <c r="K1908" s="622"/>
    </row>
    <row r="1909" ht="14.25">
      <c r="A1909" s="149"/>
      <c r="B1909" s="663"/>
      <c r="C1909" s="663"/>
      <c r="D1909" s="622"/>
      <c r="E1909" s="623"/>
      <c r="F1909" s="623"/>
      <c r="G1909" s="624"/>
      <c r="H1909" s="149"/>
      <c r="I1909" s="622"/>
      <c r="J1909" s="622"/>
      <c r="K1909" s="622"/>
    </row>
    <row r="1910" ht="14.25">
      <c r="A1910" s="149"/>
      <c r="B1910" s="663"/>
      <c r="C1910" s="663"/>
      <c r="D1910" s="622"/>
      <c r="E1910" s="623"/>
      <c r="F1910" s="623"/>
      <c r="G1910" s="624"/>
      <c r="H1910" s="149"/>
      <c r="I1910" s="622"/>
      <c r="J1910" s="622"/>
      <c r="K1910" s="622"/>
    </row>
    <row r="1911" ht="14.25">
      <c r="A1911" s="149"/>
      <c r="B1911" s="663"/>
      <c r="C1911" s="663"/>
      <c r="D1911" s="622"/>
      <c r="E1911" s="623"/>
      <c r="F1911" s="623"/>
      <c r="G1911" s="624"/>
      <c r="H1911" s="149"/>
      <c r="I1911" s="622"/>
      <c r="J1911" s="622"/>
      <c r="K1911" s="622"/>
    </row>
    <row r="1912" ht="14.25">
      <c r="A1912" s="149"/>
      <c r="B1912" s="663"/>
      <c r="C1912" s="663"/>
      <c r="D1912" s="622"/>
      <c r="E1912" s="623"/>
      <c r="F1912" s="623"/>
      <c r="G1912" s="624"/>
      <c r="H1912" s="149"/>
      <c r="I1912" s="622"/>
      <c r="J1912" s="622"/>
      <c r="K1912" s="622"/>
    </row>
    <row r="1913" ht="14.25">
      <c r="A1913" s="149"/>
      <c r="B1913" s="663"/>
      <c r="C1913" s="663"/>
      <c r="D1913" s="622"/>
      <c r="E1913" s="623"/>
      <c r="F1913" s="623"/>
      <c r="G1913" s="624"/>
      <c r="H1913" s="149"/>
      <c r="I1913" s="622"/>
      <c r="J1913" s="622"/>
      <c r="K1913" s="622"/>
    </row>
    <row r="1914" ht="14.25">
      <c r="A1914" s="149"/>
      <c r="B1914" s="663"/>
      <c r="C1914" s="663"/>
      <c r="D1914" s="622"/>
      <c r="E1914" s="623"/>
      <c r="F1914" s="623"/>
      <c r="G1914" s="624"/>
      <c r="H1914" s="149"/>
      <c r="I1914" s="622"/>
      <c r="J1914" s="622"/>
      <c r="K1914" s="622"/>
    </row>
    <row r="1915" ht="14.25">
      <c r="A1915" s="149"/>
      <c r="B1915" s="663"/>
      <c r="C1915" s="663"/>
      <c r="D1915" s="622"/>
      <c r="E1915" s="623"/>
      <c r="F1915" s="623"/>
      <c r="G1915" s="624"/>
      <c r="H1915" s="149"/>
      <c r="I1915" s="622"/>
      <c r="J1915" s="622"/>
      <c r="K1915" s="622"/>
    </row>
    <row r="1916" ht="14.25">
      <c r="A1916" s="149"/>
      <c r="B1916" s="663"/>
      <c r="C1916" s="663"/>
      <c r="D1916" s="622"/>
      <c r="E1916" s="623"/>
      <c r="F1916" s="623"/>
      <c r="G1916" s="624"/>
      <c r="H1916" s="149"/>
      <c r="I1916" s="622"/>
      <c r="J1916" s="622"/>
      <c r="K1916" s="622"/>
    </row>
    <row r="1917" ht="14.25">
      <c r="A1917" s="149"/>
      <c r="B1917" s="663"/>
      <c r="C1917" s="663"/>
      <c r="D1917" s="622"/>
      <c r="E1917" s="623"/>
      <c r="F1917" s="623"/>
      <c r="G1917" s="624"/>
      <c r="H1917" s="149"/>
      <c r="I1917" s="622"/>
      <c r="J1917" s="622"/>
      <c r="K1917" s="622"/>
    </row>
    <row r="1918" ht="14.25">
      <c r="A1918" s="149"/>
      <c r="B1918" s="663"/>
      <c r="C1918" s="663"/>
      <c r="D1918" s="622"/>
      <c r="E1918" s="623"/>
      <c r="F1918" s="623"/>
      <c r="G1918" s="624"/>
      <c r="H1918" s="149"/>
      <c r="I1918" s="622"/>
      <c r="J1918" s="622"/>
      <c r="K1918" s="622"/>
    </row>
    <row r="1919" ht="14.25">
      <c r="A1919" s="149"/>
      <c r="B1919" s="663"/>
      <c r="C1919" s="663"/>
      <c r="D1919" s="622"/>
      <c r="E1919" s="623"/>
      <c r="F1919" s="623"/>
      <c r="G1919" s="624"/>
      <c r="H1919" s="149"/>
      <c r="I1919" s="622"/>
      <c r="J1919" s="622"/>
      <c r="K1919" s="622"/>
    </row>
    <row r="1920" ht="14.25">
      <c r="A1920" s="149"/>
      <c r="B1920" s="663"/>
      <c r="C1920" s="663"/>
      <c r="D1920" s="622"/>
      <c r="E1920" s="623"/>
      <c r="F1920" s="623"/>
      <c r="G1920" s="624"/>
      <c r="H1920" s="149"/>
      <c r="I1920" s="622"/>
      <c r="J1920" s="622"/>
      <c r="K1920" s="622"/>
    </row>
    <row r="1921" ht="14.25">
      <c r="A1921" s="149"/>
      <c r="B1921" s="663"/>
      <c r="C1921" s="663"/>
      <c r="D1921" s="622"/>
      <c r="E1921" s="623"/>
      <c r="F1921" s="623"/>
      <c r="G1921" s="624"/>
      <c r="H1921" s="149"/>
      <c r="I1921" s="622"/>
      <c r="J1921" s="622"/>
      <c r="K1921" s="622"/>
    </row>
    <row r="1922" ht="14.25">
      <c r="A1922" s="149"/>
      <c r="B1922" s="663"/>
      <c r="C1922" s="663"/>
      <c r="D1922" s="622"/>
      <c r="E1922" s="623"/>
      <c r="F1922" s="623"/>
      <c r="G1922" s="624"/>
      <c r="H1922" s="149"/>
      <c r="I1922" s="622"/>
      <c r="J1922" s="622"/>
      <c r="K1922" s="622"/>
    </row>
    <row r="1923" ht="14.25">
      <c r="A1923" s="149"/>
      <c r="B1923" s="663"/>
      <c r="C1923" s="663"/>
      <c r="D1923" s="622"/>
      <c r="E1923" s="623"/>
      <c r="F1923" s="623"/>
      <c r="G1923" s="624"/>
      <c r="H1923" s="149"/>
      <c r="I1923" s="622"/>
      <c r="J1923" s="622"/>
      <c r="K1923" s="622"/>
    </row>
    <row r="1924" ht="14.25">
      <c r="A1924" s="149"/>
      <c r="B1924" s="663"/>
      <c r="C1924" s="663"/>
      <c r="D1924" s="622"/>
      <c r="E1924" s="623"/>
      <c r="F1924" s="623"/>
      <c r="G1924" s="624"/>
      <c r="H1924" s="149"/>
      <c r="I1924" s="622"/>
      <c r="J1924" s="622"/>
      <c r="K1924" s="622"/>
    </row>
    <row r="1925" ht="14.25">
      <c r="A1925" s="149"/>
      <c r="B1925" s="663"/>
      <c r="C1925" s="663"/>
      <c r="D1925" s="622"/>
      <c r="E1925" s="623"/>
      <c r="F1925" s="623"/>
      <c r="G1925" s="624"/>
      <c r="H1925" s="149"/>
      <c r="I1925" s="622"/>
      <c r="J1925" s="622"/>
      <c r="K1925" s="622"/>
    </row>
    <row r="1926" ht="14.25">
      <c r="A1926" s="149"/>
      <c r="B1926" s="663"/>
      <c r="C1926" s="663"/>
      <c r="D1926" s="622"/>
      <c r="E1926" s="623"/>
      <c r="F1926" s="623"/>
      <c r="G1926" s="624"/>
      <c r="H1926" s="149"/>
      <c r="I1926" s="622"/>
      <c r="J1926" s="622"/>
      <c r="K1926" s="622"/>
    </row>
    <row r="1927" ht="14.25">
      <c r="A1927" s="149"/>
      <c r="B1927" s="663"/>
      <c r="C1927" s="663"/>
      <c r="D1927" s="622"/>
      <c r="E1927" s="623"/>
      <c r="F1927" s="623"/>
      <c r="G1927" s="624"/>
      <c r="H1927" s="149"/>
      <c r="I1927" s="622"/>
      <c r="J1927" s="622"/>
      <c r="K1927" s="622"/>
    </row>
    <row r="1928" ht="14.25">
      <c r="A1928" s="149"/>
      <c r="B1928" s="663"/>
      <c r="C1928" s="663"/>
      <c r="D1928" s="622"/>
      <c r="E1928" s="623"/>
      <c r="F1928" s="623"/>
      <c r="G1928" s="624"/>
      <c r="H1928" s="149"/>
      <c r="I1928" s="622"/>
      <c r="J1928" s="622"/>
      <c r="K1928" s="622"/>
    </row>
    <row r="1929" ht="14.25">
      <c r="A1929" s="149"/>
      <c r="B1929" s="663"/>
      <c r="C1929" s="663"/>
      <c r="D1929" s="622"/>
      <c r="E1929" s="623"/>
      <c r="F1929" s="623"/>
      <c r="G1929" s="624"/>
      <c r="H1929" s="149"/>
      <c r="I1929" s="622"/>
      <c r="J1929" s="622"/>
      <c r="K1929" s="622"/>
    </row>
    <row r="1930" ht="14.25">
      <c r="A1930" s="149"/>
      <c r="B1930" s="663"/>
      <c r="C1930" s="663"/>
      <c r="D1930" s="622"/>
      <c r="E1930" s="623"/>
      <c r="F1930" s="623"/>
      <c r="G1930" s="624"/>
      <c r="H1930" s="149"/>
      <c r="I1930" s="622"/>
      <c r="J1930" s="622"/>
      <c r="K1930" s="622"/>
    </row>
    <row r="1931" ht="14.25">
      <c r="A1931" s="149"/>
      <c r="B1931" s="663"/>
      <c r="C1931" s="663"/>
      <c r="D1931" s="622"/>
      <c r="E1931" s="623"/>
      <c r="F1931" s="623"/>
      <c r="G1931" s="624"/>
      <c r="H1931" s="149"/>
      <c r="I1931" s="622"/>
      <c r="J1931" s="622"/>
      <c r="K1931" s="622"/>
    </row>
    <row r="1932" ht="14.25">
      <c r="A1932" s="149"/>
      <c r="B1932" s="663"/>
      <c r="C1932" s="663"/>
      <c r="D1932" s="622"/>
      <c r="E1932" s="623"/>
      <c r="F1932" s="623"/>
      <c r="G1932" s="624"/>
      <c r="H1932" s="149"/>
      <c r="I1932" s="622"/>
      <c r="J1932" s="622"/>
      <c r="K1932" s="622"/>
    </row>
    <row r="1933" ht="14.25">
      <c r="A1933" s="149"/>
      <c r="B1933" s="663"/>
      <c r="C1933" s="663"/>
      <c r="D1933" s="622"/>
      <c r="E1933" s="623"/>
      <c r="F1933" s="623"/>
      <c r="G1933" s="624"/>
      <c r="H1933" s="149"/>
      <c r="I1933" s="622"/>
      <c r="J1933" s="622"/>
      <c r="K1933" s="622"/>
    </row>
    <row r="1934" ht="14.25">
      <c r="A1934" s="149"/>
      <c r="B1934" s="663"/>
      <c r="C1934" s="663"/>
      <c r="D1934" s="622"/>
      <c r="E1934" s="623"/>
      <c r="F1934" s="623"/>
      <c r="G1934" s="624"/>
      <c r="H1934" s="149"/>
      <c r="I1934" s="622"/>
      <c r="J1934" s="622"/>
      <c r="K1934" s="622"/>
    </row>
    <row r="1935" ht="14.25">
      <c r="A1935" s="149"/>
      <c r="B1935" s="663"/>
      <c r="C1935" s="663"/>
      <c r="D1935" s="622"/>
      <c r="E1935" s="623"/>
      <c r="F1935" s="623"/>
      <c r="G1935" s="624"/>
      <c r="H1935" s="149"/>
      <c r="I1935" s="622"/>
      <c r="J1935" s="622"/>
      <c r="K1935" s="622"/>
    </row>
    <row r="1936" ht="14.25">
      <c r="A1936" s="149"/>
      <c r="B1936" s="663"/>
      <c r="C1936" s="663"/>
      <c r="D1936" s="622"/>
      <c r="E1936" s="623"/>
      <c r="F1936" s="623"/>
      <c r="G1936" s="624"/>
      <c r="H1936" s="149"/>
      <c r="I1936" s="622"/>
      <c r="J1936" s="622"/>
      <c r="K1936" s="622"/>
    </row>
    <row r="1937" ht="14.25">
      <c r="A1937" s="149"/>
      <c r="B1937" s="663"/>
      <c r="C1937" s="663"/>
      <c r="D1937" s="622"/>
      <c r="E1937" s="623"/>
      <c r="F1937" s="623"/>
      <c r="G1937" s="624"/>
      <c r="H1937" s="149"/>
      <c r="I1937" s="622"/>
      <c r="J1937" s="622"/>
      <c r="K1937" s="622"/>
    </row>
    <row r="1938" ht="14.25">
      <c r="A1938" s="149"/>
      <c r="B1938" s="663"/>
      <c r="C1938" s="663"/>
      <c r="D1938" s="622"/>
      <c r="E1938" s="623"/>
      <c r="F1938" s="623"/>
      <c r="G1938" s="624"/>
      <c r="H1938" s="149"/>
      <c r="I1938" s="622"/>
      <c r="J1938" s="622"/>
      <c r="K1938" s="622"/>
    </row>
    <row r="1939" ht="14.25">
      <c r="A1939" s="149"/>
      <c r="B1939" s="663"/>
      <c r="C1939" s="663"/>
      <c r="D1939" s="622"/>
      <c r="E1939" s="623"/>
      <c r="F1939" s="623"/>
      <c r="G1939" s="624"/>
      <c r="H1939" s="149"/>
      <c r="I1939" s="622"/>
      <c r="J1939" s="622"/>
      <c r="K1939" s="622"/>
    </row>
    <row r="1940" ht="14.25">
      <c r="A1940" s="149"/>
      <c r="B1940" s="663"/>
      <c r="C1940" s="663"/>
      <c r="D1940" s="622"/>
      <c r="E1940" s="623"/>
      <c r="F1940" s="623"/>
      <c r="G1940" s="624"/>
      <c r="H1940" s="149"/>
      <c r="I1940" s="622"/>
      <c r="J1940" s="622"/>
      <c r="K1940" s="622"/>
    </row>
    <row r="1941" ht="14.25">
      <c r="A1941" s="149"/>
      <c r="B1941" s="663"/>
      <c r="C1941" s="663"/>
      <c r="D1941" s="622"/>
      <c r="E1941" s="623"/>
      <c r="F1941" s="623"/>
      <c r="G1941" s="624"/>
      <c r="H1941" s="149"/>
      <c r="I1941" s="622"/>
      <c r="J1941" s="622"/>
      <c r="K1941" s="622"/>
    </row>
    <row r="1942" ht="14.25">
      <c r="A1942" s="149"/>
      <c r="B1942" s="663"/>
      <c r="C1942" s="663"/>
      <c r="D1942" s="622"/>
      <c r="E1942" s="623"/>
      <c r="F1942" s="623"/>
      <c r="G1942" s="624"/>
      <c r="H1942" s="149"/>
      <c r="I1942" s="622"/>
      <c r="J1942" s="622"/>
      <c r="K1942" s="622"/>
    </row>
    <row r="1943" ht="14.25">
      <c r="A1943" s="149"/>
      <c r="B1943" s="663"/>
      <c r="C1943" s="663"/>
      <c r="D1943" s="622"/>
      <c r="E1943" s="623"/>
      <c r="F1943" s="623"/>
      <c r="G1943" s="624"/>
      <c r="H1943" s="149"/>
      <c r="I1943" s="622"/>
      <c r="J1943" s="622"/>
      <c r="K1943" s="622"/>
    </row>
    <row r="1944" ht="14.25">
      <c r="A1944" s="149"/>
      <c r="B1944" s="663"/>
      <c r="C1944" s="663"/>
      <c r="D1944" s="622"/>
      <c r="E1944" s="623"/>
      <c r="F1944" s="623"/>
      <c r="G1944" s="624"/>
      <c r="H1944" s="149"/>
      <c r="I1944" s="622"/>
      <c r="J1944" s="622"/>
      <c r="K1944" s="622"/>
    </row>
    <row r="1945" ht="14.25">
      <c r="A1945" s="149"/>
      <c r="B1945" s="663"/>
      <c r="C1945" s="663"/>
      <c r="D1945" s="622"/>
      <c r="E1945" s="623"/>
      <c r="F1945" s="623"/>
      <c r="G1945" s="624"/>
      <c r="H1945" s="149"/>
      <c r="I1945" s="622"/>
      <c r="J1945" s="622"/>
      <c r="K1945" s="622"/>
    </row>
    <row r="1946" ht="14.25">
      <c r="A1946" s="149"/>
      <c r="B1946" s="663"/>
      <c r="C1946" s="663"/>
      <c r="D1946" s="622"/>
      <c r="E1946" s="623"/>
      <c r="F1946" s="623"/>
      <c r="G1946" s="624"/>
      <c r="H1946" s="149"/>
      <c r="I1946" s="622"/>
      <c r="J1946" s="622"/>
      <c r="K1946" s="622"/>
    </row>
    <row r="1947" ht="14.25">
      <c r="A1947" s="149"/>
      <c r="B1947" s="663"/>
      <c r="C1947" s="663"/>
      <c r="D1947" s="622"/>
      <c r="E1947" s="623"/>
      <c r="F1947" s="623"/>
      <c r="G1947" s="624"/>
      <c r="H1947" s="149"/>
      <c r="I1947" s="622"/>
      <c r="J1947" s="622"/>
      <c r="K1947" s="622"/>
    </row>
    <row r="1948" ht="14.25">
      <c r="A1948" s="149"/>
      <c r="B1948" s="663"/>
      <c r="C1948" s="663"/>
      <c r="D1948" s="622"/>
      <c r="E1948" s="623"/>
      <c r="F1948" s="623"/>
      <c r="G1948" s="624"/>
      <c r="H1948" s="149"/>
      <c r="I1948" s="622"/>
      <c r="J1948" s="622"/>
      <c r="K1948" s="622"/>
    </row>
    <row r="1949" ht="14.25">
      <c r="A1949" s="149"/>
      <c r="B1949" s="663"/>
      <c r="C1949" s="663"/>
      <c r="D1949" s="622"/>
      <c r="E1949" s="623"/>
      <c r="F1949" s="623"/>
      <c r="G1949" s="624"/>
      <c r="H1949" s="149"/>
      <c r="I1949" s="622"/>
      <c r="J1949" s="622"/>
      <c r="K1949" s="622"/>
    </row>
    <row r="1950" ht="14.25">
      <c r="A1950" s="149"/>
      <c r="B1950" s="663"/>
      <c r="C1950" s="663"/>
      <c r="D1950" s="622"/>
      <c r="E1950" s="623"/>
      <c r="F1950" s="623"/>
      <c r="G1950" s="624"/>
      <c r="H1950" s="149"/>
      <c r="I1950" s="622"/>
      <c r="J1950" s="622"/>
      <c r="K1950" s="622"/>
    </row>
    <row r="1951" ht="14.25">
      <c r="A1951" s="149"/>
      <c r="B1951" s="663"/>
      <c r="C1951" s="663"/>
      <c r="D1951" s="622"/>
      <c r="E1951" s="623"/>
      <c r="F1951" s="623"/>
      <c r="G1951" s="624"/>
      <c r="H1951" s="149"/>
      <c r="I1951" s="622"/>
      <c r="J1951" s="622"/>
      <c r="K1951" s="622"/>
    </row>
    <row r="1952" ht="14.25">
      <c r="A1952" s="149"/>
      <c r="B1952" s="663"/>
      <c r="C1952" s="663"/>
      <c r="D1952" s="622"/>
      <c r="E1952" s="623"/>
      <c r="F1952" s="623"/>
      <c r="G1952" s="624"/>
      <c r="H1952" s="149"/>
      <c r="I1952" s="622"/>
      <c r="J1952" s="622"/>
      <c r="K1952" s="622"/>
    </row>
    <row r="1953" ht="14.25">
      <c r="A1953" s="149"/>
      <c r="B1953" s="663"/>
      <c r="C1953" s="663"/>
      <c r="D1953" s="622"/>
      <c r="E1953" s="623"/>
      <c r="F1953" s="623"/>
      <c r="G1953" s="624"/>
      <c r="H1953" s="149"/>
      <c r="I1953" s="622"/>
      <c r="J1953" s="622"/>
      <c r="K1953" s="622"/>
    </row>
    <row r="1954" ht="14.25">
      <c r="A1954" s="149"/>
      <c r="B1954" s="663"/>
      <c r="C1954" s="663"/>
      <c r="D1954" s="622"/>
      <c r="E1954" s="623"/>
      <c r="F1954" s="623"/>
      <c r="G1954" s="624"/>
      <c r="H1954" s="149"/>
      <c r="I1954" s="622"/>
      <c r="J1954" s="622"/>
      <c r="K1954" s="622"/>
    </row>
    <row r="1955" ht="14.25">
      <c r="A1955" s="149"/>
      <c r="B1955" s="663"/>
      <c r="C1955" s="663"/>
      <c r="D1955" s="622"/>
      <c r="E1955" s="623"/>
      <c r="F1955" s="623"/>
      <c r="G1955" s="624"/>
      <c r="H1955" s="149"/>
      <c r="I1955" s="622"/>
      <c r="J1955" s="622"/>
      <c r="K1955" s="622"/>
    </row>
    <row r="1956" ht="14.25">
      <c r="A1956" s="149"/>
      <c r="B1956" s="663"/>
      <c r="C1956" s="663"/>
      <c r="D1956" s="622"/>
      <c r="E1956" s="623"/>
      <c r="F1956" s="623"/>
      <c r="G1956" s="624"/>
      <c r="H1956" s="149"/>
      <c r="I1956" s="622"/>
      <c r="J1956" s="622"/>
      <c r="K1956" s="622"/>
    </row>
    <row r="1957" ht="14.25">
      <c r="A1957" s="149"/>
      <c r="B1957" s="663"/>
      <c r="C1957" s="663"/>
      <c r="D1957" s="622"/>
      <c r="E1957" s="623"/>
      <c r="F1957" s="623"/>
      <c r="G1957" s="624"/>
      <c r="H1957" s="149"/>
      <c r="I1957" s="622"/>
      <c r="J1957" s="622"/>
      <c r="K1957" s="622"/>
    </row>
    <row r="1958" ht="14.25">
      <c r="A1958" s="149"/>
      <c r="B1958" s="663"/>
      <c r="C1958" s="663"/>
      <c r="D1958" s="622"/>
      <c r="E1958" s="623"/>
      <c r="F1958" s="623"/>
      <c r="G1958" s="624"/>
      <c r="H1958" s="149"/>
      <c r="I1958" s="622"/>
      <c r="J1958" s="622"/>
      <c r="K1958" s="622"/>
    </row>
    <row r="1959" ht="14.25">
      <c r="A1959" s="149"/>
      <c r="B1959" s="663"/>
      <c r="C1959" s="663"/>
      <c r="D1959" s="622"/>
      <c r="E1959" s="623"/>
      <c r="F1959" s="623"/>
      <c r="G1959" s="624"/>
      <c r="H1959" s="149"/>
      <c r="I1959" s="622"/>
      <c r="J1959" s="622"/>
      <c r="K1959" s="622"/>
    </row>
    <row r="1960" ht="14.25">
      <c r="A1960" s="149"/>
      <c r="B1960" s="663"/>
      <c r="C1960" s="663"/>
      <c r="D1960" s="622"/>
      <c r="E1960" s="623"/>
      <c r="F1960" s="623"/>
      <c r="G1960" s="624"/>
      <c r="H1960" s="149"/>
      <c r="I1960" s="622"/>
      <c r="J1960" s="622"/>
      <c r="K1960" s="622"/>
    </row>
    <row r="1961" ht="14.25">
      <c r="A1961" s="149"/>
      <c r="B1961" s="663"/>
      <c r="C1961" s="663"/>
      <c r="D1961" s="622"/>
      <c r="E1961" s="623"/>
      <c r="F1961" s="623"/>
      <c r="G1961" s="624"/>
      <c r="H1961" s="149"/>
      <c r="I1961" s="622"/>
      <c r="J1961" s="622"/>
      <c r="K1961" s="622"/>
    </row>
    <row r="1962" ht="14.25">
      <c r="A1962" s="149"/>
      <c r="B1962" s="663"/>
      <c r="C1962" s="663"/>
      <c r="D1962" s="622"/>
      <c r="E1962" s="623"/>
      <c r="F1962" s="623"/>
      <c r="G1962" s="624"/>
      <c r="H1962" s="149"/>
      <c r="I1962" s="622"/>
      <c r="J1962" s="622"/>
      <c r="K1962" s="622"/>
    </row>
    <row r="1963" ht="14.25">
      <c r="A1963" s="149"/>
      <c r="B1963" s="663"/>
      <c r="C1963" s="663"/>
      <c r="D1963" s="622"/>
      <c r="E1963" s="623"/>
      <c r="F1963" s="623"/>
      <c r="G1963" s="624"/>
      <c r="H1963" s="149"/>
      <c r="I1963" s="622"/>
      <c r="J1963" s="622"/>
      <c r="K1963" s="622"/>
    </row>
    <row r="1964" ht="14.25">
      <c r="A1964" s="149"/>
      <c r="B1964" s="663"/>
      <c r="C1964" s="663"/>
      <c r="D1964" s="622"/>
      <c r="E1964" s="623"/>
      <c r="F1964" s="623"/>
      <c r="G1964" s="624"/>
      <c r="H1964" s="149"/>
      <c r="I1964" s="622"/>
      <c r="J1964" s="622"/>
      <c r="K1964" s="622"/>
    </row>
    <row r="1965" ht="14.25">
      <c r="A1965" s="149"/>
      <c r="B1965" s="663"/>
      <c r="C1965" s="663"/>
      <c r="D1965" s="622"/>
      <c r="E1965" s="623"/>
      <c r="F1965" s="623"/>
      <c r="G1965" s="624"/>
      <c r="H1965" s="149"/>
      <c r="I1965" s="622"/>
      <c r="J1965" s="622"/>
      <c r="K1965" s="622"/>
    </row>
    <row r="1966" ht="14.25">
      <c r="A1966" s="149"/>
      <c r="B1966" s="663"/>
      <c r="C1966" s="663"/>
      <c r="D1966" s="622"/>
      <c r="E1966" s="623"/>
      <c r="F1966" s="623"/>
      <c r="G1966" s="624"/>
      <c r="H1966" s="149"/>
      <c r="I1966" s="622"/>
      <c r="J1966" s="622"/>
      <c r="K1966" s="622"/>
    </row>
    <row r="1967" ht="14.25">
      <c r="A1967" s="149"/>
      <c r="B1967" s="663"/>
      <c r="C1967" s="663"/>
      <c r="D1967" s="622"/>
      <c r="E1967" s="623"/>
      <c r="F1967" s="623"/>
      <c r="G1967" s="624"/>
      <c r="H1967" s="149"/>
      <c r="I1967" s="622"/>
      <c r="J1967" s="622"/>
      <c r="K1967" s="622"/>
    </row>
    <row r="1968" ht="14.25">
      <c r="A1968" s="149"/>
      <c r="B1968" s="663"/>
      <c r="C1968" s="663"/>
      <c r="D1968" s="622"/>
      <c r="E1968" s="623"/>
      <c r="F1968" s="623"/>
      <c r="G1968" s="624"/>
      <c r="H1968" s="149"/>
      <c r="I1968" s="622"/>
      <c r="J1968" s="622"/>
      <c r="K1968" s="622"/>
    </row>
    <row r="1969" ht="14.25">
      <c r="A1969" s="149"/>
      <c r="B1969" s="663"/>
      <c r="C1969" s="663"/>
      <c r="D1969" s="622"/>
      <c r="E1969" s="623"/>
      <c r="F1969" s="623"/>
      <c r="G1969" s="624"/>
      <c r="H1969" s="149"/>
      <c r="I1969" s="622"/>
      <c r="J1969" s="622"/>
      <c r="K1969" s="622"/>
    </row>
    <row r="1970" ht="14.25">
      <c r="A1970" s="149"/>
      <c r="B1970" s="663"/>
      <c r="C1970" s="663"/>
      <c r="D1970" s="622"/>
      <c r="E1970" s="623"/>
      <c r="F1970" s="623"/>
      <c r="G1970" s="624"/>
      <c r="H1970" s="149"/>
      <c r="I1970" s="622"/>
      <c r="J1970" s="622"/>
      <c r="K1970" s="622"/>
    </row>
    <row r="1971" ht="14.25">
      <c r="A1971" s="149"/>
      <c r="B1971" s="663"/>
      <c r="C1971" s="663"/>
      <c r="D1971" s="622"/>
      <c r="E1971" s="623"/>
      <c r="F1971" s="623"/>
      <c r="G1971" s="624"/>
      <c r="H1971" s="149"/>
      <c r="I1971" s="622"/>
      <c r="J1971" s="622"/>
      <c r="K1971" s="622"/>
    </row>
    <row r="1972" ht="14.25">
      <c r="A1972" s="149"/>
      <c r="B1972" s="663"/>
      <c r="C1972" s="663"/>
      <c r="D1972" s="622"/>
      <c r="E1972" s="623"/>
      <c r="F1972" s="623"/>
      <c r="G1972" s="624"/>
      <c r="H1972" s="149"/>
      <c r="I1972" s="622"/>
      <c r="J1972" s="622"/>
      <c r="K1972" s="622"/>
    </row>
    <row r="1973" ht="14.25">
      <c r="A1973" s="149"/>
      <c r="B1973" s="663"/>
      <c r="C1973" s="663"/>
      <c r="D1973" s="622"/>
      <c r="E1973" s="623"/>
      <c r="F1973" s="623"/>
      <c r="G1973" s="624"/>
      <c r="H1973" s="149"/>
      <c r="I1973" s="622"/>
      <c r="J1973" s="622"/>
      <c r="K1973" s="622"/>
    </row>
    <row r="1974" ht="14.25">
      <c r="A1974" s="149"/>
      <c r="B1974" s="663"/>
      <c r="C1974" s="663"/>
      <c r="D1974" s="622"/>
      <c r="E1974" s="623"/>
      <c r="F1974" s="623"/>
      <c r="G1974" s="624"/>
      <c r="H1974" s="149"/>
      <c r="I1974" s="622"/>
      <c r="J1974" s="622"/>
      <c r="K1974" s="622"/>
    </row>
    <row r="1975" ht="14.25">
      <c r="A1975" s="149"/>
      <c r="B1975" s="663"/>
      <c r="C1975" s="663"/>
      <c r="D1975" s="622"/>
      <c r="E1975" s="623"/>
      <c r="F1975" s="623"/>
      <c r="G1975" s="624"/>
      <c r="H1975" s="149"/>
      <c r="I1975" s="622"/>
      <c r="J1975" s="622"/>
      <c r="K1975" s="622"/>
    </row>
    <row r="1976" ht="14.25">
      <c r="A1976" s="149"/>
      <c r="B1976" s="663"/>
      <c r="C1976" s="663"/>
      <c r="D1976" s="622"/>
      <c r="E1976" s="623"/>
      <c r="F1976" s="623"/>
      <c r="G1976" s="624"/>
      <c r="H1976" s="149"/>
      <c r="I1976" s="622"/>
      <c r="J1976" s="622"/>
      <c r="K1976" s="622"/>
    </row>
    <row r="1977" ht="14.25">
      <c r="A1977" s="149"/>
      <c r="B1977" s="663"/>
      <c r="C1977" s="663"/>
      <c r="D1977" s="622"/>
      <c r="E1977" s="623"/>
      <c r="F1977" s="623"/>
      <c r="G1977" s="624"/>
      <c r="H1977" s="149"/>
      <c r="I1977" s="622"/>
      <c r="J1977" s="622"/>
      <c r="K1977" s="622"/>
    </row>
    <row r="1978" ht="14.25">
      <c r="A1978" s="149"/>
      <c r="B1978" s="663"/>
      <c r="C1978" s="663"/>
      <c r="D1978" s="622"/>
      <c r="E1978" s="623"/>
      <c r="F1978" s="623"/>
      <c r="G1978" s="624"/>
      <c r="H1978" s="149"/>
      <c r="I1978" s="622"/>
      <c r="J1978" s="622"/>
      <c r="K1978" s="622"/>
    </row>
    <row r="1979" ht="14.25">
      <c r="A1979" s="149"/>
      <c r="B1979" s="663"/>
      <c r="C1979" s="663"/>
      <c r="D1979" s="622"/>
      <c r="E1979" s="623"/>
      <c r="F1979" s="623"/>
      <c r="G1979" s="624"/>
      <c r="H1979" s="149"/>
      <c r="I1979" s="622"/>
      <c r="J1979" s="622"/>
      <c r="K1979" s="622"/>
    </row>
    <row r="1980" ht="14.25">
      <c r="A1980" s="149"/>
      <c r="B1980" s="663"/>
      <c r="C1980" s="663"/>
      <c r="D1980" s="622"/>
      <c r="E1980" s="623"/>
      <c r="F1980" s="623"/>
      <c r="G1980" s="624"/>
      <c r="H1980" s="149"/>
      <c r="I1980" s="622"/>
      <c r="J1980" s="622"/>
      <c r="K1980" s="622"/>
    </row>
    <row r="1981" ht="14.25">
      <c r="A1981" s="149"/>
      <c r="B1981" s="663"/>
      <c r="C1981" s="663"/>
      <c r="D1981" s="622"/>
      <c r="E1981" s="623"/>
      <c r="F1981" s="623"/>
      <c r="G1981" s="624"/>
      <c r="H1981" s="149"/>
      <c r="I1981" s="622"/>
      <c r="J1981" s="622"/>
      <c r="K1981" s="622"/>
    </row>
    <row r="1982" ht="14.25">
      <c r="A1982" s="149"/>
      <c r="B1982" s="663"/>
      <c r="C1982" s="663"/>
      <c r="D1982" s="622"/>
      <c r="E1982" s="623"/>
      <c r="F1982" s="623"/>
      <c r="G1982" s="624"/>
      <c r="H1982" s="149"/>
      <c r="I1982" s="622"/>
      <c r="J1982" s="622"/>
      <c r="K1982" s="622"/>
    </row>
    <row r="1983" ht="14.25">
      <c r="A1983" s="149"/>
      <c r="B1983" s="663"/>
      <c r="C1983" s="663"/>
      <c r="D1983" s="622"/>
      <c r="E1983" s="623"/>
      <c r="F1983" s="623"/>
      <c r="G1983" s="624"/>
      <c r="H1983" s="149"/>
      <c r="I1983" s="622"/>
      <c r="J1983" s="622"/>
      <c r="K1983" s="622"/>
    </row>
    <row r="1984" ht="14.25">
      <c r="A1984" s="149"/>
      <c r="B1984" s="663"/>
      <c r="C1984" s="663"/>
      <c r="D1984" s="622"/>
      <c r="E1984" s="623"/>
      <c r="F1984" s="623"/>
      <c r="G1984" s="624"/>
      <c r="H1984" s="149"/>
      <c r="I1984" s="622"/>
      <c r="J1984" s="622"/>
      <c r="K1984" s="622"/>
    </row>
    <row r="1985" ht="14.25">
      <c r="A1985" s="149"/>
      <c r="B1985" s="663"/>
      <c r="C1985" s="663"/>
      <c r="D1985" s="622"/>
      <c r="E1985" s="623"/>
      <c r="F1985" s="623"/>
      <c r="G1985" s="624"/>
      <c r="H1985" s="149"/>
      <c r="I1985" s="622"/>
      <c r="J1985" s="622"/>
      <c r="K1985" s="622"/>
    </row>
    <row r="1986" ht="14.25">
      <c r="A1986" s="149"/>
      <c r="B1986" s="663"/>
      <c r="C1986" s="663"/>
      <c r="D1986" s="622"/>
      <c r="E1986" s="623"/>
      <c r="F1986" s="623"/>
      <c r="G1986" s="624"/>
      <c r="H1986" s="149"/>
      <c r="I1986" s="622"/>
      <c r="J1986" s="622"/>
      <c r="K1986" s="622"/>
    </row>
    <row r="1987" ht="14.25">
      <c r="A1987" s="149"/>
      <c r="B1987" s="663"/>
      <c r="C1987" s="663"/>
      <c r="D1987" s="622"/>
      <c r="E1987" s="623"/>
      <c r="F1987" s="623"/>
      <c r="G1987" s="624"/>
      <c r="H1987" s="149"/>
      <c r="I1987" s="622"/>
      <c r="J1987" s="622"/>
      <c r="K1987" s="622"/>
    </row>
  </sheetData>
  <sheetProtection autoFilter="0" deleteColumns="1" deleteRows="1" formatCells="0" formatColumns="0" formatRows="1" insertColumns="1" insertHyperlinks="1" insertRows="1" pivotTables="1" selectLockedCells="0" selectUnlockedCells="0" sheet="0" sort="0"/>
  <protectedRanges>
    <protectedRange name="инфобезникилохи" sqref="G2:L56 H57:L57 H58:L58 H59:L59 H60:L60 H61:L61 H62:L62 H63:L63 H64:L64 H65:L65 H66:L66 H67:L67 H68:L68 H69:L69 G70:L1719"/>
    <protectedRange name="инфобезникилохи_1" sqref="G60"/>
    <protectedRange name="инфобезникилохи_1_1" sqref="G57"/>
    <protectedRange name="инфобезникилохи_2" sqref="G58"/>
    <protectedRange name="инфобезникилохи_3" sqref="G59"/>
    <protectedRange name="инфобезникилохи_4" sqref="G68"/>
    <protectedRange name="инфобезникилохи_1_3" sqref="G69"/>
    <protectedRange name="инфобезникилохи_1_4" sqref="G66"/>
    <protectedRange name="инфобезникилохи_5" sqref="G63"/>
    <protectedRange name="инфобезникилохи_6" sqref="G64"/>
    <protectedRange name="инфобезникилохи_1_4_1" sqref="G65"/>
    <protectedRange name="инфобезникилохи_1_4_2" sqref="G61"/>
    <protectedRange name="инфобезникилохи_1_4_2_1" sqref="G62"/>
    <protectedRange name="инфобезникилохи_1_4_3" sqref="G67"/>
  </protectedRanges>
  <autoFilter ref="A1:L590"/>
  <printOptions headings="0" gridLines="0"/>
  <pageMargins left="0.70078740157480324" right="0.70078740157480324" top="0.75196850393700776" bottom="0.75196850393700776" header="0.29999999999999999" footer="0.29999999999999999"/>
  <pageSetup paperSize="9" scale="62" firstPageNumber="1" fitToWidth="1" fitToHeight="0" pageOrder="downThenOver" orientation="landscape" usePrinterDefaults="1" blackAndWhite="0" draft="0" cellComments="none" useFirstPageNumber="1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style="379" width="6.57421875"/>
    <col customWidth="1" min="2" max="2" style="379" width="40.8515625"/>
    <col customWidth="1" min="3" max="3" style="379" width="32.8515625"/>
    <col bestFit="1" customWidth="1" min="4" max="4" style="454" width="12.28125"/>
    <col customWidth="1" min="5" max="5" style="379" width="29.57421875"/>
    <col customWidth="1" min="6" max="6" style="379" width="34.28125"/>
    <col customWidth="1" min="7" max="7" style="665" width="13.140625"/>
    <col customWidth="1" min="8" max="8" style="665" width="12.140625"/>
    <col customWidth="1" min="9" max="9" style="379" width="12.421875"/>
    <col customWidth="1" min="10" max="10" style="379" width="16.00390625"/>
    <col customWidth="1" min="11" max="11" style="379" width="12.57421875"/>
    <col customWidth="1" min="12" max="12" style="666" width="14.7109375"/>
    <col customWidth="1" min="13" max="13" style="666" width="20.421875"/>
    <col customWidth="1" min="14" max="14" style="379" width="9.140625"/>
    <col customWidth="1" min="15" max="15" style="379" width="24.8515625"/>
    <col min="16" max="16384" style="379" width="9.140625"/>
  </cols>
  <sheetData>
    <row r="1" ht="42.75">
      <c r="A1" s="498" t="s">
        <v>1589</v>
      </c>
      <c r="B1" s="499" t="s">
        <v>811</v>
      </c>
      <c r="C1" s="499" t="s">
        <v>812</v>
      </c>
      <c r="D1" s="499" t="s">
        <v>457</v>
      </c>
      <c r="E1" s="499" t="s">
        <v>458</v>
      </c>
      <c r="F1" s="499" t="s">
        <v>1590</v>
      </c>
      <c r="G1" s="6" t="s">
        <v>817</v>
      </c>
      <c r="H1" s="6" t="s">
        <v>12</v>
      </c>
      <c r="I1" s="499" t="s">
        <v>1388</v>
      </c>
      <c r="J1" s="499" t="s">
        <v>1591</v>
      </c>
      <c r="K1" s="499" t="s">
        <v>1592</v>
      </c>
      <c r="L1" s="667" t="s">
        <v>1593</v>
      </c>
      <c r="M1" s="667" t="s">
        <v>1594</v>
      </c>
      <c r="N1" s="668" t="s">
        <v>1382</v>
      </c>
    </row>
    <row r="2" ht="24">
      <c r="A2" s="502">
        <v>1</v>
      </c>
      <c r="B2" s="503" t="s">
        <v>16</v>
      </c>
      <c r="C2" s="503" t="s">
        <v>1595</v>
      </c>
      <c r="D2" s="515">
        <f>IFERROR(INDEX('показатель 504-п'!E:E,MATCH('УУС'!N2,'показатель 504-п'!T:T,0)),"")</f>
        <v>125</v>
      </c>
      <c r="E2" s="515" t="s">
        <v>1596</v>
      </c>
      <c r="F2" s="503" t="s">
        <v>1597</v>
      </c>
      <c r="G2" s="494" t="str">
        <f>IFERROR(INDEX('УЦН 2.0'!H:H,MATCH('УУС'!N2,'УЦН 2.0'!L:L,0)),"")</f>
        <v/>
      </c>
      <c r="H2" s="494" t="str">
        <f>IFERROR(INDEX('ПРТС'!H:H,MATCH('УУС'!N2,'ПРТС'!P:P,0)),"")</f>
        <v/>
      </c>
      <c r="I2" s="669" t="str">
        <f>IFERROR(INDEX('показатель 504-п'!J:J,MATCH('УУС'!N2,'показатель 504-п'!T:T,0)),"")</f>
        <v xml:space="preserve">3G хор</v>
      </c>
      <c r="J2" s="668" t="s">
        <v>1598</v>
      </c>
      <c r="K2" s="515" t="s">
        <v>1599</v>
      </c>
      <c r="L2" s="670" t="s">
        <v>1600</v>
      </c>
      <c r="M2" s="670">
        <v>70182400240022</v>
      </c>
      <c r="N2" s="515">
        <v>2</v>
      </c>
      <c r="O2" s="379"/>
      <c r="P2" s="379"/>
      <c r="Q2" s="379"/>
      <c r="R2" s="379"/>
      <c r="S2" s="379"/>
      <c r="U2" s="379"/>
      <c r="V2" s="379"/>
    </row>
    <row r="3" ht="24">
      <c r="A3" s="502">
        <v>2</v>
      </c>
      <c r="B3" s="503" t="s">
        <v>16</v>
      </c>
      <c r="C3" s="503" t="s">
        <v>1601</v>
      </c>
      <c r="D3" s="515">
        <f>IFERROR(INDEX('показатель 504-п'!E:E,MATCH('УУС'!N3,'показатель 504-п'!T:T,0)),"")</f>
        <v>439</v>
      </c>
      <c r="E3" s="515" t="s">
        <v>1596</v>
      </c>
      <c r="F3" s="503" t="s">
        <v>1602</v>
      </c>
      <c r="G3" s="494" t="str">
        <f>IFERROR(INDEX('УЦН 2.0'!H:H,MATCH('УУС'!N3,'УЦН 2.0'!L:L,0)),"")</f>
        <v/>
      </c>
      <c r="H3" s="494" t="str">
        <f>IFERROR(INDEX('ПРТС'!H:H,MATCH('УУС'!N3,'ПРТС'!P:P,0)),"")</f>
        <v/>
      </c>
      <c r="I3" s="669" t="str">
        <f>IFERROR(INDEX('показатель 504-п'!J:J,MATCH('УУС'!N3,'показатель 504-п'!T:T,0)),"")</f>
        <v xml:space="preserve">3G хор</v>
      </c>
      <c r="J3" s="515" t="s">
        <v>1598</v>
      </c>
      <c r="K3" s="515" t="s">
        <v>1599</v>
      </c>
      <c r="L3" s="670" t="s">
        <v>1603</v>
      </c>
      <c r="M3" s="670">
        <v>70182400240005</v>
      </c>
      <c r="N3" s="515">
        <v>6</v>
      </c>
      <c r="O3" s="379"/>
      <c r="P3" s="379"/>
      <c r="Q3" s="379"/>
      <c r="R3" s="379"/>
      <c r="S3" s="379"/>
      <c r="U3" s="379"/>
      <c r="V3" s="379"/>
    </row>
    <row r="4" ht="24">
      <c r="A4" s="502">
        <v>3</v>
      </c>
      <c r="B4" s="503" t="s">
        <v>16</v>
      </c>
      <c r="C4" s="503" t="s">
        <v>1604</v>
      </c>
      <c r="D4" s="515">
        <f>IFERROR(INDEX('показатель 504-п'!E:E,MATCH('УУС'!N4,'показатель 504-п'!T:T,0)),"")</f>
        <v>71</v>
      </c>
      <c r="E4" s="515" t="s">
        <v>1596</v>
      </c>
      <c r="F4" s="503" t="s">
        <v>1605</v>
      </c>
      <c r="G4" s="494" t="str">
        <f>IFERROR(INDEX('УЦН 2.0'!H:H,MATCH('УУС'!N4,'УЦН 2.0'!L:L,0)),"")</f>
        <v/>
      </c>
      <c r="H4" s="494" t="str">
        <f>IFERROR(INDEX('ПРТС'!H:H,MATCH('УУС'!N4,'ПРТС'!P:P,0)),"")</f>
        <v/>
      </c>
      <c r="I4" s="669" t="str">
        <f>IFERROR(INDEX('показатель 504-п'!J:J,MATCH('УУС'!N4,'показатель 504-п'!T:T,0)),"")</f>
        <v>-</v>
      </c>
      <c r="J4" s="515" t="s">
        <v>1598</v>
      </c>
      <c r="K4" s="515" t="s">
        <v>1599</v>
      </c>
      <c r="L4" s="670" t="s">
        <v>1600</v>
      </c>
      <c r="M4" s="670">
        <v>70182400240013</v>
      </c>
      <c r="N4" s="515">
        <v>9</v>
      </c>
      <c r="O4" s="379"/>
      <c r="P4" s="379"/>
      <c r="Q4" s="379"/>
      <c r="R4" s="379"/>
      <c r="S4" s="379"/>
      <c r="U4" s="379"/>
      <c r="V4" s="379"/>
    </row>
    <row r="5" ht="24">
      <c r="A5" s="502">
        <v>4</v>
      </c>
      <c r="B5" s="503" t="s">
        <v>16</v>
      </c>
      <c r="C5" s="503" t="s">
        <v>1606</v>
      </c>
      <c r="D5" s="515">
        <f>IFERROR(INDEX('показатель 504-п'!E:E,MATCH('УУС'!N5,'показатель 504-п'!T:T,0)),"")</f>
        <v>24</v>
      </c>
      <c r="E5" s="515" t="s">
        <v>1607</v>
      </c>
      <c r="F5" s="503" t="s">
        <v>878</v>
      </c>
      <c r="G5" s="494" t="str">
        <f>IFERROR(INDEX('УЦН 2.0'!H:H,MATCH('УУС'!N5,'УЦН 2.0'!L:L,0)),"")</f>
        <v/>
      </c>
      <c r="H5" s="494" t="str">
        <f>IFERROR(INDEX('ПРТС'!H:H,MATCH('УУС'!N5,'ПРТС'!P:P,0)),"")</f>
        <v/>
      </c>
      <c r="I5" s="669" t="str">
        <f>IFERROR(INDEX('показатель 504-п'!J:J,MATCH('УУС'!N5,'показатель 504-п'!T:T,0)),"")</f>
        <v xml:space="preserve">2G низ</v>
      </c>
      <c r="J5" s="515" t="s">
        <v>1598</v>
      </c>
      <c r="K5" s="515" t="s">
        <v>1599</v>
      </c>
      <c r="L5" s="670" t="s">
        <v>1608</v>
      </c>
      <c r="M5" s="670">
        <v>6012400001467</v>
      </c>
      <c r="N5" s="508">
        <v>10</v>
      </c>
      <c r="O5" s="379"/>
      <c r="P5" s="379"/>
      <c r="Q5" s="379"/>
      <c r="R5" s="379"/>
      <c r="S5" s="379"/>
      <c r="U5" s="379"/>
      <c r="V5" s="379"/>
    </row>
    <row r="6" ht="24">
      <c r="A6" s="502">
        <v>5</v>
      </c>
      <c r="B6" s="503" t="s">
        <v>16</v>
      </c>
      <c r="C6" s="503" t="s">
        <v>1609</v>
      </c>
      <c r="D6" s="515">
        <f>IFERROR(INDEX('показатель 504-п'!E:E,MATCH('УУС'!N6,'показатель 504-п'!T:T,0)),"")</f>
        <v>329</v>
      </c>
      <c r="E6" s="515" t="s">
        <v>1596</v>
      </c>
      <c r="F6" s="503" t="s">
        <v>1610</v>
      </c>
      <c r="G6" s="494">
        <f>IFERROR(INDEX('УЦН 2.0'!H:H,MATCH('УУС'!N6,'УЦН 2.0'!L:L,0)),"")</f>
        <v>2024</v>
      </c>
      <c r="H6" s="494" t="str">
        <f>IFERROR(INDEX('ПРТС'!H:H,MATCH('УУС'!N6,'ПРТС'!P:P,0)),"")</f>
        <v/>
      </c>
      <c r="I6" s="669" t="str">
        <f>IFERROR(INDEX('показатель 504-п'!J:J,MATCH('УУС'!N6,'показатель 504-п'!T:T,0)),"")</f>
        <v xml:space="preserve">2G низ</v>
      </c>
      <c r="J6" s="515" t="s">
        <v>1598</v>
      </c>
      <c r="K6" s="515" t="s">
        <v>1599</v>
      </c>
      <c r="L6" s="670" t="s">
        <v>1600</v>
      </c>
      <c r="M6" s="670">
        <v>70182405106004</v>
      </c>
      <c r="N6" s="515">
        <v>17</v>
      </c>
      <c r="O6" s="379"/>
      <c r="P6" s="379"/>
      <c r="Q6" s="379"/>
      <c r="R6" s="379"/>
      <c r="S6" s="379"/>
      <c r="T6" s="379"/>
      <c r="U6" s="379"/>
      <c r="V6" s="379"/>
    </row>
    <row r="7" ht="21">
      <c r="A7" s="502">
        <v>6</v>
      </c>
      <c r="B7" s="503" t="s">
        <v>16</v>
      </c>
      <c r="C7" s="503" t="s">
        <v>1611</v>
      </c>
      <c r="D7" s="515">
        <f>IFERROR(INDEX('показатель 504-п'!E:E,MATCH('УУС'!N7,'показатель 504-п'!T:T,0)),"")</f>
        <v>321</v>
      </c>
      <c r="E7" s="515" t="s">
        <v>1596</v>
      </c>
      <c r="F7" s="503" t="s">
        <v>1612</v>
      </c>
      <c r="G7" s="494" t="str">
        <f>IFERROR(INDEX('УЦН 2.0'!H:H,MATCH('УУС'!N7,'УЦН 2.0'!L:L,0)),"")</f>
        <v/>
      </c>
      <c r="H7" s="494" t="str">
        <f>IFERROR(INDEX('ПРТС'!H:H,MATCH('УУС'!N7,'ПРТС'!P:P,0)),"")</f>
        <v/>
      </c>
      <c r="I7" s="669" t="str">
        <f>IFERROR(INDEX('показатель 504-п'!J:J,MATCH('УУС'!N7,'показатель 504-п'!T:T,0)),"")</f>
        <v xml:space="preserve">3G хор</v>
      </c>
      <c r="J7" s="515" t="s">
        <v>1598</v>
      </c>
      <c r="K7" s="515" t="s">
        <v>1599</v>
      </c>
      <c r="L7" s="670" t="s">
        <v>1600</v>
      </c>
      <c r="M7" s="670">
        <v>70182400240018</v>
      </c>
      <c r="N7" s="515">
        <v>21</v>
      </c>
      <c r="O7" s="379"/>
      <c r="P7" s="379"/>
      <c r="Q7" s="379"/>
      <c r="R7" s="379"/>
      <c r="S7" s="379"/>
      <c r="U7" s="379"/>
      <c r="V7" s="379"/>
    </row>
    <row r="8" ht="24">
      <c r="A8" s="502">
        <v>7</v>
      </c>
      <c r="B8" s="671" t="s">
        <v>16</v>
      </c>
      <c r="C8" s="672" t="s">
        <v>1613</v>
      </c>
      <c r="D8" s="515">
        <f>IFERROR(INDEX('показатель 504-п'!E:E,MATCH('УУС'!N8,'показатель 504-п'!T:T,0)),"")</f>
        <v>92</v>
      </c>
      <c r="E8" s="673" t="s">
        <v>1596</v>
      </c>
      <c r="F8" s="671" t="s">
        <v>1614</v>
      </c>
      <c r="G8" s="494" t="str">
        <f>IFERROR(INDEX('УЦН 2.0'!H:H,MATCH('УУС'!N8,'УЦН 2.0'!L:L,0)),"")</f>
        <v/>
      </c>
      <c r="H8" s="494" t="str">
        <f>IFERROR(INDEX('ПРТС'!H:H,MATCH('УУС'!N8,'ПРТС'!P:P,0)),"")</f>
        <v/>
      </c>
      <c r="I8" s="669" t="str">
        <f>IFERROR(INDEX('показатель 504-п'!J:J,MATCH('УУС'!N8,'показатель 504-п'!T:T,0)),"")</f>
        <v xml:space="preserve">2G низ</v>
      </c>
      <c r="J8" s="673" t="s">
        <v>1598</v>
      </c>
      <c r="K8" s="673" t="s">
        <v>1599</v>
      </c>
      <c r="L8" s="674" t="s">
        <v>1600</v>
      </c>
      <c r="M8" s="674">
        <v>70182400240032</v>
      </c>
      <c r="N8" s="673">
        <v>22</v>
      </c>
      <c r="O8" s="675"/>
      <c r="P8" s="379"/>
      <c r="Q8" s="379"/>
      <c r="R8" s="379"/>
      <c r="S8" s="379"/>
      <c r="U8" s="379"/>
      <c r="V8" s="379"/>
    </row>
    <row r="9" ht="24">
      <c r="A9" s="502">
        <v>8</v>
      </c>
      <c r="B9" s="503" t="s">
        <v>16</v>
      </c>
      <c r="C9" s="503" t="s">
        <v>1615</v>
      </c>
      <c r="D9" s="515">
        <f>IFERROR(INDEX('показатель 504-п'!E:E,MATCH('УУС'!N9,'показатель 504-п'!T:T,0)),"")</f>
        <v>52</v>
      </c>
      <c r="E9" s="515" t="s">
        <v>1596</v>
      </c>
      <c r="F9" s="503" t="s">
        <v>1616</v>
      </c>
      <c r="G9" s="494" t="str">
        <f>IFERROR(INDEX('УЦН 2.0'!H:H,MATCH('УУС'!N9,'УЦН 2.0'!L:L,0)),"")</f>
        <v/>
      </c>
      <c r="H9" s="494" t="str">
        <f>IFERROR(INDEX('ПРТС'!H:H,MATCH('УУС'!N9,'ПРТС'!P:P,0)),"")</f>
        <v/>
      </c>
      <c r="I9" s="669" t="str">
        <f>IFERROR(INDEX('показатель 504-п'!J:J,MATCH('УУС'!N9,'показатель 504-п'!T:T,0)),"")</f>
        <v xml:space="preserve">2G низ</v>
      </c>
      <c r="J9" s="515" t="s">
        <v>1598</v>
      </c>
      <c r="K9" s="515" t="s">
        <v>1599</v>
      </c>
      <c r="L9" s="670" t="s">
        <v>1600</v>
      </c>
      <c r="M9" s="670">
        <v>70182400240044</v>
      </c>
      <c r="N9" s="515">
        <v>25</v>
      </c>
      <c r="O9" s="379"/>
      <c r="P9" s="379"/>
      <c r="Q9" s="379"/>
      <c r="R9" s="379"/>
      <c r="S9" s="379"/>
      <c r="T9" s="379"/>
      <c r="U9" s="379"/>
      <c r="V9" s="379"/>
    </row>
    <row r="10" ht="24">
      <c r="A10" s="502">
        <v>9</v>
      </c>
      <c r="B10" s="503" t="s">
        <v>16</v>
      </c>
      <c r="C10" s="503" t="s">
        <v>1617</v>
      </c>
      <c r="D10" s="515">
        <f>IFERROR(INDEX('показатель 504-п'!E:E,MATCH('УУС'!N10,'показатель 504-п'!T:T,0)),"")</f>
        <v>126</v>
      </c>
      <c r="E10" s="515" t="s">
        <v>1596</v>
      </c>
      <c r="F10" s="503" t="s">
        <v>933</v>
      </c>
      <c r="G10" s="494">
        <f>IFERROR(INDEX('УЦН 2.0'!H:H,MATCH('УУС'!N10,'УЦН 2.0'!L:L,0)),"")</f>
        <v>2024</v>
      </c>
      <c r="H10" s="494" t="str">
        <f>IFERROR(INDEX('ПРТС'!H:H,MATCH('УУС'!N10,'ПРТС'!P:P,0)),"")</f>
        <v/>
      </c>
      <c r="I10" s="669" t="str">
        <f>IFERROR(INDEX('показатель 504-п'!J:J,MATCH('УУС'!N10,'показатель 504-п'!T:T,0)),"")</f>
        <v xml:space="preserve">4G низ</v>
      </c>
      <c r="J10" s="515" t="s">
        <v>1598</v>
      </c>
      <c r="K10" s="515" t="s">
        <v>1599</v>
      </c>
      <c r="L10" s="670" t="s">
        <v>1600</v>
      </c>
      <c r="M10" s="670">
        <v>70182405106023</v>
      </c>
      <c r="N10" s="515">
        <v>26</v>
      </c>
      <c r="O10" s="379"/>
      <c r="P10" s="379"/>
      <c r="Q10" s="379"/>
      <c r="R10" s="379"/>
      <c r="S10" s="379"/>
      <c r="T10" s="379"/>
      <c r="U10" s="379"/>
      <c r="V10" s="379"/>
    </row>
    <row r="11" ht="24">
      <c r="A11" s="502">
        <v>10</v>
      </c>
      <c r="B11" s="503" t="s">
        <v>16</v>
      </c>
      <c r="C11" s="503" t="s">
        <v>1618</v>
      </c>
      <c r="D11" s="515">
        <f>IFERROR(INDEX('показатель 504-п'!E:E,MATCH('УУС'!N11,'показатель 504-п'!T:T,0)),"")</f>
        <v>24</v>
      </c>
      <c r="E11" s="515" t="s">
        <v>1607</v>
      </c>
      <c r="F11" s="503" t="s">
        <v>1619</v>
      </c>
      <c r="G11" s="494" t="str">
        <f>IFERROR(INDEX('УЦН 2.0'!H:H,MATCH('УУС'!N11,'УЦН 2.0'!L:L,0)),"")</f>
        <v/>
      </c>
      <c r="H11" s="494" t="str">
        <f>IFERROR(INDEX('ПРТС'!H:H,MATCH('УУС'!N11,'ПРТС'!P:P,0)),"")</f>
        <v/>
      </c>
      <c r="I11" s="669" t="str">
        <f>IFERROR(INDEX('показатель 504-п'!J:J,MATCH('УУС'!N11,'показатель 504-п'!T:T,0)),"")</f>
        <v xml:space="preserve">2G низ</v>
      </c>
      <c r="J11" s="515" t="s">
        <v>1598</v>
      </c>
      <c r="K11" s="515" t="s">
        <v>1599</v>
      </c>
      <c r="L11" s="670" t="s">
        <v>1608</v>
      </c>
      <c r="M11" s="670">
        <v>6012400001490</v>
      </c>
      <c r="N11" s="508">
        <v>31</v>
      </c>
      <c r="O11" s="379"/>
      <c r="P11" s="379"/>
      <c r="Q11" s="379"/>
      <c r="R11" s="379"/>
      <c r="S11" s="379"/>
      <c r="U11" s="379"/>
      <c r="V11" s="379"/>
    </row>
    <row r="12" ht="24">
      <c r="A12" s="502">
        <v>11</v>
      </c>
      <c r="B12" s="503" t="s">
        <v>16</v>
      </c>
      <c r="C12" s="503" t="s">
        <v>1620</v>
      </c>
      <c r="D12" s="515">
        <f>IFERROR(INDEX('показатель 504-п'!E:E,MATCH('УУС'!N12,'показатель 504-п'!T:T,0)),"")</f>
        <v>290</v>
      </c>
      <c r="E12" s="515" t="s">
        <v>1596</v>
      </c>
      <c r="F12" s="503" t="s">
        <v>1024</v>
      </c>
      <c r="G12" s="494" t="str">
        <f>IFERROR(INDEX('УЦН 2.0'!H:H,MATCH('УУС'!N12,'УЦН 2.0'!L:L,0)),"")</f>
        <v/>
      </c>
      <c r="H12" s="494">
        <f>IFERROR(INDEX('ПРТС'!H:H,MATCH('УУС'!N12,'ПРТС'!P:P,0)),"")</f>
        <v>2022</v>
      </c>
      <c r="I12" s="669" t="str">
        <f>IFERROR(INDEX('показатель 504-п'!J:J,MATCH('УУС'!N12,'показатель 504-п'!T:T,0)),"")</f>
        <v xml:space="preserve">4G хор</v>
      </c>
      <c r="J12" s="515" t="s">
        <v>1598</v>
      </c>
      <c r="K12" s="515" t="s">
        <v>1599</v>
      </c>
      <c r="L12" s="670" t="s">
        <v>1603</v>
      </c>
      <c r="M12" s="670">
        <v>70182400240011</v>
      </c>
      <c r="N12" s="515">
        <v>33</v>
      </c>
      <c r="O12" s="379"/>
      <c r="P12" s="379"/>
      <c r="Q12" s="379"/>
      <c r="R12" s="379"/>
      <c r="S12" s="379"/>
      <c r="U12" s="379"/>
      <c r="V12" s="379"/>
    </row>
    <row r="13" ht="24">
      <c r="A13" s="502">
        <v>12</v>
      </c>
      <c r="B13" s="503" t="s">
        <v>1621</v>
      </c>
      <c r="C13" s="503" t="s">
        <v>1622</v>
      </c>
      <c r="D13" s="515">
        <f>IFERROR(INDEX('показатель 504-п'!E:E,MATCH('УУС'!N13,'показатель 504-п'!T:T,0)),"")</f>
        <v>22</v>
      </c>
      <c r="E13" s="515" t="s">
        <v>1607</v>
      </c>
      <c r="F13" s="503" t="s">
        <v>866</v>
      </c>
      <c r="G13" s="494" t="str">
        <f>IFERROR(INDEX('УЦН 2.0'!H:H,MATCH('УУС'!N13,'УЦН 2.0'!L:L,0)),"")</f>
        <v/>
      </c>
      <c r="H13" s="494" t="str">
        <f>IFERROR(INDEX('ПРТС'!H:H,MATCH('УУС'!N13,'ПРТС'!P:P,0)),"")</f>
        <v/>
      </c>
      <c r="I13" s="669" t="str">
        <f>IFERROR(INDEX('показатель 504-п'!J:J,MATCH('УУС'!N13,'показатель 504-п'!T:T,0)),"")</f>
        <v xml:space="preserve">2G низ</v>
      </c>
      <c r="J13" s="515" t="s">
        <v>1598</v>
      </c>
      <c r="K13" s="515" t="s">
        <v>1599</v>
      </c>
      <c r="L13" s="670" t="s">
        <v>1608</v>
      </c>
      <c r="M13" s="670">
        <v>6012400001547</v>
      </c>
      <c r="N13" s="508">
        <v>39</v>
      </c>
      <c r="O13" s="379"/>
      <c r="P13" s="379"/>
      <c r="Q13" s="379"/>
      <c r="R13" s="379"/>
      <c r="S13" s="379"/>
      <c r="U13" s="379"/>
      <c r="V13" s="379"/>
    </row>
    <row r="14" ht="24">
      <c r="A14" s="502">
        <v>13</v>
      </c>
      <c r="B14" s="503" t="s">
        <v>16</v>
      </c>
      <c r="C14" s="503" t="s">
        <v>1623</v>
      </c>
      <c r="D14" s="515">
        <f>IFERROR(INDEX('показатель 504-п'!E:E,MATCH('УУС'!N14,'показатель 504-п'!T:T,0)),"")</f>
        <v>53</v>
      </c>
      <c r="E14" s="515" t="s">
        <v>1607</v>
      </c>
      <c r="F14" s="503" t="s">
        <v>1624</v>
      </c>
      <c r="G14" s="494" t="str">
        <f>IFERROR(INDEX('УЦН 2.0'!H:H,MATCH('УУС'!N14,'УЦН 2.0'!L:L,0)),"")</f>
        <v/>
      </c>
      <c r="H14" s="494" t="str">
        <f>IFERROR(INDEX('ПРТС'!H:H,MATCH('УУС'!N14,'ПРТС'!P:P,0)),"")</f>
        <v/>
      </c>
      <c r="I14" s="669" t="str">
        <f>IFERROR(INDEX('показатель 504-п'!J:J,MATCH('УУС'!N14,'показатель 504-п'!T:T,0)),"")</f>
        <v>-</v>
      </c>
      <c r="J14" s="515" t="s">
        <v>1598</v>
      </c>
      <c r="K14" s="515" t="s">
        <v>1599</v>
      </c>
      <c r="L14" s="670" t="s">
        <v>1608</v>
      </c>
      <c r="M14" s="670">
        <v>6012400002066</v>
      </c>
      <c r="N14" s="508">
        <v>41</v>
      </c>
      <c r="O14" s="379"/>
      <c r="P14" s="379"/>
      <c r="Q14" s="379"/>
      <c r="R14" s="379"/>
      <c r="S14" s="379"/>
      <c r="T14" s="379"/>
      <c r="U14" s="379"/>
      <c r="V14" s="379"/>
    </row>
    <row r="15" ht="24">
      <c r="A15" s="502">
        <v>14</v>
      </c>
      <c r="B15" s="503" t="s">
        <v>16</v>
      </c>
      <c r="C15" s="503" t="s">
        <v>1625</v>
      </c>
      <c r="D15" s="515">
        <f>IFERROR(INDEX('показатель 504-п'!E:E,MATCH('УУС'!N15,'показатель 504-п'!T:T,0)),"")</f>
        <v>144</v>
      </c>
      <c r="E15" s="515" t="s">
        <v>1596</v>
      </c>
      <c r="F15" s="503" t="s">
        <v>1626</v>
      </c>
      <c r="G15" s="494">
        <f>IFERROR(INDEX('УЦН 2.0'!H:H,MATCH('УУС'!N15,'УЦН 2.0'!L:L,0)),"")</f>
        <v>2024</v>
      </c>
      <c r="H15" s="494" t="str">
        <f>IFERROR(INDEX('ПРТС'!H:H,MATCH('УУС'!N15,'ПРТС'!P:P,0)),"")</f>
        <v/>
      </c>
      <c r="I15" s="669" t="str">
        <f>IFERROR(INDEX('показатель 504-п'!J:J,MATCH('УУС'!N15,'показатель 504-п'!T:T,0)),"")</f>
        <v xml:space="preserve">4G низ</v>
      </c>
      <c r="J15" s="515" t="s">
        <v>1598</v>
      </c>
      <c r="K15" s="515" t="s">
        <v>1599</v>
      </c>
      <c r="L15" s="670" t="s">
        <v>1600</v>
      </c>
      <c r="M15" s="670">
        <v>70182400240045</v>
      </c>
      <c r="N15" s="515">
        <v>42</v>
      </c>
      <c r="O15" s="379"/>
      <c r="P15" s="379"/>
      <c r="Q15" s="379"/>
      <c r="R15" s="379"/>
      <c r="S15" s="379"/>
      <c r="U15" s="379"/>
      <c r="V15" s="379"/>
    </row>
    <row r="16" ht="14.25">
      <c r="A16" s="502">
        <v>15</v>
      </c>
      <c r="B16" s="503" t="s">
        <v>16</v>
      </c>
      <c r="C16" s="503" t="s">
        <v>1627</v>
      </c>
      <c r="D16" s="515">
        <f>IFERROR(INDEX('показатель 504-п'!E:E,MATCH('УУС'!N16,'показатель 504-п'!T:T,0)),"")</f>
        <v>56</v>
      </c>
      <c r="E16" s="515" t="s">
        <v>1596</v>
      </c>
      <c r="F16" s="503" t="s">
        <v>1628</v>
      </c>
      <c r="G16" s="494" t="str">
        <f>IFERROR(INDEX('УЦН 2.0'!H:H,MATCH('УУС'!N16,'УЦН 2.0'!L:L,0)),"")</f>
        <v/>
      </c>
      <c r="H16" s="494" t="str">
        <f>IFERROR(INDEX('ПРТС'!H:H,MATCH('УУС'!N16,'ПРТС'!P:P,0)),"")</f>
        <v/>
      </c>
      <c r="I16" s="669" t="str">
        <f>IFERROR(INDEX('показатель 504-п'!J:J,MATCH('УУС'!N16,'показатель 504-п'!T:T,0)),"")</f>
        <v>-</v>
      </c>
      <c r="J16" s="515" t="s">
        <v>1598</v>
      </c>
      <c r="K16" s="515" t="s">
        <v>1599</v>
      </c>
      <c r="L16" s="670" t="s">
        <v>1600</v>
      </c>
      <c r="M16" s="670">
        <v>70182400240019</v>
      </c>
      <c r="N16" s="515">
        <v>46</v>
      </c>
      <c r="O16" s="379"/>
      <c r="P16" s="379"/>
      <c r="Q16" s="379"/>
      <c r="R16" s="379"/>
      <c r="S16" s="379"/>
      <c r="U16" s="379"/>
      <c r="V16" s="379"/>
    </row>
    <row r="17" ht="24">
      <c r="A17" s="502">
        <v>16</v>
      </c>
      <c r="B17" s="671" t="s">
        <v>16</v>
      </c>
      <c r="C17" s="672" t="s">
        <v>1629</v>
      </c>
      <c r="D17" s="515">
        <f>IFERROR(INDEX('показатель 504-п'!E:E,MATCH('УУС'!N17,'показатель 504-п'!T:T,0)),"")</f>
        <v>5</v>
      </c>
      <c r="E17" s="673" t="s">
        <v>1596</v>
      </c>
      <c r="F17" s="671" t="s">
        <v>1630</v>
      </c>
      <c r="G17" s="494" t="str">
        <f>IFERROR(INDEX('УЦН 2.0'!H:H,MATCH('УУС'!N17,'УЦН 2.0'!L:L,0)),"")</f>
        <v/>
      </c>
      <c r="H17" s="494" t="str">
        <f>IFERROR(INDEX('ПРТС'!H:H,MATCH('УУС'!N17,'ПРТС'!P:P,0)),"")</f>
        <v/>
      </c>
      <c r="I17" s="669" t="str">
        <f>IFERROR(INDEX('показатель 504-п'!J:J,MATCH('УУС'!N17,'показатель 504-п'!T:T,0)),"")</f>
        <v xml:space="preserve">2G низ</v>
      </c>
      <c r="J17" s="673" t="s">
        <v>1598</v>
      </c>
      <c r="K17" s="673" t="s">
        <v>1599</v>
      </c>
      <c r="L17" s="674" t="s">
        <v>1600</v>
      </c>
      <c r="M17" s="674">
        <v>70182400240049</v>
      </c>
      <c r="N17" s="673">
        <v>50</v>
      </c>
      <c r="O17" s="675"/>
      <c r="P17" s="379"/>
      <c r="Q17" s="379"/>
      <c r="R17" s="379"/>
      <c r="S17" s="379"/>
      <c r="U17" s="379"/>
      <c r="V17" s="379"/>
    </row>
    <row r="18" ht="24">
      <c r="A18" s="502">
        <v>17</v>
      </c>
      <c r="B18" s="503" t="s">
        <v>16</v>
      </c>
      <c r="C18" s="503" t="s">
        <v>1631</v>
      </c>
      <c r="D18" s="515">
        <f>IFERROR(INDEX('показатель 504-п'!E:E,MATCH('УУС'!N18,'показатель 504-п'!T:T,0)),"")</f>
        <v>90</v>
      </c>
      <c r="E18" s="515" t="s">
        <v>1596</v>
      </c>
      <c r="F18" s="503" t="s">
        <v>1008</v>
      </c>
      <c r="G18" s="494" t="str">
        <f>IFERROR(INDEX('УЦН 2.0'!H:H,MATCH('УУС'!N18,'УЦН 2.0'!L:L,0)),"")</f>
        <v/>
      </c>
      <c r="H18" s="494" t="str">
        <f>IFERROR(INDEX('ПРТС'!H:H,MATCH('УУС'!N18,'ПРТС'!P:P,0)),"")</f>
        <v/>
      </c>
      <c r="I18" s="669" t="str">
        <f>IFERROR(INDEX('показатель 504-п'!J:J,MATCH('УУС'!N18,'показатель 504-п'!T:T,0)),"")</f>
        <v xml:space="preserve">2G низ</v>
      </c>
      <c r="J18" s="515" t="s">
        <v>1598</v>
      </c>
      <c r="K18" s="515" t="s">
        <v>1599</v>
      </c>
      <c r="L18" s="670" t="s">
        <v>1600</v>
      </c>
      <c r="M18" s="670">
        <v>70182400240023</v>
      </c>
      <c r="N18" s="515">
        <v>51</v>
      </c>
      <c r="O18" s="379"/>
      <c r="P18" s="379"/>
      <c r="Q18" s="379"/>
      <c r="R18" s="379"/>
      <c r="S18" s="379"/>
      <c r="U18" s="379"/>
      <c r="V18" s="379"/>
    </row>
    <row r="19" ht="14.25">
      <c r="A19" s="502">
        <v>18</v>
      </c>
      <c r="B19" s="503" t="s">
        <v>16</v>
      </c>
      <c r="C19" s="503" t="s">
        <v>1632</v>
      </c>
      <c r="D19" s="515">
        <f>IFERROR(INDEX('показатель 504-п'!E:E,MATCH('УУС'!N19,'показатель 504-п'!T:T,0)),"")</f>
        <v>210</v>
      </c>
      <c r="E19" s="515" t="s">
        <v>1596</v>
      </c>
      <c r="F19" s="503" t="s">
        <v>1633</v>
      </c>
      <c r="G19" s="494" t="str">
        <f>IFERROR(INDEX('УЦН 2.0'!H:H,MATCH('УУС'!N19,'УЦН 2.0'!L:L,0)),"")</f>
        <v/>
      </c>
      <c r="H19" s="494" t="str">
        <f>IFERROR(INDEX('ПРТС'!H:H,MATCH('УУС'!N19,'ПРТС'!P:P,0)),"")</f>
        <v/>
      </c>
      <c r="I19" s="669" t="str">
        <f>IFERROR(INDEX('показатель 504-п'!J:J,MATCH('УУС'!N19,'показатель 504-п'!T:T,0)),"")</f>
        <v xml:space="preserve">2G хор</v>
      </c>
      <c r="J19" s="515" t="s">
        <v>1598</v>
      </c>
      <c r="K19" s="515" t="s">
        <v>1599</v>
      </c>
      <c r="L19" s="670" t="s">
        <v>1600</v>
      </c>
      <c r="M19" s="670">
        <v>70182400240010</v>
      </c>
      <c r="N19" s="515">
        <v>56</v>
      </c>
      <c r="O19" s="379"/>
      <c r="P19" s="379"/>
      <c r="Q19" s="379"/>
      <c r="R19" s="379"/>
      <c r="S19" s="379"/>
      <c r="U19" s="379"/>
      <c r="V19" s="379"/>
    </row>
    <row r="20" ht="24">
      <c r="A20" s="502">
        <v>19</v>
      </c>
      <c r="B20" s="503" t="s">
        <v>16</v>
      </c>
      <c r="C20" s="503" t="s">
        <v>1634</v>
      </c>
      <c r="D20" s="515">
        <f>IFERROR(INDEX('показатель 504-п'!E:E,MATCH('УУС'!N20,'показатель 504-п'!T:T,0)),"")</f>
        <v>82</v>
      </c>
      <c r="E20" s="515" t="s">
        <v>1607</v>
      </c>
      <c r="F20" s="503" t="s">
        <v>1635</v>
      </c>
      <c r="G20" s="494" t="str">
        <f>IFERROR(INDEX('УЦН 2.0'!H:H,MATCH('УУС'!N20,'УЦН 2.0'!L:L,0)),"")</f>
        <v/>
      </c>
      <c r="H20" s="494" t="str">
        <f>IFERROR(INDEX('ПРТС'!H:H,MATCH('УУС'!N21,'ПРТС'!P:P,0)),"")</f>
        <v/>
      </c>
      <c r="I20" s="669" t="str">
        <f>IFERROR(INDEX('показатель 504-п'!J:J,MATCH('УУС'!N20,'показатель 504-п'!T:T,0)),"")</f>
        <v xml:space="preserve">2G низ</v>
      </c>
      <c r="J20" s="668" t="s">
        <v>1598</v>
      </c>
      <c r="K20" s="515" t="s">
        <v>1599</v>
      </c>
      <c r="L20" s="670" t="s">
        <v>1608</v>
      </c>
      <c r="M20" s="670">
        <v>6012400001579</v>
      </c>
      <c r="N20" s="508">
        <v>62</v>
      </c>
      <c r="O20" s="379"/>
      <c r="P20" s="379"/>
      <c r="Q20" s="379"/>
      <c r="R20" s="379"/>
      <c r="S20" s="379"/>
      <c r="T20" s="379"/>
      <c r="U20" s="379"/>
      <c r="V20" s="379"/>
    </row>
    <row r="21" ht="24">
      <c r="A21" s="502">
        <v>20</v>
      </c>
      <c r="B21" s="503" t="s">
        <v>206</v>
      </c>
      <c r="C21" s="503" t="s">
        <v>1636</v>
      </c>
      <c r="D21" s="515">
        <f>IFERROR(INDEX('показатель 504-п'!E:E,MATCH('УУС'!N21,'показатель 504-п'!T:T,0)),"")</f>
        <v>49</v>
      </c>
      <c r="E21" s="515" t="s">
        <v>1596</v>
      </c>
      <c r="F21" s="503" t="s">
        <v>831</v>
      </c>
      <c r="G21" s="494" t="str">
        <f>IFERROR(INDEX('УЦН 2.0'!H:H,MATCH('УУС'!N21,'УЦН 2.0'!L:L,0)),"")</f>
        <v/>
      </c>
      <c r="H21" s="494" t="str">
        <f>IFERROR(INDEX('ПРТС'!H:H,MATCH('УУС'!N22,'ПРТС'!P:P,0)),"")</f>
        <v/>
      </c>
      <c r="I21" s="669" t="str">
        <f>IFERROR(INDEX('показатель 504-п'!J:J,MATCH('УУС'!N21,'показатель 504-п'!T:T,0)),"")</f>
        <v>-</v>
      </c>
      <c r="J21" s="515" t="s">
        <v>1637</v>
      </c>
      <c r="K21" s="515" t="s">
        <v>1638</v>
      </c>
      <c r="L21" s="670" t="s">
        <v>1603</v>
      </c>
      <c r="M21" s="670">
        <v>70182405106030</v>
      </c>
      <c r="N21" s="515">
        <v>66</v>
      </c>
      <c r="O21" s="379"/>
      <c r="P21" s="379"/>
      <c r="Q21" s="379"/>
      <c r="R21" s="379"/>
      <c r="S21" s="379"/>
      <c r="U21" s="379"/>
      <c r="V21" s="379"/>
    </row>
    <row r="22" ht="24">
      <c r="A22" s="502">
        <v>21</v>
      </c>
      <c r="B22" s="503" t="s">
        <v>206</v>
      </c>
      <c r="C22" s="503" t="s">
        <v>1639</v>
      </c>
      <c r="D22" s="515">
        <f>IFERROR(INDEX('показатель 504-п'!E:E,MATCH('УУС'!N22,'показатель 504-п'!T:T,0)),"")</f>
        <v>286</v>
      </c>
      <c r="E22" s="515" t="s">
        <v>1596</v>
      </c>
      <c r="F22" s="503" t="s">
        <v>1640</v>
      </c>
      <c r="G22" s="494" t="str">
        <f>IFERROR(INDEX('УЦН 2.0'!H:H,MATCH('УУС'!N22,'УЦН 2.0'!L:L,0)),"")</f>
        <v/>
      </c>
      <c r="H22" s="494" t="str">
        <f>IFERROR(INDEX('ПРТС'!H:H,MATCH('УУС'!N23,'ПРТС'!P:P,0)),"")</f>
        <v/>
      </c>
      <c r="I22" s="669" t="str">
        <f>IFERROR(INDEX('показатель 504-п'!J:J,MATCH('УУС'!N22,'показатель 504-п'!T:T,0)),"")</f>
        <v xml:space="preserve">3G хор</v>
      </c>
      <c r="J22" s="515" t="s">
        <v>1641</v>
      </c>
      <c r="K22" s="515" t="s">
        <v>1638</v>
      </c>
      <c r="L22" s="670" t="s">
        <v>1600</v>
      </c>
      <c r="M22" s="670">
        <v>70182405106024</v>
      </c>
      <c r="N22" s="515">
        <v>67</v>
      </c>
      <c r="O22" s="379"/>
      <c r="P22" s="379"/>
      <c r="Q22" s="379"/>
      <c r="R22" s="379"/>
      <c r="S22" s="379"/>
      <c r="U22" s="379"/>
      <c r="V22" s="379"/>
    </row>
    <row r="23" ht="24">
      <c r="A23" s="502">
        <v>22</v>
      </c>
      <c r="B23" s="503" t="s">
        <v>206</v>
      </c>
      <c r="C23" s="503" t="s">
        <v>1642</v>
      </c>
      <c r="D23" s="515">
        <f>IFERROR(INDEX('показатель 504-п'!E:E,MATCH('УУС'!N23,'показатель 504-п'!T:T,0)),"")</f>
        <v>879</v>
      </c>
      <c r="E23" s="515" t="s">
        <v>1596</v>
      </c>
      <c r="F23" s="503" t="s">
        <v>1643</v>
      </c>
      <c r="G23" s="494" t="str">
        <f>IFERROR(INDEX('УЦН 2.0'!H:H,MATCH('УУС'!N23,'УЦН 2.0'!L:L,0)),"")</f>
        <v/>
      </c>
      <c r="H23" s="494" t="str">
        <f>IFERROR(INDEX('ПРТС'!H:H,MATCH('УУС'!N24,'ПРТС'!P:P,0)),"")</f>
        <v/>
      </c>
      <c r="I23" s="669" t="str">
        <f>IFERROR(INDEX('показатель 504-п'!J:J,MATCH('УУС'!N23,'показатель 504-п'!T:T,0)),"")</f>
        <v xml:space="preserve">3G хор</v>
      </c>
      <c r="J23" s="515" t="s">
        <v>1641</v>
      </c>
      <c r="K23" s="515" t="s">
        <v>1638</v>
      </c>
      <c r="L23" s="670" t="s">
        <v>1603</v>
      </c>
      <c r="M23" s="670">
        <v>70182405106001</v>
      </c>
      <c r="N23" s="515">
        <v>68</v>
      </c>
      <c r="O23" s="379"/>
      <c r="P23" s="379"/>
      <c r="Q23" s="379"/>
      <c r="R23" s="379"/>
      <c r="S23" s="379"/>
      <c r="T23" s="379"/>
      <c r="U23" s="379"/>
      <c r="V23" s="379"/>
    </row>
    <row r="24" ht="24">
      <c r="A24" s="502">
        <v>23</v>
      </c>
      <c r="B24" s="503" t="s">
        <v>206</v>
      </c>
      <c r="C24" s="503" t="s">
        <v>1644</v>
      </c>
      <c r="D24" s="515">
        <f>IFERROR(INDEX('показатель 504-п'!E:E,MATCH('УУС'!N24,'показатель 504-п'!T:T,0)),"")</f>
        <v>277</v>
      </c>
      <c r="E24" s="515" t="s">
        <v>1596</v>
      </c>
      <c r="F24" s="503" t="s">
        <v>1645</v>
      </c>
      <c r="G24" s="494" t="str">
        <f>IFERROR(INDEX('УЦН 2.0'!H:H,MATCH('УУС'!N24,'УЦН 2.0'!L:L,0)),"")</f>
        <v/>
      </c>
      <c r="H24" s="494" t="str">
        <f>IFERROR(INDEX('ПРТС'!H:H,MATCH('УУС'!N25,'ПРТС'!P:P,0)),"")</f>
        <v/>
      </c>
      <c r="I24" s="669" t="str">
        <f>IFERROR(INDEX('показатель 504-п'!J:J,MATCH('УУС'!N24,'показатель 504-п'!T:T,0)),"")</f>
        <v xml:space="preserve">2G низ</v>
      </c>
      <c r="J24" s="515" t="s">
        <v>1637</v>
      </c>
      <c r="K24" s="515" t="s">
        <v>1638</v>
      </c>
      <c r="L24" s="670" t="s">
        <v>1646</v>
      </c>
      <c r="M24" s="670">
        <v>70182405106015</v>
      </c>
      <c r="N24" s="515">
        <v>69</v>
      </c>
      <c r="O24" s="379"/>
      <c r="P24" s="379"/>
      <c r="Q24" s="379"/>
      <c r="R24" s="379"/>
      <c r="S24" s="379"/>
      <c r="T24" s="379"/>
      <c r="U24" s="379"/>
      <c r="V24" s="379"/>
    </row>
    <row r="25" ht="24">
      <c r="A25" s="502">
        <v>24</v>
      </c>
      <c r="B25" s="503" t="s">
        <v>206</v>
      </c>
      <c r="C25" s="503" t="s">
        <v>1647</v>
      </c>
      <c r="D25" s="515">
        <f>IFERROR(INDEX('показатель 504-п'!E:E,MATCH('УУС'!N25,'показатель 504-п'!T:T,0)),"")</f>
        <v>4</v>
      </c>
      <c r="E25" s="515" t="s">
        <v>1596</v>
      </c>
      <c r="F25" s="503" t="s">
        <v>1648</v>
      </c>
      <c r="G25" s="494" t="str">
        <f>IFERROR(INDEX('УЦН 2.0'!H:H,MATCH('УУС'!N25,'УЦН 2.0'!L:L,0)),"")</f>
        <v/>
      </c>
      <c r="H25" s="494" t="str">
        <f>IFERROR(INDEX('ПРТС'!H:H,MATCH('УУС'!N26,'ПРТС'!P:P,0)),"")</f>
        <v/>
      </c>
      <c r="I25" s="669" t="str">
        <f>IFERROR(INDEX('показатель 504-п'!J:J,MATCH('УУС'!N25,'показатель 504-п'!T:T,0)),"")</f>
        <v xml:space="preserve">2G хор</v>
      </c>
      <c r="J25" s="515" t="s">
        <v>1637</v>
      </c>
      <c r="K25" s="515" t="s">
        <v>1638</v>
      </c>
      <c r="L25" s="670" t="s">
        <v>1600</v>
      </c>
      <c r="M25" s="670">
        <v>70182400240060</v>
      </c>
      <c r="N25" s="515">
        <v>76</v>
      </c>
      <c r="O25" s="379"/>
      <c r="P25" s="379"/>
      <c r="Q25" s="379"/>
      <c r="R25" s="379"/>
      <c r="S25" s="379"/>
      <c r="U25" s="379"/>
      <c r="V25" s="379"/>
    </row>
    <row r="26" ht="24">
      <c r="A26" s="502">
        <v>25</v>
      </c>
      <c r="B26" s="503" t="s">
        <v>206</v>
      </c>
      <c r="C26" s="503" t="s">
        <v>1649</v>
      </c>
      <c r="D26" s="515">
        <f>IFERROR(INDEX('показатель 504-п'!E:E,MATCH('УУС'!N26,'показатель 504-п'!T:T,0)),"")</f>
        <v>188</v>
      </c>
      <c r="E26" s="515" t="s">
        <v>1596</v>
      </c>
      <c r="F26" s="503" t="s">
        <v>1650</v>
      </c>
      <c r="G26" s="494" t="str">
        <f>IFERROR(INDEX('УЦН 2.0'!H:H,MATCH('УУС'!N26,'УЦН 2.0'!L:L,0)),"")</f>
        <v/>
      </c>
      <c r="H26" s="494" t="str">
        <f>IFERROR(INDEX('ПРТС'!H:H,MATCH('УУС'!N27,'ПРТС'!P:P,0)),"")</f>
        <v/>
      </c>
      <c r="I26" s="669" t="str">
        <f>IFERROR(INDEX('показатель 504-п'!J:J,MATCH('УУС'!N26,'показатель 504-п'!T:T,0)),"")</f>
        <v xml:space="preserve">3G хор</v>
      </c>
      <c r="J26" s="515" t="s">
        <v>1641</v>
      </c>
      <c r="K26" s="515" t="s">
        <v>1638</v>
      </c>
      <c r="L26" s="670" t="s">
        <v>1603</v>
      </c>
      <c r="M26" s="670">
        <v>70182405106022</v>
      </c>
      <c r="N26" s="515">
        <v>77</v>
      </c>
      <c r="O26" s="379"/>
      <c r="P26" s="379"/>
      <c r="Q26" s="379"/>
      <c r="R26" s="379"/>
      <c r="S26" s="379"/>
      <c r="T26" s="379"/>
      <c r="U26" s="379"/>
      <c r="V26" s="379"/>
    </row>
    <row r="27" ht="14.25">
      <c r="A27" s="502">
        <v>26</v>
      </c>
      <c r="B27" s="503" t="s">
        <v>206</v>
      </c>
      <c r="C27" s="503" t="s">
        <v>1651</v>
      </c>
      <c r="D27" s="515">
        <f>IFERROR(INDEX('показатель 504-п'!E:E,MATCH('УУС'!N27,'показатель 504-п'!T:T,0)),"")</f>
        <v>151</v>
      </c>
      <c r="E27" s="515" t="s">
        <v>1596</v>
      </c>
      <c r="F27" s="503" t="s">
        <v>1652</v>
      </c>
      <c r="G27" s="494" t="str">
        <f>IFERROR(INDEX('УЦН 2.0'!H:H,MATCH('УУС'!N27,'УЦН 2.0'!L:L,0)),"")</f>
        <v/>
      </c>
      <c r="H27" s="494" t="str">
        <f>IFERROR(INDEX('ПРТС'!H:H,MATCH('УУС'!N28,'ПРТС'!P:P,0)),"")</f>
        <v/>
      </c>
      <c r="I27" s="669" t="str">
        <f>IFERROR(INDEX('показатель 504-п'!J:J,MATCH('УУС'!N27,'показатель 504-п'!T:T,0)),"")</f>
        <v xml:space="preserve">3G хор</v>
      </c>
      <c r="J27" s="515" t="s">
        <v>1637</v>
      </c>
      <c r="K27" s="515" t="s">
        <v>1638</v>
      </c>
      <c r="L27" s="670" t="s">
        <v>1603</v>
      </c>
      <c r="M27" s="670">
        <v>70182405106036</v>
      </c>
      <c r="N27" s="515">
        <v>79</v>
      </c>
      <c r="O27" s="379"/>
      <c r="P27" s="379"/>
      <c r="Q27" s="379"/>
      <c r="R27" s="379"/>
      <c r="S27" s="379"/>
      <c r="U27" s="379"/>
      <c r="V27" s="379"/>
    </row>
    <row r="28" ht="24">
      <c r="A28" s="502">
        <v>27</v>
      </c>
      <c r="B28" s="671" t="s">
        <v>206</v>
      </c>
      <c r="C28" s="672" t="s">
        <v>1653</v>
      </c>
      <c r="D28" s="515">
        <f>IFERROR(INDEX('показатель 504-п'!E:E,MATCH('УУС'!N28,'показатель 504-п'!T:T,0)),"")</f>
        <v>23</v>
      </c>
      <c r="E28" s="673" t="s">
        <v>1596</v>
      </c>
      <c r="F28" s="671" t="s">
        <v>868</v>
      </c>
      <c r="G28" s="494" t="str">
        <f>IFERROR(INDEX('УЦН 2.0'!H:H,MATCH('УУС'!N28,'УЦН 2.0'!L:L,0)),"")</f>
        <v/>
      </c>
      <c r="H28" s="494" t="str">
        <f>IFERROR(INDEX('ПРТС'!H:H,MATCH('УУС'!N29,'ПРТС'!P:P,0)),"")</f>
        <v/>
      </c>
      <c r="I28" s="669" t="str">
        <f>IFERROR(INDEX('показатель 504-п'!J:J,MATCH('УУС'!N28,'показатель 504-п'!T:T,0)),"")</f>
        <v xml:space="preserve">2G низ</v>
      </c>
      <c r="J28" s="673" t="s">
        <v>1637</v>
      </c>
      <c r="K28" s="673" t="s">
        <v>1638</v>
      </c>
      <c r="L28" s="674" t="s">
        <v>1600</v>
      </c>
      <c r="M28" s="674">
        <v>70182405106040</v>
      </c>
      <c r="N28" s="673">
        <v>85</v>
      </c>
      <c r="O28" s="675"/>
      <c r="P28" s="379"/>
      <c r="Q28" s="379"/>
      <c r="R28" s="379"/>
      <c r="S28" s="379"/>
      <c r="U28" s="379"/>
      <c r="V28" s="379"/>
    </row>
    <row r="29" ht="14.25">
      <c r="A29" s="502">
        <v>28</v>
      </c>
      <c r="B29" s="503" t="s">
        <v>206</v>
      </c>
      <c r="C29" s="503" t="s">
        <v>1654</v>
      </c>
      <c r="D29" s="515">
        <f>IFERROR(INDEX('показатель 504-п'!E:E,MATCH('УУС'!N29,'показатель 504-п'!T:T,0)),"")</f>
        <v>24</v>
      </c>
      <c r="E29" s="515" t="s">
        <v>1596</v>
      </c>
      <c r="F29" s="503" t="s">
        <v>1655</v>
      </c>
      <c r="G29" s="494" t="str">
        <f>IFERROR(INDEX('УЦН 2.0'!H:H,MATCH('УУС'!N29,'УЦН 2.0'!L:L,0)),"")</f>
        <v/>
      </c>
      <c r="H29" s="494" t="str">
        <f>IFERROR(INDEX('ПРТС'!H:H,MATCH('УУС'!N30,'ПРТС'!P:P,0)),"")</f>
        <v/>
      </c>
      <c r="I29" s="669" t="str">
        <f>IFERROR(INDEX('показатель 504-п'!J:J,MATCH('УУС'!N29,'показатель 504-п'!T:T,0)),"")</f>
        <v xml:space="preserve">2G низ</v>
      </c>
      <c r="J29" s="515" t="s">
        <v>1637</v>
      </c>
      <c r="K29" s="515" t="s">
        <v>1638</v>
      </c>
      <c r="L29" s="670" t="s">
        <v>1600</v>
      </c>
      <c r="M29" s="670">
        <v>70182405106038</v>
      </c>
      <c r="N29" s="515">
        <v>89</v>
      </c>
      <c r="O29" s="379"/>
      <c r="P29" s="379"/>
      <c r="Q29" s="379"/>
      <c r="R29" s="379"/>
      <c r="S29" s="379"/>
      <c r="U29" s="379"/>
      <c r="V29" s="379"/>
    </row>
    <row r="30" ht="24">
      <c r="A30" s="502">
        <v>29</v>
      </c>
      <c r="B30" s="671" t="s">
        <v>206</v>
      </c>
      <c r="C30" s="672" t="s">
        <v>1656</v>
      </c>
      <c r="D30" s="515">
        <f>IFERROR(INDEX('показатель 504-п'!E:E,MATCH('УУС'!N30,'показатель 504-п'!T:T,0)),"")</f>
        <v>24</v>
      </c>
      <c r="E30" s="673" t="s">
        <v>1596</v>
      </c>
      <c r="F30" s="671" t="s">
        <v>1657</v>
      </c>
      <c r="G30" s="494" t="str">
        <f>IFERROR(INDEX('УЦН 2.0'!H:H,MATCH('УУС'!N30,'УЦН 2.0'!L:L,0)),"")</f>
        <v/>
      </c>
      <c r="H30" s="494" t="str">
        <f>IFERROR(INDEX('ПРТС'!H:H,MATCH('УУС'!N31,'ПРТС'!P:P,0)),"")</f>
        <v/>
      </c>
      <c r="I30" s="669" t="str">
        <f>IFERROR(INDEX('показатель 504-п'!J:J,MATCH('УУС'!N30,'показатель 504-п'!T:T,0)),"")</f>
        <v xml:space="preserve">2G низ</v>
      </c>
      <c r="J30" s="673" t="s">
        <v>1637</v>
      </c>
      <c r="K30" s="673" t="s">
        <v>1638</v>
      </c>
      <c r="L30" s="674" t="s">
        <v>1603</v>
      </c>
      <c r="M30" s="674">
        <v>70182405106031</v>
      </c>
      <c r="N30" s="676">
        <v>94</v>
      </c>
      <c r="O30" s="675"/>
      <c r="P30" s="379"/>
      <c r="Q30" s="379"/>
      <c r="R30" s="379"/>
      <c r="S30" s="379"/>
      <c r="U30" s="379"/>
      <c r="V30" s="379"/>
    </row>
    <row r="31" ht="24">
      <c r="A31" s="502">
        <v>30</v>
      </c>
      <c r="B31" s="503" t="s">
        <v>206</v>
      </c>
      <c r="C31" s="503" t="s">
        <v>1658</v>
      </c>
      <c r="D31" s="515">
        <f>IFERROR(INDEX('показатель 504-п'!E:E,MATCH('УУС'!N31,'показатель 504-п'!T:T,0)),"")</f>
        <v>90</v>
      </c>
      <c r="E31" s="515" t="s">
        <v>1596</v>
      </c>
      <c r="F31" s="503" t="s">
        <v>1659</v>
      </c>
      <c r="G31" s="494" t="str">
        <f>IFERROR(INDEX('УЦН 2.0'!H:H,MATCH('УУС'!N31,'УЦН 2.0'!L:L,0)),"")</f>
        <v/>
      </c>
      <c r="H31" s="494" t="str">
        <f>IFERROR(INDEX('ПРТС'!H:H,MATCH('УУС'!N32,'ПРТС'!P:P,0)),"")</f>
        <v/>
      </c>
      <c r="I31" s="669" t="str">
        <f>IFERROR(INDEX('показатель 504-п'!J:J,MATCH('УУС'!N31,'показатель 504-п'!T:T,0)),"")</f>
        <v xml:space="preserve">2G низ</v>
      </c>
      <c r="J31" s="515" t="s">
        <v>1637</v>
      </c>
      <c r="K31" s="515" t="s">
        <v>1638</v>
      </c>
      <c r="L31" s="670" t="s">
        <v>1600</v>
      </c>
      <c r="M31" s="670">
        <v>70182405106026</v>
      </c>
      <c r="N31" s="669">
        <v>96</v>
      </c>
      <c r="O31" s="379"/>
      <c r="P31" s="379"/>
      <c r="Q31" s="379"/>
      <c r="R31" s="379"/>
      <c r="S31" s="379"/>
      <c r="U31" s="379"/>
      <c r="V31" s="379"/>
    </row>
    <row r="32" ht="24">
      <c r="A32" s="502">
        <v>31</v>
      </c>
      <c r="B32" s="503" t="s">
        <v>206</v>
      </c>
      <c r="C32" s="503" t="s">
        <v>1660</v>
      </c>
      <c r="D32" s="515">
        <f>IFERROR(INDEX('показатель 504-п'!E:E,MATCH('УУС'!N32,'показатель 504-п'!T:T,0)),"")</f>
        <v>258</v>
      </c>
      <c r="E32" s="515" t="s">
        <v>1596</v>
      </c>
      <c r="F32" s="503" t="s">
        <v>1661</v>
      </c>
      <c r="G32" s="494" t="str">
        <f>IFERROR(INDEX('УЦН 2.0'!H:H,MATCH('УУС'!N32,'УЦН 2.0'!L:L,0)),"")</f>
        <v/>
      </c>
      <c r="H32" s="494">
        <f>IFERROR(INDEX('ПРТС'!H:H,MATCH('УУС'!N33,'ПРТС'!P:P,0)),"")</f>
        <v>2020</v>
      </c>
      <c r="I32" s="669" t="str">
        <f>IFERROR(INDEX('показатель 504-п'!J:J,MATCH('УУС'!N32,'показатель 504-п'!T:T,0)),"")</f>
        <v xml:space="preserve">3G хор</v>
      </c>
      <c r="J32" s="515" t="s">
        <v>1637</v>
      </c>
      <c r="K32" s="515" t="s">
        <v>1638</v>
      </c>
      <c r="L32" s="670" t="s">
        <v>1603</v>
      </c>
      <c r="M32" s="670">
        <v>70182400240027</v>
      </c>
      <c r="N32" s="677">
        <v>99</v>
      </c>
      <c r="O32" s="379"/>
      <c r="P32" s="379"/>
      <c r="Q32" s="379"/>
      <c r="R32" s="379"/>
      <c r="S32" s="379"/>
      <c r="U32" s="379"/>
      <c r="V32" s="379"/>
    </row>
    <row r="33" ht="24">
      <c r="A33" s="502">
        <v>32</v>
      </c>
      <c r="B33" s="503" t="s">
        <v>206</v>
      </c>
      <c r="C33" s="503" t="s">
        <v>1662</v>
      </c>
      <c r="D33" s="515">
        <f>IFERROR(INDEX('показатель 504-п'!E:E,MATCH('УУС'!N33,'показатель 504-п'!T:T,0)),"")</f>
        <v>610</v>
      </c>
      <c r="E33" s="515" t="s">
        <v>1596</v>
      </c>
      <c r="F33" s="503" t="s">
        <v>1663</v>
      </c>
      <c r="G33" s="494" t="str">
        <f>IFERROR(INDEX('УЦН 2.0'!H:H,MATCH('УУС'!N33,'УЦН 2.0'!L:L,0)),"")</f>
        <v/>
      </c>
      <c r="H33" s="494" t="str">
        <f>IFERROR(INDEX('ПРТС'!H:H,MATCH('УУС'!N34,'ПРТС'!P:P,0)),"")</f>
        <v/>
      </c>
      <c r="I33" s="669" t="str">
        <f>IFERROR(INDEX('показатель 504-п'!J:J,MATCH('УУС'!N33,'показатель 504-п'!T:T,0)),"")</f>
        <v xml:space="preserve">4G хор</v>
      </c>
      <c r="J33" s="515" t="s">
        <v>1637</v>
      </c>
      <c r="K33" s="515" t="s">
        <v>1638</v>
      </c>
      <c r="L33" s="670" t="s">
        <v>1600</v>
      </c>
      <c r="M33" s="670">
        <v>70182405106017</v>
      </c>
      <c r="N33" s="515">
        <v>100</v>
      </c>
      <c r="O33" s="379"/>
      <c r="P33" s="379"/>
      <c r="Q33" s="379"/>
      <c r="R33" s="379"/>
      <c r="S33" s="379"/>
      <c r="U33" s="379"/>
      <c r="V33" s="379"/>
    </row>
    <row r="34" ht="24">
      <c r="A34" s="502">
        <v>33</v>
      </c>
      <c r="B34" s="503" t="s">
        <v>206</v>
      </c>
      <c r="C34" s="503" t="s">
        <v>1664</v>
      </c>
      <c r="D34" s="515">
        <f>IFERROR(INDEX('показатель 504-п'!E:E,MATCH('УУС'!N34,'показатель 504-п'!T:T,0)),"")</f>
        <v>7</v>
      </c>
      <c r="E34" s="515" t="s">
        <v>1596</v>
      </c>
      <c r="F34" s="503" t="s">
        <v>1665</v>
      </c>
      <c r="G34" s="494" t="str">
        <f>IFERROR(INDEX('УЦН 2.0'!H:H,MATCH('УУС'!N34,'УЦН 2.0'!L:L,0)),"")</f>
        <v/>
      </c>
      <c r="H34" s="494" t="str">
        <f>IFERROR(INDEX('ПРТС'!H:H,MATCH('УУС'!N35,'ПРТС'!P:P,0)),"")</f>
        <v/>
      </c>
      <c r="I34" s="669" t="str">
        <f>IFERROR(INDEX('показатель 504-п'!J:J,MATCH('УУС'!N34,'показатель 504-п'!T:T,0)),"")</f>
        <v xml:space="preserve">2G низ</v>
      </c>
      <c r="J34" s="515" t="s">
        <v>1637</v>
      </c>
      <c r="K34" s="515" t="s">
        <v>1638</v>
      </c>
      <c r="L34" s="670" t="s">
        <v>1600</v>
      </c>
      <c r="M34" s="670">
        <v>70182405106042</v>
      </c>
      <c r="N34" s="515">
        <v>103</v>
      </c>
      <c r="O34" s="379"/>
      <c r="P34" s="379"/>
      <c r="Q34" s="379"/>
      <c r="R34" s="379"/>
      <c r="S34" s="379"/>
      <c r="T34" s="379"/>
      <c r="U34" s="379"/>
      <c r="V34" s="379"/>
    </row>
    <row r="35" ht="24">
      <c r="A35" s="502">
        <v>34</v>
      </c>
      <c r="B35" s="503" t="s">
        <v>206</v>
      </c>
      <c r="C35" s="503" t="s">
        <v>1666</v>
      </c>
      <c r="D35" s="515">
        <f>IFERROR(INDEX('показатель 504-п'!E:E,MATCH('УУС'!N35,'показатель 504-п'!T:T,0)),"")</f>
        <v>663</v>
      </c>
      <c r="E35" s="515" t="s">
        <v>1596</v>
      </c>
      <c r="F35" s="503" t="s">
        <v>1667</v>
      </c>
      <c r="G35" s="494" t="str">
        <f>IFERROR(INDEX('УЦН 2.0'!H:H,MATCH('УУС'!N35,'УЦН 2.0'!L:L,0)),"")</f>
        <v/>
      </c>
      <c r="H35" s="494" t="str">
        <f>IFERROR(INDEX('ПРТС'!H:H,MATCH('УУС'!N36,'ПРТС'!P:P,0)),"")</f>
        <v/>
      </c>
      <c r="I35" s="669" t="str">
        <f>IFERROR(INDEX('показатель 504-п'!J:J,MATCH('УУС'!N35,'показатель 504-п'!T:T,0)),"")</f>
        <v xml:space="preserve">3G хор</v>
      </c>
      <c r="J35" s="668" t="s">
        <v>1637</v>
      </c>
      <c r="K35" s="515" t="s">
        <v>1638</v>
      </c>
      <c r="L35" s="670" t="s">
        <v>1603</v>
      </c>
      <c r="M35" s="670">
        <v>70182405106010</v>
      </c>
      <c r="N35" s="515">
        <v>111</v>
      </c>
      <c r="O35" s="379"/>
      <c r="P35" s="379"/>
      <c r="Q35" s="379"/>
      <c r="R35" s="379"/>
      <c r="S35" s="379"/>
      <c r="U35" s="379"/>
      <c r="V35" s="379"/>
    </row>
    <row r="36" ht="24">
      <c r="A36" s="502">
        <v>35</v>
      </c>
      <c r="B36" s="503" t="s">
        <v>158</v>
      </c>
      <c r="C36" s="503" t="s">
        <v>1668</v>
      </c>
      <c r="D36" s="515">
        <f>IFERROR(INDEX('показатель 504-п'!E:E,MATCH('УУС'!N36,'показатель 504-п'!T:T,0)),"")</f>
        <v>14</v>
      </c>
      <c r="E36" s="515" t="s">
        <v>1596</v>
      </c>
      <c r="F36" s="503" t="s">
        <v>1669</v>
      </c>
      <c r="G36" s="494" t="str">
        <f>IFERROR(INDEX('УЦН 2.0'!H:H,MATCH('УУС'!N36,'УЦН 2.0'!L:L,0)),"")</f>
        <v/>
      </c>
      <c r="H36" s="494" t="str">
        <f>IFERROR(INDEX('ПРТС'!H:H,MATCH('УУС'!N37,'ПРТС'!P:P,0)),"")</f>
        <v/>
      </c>
      <c r="I36" s="669" t="str">
        <f>IFERROR(INDEX('показатель 504-п'!J:J,MATCH('УУС'!N36,'показатель 504-п'!T:T,0)),"")</f>
        <v>-</v>
      </c>
      <c r="J36" s="515" t="s">
        <v>1637</v>
      </c>
      <c r="K36" s="515" t="s">
        <v>1670</v>
      </c>
      <c r="L36" s="670" t="s">
        <v>1608</v>
      </c>
      <c r="M36" s="670">
        <v>70182404802044</v>
      </c>
      <c r="N36" s="515">
        <v>115</v>
      </c>
      <c r="O36" s="379"/>
      <c r="P36" s="379"/>
      <c r="Q36" s="379"/>
      <c r="R36" s="379"/>
      <c r="S36" s="379"/>
      <c r="T36" s="379"/>
      <c r="U36" s="379"/>
      <c r="V36" s="379"/>
    </row>
    <row r="37" ht="24">
      <c r="A37" s="502">
        <v>36</v>
      </c>
      <c r="B37" s="503" t="s">
        <v>158</v>
      </c>
      <c r="C37" s="503" t="s">
        <v>1671</v>
      </c>
      <c r="D37" s="515">
        <f>IFERROR(INDEX('показатель 504-п'!E:E,MATCH('УУС'!N37,'показатель 504-п'!T:T,0)),"")</f>
        <v>67</v>
      </c>
      <c r="E37" s="515" t="s">
        <v>1596</v>
      </c>
      <c r="F37" s="503" t="s">
        <v>1672</v>
      </c>
      <c r="G37" s="494" t="str">
        <f>IFERROR(INDEX('УЦН 2.0'!H:H,MATCH('УУС'!N37,'УЦН 2.0'!L:L,0)),"")</f>
        <v/>
      </c>
      <c r="H37" s="494" t="str">
        <f>IFERROR(INDEX('ПРТС'!H:H,MATCH('УУС'!N38,'ПРТС'!P:P,0)),"")</f>
        <v/>
      </c>
      <c r="I37" s="669" t="str">
        <f>IFERROR(INDEX('показатель 504-п'!J:J,MATCH('УУС'!N37,'показатель 504-п'!T:T,0)),"")</f>
        <v xml:space="preserve">2G низ</v>
      </c>
      <c r="J37" s="515" t="s">
        <v>1637</v>
      </c>
      <c r="K37" s="515" t="s">
        <v>1670</v>
      </c>
      <c r="L37" s="670" t="s">
        <v>1600</v>
      </c>
      <c r="M37" s="670">
        <v>70182404802042</v>
      </c>
      <c r="N37" s="515">
        <v>118</v>
      </c>
      <c r="O37" s="379"/>
      <c r="P37" s="379"/>
      <c r="Q37" s="379"/>
      <c r="R37" s="379"/>
      <c r="S37" s="379"/>
      <c r="U37" s="379"/>
      <c r="V37" s="379"/>
    </row>
    <row r="38" ht="24">
      <c r="A38" s="502">
        <v>37</v>
      </c>
      <c r="B38" s="503" t="s">
        <v>158</v>
      </c>
      <c r="C38" s="503" t="s">
        <v>1673</v>
      </c>
      <c r="D38" s="515">
        <f>IFERROR(INDEX('показатель 504-п'!E:E,MATCH('УУС'!N38,'показатель 504-п'!T:T,0)),"")</f>
        <v>444</v>
      </c>
      <c r="E38" s="515" t="s">
        <v>1596</v>
      </c>
      <c r="F38" s="503" t="s">
        <v>1674</v>
      </c>
      <c r="G38" s="494" t="str">
        <f>IFERROR(INDEX('УЦН 2.0'!H:H,MATCH('УУС'!N38,'УЦН 2.0'!L:L,0)),"")</f>
        <v/>
      </c>
      <c r="H38" s="494" t="str">
        <f>IFERROR(INDEX('ПРТС'!H:H,MATCH('УУС'!N39,'ПРТС'!P:P,0)),"")</f>
        <v/>
      </c>
      <c r="I38" s="669" t="str">
        <f>IFERROR(INDEX('показатель 504-п'!J:J,MATCH('УУС'!N38,'показатель 504-п'!T:T,0)),"")</f>
        <v xml:space="preserve">4G хор</v>
      </c>
      <c r="J38" s="515" t="s">
        <v>1641</v>
      </c>
      <c r="K38" s="515" t="s">
        <v>1670</v>
      </c>
      <c r="L38" s="670" t="s">
        <v>1603</v>
      </c>
      <c r="M38" s="670">
        <v>70182404802001</v>
      </c>
      <c r="N38" s="515">
        <v>122</v>
      </c>
      <c r="O38" s="379"/>
      <c r="P38" s="379"/>
      <c r="Q38" s="379"/>
      <c r="R38" s="379"/>
      <c r="S38" s="379"/>
      <c r="U38" s="379"/>
      <c r="V38" s="379"/>
    </row>
    <row r="39" ht="24">
      <c r="A39" s="502">
        <v>38</v>
      </c>
      <c r="B39" s="503" t="s">
        <v>158</v>
      </c>
      <c r="C39" s="503" t="s">
        <v>1675</v>
      </c>
      <c r="D39" s="515">
        <f>IFERROR(INDEX('показатель 504-п'!E:E,MATCH('УУС'!N39,'показатель 504-п'!T:T,0)),"")</f>
        <v>190</v>
      </c>
      <c r="E39" s="515" t="s">
        <v>1596</v>
      </c>
      <c r="F39" s="503" t="s">
        <v>1004</v>
      </c>
      <c r="G39" s="494" t="str">
        <f>IFERROR(INDEX('УЦН 2.0'!H:H,MATCH('УУС'!N39,'УЦН 2.0'!L:L,0)),"")</f>
        <v/>
      </c>
      <c r="H39" s="494" t="str">
        <f>IFERROR(INDEX('ПРТС'!H:H,MATCH('УУС'!N40,'ПРТС'!P:P,0)),"")</f>
        <v/>
      </c>
      <c r="I39" s="669" t="str">
        <f>IFERROR(INDEX('показатель 504-п'!J:J,MATCH('УУС'!N39,'показатель 504-п'!T:T,0)),"")</f>
        <v xml:space="preserve">3G хор</v>
      </c>
      <c r="J39" s="515" t="s">
        <v>1641</v>
      </c>
      <c r="K39" s="515" t="s">
        <v>1670</v>
      </c>
      <c r="L39" s="670" t="s">
        <v>1600</v>
      </c>
      <c r="M39" s="670">
        <v>70182404802005</v>
      </c>
      <c r="N39" s="515">
        <v>126</v>
      </c>
      <c r="O39" s="379"/>
      <c r="P39" s="379"/>
      <c r="Q39" s="379"/>
      <c r="R39" s="379"/>
      <c r="S39" s="379"/>
      <c r="U39" s="379"/>
      <c r="V39" s="379"/>
    </row>
    <row r="40" ht="14.25">
      <c r="A40" s="502">
        <v>39</v>
      </c>
      <c r="B40" s="503" t="s">
        <v>158</v>
      </c>
      <c r="C40" s="503" t="s">
        <v>1676</v>
      </c>
      <c r="D40" s="515">
        <f>IFERROR(INDEX('показатель 504-п'!E:E,MATCH('УУС'!N40,'показатель 504-п'!T:T,0)),"")</f>
        <v>456</v>
      </c>
      <c r="E40" s="515" t="s">
        <v>1596</v>
      </c>
      <c r="F40" s="503" t="s">
        <v>1008</v>
      </c>
      <c r="G40" s="494" t="str">
        <f>IFERROR(INDEX('УЦН 2.0'!H:H,MATCH('УУС'!N40,'УЦН 2.0'!L:L,0)),"")</f>
        <v/>
      </c>
      <c r="H40" s="494" t="str">
        <f>IFERROR(INDEX('ПРТС'!H:H,MATCH('УУС'!N41,'ПРТС'!P:P,0)),"")</f>
        <v/>
      </c>
      <c r="I40" s="669" t="str">
        <f>IFERROR(INDEX('показатель 504-п'!J:J,MATCH('УУС'!N40,'показатель 504-п'!T:T,0)),"")</f>
        <v xml:space="preserve">3G низ</v>
      </c>
      <c r="J40" s="515" t="s">
        <v>1641</v>
      </c>
      <c r="K40" s="515" t="s">
        <v>1670</v>
      </c>
      <c r="L40" s="670" t="s">
        <v>1603</v>
      </c>
      <c r="M40" s="670">
        <v>70182404802029</v>
      </c>
      <c r="N40" s="515">
        <v>128</v>
      </c>
      <c r="O40" s="379"/>
      <c r="P40" s="379"/>
      <c r="Q40" s="379"/>
      <c r="R40" s="379"/>
      <c r="S40" s="379"/>
      <c r="U40" s="379"/>
      <c r="V40" s="379"/>
    </row>
    <row r="41" ht="24">
      <c r="A41" s="502">
        <v>40</v>
      </c>
      <c r="B41" s="503" t="s">
        <v>158</v>
      </c>
      <c r="C41" s="503" t="s">
        <v>1677</v>
      </c>
      <c r="D41" s="515">
        <f>IFERROR(INDEX('показатель 504-п'!E:E,MATCH('УУС'!N41,'показатель 504-п'!T:T,0)),"")</f>
        <v>7</v>
      </c>
      <c r="E41" s="515" t="s">
        <v>1596</v>
      </c>
      <c r="F41" s="503" t="s">
        <v>1678</v>
      </c>
      <c r="G41" s="494" t="str">
        <f>IFERROR(INDEX('УЦН 2.0'!H:H,MATCH('УУС'!N41,'УЦН 2.0'!L:L,0)),"")</f>
        <v/>
      </c>
      <c r="H41" s="494" t="str">
        <f>IFERROR(INDEX('ПРТС'!H:H,MATCH('УУС'!N43,'ПРТС'!P:P,0)),"")</f>
        <v/>
      </c>
      <c r="I41" s="669" t="str">
        <f>IFERROR(INDEX('показатель 504-п'!J:J,MATCH('УУС'!N41,'показатель 504-п'!T:T,0)),"")</f>
        <v>-</v>
      </c>
      <c r="J41" s="515" t="s">
        <v>1637</v>
      </c>
      <c r="K41" s="515" t="s">
        <v>1670</v>
      </c>
      <c r="L41" s="670" t="s">
        <v>1608</v>
      </c>
      <c r="M41" s="670">
        <v>70182404802046</v>
      </c>
      <c r="N41" s="515">
        <v>132</v>
      </c>
      <c r="O41" s="379"/>
      <c r="P41" s="379"/>
      <c r="Q41" s="379"/>
      <c r="R41" s="379"/>
      <c r="S41" s="379"/>
      <c r="U41" s="379"/>
      <c r="V41" s="379"/>
    </row>
    <row r="42" ht="24">
      <c r="A42" s="502">
        <v>41</v>
      </c>
      <c r="B42" s="503" t="s">
        <v>158</v>
      </c>
      <c r="C42" s="503" t="s">
        <v>1679</v>
      </c>
      <c r="D42" s="515">
        <f>IFERROR(INDEX('показатель 504-п'!E:E,MATCH('УУС'!N42,'показатель 504-п'!T:T,0)),"")</f>
        <v>154</v>
      </c>
      <c r="E42" s="515" t="s">
        <v>1596</v>
      </c>
      <c r="F42" s="503" t="s">
        <v>1680</v>
      </c>
      <c r="G42" s="494" t="str">
        <f>IFERROR(INDEX('УЦН 2.0'!H:H,MATCH('УУС'!N42,'УЦН 2.0'!L:L,0)),"")</f>
        <v/>
      </c>
      <c r="H42" s="494" t="str">
        <f>IFERROR(INDEX('ПРТС'!H:H,MATCH('УУС'!N44,'ПРТС'!P:P,0)),"")</f>
        <v/>
      </c>
      <c r="I42" s="669" t="str">
        <f>IFERROR(INDEX('показатель 504-п'!J:J,MATCH('УУС'!N42,'показатель 504-п'!T:T,0)),"")</f>
        <v xml:space="preserve">2G низ</v>
      </c>
      <c r="J42" s="515" t="s">
        <v>1641</v>
      </c>
      <c r="K42" s="515" t="s">
        <v>1670</v>
      </c>
      <c r="L42" s="670" t="s">
        <v>1600</v>
      </c>
      <c r="M42" s="670">
        <v>70182404802032</v>
      </c>
      <c r="N42" s="515">
        <v>134</v>
      </c>
      <c r="O42" s="379"/>
      <c r="P42" s="379"/>
      <c r="Q42" s="379"/>
      <c r="R42" s="379"/>
      <c r="S42" s="379"/>
      <c r="U42" s="379"/>
      <c r="V42" s="379"/>
    </row>
    <row r="43" ht="24">
      <c r="A43" s="502">
        <v>42</v>
      </c>
      <c r="B43" s="503" t="s">
        <v>158</v>
      </c>
      <c r="C43" s="503" t="s">
        <v>1681</v>
      </c>
      <c r="D43" s="515">
        <f>IFERROR(INDEX('показатель 504-п'!E:E,MATCH('УУС'!N43,'показатель 504-п'!T:T,0)),"")</f>
        <v>35</v>
      </c>
      <c r="E43" s="515" t="s">
        <v>1596</v>
      </c>
      <c r="F43" s="503" t="s">
        <v>1682</v>
      </c>
      <c r="G43" s="494" t="str">
        <f>IFERROR(INDEX('УЦН 2.0'!H:H,MATCH('УУС'!N43,'УЦН 2.0'!L:L,0)),"")</f>
        <v/>
      </c>
      <c r="H43" s="494" t="str">
        <f>IFERROR(INDEX('ПРТС'!H:H,MATCH('УУС'!N45,'ПРТС'!P:P,0)),"")</f>
        <v/>
      </c>
      <c r="I43" s="669" t="str">
        <f>IFERROR(INDEX('показатель 504-п'!J:J,MATCH('УУС'!N43,'показатель 504-п'!T:T,0)),"")</f>
        <v>-</v>
      </c>
      <c r="J43" s="515" t="s">
        <v>1637</v>
      </c>
      <c r="K43" s="515" t="s">
        <v>1670</v>
      </c>
      <c r="L43" s="670" t="s">
        <v>1600</v>
      </c>
      <c r="M43" s="670">
        <v>70182404802012</v>
      </c>
      <c r="N43" s="515">
        <v>138</v>
      </c>
      <c r="O43" s="379"/>
      <c r="P43" s="379"/>
      <c r="Q43" s="379"/>
      <c r="R43" s="379"/>
      <c r="S43" s="379"/>
      <c r="U43" s="379"/>
      <c r="V43" s="379"/>
    </row>
    <row r="44" ht="24">
      <c r="A44" s="502">
        <v>43</v>
      </c>
      <c r="B44" s="503" t="s">
        <v>158</v>
      </c>
      <c r="C44" s="503" t="s">
        <v>1683</v>
      </c>
      <c r="D44" s="515">
        <f>IFERROR(INDEX('показатель 504-п'!E:E,MATCH('УУС'!N44,'показатель 504-п'!T:T,0)),"")</f>
        <v>563</v>
      </c>
      <c r="E44" s="515" t="s">
        <v>1596</v>
      </c>
      <c r="F44" s="503" t="s">
        <v>933</v>
      </c>
      <c r="G44" s="494" t="str">
        <f>IFERROR(INDEX('УЦН 2.0'!H:H,MATCH('УУС'!N44,'УЦН 2.0'!L:L,0)),"")</f>
        <v/>
      </c>
      <c r="H44" s="494" t="str">
        <f>IFERROR(INDEX('ПРТС'!H:H,MATCH('УУС'!N46,'ПРТС'!P:P,0)),"")</f>
        <v/>
      </c>
      <c r="I44" s="669" t="str">
        <f>IFERROR(INDEX('показатель 504-п'!J:J,MATCH('УУС'!N44,'показатель 504-п'!T:T,0)),"")</f>
        <v xml:space="preserve">2G хор</v>
      </c>
      <c r="J44" s="515" t="s">
        <v>1641</v>
      </c>
      <c r="K44" s="515" t="s">
        <v>1670</v>
      </c>
      <c r="L44" s="670" t="s">
        <v>1603</v>
      </c>
      <c r="M44" s="670">
        <v>70182404802036</v>
      </c>
      <c r="N44" s="515">
        <v>144</v>
      </c>
      <c r="O44" s="379"/>
      <c r="P44" s="379"/>
      <c r="Q44" s="379"/>
      <c r="R44" s="379"/>
      <c r="S44" s="379"/>
      <c r="U44" s="379"/>
      <c r="V44" s="379"/>
    </row>
    <row r="45" ht="24">
      <c r="A45" s="502">
        <v>44</v>
      </c>
      <c r="B45" s="503" t="s">
        <v>158</v>
      </c>
      <c r="C45" s="503" t="s">
        <v>1684</v>
      </c>
      <c r="D45" s="515">
        <f>IFERROR(INDEX('показатель 504-п'!E:E,MATCH('УУС'!N45,'показатель 504-п'!T:T,0)),"")</f>
        <v>146</v>
      </c>
      <c r="E45" s="515" t="s">
        <v>1596</v>
      </c>
      <c r="F45" s="503" t="s">
        <v>1685</v>
      </c>
      <c r="G45" s="494" t="str">
        <f>IFERROR(INDEX('УЦН 2.0'!H:H,MATCH('УУС'!N45,'УЦН 2.0'!L:L,0)),"")</f>
        <v/>
      </c>
      <c r="H45" s="494" t="str">
        <f>IFERROR(INDEX('ПРТС'!H:H,MATCH('УУС'!N47,'ПРТС'!P:P,0)),"")</f>
        <v/>
      </c>
      <c r="I45" s="669" t="str">
        <f>IFERROR(INDEX('показатель 504-п'!J:J,MATCH('УУС'!N45,'показатель 504-п'!T:T,0)),"")</f>
        <v xml:space="preserve">3G низ</v>
      </c>
      <c r="J45" s="515" t="s">
        <v>1641</v>
      </c>
      <c r="K45" s="515" t="s">
        <v>1670</v>
      </c>
      <c r="L45" s="670" t="s">
        <v>1603</v>
      </c>
      <c r="M45" s="670">
        <v>70182404802030</v>
      </c>
      <c r="N45" s="515">
        <v>146</v>
      </c>
      <c r="O45" s="379"/>
      <c r="P45" s="379"/>
      <c r="Q45" s="379"/>
      <c r="R45" s="379"/>
      <c r="S45" s="379"/>
      <c r="U45" s="379"/>
      <c r="V45" s="379"/>
    </row>
    <row r="46" ht="24">
      <c r="A46" s="502">
        <v>45</v>
      </c>
      <c r="B46" s="503" t="s">
        <v>158</v>
      </c>
      <c r="C46" s="503" t="s">
        <v>1686</v>
      </c>
      <c r="D46" s="515">
        <f>IFERROR(INDEX('показатель 504-п'!E:E,MATCH('УУС'!N46,'показатель 504-п'!T:T,0)),"")</f>
        <v>213</v>
      </c>
      <c r="E46" s="515" t="s">
        <v>1596</v>
      </c>
      <c r="F46" s="503" t="s">
        <v>1687</v>
      </c>
      <c r="G46" s="494" t="str">
        <f>IFERROR(INDEX('УЦН 2.0'!H:H,MATCH('УУС'!N46,'УЦН 2.0'!L:L,0)),"")</f>
        <v/>
      </c>
      <c r="H46" s="494" t="str">
        <f>IFERROR(INDEX('ПРТС'!H:H,MATCH('УУС'!N48,'ПРТС'!P:P,0)),"")</f>
        <v/>
      </c>
      <c r="I46" s="669" t="str">
        <f>IFERROR(INDEX('показатель 504-п'!J:J,MATCH('УУС'!N46,'показатель 504-п'!T:T,0)),"")</f>
        <v xml:space="preserve">3G хор</v>
      </c>
      <c r="J46" s="668" t="s">
        <v>1641</v>
      </c>
      <c r="K46" s="515" t="s">
        <v>1670</v>
      </c>
      <c r="L46" s="670" t="s">
        <v>1603</v>
      </c>
      <c r="M46" s="670">
        <v>70182404802003</v>
      </c>
      <c r="N46" s="515">
        <v>152</v>
      </c>
      <c r="O46" s="379"/>
      <c r="P46" s="379"/>
      <c r="Q46" s="379"/>
      <c r="R46" s="379"/>
      <c r="S46" s="379"/>
      <c r="U46" s="379"/>
      <c r="V46" s="379"/>
    </row>
    <row r="47" ht="24">
      <c r="A47" s="502">
        <v>46</v>
      </c>
      <c r="B47" s="503" t="s">
        <v>216</v>
      </c>
      <c r="C47" s="503" t="s">
        <v>1688</v>
      </c>
      <c r="D47" s="515">
        <f>IFERROR(INDEX('показатель 504-п'!E:E,MATCH('УУС'!N47,'показатель 504-п'!T:T,0)),"")</f>
        <v>45</v>
      </c>
      <c r="E47" s="515" t="s">
        <v>1607</v>
      </c>
      <c r="F47" s="503" t="s">
        <v>1689</v>
      </c>
      <c r="G47" s="494" t="str">
        <f>IFERROR(INDEX('УЦН 2.0'!H:H,MATCH('УУС'!N47,'УЦН 2.0'!L:L,0)),"")</f>
        <v/>
      </c>
      <c r="H47" s="494" t="str">
        <f>IFERROR(INDEX('ПРТС'!H:H,MATCH('УУС'!N49,'ПРТС'!P:P,0)),"")</f>
        <v/>
      </c>
      <c r="I47" s="669" t="str">
        <f>IFERROR(INDEX('показатель 504-п'!J:J,MATCH('УУС'!N47,'показатель 504-п'!T:T,0)),"")</f>
        <v xml:space="preserve">2G низ</v>
      </c>
      <c r="J47" s="515" t="s">
        <v>1637</v>
      </c>
      <c r="K47" s="515" t="s">
        <v>1690</v>
      </c>
      <c r="L47" s="670" t="s">
        <v>1608</v>
      </c>
      <c r="M47" s="670">
        <v>6012400001431</v>
      </c>
      <c r="N47" s="508">
        <v>164</v>
      </c>
      <c r="O47" s="379"/>
      <c r="P47" s="379"/>
      <c r="Q47" s="379"/>
      <c r="R47" s="379"/>
      <c r="S47" s="379"/>
      <c r="T47" s="379"/>
      <c r="U47" s="379"/>
      <c r="V47" s="379"/>
    </row>
    <row r="48" ht="24">
      <c r="A48" s="502">
        <v>47</v>
      </c>
      <c r="B48" s="503" t="s">
        <v>216</v>
      </c>
      <c r="C48" s="503" t="s">
        <v>1691</v>
      </c>
      <c r="D48" s="515">
        <f>IFERROR(INDEX('показатель 504-п'!E:E,MATCH('УУС'!N48,'показатель 504-п'!T:T,0)),"")</f>
        <v>196</v>
      </c>
      <c r="E48" s="515" t="s">
        <v>1596</v>
      </c>
      <c r="F48" s="503" t="s">
        <v>933</v>
      </c>
      <c r="G48" s="494" t="str">
        <f>IFERROR(INDEX('УЦН 2.0'!H:H,MATCH('УУС'!N48,'УЦН 2.0'!L:L,0)),"")</f>
        <v/>
      </c>
      <c r="H48" s="494" t="str">
        <f>IFERROR(INDEX('ПРТС'!H:H,MATCH('УУС'!N50,'ПРТС'!P:P,0)),"")</f>
        <v/>
      </c>
      <c r="I48" s="669" t="str">
        <f>IFERROR(INDEX('показатель 504-п'!J:J,MATCH('УУС'!N48,'показатель 504-п'!T:T,0)),"")</f>
        <v xml:space="preserve">2G низ</v>
      </c>
      <c r="J48" s="515" t="s">
        <v>1637</v>
      </c>
      <c r="K48" s="515" t="s">
        <v>1690</v>
      </c>
      <c r="L48" s="670" t="s">
        <v>1600</v>
      </c>
      <c r="M48" s="670">
        <v>70182407505011</v>
      </c>
      <c r="N48" s="515">
        <v>165</v>
      </c>
      <c r="O48" s="379"/>
      <c r="P48" s="379"/>
      <c r="Q48" s="379"/>
      <c r="R48" s="379"/>
      <c r="S48" s="379"/>
      <c r="U48" s="379"/>
      <c r="V48" s="379"/>
    </row>
    <row r="49" ht="14.25">
      <c r="A49" s="502">
        <v>48</v>
      </c>
      <c r="B49" s="503" t="s">
        <v>216</v>
      </c>
      <c r="C49" s="503" t="s">
        <v>1692</v>
      </c>
      <c r="D49" s="515">
        <f>IFERROR(INDEX('показатель 504-п'!E:E,MATCH('УУС'!N49,'показатель 504-п'!T:T,0)),"")</f>
        <v>717</v>
      </c>
      <c r="E49" s="515" t="s">
        <v>1596</v>
      </c>
      <c r="F49" s="503" t="s">
        <v>1693</v>
      </c>
      <c r="G49" s="494" t="str">
        <f>IFERROR(INDEX('УЦН 2.0'!H:H,MATCH('УУС'!N49,'УЦН 2.0'!L:L,0)),"")</f>
        <v/>
      </c>
      <c r="H49" s="494" t="str">
        <f>IFERROR(INDEX('ПРТС'!H:H,MATCH('УУС'!N51,'ПРТС'!P:P,0)),"")</f>
        <v/>
      </c>
      <c r="I49" s="669" t="str">
        <f>IFERROR(INDEX('показатель 504-п'!J:J,MATCH('УУС'!N49,'показатель 504-п'!T:T,0)),"")</f>
        <v xml:space="preserve">4G хор</v>
      </c>
      <c r="J49" s="515" t="s">
        <v>1637</v>
      </c>
      <c r="K49" s="515" t="s">
        <v>1690</v>
      </c>
      <c r="L49" s="670" t="s">
        <v>1600</v>
      </c>
      <c r="M49" s="670">
        <v>70182407505007</v>
      </c>
      <c r="N49" s="515">
        <v>167</v>
      </c>
      <c r="O49" s="379"/>
      <c r="P49" s="379"/>
      <c r="Q49" s="379"/>
      <c r="R49" s="379"/>
      <c r="S49" s="379"/>
      <c r="U49" s="379"/>
      <c r="V49" s="379"/>
    </row>
    <row r="50" ht="24">
      <c r="A50" s="502">
        <v>49</v>
      </c>
      <c r="B50" s="503" t="s">
        <v>216</v>
      </c>
      <c r="C50" s="503" t="s">
        <v>1694</v>
      </c>
      <c r="D50" s="515">
        <f>IFERROR(INDEX('показатель 504-п'!E:E,MATCH('УУС'!N50,'показатель 504-п'!T:T,0)),"")</f>
        <v>386</v>
      </c>
      <c r="E50" s="515" t="s">
        <v>1596</v>
      </c>
      <c r="F50" s="503" t="s">
        <v>1695</v>
      </c>
      <c r="G50" s="494" t="str">
        <f>IFERROR(INDEX('УЦН 2.0'!H:H,MATCH('УУС'!N50,'УЦН 2.0'!L:L,0)),"")</f>
        <v/>
      </c>
      <c r="H50" s="494" t="str">
        <f>IFERROR(INDEX('ПРТС'!H:H,MATCH('УУС'!N53,'ПРТС'!P:P,0)),"")</f>
        <v/>
      </c>
      <c r="I50" s="669" t="str">
        <f>IFERROR(INDEX('показатель 504-п'!J:J,MATCH('УУС'!N50,'показатель 504-п'!T:T,0)),"")</f>
        <v xml:space="preserve">4G хор</v>
      </c>
      <c r="J50" s="515" t="s">
        <v>1637</v>
      </c>
      <c r="K50" s="515" t="s">
        <v>1690</v>
      </c>
      <c r="L50" s="670" t="s">
        <v>1600</v>
      </c>
      <c r="M50" s="670">
        <v>70182407505002</v>
      </c>
      <c r="N50" s="515">
        <v>177</v>
      </c>
      <c r="O50" s="379"/>
      <c r="P50" s="379"/>
      <c r="Q50" s="379"/>
      <c r="R50" s="379"/>
      <c r="S50" s="379"/>
      <c r="U50" s="379"/>
      <c r="V50" s="379"/>
    </row>
    <row r="51" ht="24">
      <c r="A51" s="502">
        <v>50</v>
      </c>
      <c r="B51" s="503" t="s">
        <v>216</v>
      </c>
      <c r="C51" s="503" t="s">
        <v>1696</v>
      </c>
      <c r="D51" s="515">
        <f>IFERROR(INDEX('показатель 504-п'!E:E,MATCH('УУС'!N51,'показатель 504-п'!T:T,0)),"")</f>
        <v>807</v>
      </c>
      <c r="E51" s="515" t="s">
        <v>1596</v>
      </c>
      <c r="F51" s="503" t="s">
        <v>1697</v>
      </c>
      <c r="G51" s="494" t="str">
        <f>IFERROR(INDEX('УЦН 2.0'!H:H,MATCH('УУС'!N51,'УЦН 2.0'!L:L,0)),"")</f>
        <v/>
      </c>
      <c r="H51" s="494" t="str">
        <f>IFERROR(INDEX('ПРТС'!H:H,MATCH('УУС'!N54,'ПРТС'!P:P,0)),"")</f>
        <v/>
      </c>
      <c r="I51" s="669" t="str">
        <f>IFERROR(INDEX('показатель 504-п'!J:J,MATCH('УУС'!N51,'показатель 504-п'!T:T,0)),"")</f>
        <v xml:space="preserve">4G хор</v>
      </c>
      <c r="J51" s="515" t="s">
        <v>1637</v>
      </c>
      <c r="K51" s="515" t="s">
        <v>1690</v>
      </c>
      <c r="L51" s="670" t="s">
        <v>1603</v>
      </c>
      <c r="M51" s="670">
        <v>70182407505015</v>
      </c>
      <c r="N51" s="669">
        <v>179</v>
      </c>
      <c r="O51" s="379"/>
      <c r="P51" s="379"/>
      <c r="Q51" s="379"/>
      <c r="R51" s="379"/>
      <c r="S51" s="379"/>
      <c r="U51" s="379"/>
      <c r="V51" s="379"/>
    </row>
    <row r="52" ht="24">
      <c r="A52" s="502">
        <v>51</v>
      </c>
      <c r="B52" s="503" t="s">
        <v>216</v>
      </c>
      <c r="C52" s="503" t="s">
        <v>1698</v>
      </c>
      <c r="D52" s="515">
        <f>IFERROR(INDEX('показатель 504-п'!E:E,MATCH('УУС'!N52,'показатель 504-п'!T:T,0)),"")</f>
        <v>580</v>
      </c>
      <c r="E52" s="515" t="s">
        <v>1596</v>
      </c>
      <c r="F52" s="503" t="s">
        <v>1699</v>
      </c>
      <c r="G52" s="494" t="str">
        <f>IFERROR(INDEX('УЦН 2.0'!H:H,MATCH('УУС'!N52,'УЦН 2.0'!L:L,0)),"")</f>
        <v/>
      </c>
      <c r="H52" s="494" t="str">
        <f>IFERROR(INDEX('ПРТС'!H:H,MATCH('УУС'!N55,'ПРТС'!P:P,0)),"")</f>
        <v/>
      </c>
      <c r="I52" s="669" t="str">
        <f>IFERROR(INDEX('показатель 504-п'!J:J,MATCH('УУС'!N52,'показатель 504-п'!T:T,0)),"")</f>
        <v xml:space="preserve">4G хор</v>
      </c>
      <c r="J52" s="515" t="s">
        <v>1637</v>
      </c>
      <c r="K52" s="515" t="s">
        <v>1690</v>
      </c>
      <c r="L52" s="670" t="s">
        <v>1600</v>
      </c>
      <c r="M52" s="670">
        <v>70182407505008</v>
      </c>
      <c r="N52" s="669">
        <v>183</v>
      </c>
      <c r="O52" s="379"/>
      <c r="P52" s="379"/>
      <c r="Q52" s="379"/>
      <c r="R52" s="379"/>
      <c r="S52" s="379"/>
      <c r="U52" s="379"/>
      <c r="V52" s="379"/>
    </row>
    <row r="53" ht="24">
      <c r="A53" s="502">
        <v>52</v>
      </c>
      <c r="B53" s="503" t="s">
        <v>216</v>
      </c>
      <c r="C53" s="503" t="s">
        <v>1700</v>
      </c>
      <c r="D53" s="515">
        <f>IFERROR(INDEX('показатель 504-п'!E:E,MATCH('УУС'!N53,'показатель 504-п'!T:T,0)),"")</f>
        <v>81</v>
      </c>
      <c r="E53" s="515" t="s">
        <v>1607</v>
      </c>
      <c r="F53" s="503" t="s">
        <v>1701</v>
      </c>
      <c r="G53" s="494" t="str">
        <f>IFERROR(INDEX('УЦН 2.0'!H:H,MATCH('УУС'!N53,'УЦН 2.0'!L:L,0)),"")</f>
        <v/>
      </c>
      <c r="H53" s="494" t="str">
        <f>IFERROR(INDEX('ПРТС'!H:H,MATCH('УУС'!N56,'ПРТС'!P:P,0)),"")</f>
        <v/>
      </c>
      <c r="I53" s="669" t="str">
        <f>IFERROR(INDEX('показатель 504-п'!J:J,MATCH('УУС'!N53,'показатель 504-п'!T:T,0)),"")</f>
        <v>-</v>
      </c>
      <c r="J53" s="515" t="s">
        <v>1637</v>
      </c>
      <c r="K53" s="515" t="s">
        <v>1690</v>
      </c>
      <c r="L53" s="670" t="s">
        <v>1608</v>
      </c>
      <c r="M53" s="670">
        <v>6012400001721</v>
      </c>
      <c r="N53" s="678">
        <v>184</v>
      </c>
      <c r="O53" s="379"/>
      <c r="P53" s="379"/>
      <c r="Q53" s="379"/>
      <c r="R53" s="379"/>
      <c r="S53" s="379"/>
      <c r="U53" s="379"/>
      <c r="V53" s="379"/>
    </row>
    <row r="54" ht="24">
      <c r="A54" s="502">
        <v>53</v>
      </c>
      <c r="B54" s="503" t="s">
        <v>216</v>
      </c>
      <c r="C54" s="503" t="s">
        <v>1700</v>
      </c>
      <c r="D54" s="515">
        <f>IFERROR(INDEX('показатель 504-п'!E:E,MATCH('УУС'!N54,'показатель 504-п'!T:T,0)),"")</f>
        <v>81</v>
      </c>
      <c r="E54" s="515" t="s">
        <v>1607</v>
      </c>
      <c r="F54" s="503" t="s">
        <v>1702</v>
      </c>
      <c r="G54" s="494" t="str">
        <f>IFERROR(INDEX('УЦН 2.0'!H:H,MATCH('УУС'!N54,'УЦН 2.0'!L:L,0)),"")</f>
        <v/>
      </c>
      <c r="H54" s="494" t="str">
        <f>IFERROR(INDEX('ПРТС'!H:H,MATCH('УУС'!N57,'ПРТС'!P:P,0)),"")</f>
        <v/>
      </c>
      <c r="I54" s="669" t="str">
        <f>IFERROR(INDEX('показатель 504-п'!J:J,MATCH('УУС'!N54,'показатель 504-п'!T:T,0)),"")</f>
        <v>-</v>
      </c>
      <c r="J54" s="515" t="s">
        <v>1637</v>
      </c>
      <c r="K54" s="515" t="s">
        <v>1690</v>
      </c>
      <c r="L54" s="670" t="s">
        <v>1608</v>
      </c>
      <c r="M54" s="670">
        <v>6012400001872</v>
      </c>
      <c r="N54" s="678">
        <v>184</v>
      </c>
      <c r="O54" s="379"/>
      <c r="P54" s="379"/>
      <c r="Q54" s="379"/>
      <c r="R54" s="379"/>
      <c r="S54" s="379"/>
      <c r="U54" s="379"/>
      <c r="V54" s="379"/>
    </row>
    <row r="55" ht="24">
      <c r="A55" s="502">
        <v>54</v>
      </c>
      <c r="B55" s="503" t="s">
        <v>216</v>
      </c>
      <c r="C55" s="503" t="s">
        <v>1703</v>
      </c>
      <c r="D55" s="515">
        <f>IFERROR(INDEX('показатель 504-п'!E:E,MATCH('УУС'!N55,'показатель 504-п'!T:T,0)),"")</f>
        <v>443</v>
      </c>
      <c r="E55" s="515" t="s">
        <v>1596</v>
      </c>
      <c r="F55" s="503" t="s">
        <v>1704</v>
      </c>
      <c r="G55" s="494" t="str">
        <f>IFERROR(INDEX('УЦН 2.0'!H:H,MATCH('УУС'!N55,'УЦН 2.0'!L:L,0)),"")</f>
        <v/>
      </c>
      <c r="H55" s="494" t="str">
        <f>IFERROR(INDEX('ПРТС'!H:H,MATCH('УУС'!N58,'ПРТС'!P:P,0)),"")</f>
        <v/>
      </c>
      <c r="I55" s="669" t="str">
        <f>IFERROR(INDEX('показатель 504-п'!J:J,MATCH('УУС'!N55,'показатель 504-п'!T:T,0)),"")</f>
        <v xml:space="preserve">4G хор</v>
      </c>
      <c r="J55" s="668" t="s">
        <v>1637</v>
      </c>
      <c r="K55" s="515" t="s">
        <v>1690</v>
      </c>
      <c r="L55" s="670" t="s">
        <v>1600</v>
      </c>
      <c r="M55" s="670">
        <v>70182407505005</v>
      </c>
      <c r="N55" s="515">
        <v>185</v>
      </c>
      <c r="O55" s="379"/>
      <c r="P55" s="379"/>
      <c r="Q55" s="379"/>
      <c r="R55" s="379"/>
      <c r="S55" s="379"/>
      <c r="U55" s="379"/>
      <c r="V55" s="379"/>
    </row>
    <row r="56" ht="14.25">
      <c r="A56" s="502">
        <v>55</v>
      </c>
      <c r="B56" s="503" t="s">
        <v>78</v>
      </c>
      <c r="C56" s="503" t="s">
        <v>1705</v>
      </c>
      <c r="D56" s="515">
        <f>IFERROR(INDEX('показатель 504-п'!E:E,MATCH('УУС'!N56,'показатель 504-п'!T:T,0)),"")</f>
        <v>4</v>
      </c>
      <c r="E56" s="515" t="s">
        <v>1607</v>
      </c>
      <c r="F56" s="503" t="s">
        <v>1706</v>
      </c>
      <c r="G56" s="494" t="str">
        <f>IFERROR(INDEX('УЦН 2.0'!H:H,MATCH('УУС'!N56,'УЦН 2.0'!L:L,0)),"")</f>
        <v/>
      </c>
      <c r="H56" s="494" t="str">
        <f>IFERROR(INDEX('ПРТС'!H:H,MATCH('УУС'!N59,'ПРТС'!P:P,0)),"")</f>
        <v/>
      </c>
      <c r="I56" s="669" t="str">
        <f>IFERROR(INDEX('показатель 504-п'!J:J,MATCH('УУС'!N56,'показатель 504-п'!T:T,0)),"")</f>
        <v>-</v>
      </c>
      <c r="J56" s="515" t="s">
        <v>1637</v>
      </c>
      <c r="K56" s="515" t="s">
        <v>1707</v>
      </c>
      <c r="L56" s="670" t="s">
        <v>1608</v>
      </c>
      <c r="M56" s="670">
        <v>6012400001031</v>
      </c>
      <c r="N56" s="508">
        <v>186</v>
      </c>
      <c r="O56" s="379"/>
      <c r="P56" s="379"/>
      <c r="Q56" s="379"/>
      <c r="R56" s="379"/>
      <c r="S56" s="379"/>
      <c r="U56" s="379"/>
      <c r="V56" s="379"/>
    </row>
    <row r="57" ht="14.25">
      <c r="A57" s="502">
        <v>56</v>
      </c>
      <c r="B57" s="503" t="s">
        <v>78</v>
      </c>
      <c r="C57" s="503" t="s">
        <v>1708</v>
      </c>
      <c r="D57" s="515">
        <f>IFERROR(INDEX('показатель 504-п'!E:E,MATCH('УУС'!N57,'показатель 504-п'!T:T,0)),"")</f>
        <v>25</v>
      </c>
      <c r="E57" s="515" t="s">
        <v>1607</v>
      </c>
      <c r="F57" s="503" t="s">
        <v>1709</v>
      </c>
      <c r="G57" s="494" t="str">
        <f>IFERROR(INDEX('УЦН 2.0'!H:H,MATCH('УУС'!N57,'УЦН 2.0'!L:L,0)),"")</f>
        <v/>
      </c>
      <c r="H57" s="494" t="str">
        <f>IFERROR(INDEX('ПРТС'!H:H,MATCH('УУС'!N60,'ПРТС'!P:P,0)),"")</f>
        <v/>
      </c>
      <c r="I57" s="669" t="str">
        <f>IFERROR(INDEX('показатель 504-п'!J:J,MATCH('УУС'!N57,'показатель 504-п'!T:T,0)),"")</f>
        <v>-</v>
      </c>
      <c r="J57" s="515" t="s">
        <v>1637</v>
      </c>
      <c r="K57" s="515" t="s">
        <v>1707</v>
      </c>
      <c r="L57" s="670" t="s">
        <v>1608</v>
      </c>
      <c r="M57" s="670">
        <v>6012400001315</v>
      </c>
      <c r="N57" s="508">
        <v>188</v>
      </c>
      <c r="O57" s="379"/>
      <c r="P57" s="379"/>
      <c r="Q57" s="379"/>
      <c r="R57" s="379"/>
      <c r="S57" s="379"/>
      <c r="T57" s="379"/>
      <c r="U57" s="379"/>
      <c r="V57" s="379"/>
    </row>
    <row r="58" ht="14.25">
      <c r="A58" s="502">
        <v>57</v>
      </c>
      <c r="B58" s="503" t="s">
        <v>78</v>
      </c>
      <c r="C58" s="503" t="s">
        <v>1710</v>
      </c>
      <c r="D58" s="515">
        <f>IFERROR(INDEX('показатель 504-п'!E:E,MATCH('УУС'!N58,'показатель 504-п'!T:T,0)),"")</f>
        <v>28</v>
      </c>
      <c r="E58" s="515" t="s">
        <v>1596</v>
      </c>
      <c r="F58" s="503" t="s">
        <v>1711</v>
      </c>
      <c r="G58" s="494" t="str">
        <f>IFERROR(INDEX('УЦН 2.0'!H:H,MATCH('УУС'!N58,'УЦН 2.0'!L:L,0)),"")</f>
        <v/>
      </c>
      <c r="H58" s="494" t="str">
        <f>IFERROR(INDEX('ПРТС'!H:H,MATCH('УУС'!N61,'ПРТС'!P:P,0)),"")</f>
        <v/>
      </c>
      <c r="I58" s="669" t="str">
        <f>IFERROR(INDEX('показатель 504-п'!J:J,MATCH('УУС'!N58,'показатель 504-п'!T:T,0)),"")</f>
        <v>-</v>
      </c>
      <c r="J58" s="515" t="s">
        <v>1637</v>
      </c>
      <c r="K58" s="515" t="s">
        <v>1707</v>
      </c>
      <c r="L58" s="670" t="s">
        <v>1600</v>
      </c>
      <c r="M58" s="670">
        <v>70182400240066</v>
      </c>
      <c r="N58" s="515">
        <v>189</v>
      </c>
      <c r="O58" s="379"/>
      <c r="P58" s="379"/>
      <c r="Q58" s="379"/>
      <c r="R58" s="379"/>
      <c r="S58" s="379"/>
      <c r="U58" s="379"/>
      <c r="V58" s="379"/>
    </row>
    <row r="59" ht="14.25">
      <c r="A59" s="502">
        <v>58</v>
      </c>
      <c r="B59" s="503" t="s">
        <v>78</v>
      </c>
      <c r="C59" s="503" t="s">
        <v>1712</v>
      </c>
      <c r="D59" s="515">
        <f>IFERROR(INDEX('показатель 504-п'!E:E,MATCH('УУС'!N59,'показатель 504-п'!T:T,0)),"")</f>
        <v>2</v>
      </c>
      <c r="E59" s="515" t="s">
        <v>1607</v>
      </c>
      <c r="F59" s="503" t="s">
        <v>1713</v>
      </c>
      <c r="G59" s="494" t="str">
        <f>IFERROR(INDEX('УЦН 2.0'!H:H,MATCH('УУС'!N59,'УЦН 2.0'!L:L,0)),"")</f>
        <v/>
      </c>
      <c r="H59" s="494" t="str">
        <f>IFERROR(INDEX('ПРТС'!H:H,MATCH('УУС'!N62,'ПРТС'!P:P,0)),"")</f>
        <v/>
      </c>
      <c r="I59" s="669" t="str">
        <f>IFERROR(INDEX('показатель 504-п'!J:J,MATCH('УУС'!N59,'показатель 504-п'!T:T,0)),"")</f>
        <v>-</v>
      </c>
      <c r="J59" s="515" t="s">
        <v>1637</v>
      </c>
      <c r="K59" s="515" t="s">
        <v>1707</v>
      </c>
      <c r="L59" s="670" t="s">
        <v>1608</v>
      </c>
      <c r="M59" s="670">
        <v>6012400001429</v>
      </c>
      <c r="N59" s="508">
        <v>190</v>
      </c>
      <c r="O59" s="379"/>
      <c r="P59" s="379"/>
      <c r="Q59" s="379"/>
      <c r="R59" s="379"/>
      <c r="S59" s="379"/>
      <c r="U59" s="379"/>
      <c r="V59" s="379"/>
    </row>
    <row r="60" ht="14.25">
      <c r="A60" s="502">
        <v>59</v>
      </c>
      <c r="B60" s="503" t="s">
        <v>78</v>
      </c>
      <c r="C60" s="503" t="s">
        <v>1714</v>
      </c>
      <c r="D60" s="515">
        <f>IFERROR(INDEX('показатель 504-п'!E:E,MATCH('УУС'!N60,'показатель 504-п'!T:T,0)),"")</f>
        <v>32</v>
      </c>
      <c r="E60" s="515" t="s">
        <v>1607</v>
      </c>
      <c r="F60" s="503" t="s">
        <v>896</v>
      </c>
      <c r="G60" s="494" t="str">
        <f>IFERROR(INDEX('УЦН 2.0'!H:H,MATCH('УУС'!N60,'УЦН 2.0'!L:L,0)),"")</f>
        <v/>
      </c>
      <c r="H60" s="494" t="str">
        <f>IFERROR(INDEX('ПРТС'!H:H,MATCH('УУС'!N63,'ПРТС'!P:P,0)),"")</f>
        <v/>
      </c>
      <c r="I60" s="669" t="str">
        <f>IFERROR(INDEX('показатель 504-п'!J:J,MATCH('УУС'!N60,'показатель 504-п'!T:T,0)),"")</f>
        <v>-</v>
      </c>
      <c r="J60" s="515" t="s">
        <v>1637</v>
      </c>
      <c r="K60" s="515" t="s">
        <v>1707</v>
      </c>
      <c r="L60" s="670" t="s">
        <v>1608</v>
      </c>
      <c r="M60" s="670">
        <v>6012400001531</v>
      </c>
      <c r="N60" s="508">
        <v>192</v>
      </c>
      <c r="O60" s="379"/>
      <c r="P60" s="379"/>
      <c r="Q60" s="379"/>
      <c r="R60" s="379"/>
      <c r="S60" s="379"/>
      <c r="U60" s="379"/>
      <c r="V60" s="379"/>
    </row>
    <row r="61" ht="14.25">
      <c r="A61" s="502">
        <v>60</v>
      </c>
      <c r="B61" s="503" t="s">
        <v>78</v>
      </c>
      <c r="C61" s="503" t="s">
        <v>1715</v>
      </c>
      <c r="D61" s="515">
        <f>IFERROR(INDEX('показатель 504-п'!E:E,MATCH('УУС'!N61,'показатель 504-п'!T:T,0)),"")</f>
        <v>70</v>
      </c>
      <c r="E61" s="515" t="s">
        <v>1596</v>
      </c>
      <c r="F61" s="503" t="s">
        <v>1716</v>
      </c>
      <c r="G61" s="494" t="str">
        <f>IFERROR(INDEX('УЦН 2.0'!H:H,MATCH('УУС'!N61,'УЦН 2.0'!L:L,0)),"")</f>
        <v/>
      </c>
      <c r="H61" s="494" t="str">
        <f>IFERROR(INDEX('ПРТС'!H:H,MATCH('УУС'!N64,'ПРТС'!P:P,0)),"")</f>
        <v/>
      </c>
      <c r="I61" s="669" t="str">
        <f>IFERROR(INDEX('показатель 504-п'!J:J,MATCH('УУС'!N61,'показатель 504-п'!T:T,0)),"")</f>
        <v xml:space="preserve">3G хор</v>
      </c>
      <c r="J61" s="515" t="s">
        <v>1637</v>
      </c>
      <c r="K61" s="515" t="s">
        <v>1707</v>
      </c>
      <c r="L61" s="670" t="s">
        <v>1600</v>
      </c>
      <c r="M61" s="670">
        <v>70182400240068</v>
      </c>
      <c r="N61" s="515">
        <v>193</v>
      </c>
      <c r="O61" s="379"/>
      <c r="P61" s="379"/>
      <c r="Q61" s="379"/>
      <c r="R61" s="379"/>
      <c r="S61" s="379"/>
      <c r="U61" s="379"/>
      <c r="V61" s="379"/>
    </row>
    <row r="62" ht="14.25">
      <c r="A62" s="502">
        <v>61</v>
      </c>
      <c r="B62" s="503" t="s">
        <v>78</v>
      </c>
      <c r="C62" s="503" t="s">
        <v>1717</v>
      </c>
      <c r="D62" s="515">
        <f>IFERROR(INDEX('показатель 504-п'!E:E,MATCH('УУС'!N62,'показатель 504-п'!T:T,0)),"")</f>
        <v>50</v>
      </c>
      <c r="E62" s="515" t="s">
        <v>1607</v>
      </c>
      <c r="F62" s="503" t="s">
        <v>1718</v>
      </c>
      <c r="G62" s="494" t="str">
        <f>IFERROR(INDEX('УЦН 2.0'!H:H,MATCH('УУС'!N62,'УЦН 2.0'!L:L,0)),"")</f>
        <v/>
      </c>
      <c r="H62" s="494" t="str">
        <f>IFERROR(INDEX('ПРТС'!H:H,MATCH('УУС'!N65,'ПРТС'!P:P,0)),"")</f>
        <v/>
      </c>
      <c r="I62" s="669" t="str">
        <f>IFERROR(INDEX('показатель 504-п'!J:J,MATCH('УУС'!N62,'показатель 504-п'!T:T,0)),"")</f>
        <v>-</v>
      </c>
      <c r="J62" s="515" t="s">
        <v>1637</v>
      </c>
      <c r="K62" s="515" t="s">
        <v>1707</v>
      </c>
      <c r="L62" s="670" t="s">
        <v>1608</v>
      </c>
      <c r="M62" s="670">
        <v>6012400001532</v>
      </c>
      <c r="N62" s="508">
        <v>195</v>
      </c>
      <c r="O62" s="379"/>
      <c r="P62" s="379"/>
      <c r="Q62" s="379"/>
      <c r="R62" s="379"/>
      <c r="S62" s="379"/>
      <c r="U62" s="379"/>
      <c r="V62" s="379"/>
    </row>
    <row r="63" ht="14.25">
      <c r="A63" s="502">
        <v>62</v>
      </c>
      <c r="B63" s="503" t="s">
        <v>78</v>
      </c>
      <c r="C63" s="503" t="s">
        <v>1719</v>
      </c>
      <c r="D63" s="515">
        <f>IFERROR(INDEX('показатель 504-п'!E:E,MATCH('УУС'!N63,'показатель 504-п'!T:T,0)),"")</f>
        <v>72</v>
      </c>
      <c r="E63" s="515" t="s">
        <v>1607</v>
      </c>
      <c r="F63" s="503" t="s">
        <v>1720</v>
      </c>
      <c r="G63" s="494" t="str">
        <f>IFERROR(INDEX('УЦН 2.0'!H:H,MATCH('УУС'!N63,'УЦН 2.0'!L:L,0)),"")</f>
        <v/>
      </c>
      <c r="H63" s="494" t="str">
        <f>IFERROR(INDEX('ПРТС'!H:H,MATCH('УУС'!N66,'ПРТС'!P:P,0)),"")</f>
        <v/>
      </c>
      <c r="I63" s="669" t="str">
        <f>IFERROR(INDEX('показатель 504-п'!J:J,MATCH('УУС'!N63,'показатель 504-п'!T:T,0)),"")</f>
        <v>-</v>
      </c>
      <c r="J63" s="515" t="s">
        <v>1637</v>
      </c>
      <c r="K63" s="515" t="s">
        <v>1707</v>
      </c>
      <c r="L63" s="670" t="s">
        <v>1608</v>
      </c>
      <c r="M63" s="670">
        <v>6012400001193</v>
      </c>
      <c r="N63" s="508">
        <v>199</v>
      </c>
      <c r="O63" s="379"/>
      <c r="P63" s="379"/>
      <c r="Q63" s="379"/>
      <c r="R63" s="379"/>
      <c r="S63" s="379"/>
      <c r="U63" s="379"/>
      <c r="V63" s="379"/>
    </row>
    <row r="64" ht="14.25">
      <c r="A64" s="502">
        <v>63</v>
      </c>
      <c r="B64" s="503" t="s">
        <v>78</v>
      </c>
      <c r="C64" s="503" t="s">
        <v>1721</v>
      </c>
      <c r="D64" s="515">
        <f>IFERROR(INDEX('показатель 504-п'!E:E,MATCH('УУС'!N64,'показатель 504-п'!T:T,0)),"")</f>
        <v>24</v>
      </c>
      <c r="E64" s="515" t="s">
        <v>1607</v>
      </c>
      <c r="F64" s="503" t="s">
        <v>1706</v>
      </c>
      <c r="G64" s="494" t="str">
        <f>IFERROR(INDEX('УЦН 2.0'!H:H,MATCH('УУС'!N64,'УЦН 2.0'!L:L,0)),"")</f>
        <v/>
      </c>
      <c r="H64" s="494" t="str">
        <f>IFERROR(INDEX('ПРТС'!H:H,MATCH('УУС'!N67,'ПРТС'!P:P,0)),"")</f>
        <v/>
      </c>
      <c r="I64" s="669" t="str">
        <f>IFERROR(INDEX('показатель 504-п'!J:J,MATCH('УУС'!N64,'показатель 504-п'!T:T,0)),"")</f>
        <v>-</v>
      </c>
      <c r="J64" s="515" t="s">
        <v>1637</v>
      </c>
      <c r="K64" s="515" t="s">
        <v>1707</v>
      </c>
      <c r="L64" s="670" t="s">
        <v>1608</v>
      </c>
      <c r="M64" s="670">
        <v>6012400001716</v>
      </c>
      <c r="N64" s="508">
        <v>204</v>
      </c>
      <c r="O64" s="379"/>
      <c r="P64" s="379"/>
      <c r="Q64" s="379"/>
      <c r="R64" s="379"/>
      <c r="S64" s="379"/>
      <c r="U64" s="379"/>
      <c r="V64" s="379"/>
    </row>
    <row r="65" ht="14.25">
      <c r="A65" s="502">
        <v>64</v>
      </c>
      <c r="B65" s="503" t="s">
        <v>78</v>
      </c>
      <c r="C65" s="503" t="s">
        <v>1722</v>
      </c>
      <c r="D65" s="515">
        <f>IFERROR(INDEX('показатель 504-п'!E:E,MATCH('УУС'!N65,'показатель 504-п'!T:T,0)),"")</f>
        <v>21</v>
      </c>
      <c r="E65" s="515" t="s">
        <v>1607</v>
      </c>
      <c r="F65" s="503" t="s">
        <v>1723</v>
      </c>
      <c r="G65" s="494" t="str">
        <f>IFERROR(INDEX('УЦН 2.0'!H:H,MATCH('УУС'!N65,'УЦН 2.0'!L:L,0)),"")</f>
        <v/>
      </c>
      <c r="H65" s="494" t="str">
        <f>IFERROR(INDEX('ПРТС'!H:H,MATCH('УУС'!N68,'ПРТС'!P:P,0)),"")</f>
        <v/>
      </c>
      <c r="I65" s="669" t="str">
        <f>IFERROR(INDEX('показатель 504-п'!J:J,MATCH('УУС'!N65,'показатель 504-п'!T:T,0)),"")</f>
        <v>-</v>
      </c>
      <c r="J65" s="515" t="s">
        <v>1637</v>
      </c>
      <c r="K65" s="515" t="s">
        <v>1707</v>
      </c>
      <c r="L65" s="670" t="s">
        <v>1608</v>
      </c>
      <c r="M65" s="670">
        <v>6012400001582</v>
      </c>
      <c r="N65" s="508">
        <v>205</v>
      </c>
      <c r="O65" s="379"/>
      <c r="P65" s="379"/>
      <c r="Q65" s="379"/>
      <c r="R65" s="379"/>
      <c r="S65" s="379"/>
      <c r="U65" s="379"/>
      <c r="V65" s="379"/>
    </row>
    <row r="66" ht="14.25">
      <c r="A66" s="502">
        <v>65</v>
      </c>
      <c r="B66" s="503" t="s">
        <v>78</v>
      </c>
      <c r="C66" s="503" t="s">
        <v>1724</v>
      </c>
      <c r="D66" s="515">
        <f>IFERROR(INDEX('показатель 504-п'!E:E,MATCH('УУС'!N66,'показатель 504-п'!T:T,0)),"")</f>
        <v>43</v>
      </c>
      <c r="E66" s="515" t="s">
        <v>1596</v>
      </c>
      <c r="F66" s="503" t="s">
        <v>1725</v>
      </c>
      <c r="G66" s="494" t="str">
        <f>IFERROR(INDEX('УЦН 2.0'!H:H,MATCH('УУС'!N66,'УЦН 2.0'!L:L,0)),"")</f>
        <v/>
      </c>
      <c r="H66" s="494" t="str">
        <f>IFERROR(INDEX('ПРТС'!H:H,MATCH('УУС'!N69,'ПРТС'!P:P,0)),"")</f>
        <v/>
      </c>
      <c r="I66" s="669" t="str">
        <f>IFERROR(INDEX('показатель 504-п'!J:J,MATCH('УУС'!N66,'показатель 504-п'!T:T,0)),"")</f>
        <v xml:space="preserve">2G низ</v>
      </c>
      <c r="J66" s="515" t="s">
        <v>1637</v>
      </c>
      <c r="K66" s="515" t="s">
        <v>1707</v>
      </c>
      <c r="L66" s="670" t="s">
        <v>1600</v>
      </c>
      <c r="M66" s="670">
        <v>70182400240085</v>
      </c>
      <c r="N66" s="515">
        <v>210</v>
      </c>
      <c r="O66" s="379"/>
      <c r="P66" s="379"/>
      <c r="Q66" s="379"/>
      <c r="R66" s="379"/>
      <c r="S66" s="379"/>
      <c r="U66" s="379"/>
      <c r="V66" s="379"/>
    </row>
    <row r="67" ht="14.25">
      <c r="A67" s="502">
        <v>66</v>
      </c>
      <c r="B67" s="671" t="s">
        <v>78</v>
      </c>
      <c r="C67" s="672" t="s">
        <v>1726</v>
      </c>
      <c r="D67" s="515">
        <f>IFERROR(INDEX('показатель 504-п'!E:E,MATCH('УУС'!N67,'показатель 504-п'!T:T,0)),"")</f>
        <v>23</v>
      </c>
      <c r="E67" s="673" t="s">
        <v>1607</v>
      </c>
      <c r="F67" s="671" t="s">
        <v>1727</v>
      </c>
      <c r="G67" s="494" t="str">
        <f>IFERROR(INDEX('УЦН 2.0'!H:H,MATCH('УУС'!N67,'УЦН 2.0'!L:L,0)),"")</f>
        <v/>
      </c>
      <c r="H67" s="494" t="str">
        <f>IFERROR(INDEX('ПРТС'!H:H,MATCH('УУС'!N70,'ПРТС'!P:P,0)),"")</f>
        <v/>
      </c>
      <c r="I67" s="669" t="str">
        <f>IFERROR(INDEX('показатель 504-п'!J:J,MATCH('УУС'!N67,'показатель 504-п'!T:T,0)),"")</f>
        <v xml:space="preserve">2G низ</v>
      </c>
      <c r="J67" s="673" t="s">
        <v>1637</v>
      </c>
      <c r="K67" s="673" t="s">
        <v>1707</v>
      </c>
      <c r="L67" s="674" t="s">
        <v>1608</v>
      </c>
      <c r="M67" s="674">
        <v>6012400001596</v>
      </c>
      <c r="N67" s="679">
        <v>211</v>
      </c>
      <c r="O67" s="675"/>
      <c r="P67" s="379"/>
      <c r="Q67" s="379"/>
      <c r="R67" s="379"/>
      <c r="S67" s="379"/>
      <c r="U67" s="379"/>
      <c r="V67" s="379"/>
    </row>
    <row r="68" ht="14.25">
      <c r="A68" s="502">
        <v>67</v>
      </c>
      <c r="B68" s="503" t="s">
        <v>78</v>
      </c>
      <c r="C68" s="503" t="s">
        <v>1728</v>
      </c>
      <c r="D68" s="515">
        <f>IFERROR(INDEX('показатель 504-п'!E:E,MATCH('УУС'!N68,'показатель 504-п'!T:T,0)),"")</f>
        <v>21</v>
      </c>
      <c r="E68" s="515" t="s">
        <v>1607</v>
      </c>
      <c r="F68" s="503" t="s">
        <v>1729</v>
      </c>
      <c r="G68" s="494" t="str">
        <f>IFERROR(INDEX('УЦН 2.0'!H:H,MATCH('УУС'!N68,'УЦН 2.0'!L:L,0)),"")</f>
        <v/>
      </c>
      <c r="H68" s="494" t="str">
        <f>IFERROR(INDEX('ПРТС'!H:H,MATCH('УУС'!N71,'ПРТС'!P:P,0)),"")</f>
        <v/>
      </c>
      <c r="I68" s="669" t="str">
        <f>IFERROR(INDEX('показатель 504-п'!J:J,MATCH('УУС'!N68,'показатель 504-п'!T:T,0)),"")</f>
        <v>-</v>
      </c>
      <c r="J68" s="515" t="s">
        <v>1637</v>
      </c>
      <c r="K68" s="515" t="s">
        <v>1707</v>
      </c>
      <c r="L68" s="670" t="s">
        <v>1608</v>
      </c>
      <c r="M68" s="670">
        <v>6012400001316</v>
      </c>
      <c r="N68" s="508">
        <v>216</v>
      </c>
      <c r="O68" s="379"/>
      <c r="P68" s="379"/>
      <c r="Q68" s="379"/>
      <c r="R68" s="379"/>
      <c r="S68" s="379"/>
      <c r="U68" s="379"/>
      <c r="V68" s="379"/>
    </row>
    <row r="69" ht="14.25">
      <c r="A69" s="502">
        <v>68</v>
      </c>
      <c r="B69" s="503" t="s">
        <v>78</v>
      </c>
      <c r="C69" s="503" t="s">
        <v>1730</v>
      </c>
      <c r="D69" s="515">
        <f>IFERROR(INDEX('показатель 504-п'!E:E,MATCH('УУС'!N69,'показатель 504-п'!T:T,0)),"")</f>
        <v>9</v>
      </c>
      <c r="E69" s="515" t="s">
        <v>1607</v>
      </c>
      <c r="F69" s="503" t="s">
        <v>1731</v>
      </c>
      <c r="G69" s="494" t="str">
        <f>IFERROR(INDEX('УЦН 2.0'!H:H,MATCH('УУС'!N69,'УЦН 2.0'!L:L,0)),"")</f>
        <v/>
      </c>
      <c r="H69" s="494" t="str">
        <f>IFERROR(INDEX('ПРТС'!H:H,MATCH('УУС'!N72,'ПРТС'!P:P,0)),"")</f>
        <v/>
      </c>
      <c r="I69" s="669" t="str">
        <f>IFERROR(INDEX('показатель 504-п'!J:J,MATCH('УУС'!N69,'показатель 504-п'!T:T,0)),"")</f>
        <v>-</v>
      </c>
      <c r="J69" s="515" t="s">
        <v>1637</v>
      </c>
      <c r="K69" s="515" t="s">
        <v>1707</v>
      </c>
      <c r="L69" s="670" t="s">
        <v>1608</v>
      </c>
      <c r="M69" s="680">
        <v>6012400001446</v>
      </c>
      <c r="N69" s="508">
        <v>217</v>
      </c>
      <c r="O69" s="379"/>
      <c r="P69" s="379"/>
      <c r="Q69" s="379"/>
      <c r="R69" s="379"/>
      <c r="S69" s="379"/>
      <c r="U69" s="379"/>
      <c r="V69" s="379"/>
    </row>
    <row r="70" ht="14.25">
      <c r="A70" s="502">
        <v>69</v>
      </c>
      <c r="B70" s="503" t="s">
        <v>78</v>
      </c>
      <c r="C70" s="503" t="s">
        <v>1732</v>
      </c>
      <c r="D70" s="515">
        <f>IFERROR(INDEX('показатель 504-п'!E:E,MATCH('УУС'!N70,'показатель 504-п'!T:T,0)),"")</f>
        <v>2</v>
      </c>
      <c r="E70" s="515" t="s">
        <v>1607</v>
      </c>
      <c r="F70" s="503" t="s">
        <v>1648</v>
      </c>
      <c r="G70" s="494" t="str">
        <f>IFERROR(INDEX('УЦН 2.0'!H:H,MATCH('УУС'!N70,'УЦН 2.0'!L:L,0)),"")</f>
        <v/>
      </c>
      <c r="H70" s="494">
        <f>IFERROR(INDEX('ПРТС'!H:H,MATCH('УУС'!N73,'ПРТС'!P:P,0)),"")</f>
        <v>2018</v>
      </c>
      <c r="I70" s="669" t="str">
        <f>IFERROR(INDEX('показатель 504-п'!J:J,MATCH('УУС'!N70,'показатель 504-п'!T:T,0)),"")</f>
        <v>-</v>
      </c>
      <c r="J70" s="515" t="s">
        <v>1637</v>
      </c>
      <c r="K70" s="515" t="s">
        <v>1707</v>
      </c>
      <c r="L70" s="670" t="s">
        <v>1608</v>
      </c>
      <c r="M70" s="670">
        <v>6012400001536</v>
      </c>
      <c r="N70" s="508">
        <v>218</v>
      </c>
      <c r="O70" s="379"/>
      <c r="P70" s="379"/>
      <c r="Q70" s="379"/>
      <c r="R70" s="379"/>
      <c r="S70" s="379"/>
      <c r="U70" s="379"/>
      <c r="V70" s="379"/>
    </row>
    <row r="71" ht="14.25">
      <c r="A71" s="502">
        <v>70</v>
      </c>
      <c r="B71" s="503" t="s">
        <v>78</v>
      </c>
      <c r="C71" s="503" t="s">
        <v>1733</v>
      </c>
      <c r="D71" s="515">
        <f>IFERROR(INDEX('показатель 504-п'!E:E,MATCH('УУС'!N71,'показатель 504-п'!T:T,0)),"")</f>
        <v>13</v>
      </c>
      <c r="E71" s="515" t="s">
        <v>1607</v>
      </c>
      <c r="F71" s="503" t="s">
        <v>1734</v>
      </c>
      <c r="G71" s="494" t="str">
        <f>IFERROR(INDEX('УЦН 2.0'!H:H,MATCH('УУС'!N71,'УЦН 2.0'!L:L,0)),"")</f>
        <v/>
      </c>
      <c r="H71" s="494" t="str">
        <f>IFERROR(INDEX('ПРТС'!H:H,MATCH('УУС'!N74,'ПРТС'!P:P,0)),"")</f>
        <v/>
      </c>
      <c r="I71" s="669" t="str">
        <f>IFERROR(INDEX('показатель 504-п'!J:J,MATCH('УУС'!N71,'показатель 504-п'!T:T,0)),"")</f>
        <v>-</v>
      </c>
      <c r="J71" s="515" t="s">
        <v>1637</v>
      </c>
      <c r="K71" s="515" t="s">
        <v>1707</v>
      </c>
      <c r="L71" s="670" t="s">
        <v>1608</v>
      </c>
      <c r="M71" s="670">
        <v>6012400001578</v>
      </c>
      <c r="N71" s="508">
        <v>221</v>
      </c>
      <c r="O71" s="379"/>
      <c r="P71" s="379"/>
      <c r="Q71" s="379"/>
      <c r="R71" s="379"/>
      <c r="S71" s="379"/>
      <c r="U71" s="379"/>
      <c r="V71" s="379"/>
    </row>
    <row r="72" ht="14.25">
      <c r="A72" s="502">
        <v>71</v>
      </c>
      <c r="B72" s="503" t="s">
        <v>78</v>
      </c>
      <c r="C72" s="503" t="s">
        <v>1735</v>
      </c>
      <c r="D72" s="515">
        <f>IFERROR(INDEX('показатель 504-п'!E:E,MATCH('УУС'!N72,'показатель 504-п'!T:T,0)),"")</f>
        <v>27</v>
      </c>
      <c r="E72" s="515" t="s">
        <v>1607</v>
      </c>
      <c r="F72" s="503" t="s">
        <v>1736</v>
      </c>
      <c r="G72" s="494" t="str">
        <f>IFERROR(INDEX('УЦН 2.0'!H:H,MATCH('УУС'!N72,'УЦН 2.0'!L:L,0)),"")</f>
        <v/>
      </c>
      <c r="H72" s="494" t="str">
        <f>IFERROR(INDEX('ПРТС'!H:H,MATCH('УУС'!N75,'ПРТС'!P:P,0)),"")</f>
        <v/>
      </c>
      <c r="I72" s="669" t="str">
        <f>IFERROR(INDEX('показатель 504-п'!J:J,MATCH('УУС'!N72,'показатель 504-п'!T:T,0)),"")</f>
        <v>-</v>
      </c>
      <c r="J72" s="668" t="s">
        <v>1637</v>
      </c>
      <c r="K72" s="515" t="s">
        <v>1707</v>
      </c>
      <c r="L72" s="670" t="s">
        <v>1608</v>
      </c>
      <c r="M72" s="670">
        <v>6012400001313</v>
      </c>
      <c r="N72" s="508">
        <v>224</v>
      </c>
      <c r="O72" s="379"/>
      <c r="P72" s="379"/>
      <c r="Q72" s="379"/>
      <c r="R72" s="379"/>
      <c r="S72" s="379"/>
      <c r="U72" s="379"/>
      <c r="V72" s="379"/>
    </row>
    <row r="73" ht="14.25">
      <c r="A73" s="502">
        <v>72</v>
      </c>
      <c r="B73" s="503" t="s">
        <v>224</v>
      </c>
      <c r="C73" s="503" t="s">
        <v>1737</v>
      </c>
      <c r="D73" s="515">
        <f>IFERROR(INDEX('показатель 504-п'!E:E,MATCH('УУС'!N73,'показатель 504-п'!T:T,0)),"")</f>
        <v>481</v>
      </c>
      <c r="E73" s="515" t="s">
        <v>1596</v>
      </c>
      <c r="F73" s="503" t="s">
        <v>1738</v>
      </c>
      <c r="G73" s="494" t="str">
        <f>IFERROR(INDEX('УЦН 2.0'!H:H,MATCH('УУС'!N73,'УЦН 2.0'!L:L,0)),"")</f>
        <v/>
      </c>
      <c r="H73" s="494" t="str">
        <f>IFERROR(INDEX('ПРТС'!H:H,MATCH(#REF!,'ПРТС'!P:P,0)),"")</f>
        <v/>
      </c>
      <c r="I73" s="669" t="str">
        <f>IFERROR(INDEX('показатель 504-п'!J:J,MATCH('УУС'!N73,'показатель 504-п'!T:T,0)),"")</f>
        <v xml:space="preserve">4G хор</v>
      </c>
      <c r="J73" s="515" t="s">
        <v>1641</v>
      </c>
      <c r="K73" s="515" t="s">
        <v>1739</v>
      </c>
      <c r="L73" s="670" t="s">
        <v>1603</v>
      </c>
      <c r="M73" s="670">
        <v>70182405706021</v>
      </c>
      <c r="N73" s="515">
        <v>235</v>
      </c>
      <c r="O73" s="379"/>
      <c r="P73" s="379"/>
      <c r="Q73" s="379"/>
      <c r="R73" s="379"/>
      <c r="S73" s="379"/>
      <c r="U73" s="379"/>
      <c r="V73" s="379"/>
    </row>
    <row r="74" ht="14.25">
      <c r="A74" s="502">
        <v>73</v>
      </c>
      <c r="B74" s="503" t="s">
        <v>224</v>
      </c>
      <c r="C74" s="503" t="s">
        <v>1740</v>
      </c>
      <c r="D74" s="515">
        <f>IFERROR(INDEX('показатель 504-п'!E:E,MATCH('УУС'!N74,'показатель 504-п'!T:T,0)),"")</f>
        <v>20</v>
      </c>
      <c r="E74" s="515" t="s">
        <v>1596</v>
      </c>
      <c r="F74" s="503" t="s">
        <v>1741</v>
      </c>
      <c r="G74" s="494" t="str">
        <f>IFERROR(INDEX('УЦН 2.0'!H:H,MATCH('УУС'!N74,'УЦН 2.0'!L:L,0)),"")</f>
        <v/>
      </c>
      <c r="H74" s="494" t="str">
        <f>IFERROR(INDEX('ПРТС'!H:H,MATCH('УУС'!N76,'ПРТС'!P:P,0)),"")</f>
        <v/>
      </c>
      <c r="I74" s="669" t="str">
        <f>IFERROR(INDEX('показатель 504-п'!J:J,MATCH('УУС'!N74,'показатель 504-п'!T:T,0)),"")</f>
        <v>-</v>
      </c>
      <c r="J74" s="515" t="s">
        <v>1742</v>
      </c>
      <c r="K74" s="515" t="s">
        <v>1739</v>
      </c>
      <c r="L74" s="670" t="s">
        <v>1603</v>
      </c>
      <c r="M74" s="670">
        <v>70182405706015</v>
      </c>
      <c r="N74" s="515">
        <v>256</v>
      </c>
      <c r="O74" s="379"/>
      <c r="P74" s="379"/>
      <c r="Q74" s="379"/>
      <c r="R74" s="379"/>
      <c r="S74" s="379"/>
      <c r="U74" s="379"/>
      <c r="V74" s="379"/>
    </row>
    <row r="75" ht="14.25">
      <c r="A75" s="502">
        <v>74</v>
      </c>
      <c r="B75" s="671" t="s">
        <v>224</v>
      </c>
      <c r="C75" s="672" t="s">
        <v>1743</v>
      </c>
      <c r="D75" s="515">
        <f>IFERROR(INDEX('показатель 504-п'!E:E,MATCH('УУС'!N75,'показатель 504-п'!T:T,0)),"")</f>
        <v>145</v>
      </c>
      <c r="E75" s="673" t="s">
        <v>1596</v>
      </c>
      <c r="F75" s="671" t="s">
        <v>1744</v>
      </c>
      <c r="G75" s="494" t="str">
        <f>IFERROR(INDEX('УЦН 2.0'!H:H,MATCH('УУС'!N75,'УЦН 2.0'!L:L,0)),"")</f>
        <v xml:space="preserve">2024 доп</v>
      </c>
      <c r="H75" s="494" t="str">
        <f>IFERROR(INDEX('ПРТС'!H:H,MATCH('УУС'!N77,'ПРТС'!P:P,0)),"")</f>
        <v/>
      </c>
      <c r="I75" s="669" t="str">
        <f>IFERROR(INDEX('показатель 504-п'!J:J,MATCH('УУС'!N75,'показатель 504-п'!T:T,0)),"")</f>
        <v xml:space="preserve">2G низ</v>
      </c>
      <c r="J75" s="673" t="s">
        <v>1637</v>
      </c>
      <c r="K75" s="673" t="s">
        <v>1739</v>
      </c>
      <c r="L75" s="674" t="s">
        <v>1603</v>
      </c>
      <c r="M75" s="674">
        <v>70182405706006</v>
      </c>
      <c r="N75" s="673">
        <v>257</v>
      </c>
      <c r="O75" s="675"/>
      <c r="P75" s="379"/>
      <c r="Q75" s="379"/>
      <c r="R75" s="379"/>
      <c r="S75" s="379"/>
      <c r="T75" s="379"/>
      <c r="U75" s="379"/>
      <c r="V75" s="379"/>
    </row>
    <row r="76" ht="14.25">
      <c r="A76" s="502">
        <v>76</v>
      </c>
      <c r="B76" s="503" t="s">
        <v>224</v>
      </c>
      <c r="C76" s="503" t="s">
        <v>1745</v>
      </c>
      <c r="D76" s="515">
        <f>IFERROR(INDEX('показатель 504-п'!E:E,MATCH('УУС'!N76,'показатель 504-п'!T:T,0)),"")</f>
        <v>76</v>
      </c>
      <c r="E76" s="515" t="s">
        <v>1596</v>
      </c>
      <c r="F76" s="503" t="s">
        <v>1746</v>
      </c>
      <c r="G76" s="494" t="str">
        <f>IFERROR(INDEX('УЦН 2.0'!H:H,MATCH('УУС'!N76,'УЦН 2.0'!L:L,0)),"")</f>
        <v/>
      </c>
      <c r="H76" s="494" t="str">
        <f>IFERROR(INDEX('ПРТС'!H:H,MATCH('УУС'!N79,'ПРТС'!P:P,0)),"")</f>
        <v/>
      </c>
      <c r="I76" s="669" t="str">
        <f>IFERROR(INDEX('показатель 504-п'!J:J,MATCH('УУС'!N76,'показатель 504-п'!T:T,0)),"")</f>
        <v>-</v>
      </c>
      <c r="J76" s="515" t="s">
        <v>1742</v>
      </c>
      <c r="K76" s="515" t="s">
        <v>1739</v>
      </c>
      <c r="L76" s="670" t="s">
        <v>1603</v>
      </c>
      <c r="M76" s="670">
        <v>70182405706025</v>
      </c>
      <c r="N76" s="515">
        <v>263</v>
      </c>
      <c r="O76" s="379"/>
      <c r="P76" s="379"/>
      <c r="Q76" s="379"/>
      <c r="R76" s="379"/>
      <c r="S76" s="379"/>
      <c r="U76" s="379"/>
      <c r="V76" s="379"/>
    </row>
    <row r="77" ht="14.25">
      <c r="A77" s="502">
        <v>77</v>
      </c>
      <c r="B77" s="503" t="s">
        <v>102</v>
      </c>
      <c r="C77" s="503" t="s">
        <v>1747</v>
      </c>
      <c r="D77" s="515">
        <f>IFERROR(INDEX('показатель 504-п'!E:E,MATCH('УУС'!N77,'показатель 504-п'!T:T,0)),"")</f>
        <v>15</v>
      </c>
      <c r="E77" s="515" t="s">
        <v>1607</v>
      </c>
      <c r="F77" s="503" t="s">
        <v>1748</v>
      </c>
      <c r="G77" s="494" t="str">
        <f>IFERROR(INDEX('УЦН 2.0'!H:H,MATCH('УУС'!N77,'УЦН 2.0'!L:L,0)),"")</f>
        <v/>
      </c>
      <c r="H77" s="494" t="str">
        <f>IFERROR(INDEX('ПРТС'!H:H,MATCH('УУС'!N80,'ПРТС'!P:P,0)),"")</f>
        <v/>
      </c>
      <c r="I77" s="669" t="str">
        <f>IFERROR(INDEX('показатель 504-п'!J:J,MATCH('УУС'!N77,'показатель 504-п'!T:T,0)),"")</f>
        <v>-</v>
      </c>
      <c r="J77" s="668" t="s">
        <v>1637</v>
      </c>
      <c r="K77" s="515" t="s">
        <v>1749</v>
      </c>
      <c r="L77" s="670" t="s">
        <v>1608</v>
      </c>
      <c r="M77" s="670">
        <v>6012400001067</v>
      </c>
      <c r="N77" s="508">
        <v>268</v>
      </c>
      <c r="O77" s="379"/>
      <c r="P77" s="379"/>
      <c r="Q77" s="379"/>
      <c r="R77" s="379"/>
      <c r="S77" s="379"/>
      <c r="U77" s="379"/>
      <c r="V77" s="379"/>
    </row>
    <row r="78" ht="14.25">
      <c r="A78" s="502">
        <v>78</v>
      </c>
      <c r="B78" s="681" t="s">
        <v>102</v>
      </c>
      <c r="C78" s="681" t="s">
        <v>1750</v>
      </c>
      <c r="D78" s="515">
        <f>IFERROR(INDEX('показатель 504-п'!E:E,MATCH('УУС'!N78,'показатель 504-п'!T:T,0)),"")</f>
        <v>627</v>
      </c>
      <c r="E78" s="682"/>
      <c r="F78" s="681"/>
      <c r="G78" s="494" t="str">
        <f>IFERROR(INDEX('УЦН 2.0'!H:H,MATCH('УУС'!N78,'УЦН 2.0'!L:L,0)),"")</f>
        <v/>
      </c>
      <c r="H78" s="494" t="str">
        <f>IFERROR(INDEX('ПРТС'!H:H,MATCH('УУС'!N81,'ПРТС'!P:P,0)),"")</f>
        <v/>
      </c>
      <c r="I78" s="669" t="str">
        <f>IFERROR(INDEX('показатель 504-п'!J:J,MATCH('УУС'!N78,'показатель 504-п'!T:T,0)),"")</f>
        <v xml:space="preserve">4G хор</v>
      </c>
      <c r="J78" s="682"/>
      <c r="K78" s="682"/>
      <c r="L78" s="683"/>
      <c r="M78" s="683"/>
      <c r="N78" s="684">
        <v>271</v>
      </c>
      <c r="O78" s="379"/>
      <c r="P78" s="379"/>
      <c r="Q78" s="379"/>
      <c r="R78" s="379"/>
      <c r="S78" s="379"/>
      <c r="T78" s="379"/>
      <c r="U78" s="379"/>
      <c r="V78" s="379"/>
    </row>
    <row r="79" ht="14.25">
      <c r="A79" s="502">
        <v>79</v>
      </c>
      <c r="B79" s="24" t="s">
        <v>1751</v>
      </c>
      <c r="C79" s="24" t="s">
        <v>1752</v>
      </c>
      <c r="D79" s="515">
        <f>IFERROR(INDEX('показатель 504-п'!E:E,MATCH('УУС'!N79,'показатель 504-п'!T:T,0)),"")</f>
        <v>63</v>
      </c>
      <c r="E79" s="510" t="s">
        <v>1607</v>
      </c>
      <c r="F79" s="24" t="s">
        <v>864</v>
      </c>
      <c r="G79" s="494" t="str">
        <f>IFERROR(INDEX('УЦН 2.0'!H:H,MATCH('УУС'!N79,'УЦН 2.0'!L:L,0)),"")</f>
        <v/>
      </c>
      <c r="H79" s="494" t="str">
        <f>IFERROR(INDEX('ПРТС'!H:H,MATCH('УУС'!N82,'ПРТС'!P:P,0)),"")</f>
        <v/>
      </c>
      <c r="I79" s="669" t="str">
        <f>IFERROR(INDEX('показатель 504-п'!J:J,MATCH('УУС'!N79,'показатель 504-п'!T:T,0)),"")</f>
        <v>-</v>
      </c>
      <c r="J79" s="510" t="s">
        <v>1637</v>
      </c>
      <c r="K79" s="510" t="s">
        <v>1749</v>
      </c>
      <c r="L79" s="685" t="s">
        <v>1608</v>
      </c>
      <c r="M79" s="685">
        <v>6012400001604</v>
      </c>
      <c r="N79" s="505">
        <v>288</v>
      </c>
      <c r="O79" s="379"/>
      <c r="P79" s="379"/>
      <c r="Q79" s="379"/>
      <c r="R79" s="379"/>
      <c r="S79" s="379"/>
      <c r="U79" s="379"/>
      <c r="V79" s="379"/>
    </row>
    <row r="80" ht="14.25">
      <c r="A80" s="502">
        <v>80</v>
      </c>
      <c r="B80" s="503" t="s">
        <v>80</v>
      </c>
      <c r="C80" s="503" t="s">
        <v>1753</v>
      </c>
      <c r="D80" s="515">
        <f>IFERROR(INDEX('показатель 504-п'!E:E,MATCH('УУС'!N80,'показатель 504-п'!T:T,0)),"")</f>
        <v>524</v>
      </c>
      <c r="E80" s="515" t="s">
        <v>1596</v>
      </c>
      <c r="F80" s="503" t="s">
        <v>1754</v>
      </c>
      <c r="G80" s="494" t="str">
        <f>IFERROR(INDEX('УЦН 2.0'!H:H,MATCH('УУС'!N80,'УЦН 2.0'!L:L,0)),"")</f>
        <v/>
      </c>
      <c r="H80" s="494" t="str">
        <f>IFERROR(INDEX('ПРТС'!H:H,MATCH('УУС'!N83,'ПРТС'!P:P,0)),"")</f>
        <v/>
      </c>
      <c r="I80" s="669" t="str">
        <f>IFERROR(INDEX('показатель 504-п'!J:J,MATCH('УУС'!N80,'показатель 504-п'!T:T,0)),"")</f>
        <v xml:space="preserve">4G хор</v>
      </c>
      <c r="J80" s="515" t="s">
        <v>1641</v>
      </c>
      <c r="K80" s="515" t="s">
        <v>1755</v>
      </c>
      <c r="L80" s="670" t="s">
        <v>1603</v>
      </c>
      <c r="M80" s="670">
        <v>70182401805002</v>
      </c>
      <c r="N80" s="515">
        <v>296</v>
      </c>
      <c r="O80" s="379"/>
      <c r="P80" s="379"/>
      <c r="Q80" s="379"/>
      <c r="R80" s="379"/>
      <c r="S80" s="379"/>
      <c r="U80" s="379"/>
      <c r="V80" s="379"/>
    </row>
    <row r="81" ht="14.25">
      <c r="A81" s="502">
        <v>81</v>
      </c>
      <c r="B81" s="503" t="s">
        <v>80</v>
      </c>
      <c r="C81" s="503" t="s">
        <v>1756</v>
      </c>
      <c r="D81" s="515">
        <f>IFERROR(INDEX('показатель 504-п'!E:E,MATCH('УУС'!N81,'показатель 504-п'!T:T,0)),"")</f>
        <v>79</v>
      </c>
      <c r="E81" s="515" t="s">
        <v>1596</v>
      </c>
      <c r="F81" s="503" t="s">
        <v>1757</v>
      </c>
      <c r="G81" s="494" t="str">
        <f>IFERROR(INDEX('УЦН 2.0'!H:H,MATCH('УУС'!N81,'УЦН 2.0'!L:L,0)),"")</f>
        <v/>
      </c>
      <c r="H81" s="494">
        <f>IFERROR(INDEX('ПРТС'!H:H,MATCH('УУС'!N84,'ПРТС'!P:P,0)),"")</f>
        <v>2023</v>
      </c>
      <c r="I81" s="669" t="str">
        <f>IFERROR(INDEX('показатель 504-п'!J:J,MATCH('УУС'!N81,'показатель 504-п'!T:T,0)),"")</f>
        <v xml:space="preserve">2G хор</v>
      </c>
      <c r="J81" s="668" t="s">
        <v>1637</v>
      </c>
      <c r="K81" s="515" t="s">
        <v>1755</v>
      </c>
      <c r="L81" s="670" t="s">
        <v>1603</v>
      </c>
      <c r="M81" s="670">
        <v>70182401805018</v>
      </c>
      <c r="N81" s="515">
        <v>302</v>
      </c>
      <c r="O81" s="379"/>
      <c r="P81" s="379"/>
      <c r="Q81" s="379"/>
      <c r="R81" s="379"/>
      <c r="S81" s="379"/>
      <c r="T81" s="379"/>
      <c r="U81" s="379"/>
      <c r="V81" s="379"/>
    </row>
    <row r="82" ht="14.25">
      <c r="A82" s="502">
        <v>82</v>
      </c>
      <c r="B82" s="503" t="s">
        <v>80</v>
      </c>
      <c r="C82" s="503" t="s">
        <v>1758</v>
      </c>
      <c r="D82" s="515">
        <f>IFERROR(INDEX('показатель 504-п'!E:E,MATCH('УУС'!N82,'показатель 504-п'!T:T,0)),"")</f>
        <v>146</v>
      </c>
      <c r="E82" s="515" t="s">
        <v>1596</v>
      </c>
      <c r="F82" s="503" t="s">
        <v>1002</v>
      </c>
      <c r="G82" s="494">
        <f>IFERROR(INDEX('УЦН 2.0'!H:H,MATCH('УУС'!N82,'УЦН 2.0'!L:L,0)),"")</f>
        <v>2024</v>
      </c>
      <c r="H82" s="494" t="str">
        <f>IFERROR(INDEX('ПРТС'!H:H,MATCH('УУС'!N85,'ПРТС'!P:P,0)),"")</f>
        <v/>
      </c>
      <c r="I82" s="669" t="str">
        <f>IFERROR(INDEX('показатель 504-п'!J:J,MATCH('УУС'!N82,'показатель 504-п'!T:T,0)),"")</f>
        <v>-</v>
      </c>
      <c r="J82" s="515" t="s">
        <v>1641</v>
      </c>
      <c r="K82" s="515" t="s">
        <v>1755</v>
      </c>
      <c r="L82" s="670" t="s">
        <v>1603</v>
      </c>
      <c r="M82" s="670">
        <v>70182401805021</v>
      </c>
      <c r="N82" s="515">
        <v>303</v>
      </c>
      <c r="O82" s="379"/>
      <c r="P82" s="379"/>
      <c r="Q82" s="379"/>
      <c r="R82" s="379"/>
      <c r="S82" s="379"/>
      <c r="U82" s="379"/>
      <c r="V82" s="379"/>
    </row>
    <row r="83" ht="14.25">
      <c r="A83" s="502">
        <v>83</v>
      </c>
      <c r="B83" s="503" t="s">
        <v>80</v>
      </c>
      <c r="C83" s="503" t="s">
        <v>1759</v>
      </c>
      <c r="D83" s="515">
        <f>IFERROR(INDEX('показатель 504-п'!E:E,MATCH('УУС'!N83,'показатель 504-п'!T:T,0)),"")</f>
        <v>39</v>
      </c>
      <c r="E83" s="515" t="s">
        <v>1596</v>
      </c>
      <c r="F83" s="503" t="s">
        <v>1760</v>
      </c>
      <c r="G83" s="494" t="str">
        <f>IFERROR(INDEX('УЦН 2.0'!H:H,MATCH('УУС'!N83,'УЦН 2.0'!L:L,0)),"")</f>
        <v/>
      </c>
      <c r="H83" s="494" t="str">
        <f>IFERROR(INDEX('ПРТС'!H:H,MATCH('УУС'!N86,'ПРТС'!P:P,0)),"")</f>
        <v/>
      </c>
      <c r="I83" s="669" t="str">
        <f>IFERROR(INDEX('показатель 504-п'!J:J,MATCH('УУС'!N83,'показатель 504-п'!T:T,0)),"")</f>
        <v xml:space="preserve">4G низ</v>
      </c>
      <c r="J83" s="515" t="s">
        <v>1641</v>
      </c>
      <c r="K83" s="515" t="s">
        <v>1755</v>
      </c>
      <c r="L83" s="670" t="s">
        <v>1603</v>
      </c>
      <c r="M83" s="670">
        <v>70182401805009</v>
      </c>
      <c r="N83" s="515">
        <v>305</v>
      </c>
      <c r="O83" s="379"/>
      <c r="P83" s="379"/>
      <c r="Q83" s="379"/>
      <c r="R83" s="379"/>
      <c r="S83" s="379"/>
      <c r="T83" s="379"/>
      <c r="U83" s="379"/>
      <c r="V83" s="379"/>
    </row>
    <row r="84" ht="14.25">
      <c r="A84" s="502">
        <v>84</v>
      </c>
      <c r="B84" s="503" t="s">
        <v>80</v>
      </c>
      <c r="C84" s="503" t="s">
        <v>1761</v>
      </c>
      <c r="D84" s="515">
        <f>IFERROR(INDEX('показатель 504-п'!E:E,MATCH('УУС'!N84,'показатель 504-п'!T:T,0)),"")</f>
        <v>203</v>
      </c>
      <c r="E84" s="515" t="s">
        <v>1596</v>
      </c>
      <c r="F84" s="503" t="s">
        <v>1597</v>
      </c>
      <c r="G84" s="494" t="str">
        <f>IFERROR(INDEX('УЦН 2.0'!H:H,MATCH('УУС'!N84,'УЦН 2.0'!L:L,0)),"")</f>
        <v/>
      </c>
      <c r="H84" s="494">
        <f>IFERROR(INDEX('ПРТС'!H:H,MATCH('УУС'!N87,'ПРТС'!P:P,0)),"")</f>
        <v>2018</v>
      </c>
      <c r="I84" s="669" t="str">
        <f>IFERROR(INDEX('показатель 504-п'!J:J,MATCH('УУС'!N84,'показатель 504-п'!T:T,0)),"")</f>
        <v xml:space="preserve">4G хор</v>
      </c>
      <c r="J84" s="515" t="s">
        <v>1641</v>
      </c>
      <c r="K84" s="515" t="s">
        <v>1755</v>
      </c>
      <c r="L84" s="670" t="s">
        <v>1603</v>
      </c>
      <c r="M84" s="670">
        <v>70182401805033</v>
      </c>
      <c r="N84" s="515">
        <v>308</v>
      </c>
      <c r="O84" s="379"/>
      <c r="P84" s="379"/>
      <c r="Q84" s="379"/>
      <c r="R84" s="379"/>
      <c r="S84" s="379"/>
      <c r="T84" s="379"/>
      <c r="U84" s="379"/>
      <c r="V84" s="379"/>
    </row>
    <row r="85" ht="14.25">
      <c r="A85" s="502">
        <v>85</v>
      </c>
      <c r="B85" s="503" t="s">
        <v>80</v>
      </c>
      <c r="C85" s="503" t="s">
        <v>1762</v>
      </c>
      <c r="D85" s="515">
        <f>IFERROR(INDEX('показатель 504-п'!E:E,MATCH('УУС'!N85,'показатель 504-п'!T:T,0)),"")</f>
        <v>437</v>
      </c>
      <c r="E85" s="515" t="s">
        <v>1596</v>
      </c>
      <c r="F85" s="503" t="s">
        <v>1763</v>
      </c>
      <c r="G85" s="494" t="str">
        <f>IFERROR(INDEX('УЦН 2.0'!H:H,MATCH('УУС'!N85,'УЦН 2.0'!L:L,0)),"")</f>
        <v/>
      </c>
      <c r="H85" s="494" t="str">
        <f>IFERROR(INDEX('ПРТС'!H:H,MATCH('УУС'!N88,'ПРТС'!P:P,0)),"")</f>
        <v/>
      </c>
      <c r="I85" s="669" t="str">
        <f>IFERROR(INDEX('показатель 504-п'!J:J,MATCH('УУС'!N85,'показатель 504-п'!T:T,0)),"")</f>
        <v xml:space="preserve">4G низ</v>
      </c>
      <c r="J85" s="515" t="s">
        <v>1637</v>
      </c>
      <c r="K85" s="515" t="s">
        <v>1755</v>
      </c>
      <c r="L85" s="670" t="s">
        <v>1603</v>
      </c>
      <c r="M85" s="670">
        <v>70182401805016</v>
      </c>
      <c r="N85" s="515">
        <v>310</v>
      </c>
      <c r="O85" s="379"/>
      <c r="P85" s="379"/>
      <c r="Q85" s="379"/>
      <c r="R85" s="379"/>
      <c r="S85" s="379"/>
      <c r="U85" s="379"/>
      <c r="V85" s="379"/>
    </row>
    <row r="86" ht="14.25">
      <c r="A86" s="502">
        <v>86</v>
      </c>
      <c r="B86" s="503" t="s">
        <v>80</v>
      </c>
      <c r="C86" s="503" t="s">
        <v>1764</v>
      </c>
      <c r="D86" s="515">
        <f>IFERROR(INDEX('показатель 504-п'!E:E,MATCH('УУС'!N86,'показатель 504-п'!T:T,0)),"")</f>
        <v>252</v>
      </c>
      <c r="E86" s="515" t="s">
        <v>1596</v>
      </c>
      <c r="F86" s="503" t="s">
        <v>1765</v>
      </c>
      <c r="G86" s="494" t="str">
        <f>IFERROR(INDEX('УЦН 2.0'!H:H,MATCH('УУС'!N86,'УЦН 2.0'!L:L,0)),"")</f>
        <v/>
      </c>
      <c r="H86" s="494">
        <f>IFERROR(INDEX('ПРТС'!H:H,MATCH('УУС'!N89,'ПРТС'!P:P,0)),"")</f>
        <v>2021</v>
      </c>
      <c r="I86" s="669" t="str">
        <f>IFERROR(INDEX('показатель 504-п'!J:J,MATCH('УУС'!N86,'показатель 504-п'!T:T,0)),"")</f>
        <v xml:space="preserve">4G хор</v>
      </c>
      <c r="J86" s="515" t="s">
        <v>1637</v>
      </c>
      <c r="K86" s="515" t="s">
        <v>1755</v>
      </c>
      <c r="L86" s="670" t="s">
        <v>1603</v>
      </c>
      <c r="M86" s="670">
        <v>70182401805001</v>
      </c>
      <c r="N86" s="515">
        <v>313</v>
      </c>
      <c r="O86" s="379"/>
      <c r="P86" s="379"/>
      <c r="Q86" s="379"/>
      <c r="R86" s="379"/>
      <c r="S86" s="379"/>
      <c r="U86" s="379"/>
      <c r="V86" s="379"/>
    </row>
    <row r="87" ht="14.25">
      <c r="A87" s="502">
        <v>87</v>
      </c>
      <c r="B87" s="503" t="s">
        <v>80</v>
      </c>
      <c r="C87" s="503" t="s">
        <v>1766</v>
      </c>
      <c r="D87" s="515">
        <f>IFERROR(INDEX('показатель 504-п'!E:E,MATCH('УУС'!N87,'показатель 504-п'!T:T,0)),"")</f>
        <v>475</v>
      </c>
      <c r="E87" s="515" t="s">
        <v>1596</v>
      </c>
      <c r="F87" s="503" t="s">
        <v>1767</v>
      </c>
      <c r="G87" s="494" t="str">
        <f>IFERROR(INDEX('УЦН 2.0'!H:H,MATCH('УУС'!N87,'УЦН 2.0'!L:L,0)),"")</f>
        <v/>
      </c>
      <c r="H87" s="494">
        <f>IFERROR(INDEX('ПРТС'!H:H,MATCH('УУС'!N90,'ПРТС'!P:P,0)),"")</f>
        <v>2023</v>
      </c>
      <c r="I87" s="669" t="str">
        <f>IFERROR(INDEX('показатель 504-п'!J:J,MATCH('УУС'!N87,'показатель 504-п'!T:T,0)),"")</f>
        <v xml:space="preserve">4G хор</v>
      </c>
      <c r="J87" s="515" t="s">
        <v>1637</v>
      </c>
      <c r="K87" s="515" t="s">
        <v>1755</v>
      </c>
      <c r="L87" s="670" t="s">
        <v>1603</v>
      </c>
      <c r="M87" s="670">
        <v>70182401805017</v>
      </c>
      <c r="N87" s="515">
        <v>314</v>
      </c>
      <c r="O87" s="379"/>
      <c r="P87" s="379"/>
      <c r="Q87" s="379"/>
      <c r="R87" s="379"/>
      <c r="S87" s="379"/>
      <c r="T87" s="379"/>
      <c r="U87" s="379"/>
      <c r="V87" s="379"/>
    </row>
    <row r="88" ht="14.25">
      <c r="A88" s="502">
        <v>88</v>
      </c>
      <c r="B88" s="503" t="s">
        <v>80</v>
      </c>
      <c r="C88" s="503" t="s">
        <v>1768</v>
      </c>
      <c r="D88" s="515">
        <f>IFERROR(INDEX('показатель 504-п'!E:E,MATCH('УУС'!N88,'показатель 504-п'!T:T,0)),"")</f>
        <v>44</v>
      </c>
      <c r="E88" s="515" t="s">
        <v>1596</v>
      </c>
      <c r="F88" s="503" t="s">
        <v>1769</v>
      </c>
      <c r="G88" s="494" t="str">
        <f>IFERROR(INDEX('УЦН 2.0'!H:H,MATCH('УУС'!N88,'УЦН 2.0'!L:L,0)),"")</f>
        <v/>
      </c>
      <c r="H88" s="494">
        <f>IFERROR(INDEX('ПРТС'!H:H,MATCH('УУС'!N91,'ПРТС'!P:P,0)),"")</f>
        <v>2018</v>
      </c>
      <c r="I88" s="669" t="str">
        <f>IFERROR(INDEX('показатель 504-п'!J:J,MATCH('УУС'!N88,'показатель 504-п'!T:T,0)),"")</f>
        <v>-</v>
      </c>
      <c r="J88" s="515" t="s">
        <v>1637</v>
      </c>
      <c r="K88" s="515" t="s">
        <v>1755</v>
      </c>
      <c r="L88" s="670" t="s">
        <v>1603</v>
      </c>
      <c r="M88" s="670">
        <v>70182401805011</v>
      </c>
      <c r="N88" s="515">
        <v>315</v>
      </c>
      <c r="O88" s="379"/>
      <c r="P88" s="379"/>
      <c r="Q88" s="379"/>
      <c r="R88" s="379"/>
      <c r="S88" s="379"/>
      <c r="U88" s="379"/>
      <c r="V88" s="379"/>
    </row>
    <row r="89" ht="14.25">
      <c r="A89" s="502">
        <v>89</v>
      </c>
      <c r="B89" s="503" t="s">
        <v>80</v>
      </c>
      <c r="C89" s="503" t="s">
        <v>1770</v>
      </c>
      <c r="D89" s="515">
        <f>IFERROR(INDEX('показатель 504-п'!E:E,MATCH('УУС'!N89,'показатель 504-п'!T:T,0)),"")</f>
        <v>254</v>
      </c>
      <c r="E89" s="515" t="s">
        <v>1596</v>
      </c>
      <c r="F89" s="503" t="s">
        <v>855</v>
      </c>
      <c r="G89" s="494" t="str">
        <f>IFERROR(INDEX('УЦН 2.0'!H:H,MATCH('УУС'!N89,'УЦН 2.0'!L:L,0)),"")</f>
        <v/>
      </c>
      <c r="H89" s="494" t="str">
        <f>IFERROR(INDEX('ПРТС'!H:H,MATCH('УУС'!N92,'ПРТС'!P:P,0)),"")</f>
        <v/>
      </c>
      <c r="I89" s="669" t="str">
        <f>IFERROR(INDEX('показатель 504-п'!J:J,MATCH('УУС'!N89,'показатель 504-п'!T:T,0)),"")</f>
        <v xml:space="preserve">4G хор</v>
      </c>
      <c r="J89" s="515" t="s">
        <v>1637</v>
      </c>
      <c r="K89" s="515" t="s">
        <v>1755</v>
      </c>
      <c r="L89" s="670" t="s">
        <v>1603</v>
      </c>
      <c r="M89" s="670">
        <v>70182401805015</v>
      </c>
      <c r="N89" s="515">
        <v>317</v>
      </c>
      <c r="O89" s="379"/>
      <c r="P89" s="379"/>
      <c r="Q89" s="379"/>
      <c r="R89" s="379"/>
      <c r="S89" s="379"/>
      <c r="U89" s="379"/>
      <c r="V89" s="379"/>
    </row>
    <row r="90" ht="14.25">
      <c r="A90" s="502">
        <v>90</v>
      </c>
      <c r="B90" s="503" t="s">
        <v>80</v>
      </c>
      <c r="C90" s="503" t="s">
        <v>1771</v>
      </c>
      <c r="D90" s="515">
        <f>IFERROR(INDEX('показатель 504-п'!E:E,MATCH('УУС'!N90,'показатель 504-п'!T:T,0)),"")</f>
        <v>169</v>
      </c>
      <c r="E90" s="515" t="s">
        <v>1596</v>
      </c>
      <c r="F90" s="503" t="s">
        <v>856</v>
      </c>
      <c r="G90" s="494" t="str">
        <f>IFERROR(INDEX('УЦН 2.0'!H:H,MATCH('УУС'!N90,'УЦН 2.0'!L:L,0)),"")</f>
        <v/>
      </c>
      <c r="H90" s="494" t="str">
        <f>IFERROR(INDEX('ПРТС'!H:H,MATCH('УУС'!N93,'ПРТС'!P:P,0)),"")</f>
        <v/>
      </c>
      <c r="I90" s="669" t="str">
        <f>IFERROR(INDEX('показатель 504-п'!J:J,MATCH('УУС'!N90,'показатель 504-п'!T:T,0)),"")</f>
        <v xml:space="preserve">4G хор</v>
      </c>
      <c r="J90" s="515" t="s">
        <v>1641</v>
      </c>
      <c r="K90" s="515" t="s">
        <v>1755</v>
      </c>
      <c r="L90" s="670" t="s">
        <v>1603</v>
      </c>
      <c r="M90" s="670">
        <v>70182401805019</v>
      </c>
      <c r="N90" s="515">
        <v>320</v>
      </c>
      <c r="O90" s="379"/>
      <c r="P90" s="379"/>
      <c r="Q90" s="379"/>
      <c r="R90" s="379"/>
      <c r="S90" s="379"/>
      <c r="U90" s="379"/>
      <c r="V90" s="379"/>
    </row>
    <row r="91" ht="14.25">
      <c r="A91" s="502">
        <v>91</v>
      </c>
      <c r="B91" s="503" t="s">
        <v>80</v>
      </c>
      <c r="C91" s="503" t="s">
        <v>1772</v>
      </c>
      <c r="D91" s="515">
        <f>IFERROR(INDEX('показатель 504-п'!E:E,MATCH('УУС'!N91,'показатель 504-п'!T:T,0)),"")</f>
        <v>313</v>
      </c>
      <c r="E91" s="515" t="s">
        <v>1596</v>
      </c>
      <c r="F91" s="503" t="s">
        <v>1008</v>
      </c>
      <c r="G91" s="494" t="str">
        <f>IFERROR(INDEX('УЦН 2.0'!H:H,MATCH('УУС'!N91,'УЦН 2.0'!L:L,0)),"")</f>
        <v/>
      </c>
      <c r="H91" s="494" t="str">
        <f>IFERROR(INDEX('ПРТС'!H:H,MATCH('УУС'!N94,'ПРТС'!P:P,0)),"")</f>
        <v/>
      </c>
      <c r="I91" s="669" t="str">
        <f>IFERROR(INDEX('показатель 504-п'!J:J,MATCH('УУС'!N91,'показатель 504-п'!T:T,0)),"")</f>
        <v xml:space="preserve">4G хор</v>
      </c>
      <c r="J91" s="515" t="s">
        <v>1641</v>
      </c>
      <c r="K91" s="515" t="s">
        <v>1755</v>
      </c>
      <c r="L91" s="670" t="s">
        <v>1603</v>
      </c>
      <c r="M91" s="670">
        <v>70182401805024</v>
      </c>
      <c r="N91" s="515">
        <v>324</v>
      </c>
      <c r="O91" s="379"/>
      <c r="P91" s="379"/>
      <c r="Q91" s="379"/>
      <c r="R91" s="379"/>
      <c r="S91" s="379"/>
      <c r="U91" s="379"/>
      <c r="V91" s="379"/>
    </row>
    <row r="92" ht="14.25">
      <c r="A92" s="502">
        <v>92</v>
      </c>
      <c r="B92" s="503" t="s">
        <v>80</v>
      </c>
      <c r="C92" s="503" t="s">
        <v>1773</v>
      </c>
      <c r="D92" s="515">
        <f>IFERROR(INDEX('показатель 504-п'!E:E,MATCH('УУС'!N92,'показатель 504-п'!T:T,0)),"")</f>
        <v>377</v>
      </c>
      <c r="E92" s="515" t="s">
        <v>1596</v>
      </c>
      <c r="F92" s="503" t="s">
        <v>1774</v>
      </c>
      <c r="G92" s="494" t="str">
        <f>IFERROR(INDEX('УЦН 2.0'!H:H,MATCH('УУС'!N92,'УЦН 2.0'!L:L,0)),"")</f>
        <v/>
      </c>
      <c r="H92" s="494" t="str">
        <f>IFERROR(INDEX('ПРТС'!H:H,MATCH('УУС'!N95,'ПРТС'!P:P,0)),"")</f>
        <v/>
      </c>
      <c r="I92" s="669" t="str">
        <f>IFERROR(INDEX('показатель 504-п'!J:J,MATCH('УУС'!N92,'показатель 504-п'!T:T,0)),"")</f>
        <v xml:space="preserve">3G хор</v>
      </c>
      <c r="J92" s="515" t="s">
        <v>1637</v>
      </c>
      <c r="K92" s="515" t="s">
        <v>1755</v>
      </c>
      <c r="L92" s="670" t="s">
        <v>1603</v>
      </c>
      <c r="M92" s="670">
        <v>70182401805025</v>
      </c>
      <c r="N92" s="515">
        <v>325</v>
      </c>
      <c r="O92" s="379"/>
      <c r="P92" s="379"/>
      <c r="Q92" s="379"/>
      <c r="R92" s="379"/>
      <c r="S92" s="379"/>
      <c r="U92" s="379"/>
      <c r="V92" s="379"/>
    </row>
    <row r="93" ht="14.25">
      <c r="A93" s="502">
        <v>93</v>
      </c>
      <c r="B93" s="503" t="s">
        <v>80</v>
      </c>
      <c r="C93" s="503" t="s">
        <v>1775</v>
      </c>
      <c r="D93" s="515">
        <f>IFERROR(INDEX('показатель 504-п'!E:E,MATCH('УУС'!N93,'показатель 504-п'!T:T,0)),"")</f>
        <v>541</v>
      </c>
      <c r="E93" s="515" t="s">
        <v>1596</v>
      </c>
      <c r="F93" s="503" t="s">
        <v>1776</v>
      </c>
      <c r="G93" s="494" t="str">
        <f>IFERROR(INDEX('УЦН 2.0'!H:H,MATCH('УУС'!N93,'УЦН 2.0'!L:L,0)),"")</f>
        <v/>
      </c>
      <c r="H93" s="494" t="str">
        <f>IFERROR(INDEX('ПРТС'!H:H,MATCH('УУС'!N96,'ПРТС'!P:P,0)),"")</f>
        <v/>
      </c>
      <c r="I93" s="669" t="str">
        <f>IFERROR(INDEX('показатель 504-п'!J:J,MATCH('УУС'!N93,'показатель 504-п'!T:T,0)),"")</f>
        <v xml:space="preserve">4G хор</v>
      </c>
      <c r="J93" s="515" t="s">
        <v>1641</v>
      </c>
      <c r="K93" s="515" t="s">
        <v>1755</v>
      </c>
      <c r="L93" s="670" t="s">
        <v>1603</v>
      </c>
      <c r="M93" s="670">
        <v>70182401805027</v>
      </c>
      <c r="N93" s="515">
        <v>326</v>
      </c>
      <c r="O93" s="379"/>
      <c r="P93" s="379"/>
      <c r="Q93" s="379"/>
      <c r="R93" s="379"/>
      <c r="S93" s="379"/>
      <c r="U93" s="379"/>
      <c r="V93" s="379"/>
    </row>
    <row r="94" ht="14.25">
      <c r="A94" s="502">
        <v>94</v>
      </c>
      <c r="B94" s="671" t="s">
        <v>80</v>
      </c>
      <c r="C94" s="672" t="s">
        <v>1777</v>
      </c>
      <c r="D94" s="515">
        <f>IFERROR(INDEX('показатель 504-п'!E:E,MATCH('УУС'!N94,'показатель 504-п'!T:T,0)),"")</f>
        <v>60</v>
      </c>
      <c r="E94" s="673" t="s">
        <v>1596</v>
      </c>
      <c r="F94" s="671" t="s">
        <v>1778</v>
      </c>
      <c r="G94" s="494" t="str">
        <f>IFERROR(INDEX('УЦН 2.0'!H:H,MATCH('УУС'!N94,'УЦН 2.0'!L:L,0)),"")</f>
        <v/>
      </c>
      <c r="H94" s="494">
        <f>IFERROR(INDEX('ПРТС'!H:H,MATCH('УУС'!N97,'ПРТС'!P:P,0)),"")</f>
        <v>2024</v>
      </c>
      <c r="I94" s="669" t="str">
        <f>IFERROR(INDEX('показатель 504-п'!J:J,MATCH('УУС'!N94,'показатель 504-п'!T:T,0)),"")</f>
        <v>-</v>
      </c>
      <c r="J94" s="673" t="s">
        <v>1637</v>
      </c>
      <c r="K94" s="673" t="s">
        <v>1755</v>
      </c>
      <c r="L94" s="674" t="s">
        <v>1603</v>
      </c>
      <c r="M94" s="674">
        <v>70182401805022</v>
      </c>
      <c r="N94" s="673">
        <v>329</v>
      </c>
      <c r="O94" s="675"/>
      <c r="P94" s="379"/>
      <c r="Q94" s="379"/>
      <c r="R94" s="379"/>
      <c r="S94" s="379"/>
      <c r="U94" s="379"/>
      <c r="V94" s="379"/>
    </row>
    <row r="95" ht="14.25">
      <c r="A95" s="502">
        <v>95</v>
      </c>
      <c r="B95" s="503" t="s">
        <v>105</v>
      </c>
      <c r="C95" s="503" t="s">
        <v>1779</v>
      </c>
      <c r="D95" s="515">
        <f>IFERROR(INDEX('показатель 504-п'!E:E,MATCH('УУС'!N95,'показатель 504-п'!T:T,0)),"")</f>
        <v>35</v>
      </c>
      <c r="E95" s="515" t="s">
        <v>1596</v>
      </c>
      <c r="F95" s="503" t="s">
        <v>1780</v>
      </c>
      <c r="G95" s="494" t="str">
        <f>IFERROR(INDEX('УЦН 2.0'!H:H,MATCH('УУС'!N95,'УЦН 2.0'!L:L,0)),"")</f>
        <v/>
      </c>
      <c r="H95" s="494" t="str">
        <f>IFERROR(INDEX('ПРТС'!H:H,MATCH('УУС'!N98,'ПРТС'!P:P,0)),"")</f>
        <v/>
      </c>
      <c r="I95" s="669" t="str">
        <f>IFERROR(INDEX('показатель 504-п'!J:J,MATCH('УУС'!N95,'показатель 504-п'!T:T,0)),"")</f>
        <v xml:space="preserve">2G низ</v>
      </c>
      <c r="J95" s="515"/>
      <c r="K95" s="515" t="s">
        <v>1781</v>
      </c>
      <c r="L95" s="670" t="s">
        <v>1603</v>
      </c>
      <c r="M95" s="670">
        <v>70182405906022</v>
      </c>
      <c r="N95" s="515">
        <v>334</v>
      </c>
      <c r="O95" s="379"/>
      <c r="P95" s="379"/>
      <c r="Q95" s="379"/>
      <c r="R95" s="379"/>
      <c r="S95" s="379"/>
      <c r="U95" s="379"/>
      <c r="V95" s="379"/>
    </row>
    <row r="96" ht="14.25">
      <c r="A96" s="502">
        <v>96</v>
      </c>
      <c r="B96" s="503" t="s">
        <v>105</v>
      </c>
      <c r="C96" s="503" t="s">
        <v>1601</v>
      </c>
      <c r="D96" s="515">
        <f>IFERROR(INDEX('показатель 504-п'!E:E,MATCH('УУС'!N96,'показатель 504-п'!T:T,0)),"")</f>
        <v>366</v>
      </c>
      <c r="E96" s="515" t="s">
        <v>1596</v>
      </c>
      <c r="F96" s="503" t="s">
        <v>858</v>
      </c>
      <c r="G96" s="494" t="str">
        <f>IFERROR(INDEX('УЦН 2.0'!H:H,MATCH('УУС'!N96,'УЦН 2.0'!L:L,0)),"")</f>
        <v/>
      </c>
      <c r="H96" s="494" t="str">
        <f>IFERROR(INDEX('ПРТС'!H:H,MATCH('УУС'!N99,'ПРТС'!P:P,0)),"")</f>
        <v/>
      </c>
      <c r="I96" s="669" t="str">
        <f>IFERROR(INDEX('показатель 504-п'!J:J,MATCH('УУС'!N96,'показатель 504-п'!T:T,0)),"")</f>
        <v xml:space="preserve">2G низ</v>
      </c>
      <c r="J96" s="515"/>
      <c r="K96" s="515" t="s">
        <v>1781</v>
      </c>
      <c r="L96" s="670" t="s">
        <v>1603</v>
      </c>
      <c r="M96" s="670">
        <v>70182405906011</v>
      </c>
      <c r="N96" s="515">
        <v>336</v>
      </c>
      <c r="O96" s="379"/>
      <c r="P96" s="379"/>
      <c r="Q96" s="379"/>
      <c r="R96" s="379"/>
      <c r="S96" s="379"/>
      <c r="U96" s="379"/>
      <c r="V96" s="379"/>
    </row>
    <row r="97" ht="14.25">
      <c r="A97" s="502">
        <v>97</v>
      </c>
      <c r="B97" s="503" t="s">
        <v>105</v>
      </c>
      <c r="C97" s="503" t="s">
        <v>1782</v>
      </c>
      <c r="D97" s="515">
        <f>IFERROR(INDEX('показатель 504-п'!E:E,MATCH('УУС'!N97,'показатель 504-п'!T:T,0)),"")</f>
        <v>178</v>
      </c>
      <c r="E97" s="515" t="s">
        <v>1596</v>
      </c>
      <c r="F97" s="503" t="s">
        <v>1778</v>
      </c>
      <c r="G97" s="494" t="str">
        <f>IFERROR(INDEX('УЦН 2.0'!H:H,MATCH('УУС'!N97,'УЦН 2.0'!L:L,0)),"")</f>
        <v/>
      </c>
      <c r="H97" s="494" t="str">
        <f>IFERROR(INDEX('ПРТС'!H:H,MATCH('УУС'!N100,'ПРТС'!P:P,0)),"")</f>
        <v/>
      </c>
      <c r="I97" s="669" t="str">
        <f>IFERROR(INDEX('показатель 504-п'!J:J,MATCH('УУС'!N97,'показатель 504-п'!T:T,0)),"")</f>
        <v>-</v>
      </c>
      <c r="J97" s="515"/>
      <c r="K97" s="515" t="s">
        <v>1781</v>
      </c>
      <c r="L97" s="670" t="s">
        <v>1603</v>
      </c>
      <c r="M97" s="670">
        <v>70182405906012</v>
      </c>
      <c r="N97" s="515">
        <v>337</v>
      </c>
      <c r="O97" s="379"/>
      <c r="P97" s="379"/>
      <c r="Q97" s="379"/>
      <c r="R97" s="379"/>
      <c r="S97" s="379"/>
      <c r="U97" s="379"/>
      <c r="V97" s="379"/>
    </row>
    <row r="98" ht="14.25">
      <c r="A98" s="502">
        <v>98</v>
      </c>
      <c r="B98" s="503" t="s">
        <v>105</v>
      </c>
      <c r="C98" s="503" t="s">
        <v>1783</v>
      </c>
      <c r="D98" s="515">
        <f>IFERROR(INDEX('показатель 504-п'!E:E,MATCH('УУС'!N98,'показатель 504-п'!T:T,0)),"")</f>
        <v>1</v>
      </c>
      <c r="E98" s="515" t="s">
        <v>1596</v>
      </c>
      <c r="F98" s="503" t="s">
        <v>1784</v>
      </c>
      <c r="G98" s="494" t="str">
        <f>IFERROR(INDEX('УЦН 2.0'!H:H,MATCH('УУС'!N98,'УЦН 2.0'!L:L,0)),"")</f>
        <v/>
      </c>
      <c r="H98" s="494" t="str">
        <f>IFERROR(INDEX('ПРТС'!H:H,MATCH('УУС'!N101,'ПРТС'!P:P,0)),"")</f>
        <v/>
      </c>
      <c r="I98" s="669" t="str">
        <f>IFERROR(INDEX('показатель 504-п'!J:J,MATCH('УУС'!N98,'показатель 504-п'!T:T,0)),"")</f>
        <v>-</v>
      </c>
      <c r="J98" s="515"/>
      <c r="K98" s="515" t="s">
        <v>1781</v>
      </c>
      <c r="L98" s="670" t="s">
        <v>1603</v>
      </c>
      <c r="M98" s="670">
        <v>70182405706014</v>
      </c>
      <c r="N98" s="515">
        <v>338</v>
      </c>
      <c r="O98" s="379"/>
      <c r="P98" s="379"/>
      <c r="Q98" s="379"/>
      <c r="R98" s="379"/>
      <c r="S98" s="379"/>
      <c r="U98" s="379"/>
      <c r="V98" s="379"/>
    </row>
    <row r="99" ht="14.25">
      <c r="A99" s="502">
        <v>99</v>
      </c>
      <c r="B99" s="503" t="s">
        <v>105</v>
      </c>
      <c r="C99" s="503" t="s">
        <v>1785</v>
      </c>
      <c r="D99" s="515">
        <f>IFERROR(INDEX('показатель 504-п'!E:E,MATCH('УУС'!N99,'показатель 504-п'!T:T,0)),"")</f>
        <v>47</v>
      </c>
      <c r="E99" s="515" t="s">
        <v>1596</v>
      </c>
      <c r="F99" s="503" t="s">
        <v>1786</v>
      </c>
      <c r="G99" s="494" t="str">
        <f>IFERROR(INDEX('УЦН 2.0'!H:H,MATCH('УУС'!N99,'УЦН 2.0'!L:L,0)),"")</f>
        <v/>
      </c>
      <c r="H99" s="494">
        <f>IFERROR(INDEX('ПРТС'!H:H,MATCH('УУС'!N102,'ПРТС'!P:P,0)),"")</f>
        <v>2021</v>
      </c>
      <c r="I99" s="669" t="str">
        <f>IFERROR(INDEX('показатель 504-п'!J:J,MATCH('УУС'!N99,'показатель 504-п'!T:T,0)),"")</f>
        <v>-</v>
      </c>
      <c r="J99" s="515"/>
      <c r="K99" s="515" t="s">
        <v>1781</v>
      </c>
      <c r="L99" s="670" t="s">
        <v>1600</v>
      </c>
      <c r="M99" s="670">
        <v>70182405906027</v>
      </c>
      <c r="N99" s="515">
        <v>344</v>
      </c>
      <c r="O99" s="379"/>
      <c r="P99" s="379"/>
      <c r="Q99" s="379"/>
      <c r="R99" s="379"/>
      <c r="S99" s="379"/>
      <c r="U99" s="379"/>
      <c r="V99" s="379"/>
    </row>
    <row r="100" ht="14.25">
      <c r="A100" s="502">
        <v>100</v>
      </c>
      <c r="B100" s="503" t="s">
        <v>105</v>
      </c>
      <c r="C100" s="503" t="s">
        <v>1787</v>
      </c>
      <c r="D100" s="515">
        <f>IFERROR(INDEX('показатель 504-п'!E:E,MATCH('УУС'!N100,'показатель 504-п'!T:T,0)),"")</f>
        <v>9</v>
      </c>
      <c r="E100" s="515" t="s">
        <v>1596</v>
      </c>
      <c r="F100" s="503" t="s">
        <v>1788</v>
      </c>
      <c r="G100" s="494" t="str">
        <f>IFERROR(INDEX('УЦН 2.0'!H:H,MATCH('УУС'!N100,'УЦН 2.0'!L:L,0)),"")</f>
        <v/>
      </c>
      <c r="H100" s="494">
        <f>IFERROR(INDEX('ПРТС'!H:H,MATCH('УУС'!N103,'ПРТС'!P:P,0)),"")</f>
        <v>2024</v>
      </c>
      <c r="I100" s="669" t="str">
        <f>IFERROR(INDEX('показатель 504-п'!J:J,MATCH('УУС'!N100,'показатель 504-п'!T:T,0)),"")</f>
        <v>-</v>
      </c>
      <c r="J100" s="515"/>
      <c r="K100" s="515" t="s">
        <v>1781</v>
      </c>
      <c r="L100" s="670" t="s">
        <v>1603</v>
      </c>
      <c r="M100" s="670">
        <v>70182405906007</v>
      </c>
      <c r="N100" s="515">
        <v>346</v>
      </c>
      <c r="O100" s="379"/>
      <c r="P100" s="379"/>
      <c r="Q100" s="379"/>
      <c r="R100" s="379"/>
      <c r="S100" s="379"/>
      <c r="U100" s="379"/>
      <c r="V100" s="379"/>
    </row>
    <row r="101" ht="14.25">
      <c r="A101" s="502">
        <v>101</v>
      </c>
      <c r="B101" s="503" t="s">
        <v>105</v>
      </c>
      <c r="C101" s="503" t="s">
        <v>1789</v>
      </c>
      <c r="D101" s="515">
        <f>IFERROR(INDEX('показатель 504-п'!E:E,MATCH('УУС'!N101,'показатель 504-п'!T:T,0)),"")</f>
        <v>48</v>
      </c>
      <c r="E101" s="515" t="s">
        <v>1596</v>
      </c>
      <c r="F101" s="503" t="s">
        <v>1790</v>
      </c>
      <c r="G101" s="494" t="str">
        <f>IFERROR(INDEX('УЦН 2.0'!H:H,MATCH('УУС'!N101,'УЦН 2.0'!L:L,0)),"")</f>
        <v/>
      </c>
      <c r="H101" s="494" t="str">
        <f>IFERROR(INDEX('ПРТС'!H:H,MATCH('УУС'!N104,'ПРТС'!P:P,0)),"")</f>
        <v/>
      </c>
      <c r="I101" s="669" t="str">
        <f>IFERROR(INDEX('показатель 504-п'!J:J,MATCH('УУС'!N101,'показатель 504-п'!T:T,0)),"")</f>
        <v xml:space="preserve">2G низ</v>
      </c>
      <c r="J101" s="515"/>
      <c r="K101" s="515" t="s">
        <v>1781</v>
      </c>
      <c r="L101" s="670" t="s">
        <v>1600</v>
      </c>
      <c r="M101" s="670">
        <v>70182405906018</v>
      </c>
      <c r="N101" s="515">
        <v>350</v>
      </c>
      <c r="O101" s="379"/>
      <c r="P101" s="379"/>
      <c r="Q101" s="379"/>
      <c r="R101" s="379"/>
      <c r="S101" s="379"/>
      <c r="U101" s="379"/>
      <c r="V101" s="379"/>
    </row>
    <row r="102" ht="14.25">
      <c r="A102" s="502">
        <v>102</v>
      </c>
      <c r="B102" s="503" t="s">
        <v>105</v>
      </c>
      <c r="C102" s="503" t="s">
        <v>1791</v>
      </c>
      <c r="D102" s="515">
        <f>IFERROR(INDEX('показатель 504-п'!E:E,MATCH('УУС'!N102,'показатель 504-п'!T:T,0)),"")</f>
        <v>420</v>
      </c>
      <c r="E102" s="515" t="s">
        <v>1596</v>
      </c>
      <c r="F102" s="503" t="s">
        <v>1792</v>
      </c>
      <c r="G102" s="494" t="str">
        <f>IFERROR(INDEX('УЦН 2.0'!H:H,MATCH('УУС'!N102,'УЦН 2.0'!L:L,0)),"")</f>
        <v/>
      </c>
      <c r="H102" s="494">
        <f>IFERROR(INDEX('ПРТС'!H:H,MATCH('УУС'!N105,'ПРТС'!P:P,0)),"")</f>
        <v>2024</v>
      </c>
      <c r="I102" s="669" t="str">
        <f>IFERROR(INDEX('показатель 504-п'!J:J,MATCH('УУС'!N102,'показатель 504-п'!T:T,0)),"")</f>
        <v xml:space="preserve">4G хор</v>
      </c>
      <c r="J102" s="515"/>
      <c r="K102" s="515" t="s">
        <v>1781</v>
      </c>
      <c r="L102" s="670" t="s">
        <v>1603</v>
      </c>
      <c r="M102" s="670">
        <v>70182405906014</v>
      </c>
      <c r="N102" s="515">
        <v>351</v>
      </c>
      <c r="O102" s="379"/>
      <c r="P102" s="379"/>
      <c r="Q102" s="379"/>
      <c r="R102" s="379"/>
      <c r="S102" s="379"/>
      <c r="U102" s="379"/>
      <c r="V102" s="379"/>
    </row>
    <row r="103" ht="14.25">
      <c r="A103" s="502">
        <v>103</v>
      </c>
      <c r="B103" s="503" t="s">
        <v>105</v>
      </c>
      <c r="C103" s="503" t="s">
        <v>1793</v>
      </c>
      <c r="D103" s="515">
        <f>IFERROR(INDEX('показатель 504-п'!E:E,MATCH('УУС'!N103,'показатель 504-п'!T:T,0)),"")</f>
        <v>496</v>
      </c>
      <c r="E103" s="515" t="s">
        <v>1596</v>
      </c>
      <c r="F103" s="503" t="s">
        <v>1794</v>
      </c>
      <c r="G103" s="494" t="str">
        <f>IFERROR(INDEX('УЦН 2.0'!H:H,MATCH('УУС'!N103,'УЦН 2.0'!L:L,0)),"")</f>
        <v/>
      </c>
      <c r="H103" s="494" t="str">
        <f>IFERROR(INDEX('ПРТС'!H:H,MATCH('УУС'!N106,'ПРТС'!P:P,0)),"")</f>
        <v/>
      </c>
      <c r="I103" s="669" t="str">
        <f>IFERROR(INDEX('показатель 504-п'!J:J,MATCH('УУС'!N103,'показатель 504-п'!T:T,0)),"")</f>
        <v xml:space="preserve">2G хор</v>
      </c>
      <c r="J103" s="515"/>
      <c r="K103" s="515" t="s">
        <v>1781</v>
      </c>
      <c r="L103" s="670" t="s">
        <v>1603</v>
      </c>
      <c r="M103" s="670">
        <v>70182405906016</v>
      </c>
      <c r="N103" s="515">
        <v>352</v>
      </c>
      <c r="O103" s="379"/>
      <c r="P103" s="379"/>
      <c r="Q103" s="379"/>
      <c r="R103" s="379"/>
      <c r="S103" s="379"/>
      <c r="T103" s="379"/>
      <c r="U103" s="379"/>
      <c r="V103" s="379"/>
    </row>
    <row r="104" ht="14.25">
      <c r="A104" s="502">
        <v>104</v>
      </c>
      <c r="B104" s="503" t="s">
        <v>105</v>
      </c>
      <c r="C104" s="503" t="s">
        <v>1795</v>
      </c>
      <c r="D104" s="515">
        <f>IFERROR(INDEX('показатель 504-п'!E:E,MATCH('УУС'!N104,'показатель 504-п'!T:T,0)),"")</f>
        <v>49</v>
      </c>
      <c r="E104" s="515" t="s">
        <v>1596</v>
      </c>
      <c r="F104" s="503" t="s">
        <v>1796</v>
      </c>
      <c r="G104" s="494" t="str">
        <f>IFERROR(INDEX('УЦН 2.0'!H:H,MATCH('УУС'!N104,'УЦН 2.0'!L:L,0)),"")</f>
        <v/>
      </c>
      <c r="H104" s="494" t="str">
        <f>IFERROR(INDEX('ПРТС'!H:H,MATCH('УУС'!N107,'ПРТС'!P:P,0)),"")</f>
        <v/>
      </c>
      <c r="I104" s="669" t="str">
        <f>IFERROR(INDEX('показатель 504-п'!J:J,MATCH('УУС'!N104,'показатель 504-п'!T:T,0)),"")</f>
        <v xml:space="preserve">2G низ</v>
      </c>
      <c r="J104" s="515"/>
      <c r="K104" s="515" t="s">
        <v>1781</v>
      </c>
      <c r="L104" s="670" t="s">
        <v>1603</v>
      </c>
      <c r="M104" s="670">
        <v>70182405906001</v>
      </c>
      <c r="N104" s="515">
        <v>354</v>
      </c>
      <c r="O104" s="379"/>
      <c r="P104" s="379"/>
      <c r="Q104" s="379"/>
      <c r="R104" s="379"/>
      <c r="S104" s="379"/>
      <c r="T104" s="379"/>
      <c r="U104" s="379"/>
      <c r="V104" s="379"/>
    </row>
    <row r="105" ht="14.25">
      <c r="A105" s="502">
        <v>105</v>
      </c>
      <c r="B105" s="503" t="s">
        <v>105</v>
      </c>
      <c r="C105" s="503" t="s">
        <v>1797</v>
      </c>
      <c r="D105" s="515">
        <f>IFERROR(INDEX('показатель 504-п'!E:E,MATCH('УУС'!N105,'показатель 504-п'!T:T,0)),"")</f>
        <v>342</v>
      </c>
      <c r="E105" s="515" t="s">
        <v>1596</v>
      </c>
      <c r="F105" s="503" t="s">
        <v>861</v>
      </c>
      <c r="G105" s="494" t="str">
        <f>IFERROR(INDEX('УЦН 2.0'!H:H,MATCH('УУС'!N105,'УЦН 2.0'!L:L,0)),"")</f>
        <v/>
      </c>
      <c r="H105" s="494" t="str">
        <f>IFERROR(INDEX('ПРТС'!H:H,MATCH('УУС'!N109,'ПРТС'!P:P,0)),"")</f>
        <v/>
      </c>
      <c r="I105" s="669" t="str">
        <f>IFERROR(INDEX('показатель 504-п'!J:J,MATCH('УУС'!N105,'показатель 504-п'!T:T,0)),"")</f>
        <v xml:space="preserve">3G низ</v>
      </c>
      <c r="J105" s="515"/>
      <c r="K105" s="515" t="s">
        <v>1781</v>
      </c>
      <c r="L105" s="670" t="s">
        <v>1603</v>
      </c>
      <c r="M105" s="670">
        <v>70182405906017</v>
      </c>
      <c r="N105" s="515">
        <v>358</v>
      </c>
      <c r="O105" s="379"/>
      <c r="P105" s="379"/>
      <c r="Q105" s="379"/>
      <c r="R105" s="379"/>
      <c r="S105" s="379"/>
      <c r="T105" s="379"/>
      <c r="U105" s="379"/>
      <c r="V105" s="379"/>
    </row>
    <row r="106" ht="14.25">
      <c r="A106" s="502">
        <v>106</v>
      </c>
      <c r="B106" s="503" t="s">
        <v>105</v>
      </c>
      <c r="C106" s="503" t="s">
        <v>1798</v>
      </c>
      <c r="D106" s="515">
        <f>IFERROR(INDEX('показатель 504-п'!E:E,MATCH('УУС'!N106,'показатель 504-п'!T:T,0)),"")</f>
        <v>2</v>
      </c>
      <c r="E106" s="515" t="s">
        <v>1596</v>
      </c>
      <c r="F106" s="503" t="s">
        <v>1799</v>
      </c>
      <c r="G106" s="494" t="str">
        <f>IFERROR(INDEX('УЦН 2.0'!H:H,MATCH('УУС'!N106,'УЦН 2.0'!L:L,0)),"")</f>
        <v/>
      </c>
      <c r="H106" s="494" t="str">
        <f>IFERROR(INDEX('ПРТС'!H:H,MATCH('УУС'!N110,'ПРТС'!P:P,0)),"")</f>
        <v/>
      </c>
      <c r="I106" s="669" t="str">
        <f>IFERROR(INDEX('показатель 504-п'!J:J,MATCH('УУС'!N106,'показатель 504-п'!T:T,0)),"")</f>
        <v>-</v>
      </c>
      <c r="J106" s="515"/>
      <c r="K106" s="515" t="s">
        <v>1781</v>
      </c>
      <c r="L106" s="670" t="s">
        <v>1603</v>
      </c>
      <c r="M106" s="670">
        <v>70182405906008</v>
      </c>
      <c r="N106" s="515">
        <v>359</v>
      </c>
      <c r="O106" s="379"/>
      <c r="P106" s="379"/>
      <c r="Q106" s="379"/>
      <c r="R106" s="379"/>
      <c r="S106" s="379"/>
      <c r="U106" s="379"/>
      <c r="V106" s="379"/>
    </row>
    <row r="107" ht="14.25">
      <c r="A107" s="502">
        <v>107</v>
      </c>
      <c r="B107" s="503" t="s">
        <v>105</v>
      </c>
      <c r="C107" s="503" t="s">
        <v>1800</v>
      </c>
      <c r="D107" s="515">
        <f>IFERROR(INDEX('показатель 504-п'!E:E,MATCH('УУС'!N107,'показатель 504-п'!T:T,0)),"")</f>
        <v>91</v>
      </c>
      <c r="E107" s="515" t="s">
        <v>1596</v>
      </c>
      <c r="F107" s="503" t="s">
        <v>1801</v>
      </c>
      <c r="G107" s="494" t="str">
        <f>IFERROR(INDEX('УЦН 2.0'!H:H,MATCH('УУС'!N107,'УЦН 2.0'!L:L,0)),"")</f>
        <v/>
      </c>
      <c r="H107" s="494" t="str">
        <f>IFERROR(INDEX('ПРТС'!H:H,MATCH('УУС'!N111,'ПРТС'!P:P,0)),"")</f>
        <v/>
      </c>
      <c r="I107" s="669" t="str">
        <f>IFERROR(INDEX('показатель 504-п'!J:J,MATCH('УУС'!N107,'показатель 504-п'!T:T,0)),"")</f>
        <v>-</v>
      </c>
      <c r="J107" s="515"/>
      <c r="K107" s="515" t="s">
        <v>1781</v>
      </c>
      <c r="L107" s="670" t="s">
        <v>1603</v>
      </c>
      <c r="M107" s="670">
        <v>70182405906032</v>
      </c>
      <c r="N107" s="669">
        <v>363</v>
      </c>
      <c r="O107" s="379"/>
      <c r="P107" s="379"/>
      <c r="Q107" s="379"/>
      <c r="R107" s="379"/>
      <c r="S107" s="379"/>
      <c r="U107" s="379"/>
      <c r="V107" s="379"/>
    </row>
    <row r="108" ht="14.25">
      <c r="A108" s="502">
        <v>108</v>
      </c>
      <c r="B108" s="503" t="s">
        <v>105</v>
      </c>
      <c r="C108" s="503" t="s">
        <v>1802</v>
      </c>
      <c r="D108" s="515">
        <f>IFERROR(INDEX('показатель 504-п'!E:E,MATCH('УУС'!N108,'показатель 504-п'!T:T,0)),"")</f>
        <v>56</v>
      </c>
      <c r="E108" s="515" t="s">
        <v>1596</v>
      </c>
      <c r="F108" s="503" t="s">
        <v>1803</v>
      </c>
      <c r="G108" s="494" t="str">
        <f>IFERROR(INDEX('УЦН 2.0'!H:H,MATCH('УУС'!N108,'УЦН 2.0'!L:L,0)),"")</f>
        <v/>
      </c>
      <c r="H108" s="494" t="str">
        <f>IFERROR(INDEX('ПРТС'!H:H,MATCH('УУС'!N112,'ПРТС'!P:P,0)),"")</f>
        <v/>
      </c>
      <c r="I108" s="669" t="str">
        <f>IFERROR(INDEX('показатель 504-п'!J:J,MATCH('УУС'!N108,'показатель 504-п'!T:T,0)),"")</f>
        <v>-</v>
      </c>
      <c r="J108" s="515"/>
      <c r="K108" s="515" t="s">
        <v>1781</v>
      </c>
      <c r="L108" s="670" t="s">
        <v>1603</v>
      </c>
      <c r="M108" s="670">
        <v>70182405906006</v>
      </c>
      <c r="N108" s="515">
        <v>365</v>
      </c>
      <c r="O108" s="379"/>
      <c r="P108" s="379"/>
      <c r="Q108" s="379"/>
      <c r="R108" s="379"/>
      <c r="S108" s="379"/>
      <c r="U108" s="379"/>
      <c r="V108" s="379"/>
    </row>
    <row r="109" ht="14.25">
      <c r="A109" s="502">
        <v>109</v>
      </c>
      <c r="B109" s="503" t="s">
        <v>166</v>
      </c>
      <c r="C109" s="503" t="s">
        <v>1804</v>
      </c>
      <c r="D109" s="515">
        <f>IFERROR(INDEX('показатель 504-п'!E:E,MATCH('УУС'!N109,'показатель 504-п'!T:T,0)),"")</f>
        <v>3</v>
      </c>
      <c r="E109" s="515" t="s">
        <v>1607</v>
      </c>
      <c r="F109" s="503" t="s">
        <v>1805</v>
      </c>
      <c r="G109" s="494" t="str">
        <f>IFERROR(INDEX('УЦН 2.0'!H:H,MATCH('УУС'!N109,'УЦН 2.0'!L:L,0)),"")</f>
        <v/>
      </c>
      <c r="H109" s="494" t="str">
        <f>IFERROR(INDEX('ПРТС'!H:H,MATCH('УУС'!N114,'ПРТС'!P:P,0)),"")</f>
        <v/>
      </c>
      <c r="I109" s="669" t="str">
        <f>IFERROR(INDEX('показатель 504-п'!J:J,MATCH('УУС'!N109,'показатель 504-п'!T:T,0)),"")</f>
        <v>-</v>
      </c>
      <c r="J109" s="668" t="s">
        <v>1637</v>
      </c>
      <c r="K109" s="515" t="s">
        <v>1806</v>
      </c>
      <c r="L109" s="670" t="s">
        <v>1608</v>
      </c>
      <c r="M109" s="670">
        <v>6012400001573</v>
      </c>
      <c r="N109" s="508">
        <v>369</v>
      </c>
      <c r="O109" s="379"/>
      <c r="P109" s="379"/>
      <c r="Q109" s="379"/>
      <c r="R109" s="379"/>
      <c r="S109" s="379"/>
      <c r="U109" s="379"/>
      <c r="V109" s="379"/>
    </row>
    <row r="110" ht="14.25">
      <c r="A110" s="502">
        <v>110</v>
      </c>
      <c r="B110" s="503" t="s">
        <v>166</v>
      </c>
      <c r="C110" s="503" t="s">
        <v>1807</v>
      </c>
      <c r="D110" s="515">
        <f>IFERROR(INDEX('показатель 504-п'!E:E,MATCH('УУС'!N110,'показатель 504-п'!T:T,0)),"")</f>
        <v>63</v>
      </c>
      <c r="E110" s="515" t="s">
        <v>1607</v>
      </c>
      <c r="F110" s="503" t="s">
        <v>1005</v>
      </c>
      <c r="G110" s="494" t="str">
        <f>IFERROR(INDEX('УЦН 2.0'!H:H,MATCH('УУС'!N110,'УЦН 2.0'!L:L,0)),"")</f>
        <v/>
      </c>
      <c r="H110" s="494" t="str">
        <f>IFERROR(INDEX('ПРТС'!H:H,MATCH('УУС'!N115,'ПРТС'!P:P,0)),"")</f>
        <v/>
      </c>
      <c r="I110" s="669" t="str">
        <f>IFERROR(INDEX('показатель 504-п'!J:J,MATCH('УУС'!N110,'показатель 504-п'!T:T,0)),"")</f>
        <v xml:space="preserve">2G низ</v>
      </c>
      <c r="J110" s="515" t="s">
        <v>1637</v>
      </c>
      <c r="K110" s="515" t="s">
        <v>1806</v>
      </c>
      <c r="L110" s="670" t="s">
        <v>1608</v>
      </c>
      <c r="M110" s="670">
        <v>6012400001591</v>
      </c>
      <c r="N110" s="508">
        <v>371</v>
      </c>
      <c r="O110" s="379"/>
      <c r="P110" s="379"/>
      <c r="Q110" s="379"/>
      <c r="R110" s="379"/>
      <c r="S110" s="379"/>
      <c r="U110" s="379"/>
      <c r="V110" s="379"/>
    </row>
    <row r="111" ht="14.25">
      <c r="A111" s="502">
        <v>111</v>
      </c>
      <c r="B111" s="503" t="s">
        <v>166</v>
      </c>
      <c r="C111" s="503" t="s">
        <v>1808</v>
      </c>
      <c r="D111" s="515">
        <f>IFERROR(INDEX('показатель 504-п'!E:E,MATCH('УУС'!N111,'показатель 504-п'!T:T,0)),"")</f>
        <v>49</v>
      </c>
      <c r="E111" s="515" t="s">
        <v>1596</v>
      </c>
      <c r="F111" s="503" t="s">
        <v>868</v>
      </c>
      <c r="G111" s="494" t="str">
        <f>IFERROR(INDEX('УЦН 2.0'!H:H,MATCH('УУС'!N111,'УЦН 2.0'!L:L,0)),"")</f>
        <v/>
      </c>
      <c r="H111" s="494" t="str">
        <f>IFERROR(INDEX('ПРТС'!H:H,MATCH('УУС'!N116,'ПРТС'!P:P,0)),"")</f>
        <v/>
      </c>
      <c r="I111" s="669" t="str">
        <f>IFERROR(INDEX('показатель 504-п'!J:J,MATCH('УУС'!N111,'показатель 504-п'!T:T,0)),"")</f>
        <v xml:space="preserve">4G низ</v>
      </c>
      <c r="J111" s="515" t="s">
        <v>1637</v>
      </c>
      <c r="K111" s="515" t="s">
        <v>1806</v>
      </c>
      <c r="L111" s="670" t="s">
        <v>1600</v>
      </c>
      <c r="M111" s="670">
        <v>70182400240144</v>
      </c>
      <c r="N111" s="515">
        <v>375</v>
      </c>
      <c r="O111" s="379"/>
      <c r="P111" s="379"/>
      <c r="Q111" s="379"/>
      <c r="R111" s="379"/>
      <c r="S111" s="379"/>
      <c r="U111" s="379"/>
      <c r="V111" s="379"/>
    </row>
    <row r="112" ht="14.25">
      <c r="A112" s="502">
        <v>112</v>
      </c>
      <c r="B112" s="503" t="s">
        <v>166</v>
      </c>
      <c r="C112" s="503" t="s">
        <v>1809</v>
      </c>
      <c r="D112" s="515">
        <f>IFERROR(INDEX('показатель 504-п'!E:E,MATCH('УУС'!N112,'показатель 504-п'!T:T,0)),"")</f>
        <v>5</v>
      </c>
      <c r="E112" s="515" t="s">
        <v>1607</v>
      </c>
      <c r="F112" s="503" t="s">
        <v>1810</v>
      </c>
      <c r="G112" s="494" t="str">
        <f>IFERROR(INDEX('УЦН 2.0'!H:H,MATCH('УУС'!N112,'УЦН 2.0'!L:L,0)),"")</f>
        <v/>
      </c>
      <c r="H112" s="494" t="str">
        <f>IFERROR(INDEX('ПРТС'!H:H,MATCH('УУС'!N117,'ПРТС'!P:P,0)),"")</f>
        <v/>
      </c>
      <c r="I112" s="669" t="str">
        <f>IFERROR(INDEX('показатель 504-п'!J:J,MATCH('УУС'!N112,'показатель 504-п'!T:T,0)),"")</f>
        <v>-</v>
      </c>
      <c r="J112" s="515" t="s">
        <v>1637</v>
      </c>
      <c r="K112" s="515" t="s">
        <v>1806</v>
      </c>
      <c r="L112" s="670" t="s">
        <v>1608</v>
      </c>
      <c r="M112" s="670">
        <v>6012400001500</v>
      </c>
      <c r="N112" s="508">
        <v>383</v>
      </c>
      <c r="O112" s="379"/>
      <c r="P112" s="379"/>
      <c r="Q112" s="379"/>
      <c r="R112" s="379"/>
      <c r="S112" s="379"/>
      <c r="U112" s="379"/>
      <c r="V112" s="379"/>
    </row>
    <row r="113" ht="14.25">
      <c r="A113" s="502">
        <v>113</v>
      </c>
      <c r="B113" s="503" t="s">
        <v>166</v>
      </c>
      <c r="C113" s="503" t="s">
        <v>1811</v>
      </c>
      <c r="D113" s="515">
        <f>IFERROR(INDEX('показатель 504-п'!E:E,MATCH('УУС'!N113,'показатель 504-п'!T:T,0)),"")</f>
        <v>139</v>
      </c>
      <c r="E113" s="515" t="s">
        <v>1596</v>
      </c>
      <c r="F113" s="503" t="s">
        <v>1812</v>
      </c>
      <c r="G113" s="494" t="str">
        <f>IFERROR(INDEX('УЦН 2.0'!H:H,MATCH('УУС'!N113,'УЦН 2.0'!L:L,0)),"")</f>
        <v/>
      </c>
      <c r="H113" s="494" t="str">
        <f>IFERROR(INDEX('ПРТС'!H:H,MATCH('УУС'!N118,'ПРТС'!P:P,0)),"")</f>
        <v/>
      </c>
      <c r="I113" s="669" t="str">
        <f>IFERROR(INDEX('показатель 504-п'!J:J,MATCH('УУС'!N113,'показатель 504-п'!T:T,0)),"")</f>
        <v xml:space="preserve">2G низ</v>
      </c>
      <c r="J113" s="515" t="s">
        <v>1637</v>
      </c>
      <c r="K113" s="515" t="s">
        <v>1806</v>
      </c>
      <c r="L113" s="670" t="s">
        <v>1600</v>
      </c>
      <c r="M113" s="670">
        <v>70182400240129</v>
      </c>
      <c r="N113" s="515">
        <v>385</v>
      </c>
      <c r="O113" s="379"/>
      <c r="P113" s="379"/>
      <c r="Q113" s="379"/>
      <c r="R113" s="379"/>
      <c r="S113" s="379"/>
      <c r="U113" s="379"/>
      <c r="V113" s="379"/>
    </row>
    <row r="114" ht="14.25">
      <c r="A114" s="502">
        <v>114</v>
      </c>
      <c r="B114" s="503" t="s">
        <v>166</v>
      </c>
      <c r="C114" s="503" t="s">
        <v>1813</v>
      </c>
      <c r="D114" s="515">
        <f>IFERROR(INDEX('показатель 504-п'!E:E,MATCH('УУС'!N114,'показатель 504-п'!T:T,0)),"")</f>
        <v>109</v>
      </c>
      <c r="E114" s="515" t="s">
        <v>1596</v>
      </c>
      <c r="F114" s="503" t="s">
        <v>886</v>
      </c>
      <c r="G114" s="494">
        <f>IFERROR(INDEX('УЦН 2.0'!H:H,MATCH('УУС'!N114,'УЦН 2.0'!L:L,0)),"")</f>
        <v>2024</v>
      </c>
      <c r="H114" s="494" t="str">
        <f>IFERROR(INDEX('ПРТС'!H:H,MATCH('УУС'!N119,'ПРТС'!P:P,0)),"")</f>
        <v/>
      </c>
      <c r="I114" s="669" t="str">
        <f>IFERROR(INDEX('показатель 504-п'!J:J,MATCH('УУС'!N114,'показатель 504-п'!T:T,0)),"")</f>
        <v xml:space="preserve">2G низ</v>
      </c>
      <c r="J114" s="515" t="s">
        <v>1637</v>
      </c>
      <c r="K114" s="515" t="s">
        <v>1806</v>
      </c>
      <c r="L114" s="670" t="s">
        <v>1600</v>
      </c>
      <c r="M114" s="670">
        <v>70182400240133</v>
      </c>
      <c r="N114" s="515">
        <v>388</v>
      </c>
      <c r="O114" s="379"/>
      <c r="P114" s="379"/>
      <c r="Q114" s="379"/>
      <c r="R114" s="379"/>
      <c r="S114" s="379"/>
      <c r="U114" s="379"/>
      <c r="V114" s="379"/>
    </row>
    <row r="115" ht="14.25">
      <c r="A115" s="502">
        <v>115</v>
      </c>
      <c r="B115" s="503" t="s">
        <v>166</v>
      </c>
      <c r="C115" s="503" t="s">
        <v>1814</v>
      </c>
      <c r="D115" s="515">
        <f>IFERROR(INDEX('показатель 504-п'!E:E,MATCH('УУС'!N115,'показатель 504-п'!T:T,0)),"")</f>
        <v>92</v>
      </c>
      <c r="E115" s="515" t="s">
        <v>1607</v>
      </c>
      <c r="F115" s="503" t="s">
        <v>1815</v>
      </c>
      <c r="G115" s="494" t="str">
        <f>IFERROR(INDEX('УЦН 2.0'!H:H,MATCH('УУС'!N115,'УЦН 2.0'!L:L,0)),"")</f>
        <v/>
      </c>
      <c r="H115" s="494" t="str">
        <f>IFERROR(INDEX('ПРТС'!H:H,MATCH('УУС'!N120,'ПРТС'!P:P,0)),"")</f>
        <v/>
      </c>
      <c r="I115" s="669" t="str">
        <f>IFERROR(INDEX('показатель 504-п'!J:J,MATCH('УУС'!N115,'показатель 504-п'!T:T,0)),"")</f>
        <v xml:space="preserve">2G низ</v>
      </c>
      <c r="J115" s="515" t="s">
        <v>1637</v>
      </c>
      <c r="K115" s="515" t="s">
        <v>1806</v>
      </c>
      <c r="L115" s="670" t="s">
        <v>1608</v>
      </c>
      <c r="M115" s="670">
        <v>6012400001297</v>
      </c>
      <c r="N115" s="508">
        <v>389</v>
      </c>
      <c r="O115" s="379"/>
      <c r="P115" s="379"/>
      <c r="Q115" s="379"/>
      <c r="R115" s="379"/>
      <c r="S115" s="379"/>
      <c r="U115" s="379"/>
      <c r="V115" s="379"/>
    </row>
    <row r="116" ht="14.25">
      <c r="A116" s="502">
        <v>116</v>
      </c>
      <c r="B116" s="503" t="s">
        <v>166</v>
      </c>
      <c r="C116" s="503" t="s">
        <v>1816</v>
      </c>
      <c r="D116" s="515">
        <f>IFERROR(INDEX('показатель 504-п'!E:E,MATCH('УУС'!N116,'показатель 504-п'!T:T,0)),"")</f>
        <v>71</v>
      </c>
      <c r="E116" s="515" t="s">
        <v>1596</v>
      </c>
      <c r="F116" s="503" t="s">
        <v>1817</v>
      </c>
      <c r="G116" s="494" t="str">
        <f>IFERROR(INDEX('УЦН 2.0'!H:H,MATCH('УУС'!N116,'УЦН 2.0'!L:L,0)),"")</f>
        <v/>
      </c>
      <c r="H116" s="494" t="str">
        <f>IFERROR(INDEX('ПРТС'!H:H,MATCH('УУС'!N122,'ПРТС'!P:P,0)),"")</f>
        <v/>
      </c>
      <c r="I116" s="669" t="str">
        <f>IFERROR(INDEX('показатель 504-п'!J:J,MATCH('УУС'!N116,'показатель 504-п'!T:T,0)),"")</f>
        <v xml:space="preserve">2G низ</v>
      </c>
      <c r="J116" s="515" t="s">
        <v>1637</v>
      </c>
      <c r="K116" s="515" t="s">
        <v>1806</v>
      </c>
      <c r="L116" s="670" t="s">
        <v>1600</v>
      </c>
      <c r="M116" s="670">
        <v>70182400240135</v>
      </c>
      <c r="N116" s="515">
        <v>392</v>
      </c>
      <c r="O116" s="379"/>
      <c r="P116" s="379"/>
      <c r="Q116" s="379"/>
      <c r="R116" s="379"/>
      <c r="S116" s="379"/>
      <c r="T116" s="379"/>
      <c r="U116" s="379"/>
      <c r="V116" s="379"/>
    </row>
    <row r="117" ht="14.25">
      <c r="A117" s="502">
        <v>117</v>
      </c>
      <c r="B117" s="503" t="s">
        <v>166</v>
      </c>
      <c r="C117" s="503" t="s">
        <v>1818</v>
      </c>
      <c r="D117" s="515">
        <f>IFERROR(INDEX('показатель 504-п'!E:E,MATCH('УУС'!N117,'показатель 504-п'!T:T,0)),"")</f>
        <v>47</v>
      </c>
      <c r="E117" s="515" t="s">
        <v>1596</v>
      </c>
      <c r="F117" s="503" t="s">
        <v>1819</v>
      </c>
      <c r="G117" s="494" t="str">
        <f>IFERROR(INDEX('УЦН 2.0'!H:H,MATCH('УУС'!N117,'УЦН 2.0'!L:L,0)),"")</f>
        <v/>
      </c>
      <c r="H117" s="494" t="str">
        <f>IFERROR(INDEX('ПРТС'!H:H,MATCH('УУС'!N123,'ПРТС'!P:P,0)),"")</f>
        <v/>
      </c>
      <c r="I117" s="669" t="str">
        <f>IFERROR(INDEX('показатель 504-п'!J:J,MATCH('УУС'!N117,'показатель 504-п'!T:T,0)),"")</f>
        <v xml:space="preserve">4G низ</v>
      </c>
      <c r="J117" s="515" t="s">
        <v>1637</v>
      </c>
      <c r="K117" s="515" t="s">
        <v>1806</v>
      </c>
      <c r="L117" s="670" t="s">
        <v>1600</v>
      </c>
      <c r="M117" s="670">
        <v>70182400240114</v>
      </c>
      <c r="N117" s="515">
        <v>393</v>
      </c>
      <c r="O117" s="379"/>
      <c r="P117" s="379"/>
      <c r="Q117" s="379"/>
      <c r="R117" s="379"/>
      <c r="S117" s="379"/>
      <c r="U117" s="379"/>
      <c r="V117" s="379"/>
    </row>
    <row r="118" ht="14.25">
      <c r="A118" s="502">
        <v>118</v>
      </c>
      <c r="B118" s="503" t="s">
        <v>166</v>
      </c>
      <c r="C118" s="503" t="s">
        <v>1684</v>
      </c>
      <c r="D118" s="515">
        <f>IFERROR(INDEX('показатель 504-п'!E:E,MATCH('УУС'!N118,'показатель 504-п'!T:T,0)),"")</f>
        <v>25</v>
      </c>
      <c r="E118" s="515" t="s">
        <v>1596</v>
      </c>
      <c r="F118" s="503" t="s">
        <v>1820</v>
      </c>
      <c r="G118" s="494" t="str">
        <f>IFERROR(INDEX('УЦН 2.0'!H:H,MATCH('УУС'!N118,'УЦН 2.0'!L:L,0)),"")</f>
        <v/>
      </c>
      <c r="H118" s="494" t="str">
        <f>IFERROR(INDEX('ПРТС'!H:H,MATCH('УУС'!N124,'ПРТС'!P:P,0)),"")</f>
        <v/>
      </c>
      <c r="I118" s="669" t="str">
        <f>IFERROR(INDEX('показатель 504-п'!J:J,MATCH('УУС'!N118,'показатель 504-п'!T:T,0)),"")</f>
        <v xml:space="preserve">2G низ</v>
      </c>
      <c r="J118" s="515" t="s">
        <v>1637</v>
      </c>
      <c r="K118" s="515" t="s">
        <v>1806</v>
      </c>
      <c r="L118" s="670" t="s">
        <v>1600</v>
      </c>
      <c r="M118" s="670">
        <v>70182400240137</v>
      </c>
      <c r="N118" s="515">
        <v>394</v>
      </c>
      <c r="O118" s="379"/>
      <c r="P118" s="379"/>
      <c r="Q118" s="379"/>
      <c r="R118" s="379"/>
      <c r="S118" s="379"/>
      <c r="U118" s="379"/>
      <c r="V118" s="379"/>
    </row>
    <row r="119" ht="14.25">
      <c r="A119" s="502">
        <v>119</v>
      </c>
      <c r="B119" s="503" t="s">
        <v>1821</v>
      </c>
      <c r="C119" s="503" t="s">
        <v>1822</v>
      </c>
      <c r="D119" s="515">
        <f>IFERROR(INDEX('показатель 504-п'!E:E,MATCH('УУС'!N119,'показатель 504-п'!T:T,0)),"")</f>
        <v>16</v>
      </c>
      <c r="E119" s="515" t="s">
        <v>1607</v>
      </c>
      <c r="F119" s="503" t="s">
        <v>1640</v>
      </c>
      <c r="G119" s="494" t="str">
        <f>IFERROR(INDEX('УЦН 2.0'!H:H,MATCH('УУС'!N119,'УЦН 2.0'!L:L,0)),"")</f>
        <v/>
      </c>
      <c r="H119" s="494" t="str">
        <f>IFERROR(INDEX('ПРТС'!H:H,MATCH('УУС'!N125,'ПРТС'!P:P,0)),"")</f>
        <v/>
      </c>
      <c r="I119" s="669" t="str">
        <f>IFERROR(INDEX('показатель 504-п'!J:J,MATCH('УУС'!N119,'показатель 504-п'!T:T,0)),"")</f>
        <v>-</v>
      </c>
      <c r="J119" s="515" t="s">
        <v>1637</v>
      </c>
      <c r="K119" s="515" t="s">
        <v>1823</v>
      </c>
      <c r="L119" s="670" t="s">
        <v>1608</v>
      </c>
      <c r="M119" s="670">
        <v>6012400001518</v>
      </c>
      <c r="N119" s="508">
        <v>402</v>
      </c>
      <c r="O119" s="379"/>
      <c r="P119" s="379"/>
      <c r="Q119" s="379"/>
      <c r="R119" s="379"/>
      <c r="S119" s="379"/>
      <c r="T119" s="379"/>
      <c r="U119" s="379"/>
      <c r="V119" s="379"/>
    </row>
    <row r="120" ht="14.25">
      <c r="A120" s="502">
        <v>120</v>
      </c>
      <c r="B120" s="503" t="s">
        <v>1821</v>
      </c>
      <c r="C120" s="503" t="s">
        <v>1824</v>
      </c>
      <c r="D120" s="515">
        <f>IFERROR(INDEX('показатель 504-п'!E:E,MATCH('УУС'!N120,'показатель 504-п'!T:T,0)),"")</f>
        <v>498</v>
      </c>
      <c r="E120" s="515" t="s">
        <v>1596</v>
      </c>
      <c r="F120" s="503" t="s">
        <v>866</v>
      </c>
      <c r="G120" s="494" t="str">
        <f>IFERROR(INDEX('УЦН 2.0'!H:H,MATCH('УУС'!N120,'УЦН 2.0'!L:L,0)),"")</f>
        <v/>
      </c>
      <c r="H120" s="494" t="str">
        <f>IFERROR(INDEX('ПРТС'!H:H,MATCH('УУС'!N126,'ПРТС'!P:P,0)),"")</f>
        <v/>
      </c>
      <c r="I120" s="669" t="str">
        <f>IFERROR(INDEX('показатель 504-п'!J:J,MATCH('УУС'!N120,'показатель 504-п'!T:T,0)),"")</f>
        <v xml:space="preserve">3G хор</v>
      </c>
      <c r="J120" s="515" t="s">
        <v>1825</v>
      </c>
      <c r="K120" s="515" t="s">
        <v>1823</v>
      </c>
      <c r="L120" s="670" t="s">
        <v>1600</v>
      </c>
      <c r="M120" s="670">
        <v>70182400240146</v>
      </c>
      <c r="N120" s="515">
        <v>405</v>
      </c>
      <c r="O120" s="379"/>
      <c r="P120" s="379"/>
      <c r="Q120" s="379"/>
      <c r="R120" s="379"/>
      <c r="S120" s="379"/>
      <c r="U120" s="379"/>
      <c r="V120" s="379"/>
    </row>
    <row r="121" ht="14.25">
      <c r="A121" s="502">
        <v>121</v>
      </c>
      <c r="B121" s="503" t="s">
        <v>247</v>
      </c>
      <c r="C121" s="503" t="s">
        <v>1826</v>
      </c>
      <c r="D121" s="515">
        <f>IFERROR(INDEX('показатель 504-п'!E:E,MATCH('УУС'!N121,'показатель 504-п'!T:T,0)),"")</f>
        <v>62</v>
      </c>
      <c r="E121" s="515" t="s">
        <v>1596</v>
      </c>
      <c r="F121" s="503" t="s">
        <v>1827</v>
      </c>
      <c r="G121" s="494" t="str">
        <f>IFERROR(INDEX('УЦН 2.0'!H:H,MATCH('УУС'!N121,'УЦН 2.0'!L:L,0)),"")</f>
        <v/>
      </c>
      <c r="H121" s="494" t="str">
        <f>IFERROR(INDEX('ПРТС'!H:H,MATCH('УУС'!N128,'ПРТС'!P:P,0)),"")</f>
        <v/>
      </c>
      <c r="I121" s="669" t="str">
        <f>IFERROR(INDEX('показатель 504-п'!J:J,MATCH('УУС'!N121,'показатель 504-п'!T:T,0)),"")</f>
        <v xml:space="preserve">3G хор</v>
      </c>
      <c r="J121" s="668" t="s">
        <v>1828</v>
      </c>
      <c r="K121" s="515" t="s">
        <v>1829</v>
      </c>
      <c r="L121" s="670" t="s">
        <v>1600</v>
      </c>
      <c r="M121" s="670">
        <v>70182400240082</v>
      </c>
      <c r="N121" s="515">
        <v>416</v>
      </c>
      <c r="O121" s="379"/>
      <c r="P121" s="379"/>
      <c r="Q121" s="379"/>
      <c r="R121" s="379"/>
      <c r="S121" s="379"/>
      <c r="U121" s="379"/>
      <c r="V121" s="379"/>
    </row>
    <row r="122" ht="14.25">
      <c r="A122" s="502">
        <v>122</v>
      </c>
      <c r="B122" s="503" t="s">
        <v>247</v>
      </c>
      <c r="C122" s="503" t="s">
        <v>1830</v>
      </c>
      <c r="D122" s="515">
        <f>IFERROR(INDEX('показатель 504-п'!E:E,MATCH('УУС'!N122,'показатель 504-п'!T:T,0)),"")</f>
        <v>63</v>
      </c>
      <c r="E122" s="515" t="s">
        <v>1596</v>
      </c>
      <c r="F122" s="503" t="s">
        <v>1831</v>
      </c>
      <c r="G122" s="494" t="str">
        <f>IFERROR(INDEX('УЦН 2.0'!H:H,MATCH('УУС'!N122,'УЦН 2.0'!L:L,0)),"")</f>
        <v/>
      </c>
      <c r="H122" s="494" t="str">
        <f>IFERROR(INDEX('ПРТС'!H:H,MATCH('УУС'!N129,'ПРТС'!P:P,0)),"")</f>
        <v/>
      </c>
      <c r="I122" s="669" t="str">
        <f>IFERROR(INDEX('показатель 504-п'!J:J,MATCH('УУС'!N122,'показатель 504-п'!T:T,0)),"")</f>
        <v xml:space="preserve">3G хор</v>
      </c>
      <c r="J122" s="515" t="s">
        <v>1828</v>
      </c>
      <c r="K122" s="515" t="s">
        <v>1829</v>
      </c>
      <c r="L122" s="670" t="s">
        <v>1603</v>
      </c>
      <c r="M122" s="670">
        <v>70182403305008</v>
      </c>
      <c r="N122" s="515">
        <v>418</v>
      </c>
      <c r="O122" s="379"/>
      <c r="P122" s="379"/>
      <c r="Q122" s="379"/>
      <c r="R122" s="379"/>
      <c r="S122" s="379"/>
      <c r="T122" s="379"/>
      <c r="U122" s="379"/>
      <c r="V122" s="379"/>
    </row>
    <row r="123" ht="14.25">
      <c r="A123" s="502">
        <v>123</v>
      </c>
      <c r="B123" s="671" t="s">
        <v>247</v>
      </c>
      <c r="C123" s="521" t="s">
        <v>1832</v>
      </c>
      <c r="D123" s="515">
        <f>IFERROR(INDEX('показатель 504-п'!E:E,MATCH('УУС'!N123,'показатель 504-п'!T:T,0)),"")</f>
        <v>12</v>
      </c>
      <c r="E123" s="673"/>
      <c r="F123" s="671"/>
      <c r="G123" s="494" t="str">
        <f>IFERROR(INDEX('УЦН 2.0'!H:H,MATCH('УУС'!N123,'УЦН 2.0'!L:L,0)),"")</f>
        <v/>
      </c>
      <c r="H123" s="494" t="str">
        <f>IFERROR(INDEX('ПРТС'!H:H,MATCH('УУС'!N131,'ПРТС'!P:P,0)),"")</f>
        <v/>
      </c>
      <c r="I123" s="669" t="str">
        <f>IFERROR(INDEX('показатель 504-п'!J:J,MATCH('УУС'!N123,'показатель 504-п'!T:T,0)),"")</f>
        <v xml:space="preserve">3G низ</v>
      </c>
      <c r="J123" s="673"/>
      <c r="K123" s="673"/>
      <c r="L123" s="674"/>
      <c r="M123" s="674"/>
      <c r="N123" s="673">
        <v>421</v>
      </c>
      <c r="O123" s="675"/>
      <c r="P123" s="379"/>
      <c r="Q123" s="379"/>
      <c r="R123" s="379"/>
      <c r="S123" s="379"/>
      <c r="U123" s="379"/>
      <c r="V123" s="379"/>
    </row>
    <row r="124" ht="14.25">
      <c r="A124" s="502">
        <v>124</v>
      </c>
      <c r="B124" s="503" t="s">
        <v>247</v>
      </c>
      <c r="C124" s="503" t="s">
        <v>1833</v>
      </c>
      <c r="D124" s="515">
        <f>IFERROR(INDEX('показатель 504-п'!E:E,MATCH('УУС'!N124,'показатель 504-п'!T:T,0)),"")</f>
        <v>557</v>
      </c>
      <c r="E124" s="515" t="s">
        <v>1596</v>
      </c>
      <c r="F124" s="503" t="s">
        <v>1834</v>
      </c>
      <c r="G124" s="494" t="str">
        <f>IFERROR(INDEX('УЦН 2.0'!H:H,MATCH('УУС'!N124,'УЦН 2.0'!L:L,0)),"")</f>
        <v/>
      </c>
      <c r="H124" s="494" t="str">
        <f>IFERROR(INDEX('ПРТС'!H:H,MATCH('УУС'!N132,'ПРТС'!P:P,0)),"")</f>
        <v/>
      </c>
      <c r="I124" s="669" t="str">
        <f>IFERROR(INDEX('показатель 504-п'!J:J,MATCH('УУС'!N124,'показатель 504-п'!T:T,0)),"")</f>
        <v xml:space="preserve">4G хор</v>
      </c>
      <c r="J124" s="515" t="s">
        <v>1641</v>
      </c>
      <c r="K124" s="515" t="s">
        <v>1829</v>
      </c>
      <c r="L124" s="670" t="s">
        <v>1835</v>
      </c>
      <c r="M124" s="670">
        <v>70182403305013</v>
      </c>
      <c r="N124" s="515">
        <v>433</v>
      </c>
      <c r="O124" s="379"/>
      <c r="P124" s="379"/>
      <c r="Q124" s="379"/>
      <c r="R124" s="379"/>
      <c r="S124" s="379"/>
      <c r="U124" s="379"/>
      <c r="V124" s="379"/>
    </row>
    <row r="125" ht="14.25">
      <c r="A125" s="502">
        <v>125</v>
      </c>
      <c r="B125" s="503" t="s">
        <v>247</v>
      </c>
      <c r="C125" s="503" t="s">
        <v>1836</v>
      </c>
      <c r="D125" s="515">
        <f>IFERROR(INDEX('показатель 504-п'!E:E,MATCH('УУС'!N125,'показатель 504-п'!T:T,0)),"")</f>
        <v>768</v>
      </c>
      <c r="E125" s="515" t="s">
        <v>1596</v>
      </c>
      <c r="F125" s="503" t="s">
        <v>1648</v>
      </c>
      <c r="G125" s="494" t="str">
        <f>IFERROR(INDEX('УЦН 2.0'!H:H,MATCH('УУС'!N125,'УЦН 2.0'!L:L,0)),"")</f>
        <v/>
      </c>
      <c r="H125" s="494" t="str">
        <f>IFERROR(INDEX('ПРТС'!H:H,MATCH('УУС'!N133,'ПРТС'!P:P,0)),"")</f>
        <v/>
      </c>
      <c r="I125" s="669" t="str">
        <f>IFERROR(INDEX('показатель 504-п'!J:J,MATCH('УУС'!N125,'показатель 504-п'!T:T,0)),"")</f>
        <v xml:space="preserve">4G хор</v>
      </c>
      <c r="J125" s="515" t="s">
        <v>1641</v>
      </c>
      <c r="K125" s="515" t="s">
        <v>1829</v>
      </c>
      <c r="L125" s="670" t="s">
        <v>1600</v>
      </c>
      <c r="M125" s="670">
        <v>70182403305040</v>
      </c>
      <c r="N125" s="515">
        <v>436</v>
      </c>
      <c r="O125" s="379"/>
      <c r="P125" s="379"/>
      <c r="Q125" s="379"/>
      <c r="R125" s="379"/>
      <c r="S125" s="379"/>
      <c r="U125" s="379"/>
      <c r="V125" s="379"/>
    </row>
    <row r="126" ht="14.25">
      <c r="A126" s="502">
        <v>126</v>
      </c>
      <c r="B126" s="503" t="s">
        <v>247</v>
      </c>
      <c r="C126" s="503" t="s">
        <v>1837</v>
      </c>
      <c r="D126" s="515">
        <f>IFERROR(INDEX('показатель 504-п'!E:E,MATCH('УУС'!N126,'показатель 504-п'!T:T,0)),"")</f>
        <v>70</v>
      </c>
      <c r="E126" s="515" t="s">
        <v>1596</v>
      </c>
      <c r="F126" s="503" t="s">
        <v>1838</v>
      </c>
      <c r="G126" s="494" t="str">
        <f>IFERROR(INDEX('УЦН 2.0'!H:H,MATCH('УУС'!N126,'УЦН 2.0'!L:L,0)),"")</f>
        <v/>
      </c>
      <c r="H126" s="494" t="str">
        <f>IFERROR(INDEX('ПРТС'!H:H,MATCH('УУС'!N134,'ПРТС'!P:P,0)),"")</f>
        <v/>
      </c>
      <c r="I126" s="669" t="str">
        <f>IFERROR(INDEX('показатель 504-п'!J:J,MATCH('УУС'!N126,'показатель 504-п'!T:T,0)),"")</f>
        <v xml:space="preserve">3G низ</v>
      </c>
      <c r="J126" s="515" t="s">
        <v>1828</v>
      </c>
      <c r="K126" s="515" t="s">
        <v>1829</v>
      </c>
      <c r="L126" s="670" t="s">
        <v>1600</v>
      </c>
      <c r="M126" s="670">
        <v>70182403305043</v>
      </c>
      <c r="N126" s="515">
        <v>438</v>
      </c>
      <c r="O126" s="379"/>
      <c r="P126" s="379"/>
      <c r="Q126" s="379"/>
      <c r="R126" s="379"/>
      <c r="S126" s="379"/>
      <c r="U126" s="379"/>
      <c r="V126" s="379"/>
    </row>
    <row r="127" ht="14.25">
      <c r="A127" s="502">
        <v>127</v>
      </c>
      <c r="B127" s="503" t="s">
        <v>247</v>
      </c>
      <c r="C127" s="503" t="s">
        <v>1839</v>
      </c>
      <c r="D127" s="515">
        <f>IFERROR(INDEX('показатель 504-п'!E:E,MATCH('УУС'!N127,'показатель 504-п'!T:T,0)),"")</f>
        <v>38</v>
      </c>
      <c r="E127" s="515" t="s">
        <v>1607</v>
      </c>
      <c r="F127" s="503" t="s">
        <v>1840</v>
      </c>
      <c r="G127" s="494" t="str">
        <f>IFERROR(INDEX('УЦН 2.0'!H:H,MATCH('УУС'!N127,'УЦН 2.0'!L:L,0)),"")</f>
        <v/>
      </c>
      <c r="H127" s="494" t="str">
        <f>IFERROR(INDEX('ПРТС'!H:H,MATCH('УУС'!N135,'ПРТС'!P:P,0)),"")</f>
        <v/>
      </c>
      <c r="I127" s="669" t="str">
        <f>IFERROR(INDEX('показатель 504-п'!J:J,MATCH('УУС'!N127,'показатель 504-п'!T:T,0)),"")</f>
        <v>-</v>
      </c>
      <c r="J127" s="515" t="s">
        <v>1637</v>
      </c>
      <c r="K127" s="515" t="s">
        <v>1829</v>
      </c>
      <c r="L127" s="670" t="s">
        <v>1608</v>
      </c>
      <c r="M127" s="670">
        <v>6012400001870</v>
      </c>
      <c r="N127" s="508">
        <v>439</v>
      </c>
      <c r="O127" s="379"/>
      <c r="P127" s="379"/>
      <c r="Q127" s="379"/>
      <c r="R127" s="379"/>
      <c r="S127" s="379"/>
      <c r="U127" s="379"/>
      <c r="V127" s="379"/>
    </row>
    <row r="128" ht="14.25">
      <c r="A128" s="502">
        <v>128</v>
      </c>
      <c r="B128" s="503" t="s">
        <v>247</v>
      </c>
      <c r="C128" s="503" t="s">
        <v>1841</v>
      </c>
      <c r="D128" s="515">
        <f>IFERROR(INDEX('показатель 504-п'!E:E,MATCH('УУС'!N128,'показатель 504-п'!T:T,0)),"")</f>
        <v>56</v>
      </c>
      <c r="E128" s="515" t="s">
        <v>1596</v>
      </c>
      <c r="F128" s="503" t="s">
        <v>1648</v>
      </c>
      <c r="G128" s="494" t="str">
        <f>IFERROR(INDEX('УЦН 2.0'!H:H,MATCH('УУС'!N128,'УЦН 2.0'!L:L,0)),"")</f>
        <v/>
      </c>
      <c r="H128" s="494" t="str">
        <f>IFERROR(INDEX('ПРТС'!H:H,MATCH('УУС'!N136,'ПРТС'!P:P,0)),"")</f>
        <v/>
      </c>
      <c r="I128" s="669" t="str">
        <f>IFERROR(INDEX('показатель 504-п'!J:J,MATCH('УУС'!N128,'показатель 504-п'!T:T,0)),"")</f>
        <v xml:space="preserve">3G хор</v>
      </c>
      <c r="J128" s="515" t="s">
        <v>1828</v>
      </c>
      <c r="K128" s="515" t="s">
        <v>1829</v>
      </c>
      <c r="L128" s="670" t="s">
        <v>1603</v>
      </c>
      <c r="M128" s="670">
        <v>70182403305033</v>
      </c>
      <c r="N128" s="515">
        <v>452</v>
      </c>
      <c r="O128" s="379"/>
      <c r="P128" s="379"/>
      <c r="Q128" s="379"/>
      <c r="R128" s="379"/>
      <c r="S128" s="379"/>
      <c r="U128" s="379"/>
      <c r="V128" s="379"/>
    </row>
    <row r="129" ht="14.25">
      <c r="A129" s="502">
        <v>129</v>
      </c>
      <c r="B129" s="503" t="s">
        <v>247</v>
      </c>
      <c r="C129" s="503" t="s">
        <v>1842</v>
      </c>
      <c r="D129" s="515">
        <f>IFERROR(INDEX('показатель 504-п'!E:E,MATCH('УУС'!N129,'показатель 504-п'!T:T,0)),"")</f>
        <v>152</v>
      </c>
      <c r="E129" s="515" t="s">
        <v>1596</v>
      </c>
      <c r="F129" s="503" t="s">
        <v>1843</v>
      </c>
      <c r="G129" s="494" t="str">
        <f>IFERROR(INDEX('УЦН 2.0'!H:H,MATCH('УУС'!N129,'УЦН 2.0'!L:L,0)),"")</f>
        <v/>
      </c>
      <c r="H129" s="494" t="str">
        <f>IFERROR(INDEX('ПРТС'!H:H,MATCH('УУС'!N137,'ПРТС'!P:P,0)),"")</f>
        <v/>
      </c>
      <c r="I129" s="669" t="str">
        <f>IFERROR(INDEX('показатель 504-п'!J:J,MATCH('УУС'!N129,'показатель 504-п'!T:T,0)),"")</f>
        <v xml:space="preserve">3G хор</v>
      </c>
      <c r="J129" s="515" t="s">
        <v>1828</v>
      </c>
      <c r="K129" s="515" t="s">
        <v>1829</v>
      </c>
      <c r="L129" s="670" t="s">
        <v>1603</v>
      </c>
      <c r="M129" s="670">
        <v>70182403305035</v>
      </c>
      <c r="N129" s="515">
        <v>455</v>
      </c>
      <c r="O129" s="379"/>
      <c r="P129" s="379"/>
      <c r="Q129" s="379"/>
      <c r="R129" s="379"/>
      <c r="S129" s="379"/>
      <c r="U129" s="379"/>
      <c r="V129" s="379"/>
    </row>
    <row r="130" ht="14.25">
      <c r="A130" s="502">
        <v>130</v>
      </c>
      <c r="B130" s="503" t="s">
        <v>28</v>
      </c>
      <c r="C130" s="503" t="s">
        <v>1844</v>
      </c>
      <c r="D130" s="515">
        <f>IFERROR(INDEX('показатель 504-п'!E:E,MATCH('УУС'!N130,'показатель 504-п'!T:T,0)),"")</f>
        <v>112</v>
      </c>
      <c r="E130" s="515" t="s">
        <v>1607</v>
      </c>
      <c r="F130" s="503" t="s">
        <v>852</v>
      </c>
      <c r="G130" s="494" t="str">
        <f>IFERROR(INDEX('УЦН 2.0'!H:H,MATCH('УУС'!N130,'УЦН 2.0'!L:L,0)),"")</f>
        <v/>
      </c>
      <c r="H130" s="494" t="str">
        <f>IFERROR(INDEX('ПРТС'!H:H,MATCH('УУС'!N139,'ПРТС'!P:P,0)),"")</f>
        <v/>
      </c>
      <c r="I130" s="669" t="str">
        <f>IFERROR(INDEX('показатель 504-п'!J:J,MATCH('УУС'!N130,'показатель 504-п'!T:T,0)),"")</f>
        <v>-</v>
      </c>
      <c r="J130" s="515" t="s">
        <v>1637</v>
      </c>
      <c r="K130" s="515" t="s">
        <v>1845</v>
      </c>
      <c r="L130" s="670" t="s">
        <v>1608</v>
      </c>
      <c r="M130" s="670">
        <v>6012400001243</v>
      </c>
      <c r="N130" s="508">
        <v>477</v>
      </c>
      <c r="O130" s="379"/>
      <c r="P130" s="379"/>
      <c r="Q130" s="379"/>
      <c r="R130" s="379"/>
      <c r="S130" s="379"/>
      <c r="T130" s="379"/>
      <c r="U130" s="379"/>
      <c r="V130" s="379"/>
    </row>
    <row r="131" ht="14.25">
      <c r="A131" s="502">
        <v>131</v>
      </c>
      <c r="B131" s="503" t="s">
        <v>28</v>
      </c>
      <c r="C131" s="503" t="s">
        <v>1846</v>
      </c>
      <c r="D131" s="515">
        <f>IFERROR(INDEX('показатель 504-п'!E:E,MATCH('УУС'!N131,'показатель 504-п'!T:T,0)),"")</f>
        <v>131</v>
      </c>
      <c r="E131" s="515" t="s">
        <v>1607</v>
      </c>
      <c r="F131" s="503" t="s">
        <v>1847</v>
      </c>
      <c r="G131" s="494" t="str">
        <f>IFERROR(INDEX('УЦН 2.0'!H:H,MATCH('УУС'!N131,'УЦН 2.0'!L:L,0)),"")</f>
        <v/>
      </c>
      <c r="H131" s="494" t="str">
        <f>IFERROR(INDEX('ПРТС'!H:H,MATCH('УУС'!N140,'ПРТС'!P:P,0)),"")</f>
        <v/>
      </c>
      <c r="I131" s="669" t="str">
        <f>IFERROR(INDEX('показатель 504-п'!J:J,MATCH('УУС'!N131,'показатель 504-п'!T:T,0)),"")</f>
        <v>-</v>
      </c>
      <c r="J131" s="502" t="s">
        <v>1637</v>
      </c>
      <c r="K131" s="515" t="s">
        <v>1845</v>
      </c>
      <c r="L131" s="670" t="s">
        <v>1608</v>
      </c>
      <c r="M131" s="670">
        <v>6012400001263</v>
      </c>
      <c r="N131" s="508">
        <v>478</v>
      </c>
      <c r="O131" s="379"/>
      <c r="P131" s="379"/>
      <c r="Q131" s="379"/>
      <c r="R131" s="379"/>
      <c r="S131" s="379"/>
      <c r="U131" s="379"/>
      <c r="V131" s="379"/>
    </row>
    <row r="132" ht="14.25">
      <c r="A132" s="502">
        <v>132</v>
      </c>
      <c r="B132" s="503" t="s">
        <v>28</v>
      </c>
      <c r="C132" s="503" t="s">
        <v>1848</v>
      </c>
      <c r="D132" s="515">
        <f>IFERROR(INDEX('показатель 504-п'!E:E,MATCH('УУС'!N132,'показатель 504-п'!T:T,0)),"")</f>
        <v>489</v>
      </c>
      <c r="E132" s="515" t="s">
        <v>1607</v>
      </c>
      <c r="F132" s="503" t="s">
        <v>905</v>
      </c>
      <c r="G132" s="494" t="str">
        <f>IFERROR(INDEX('УЦН 2.0'!H:H,MATCH('УУС'!N132,'УЦН 2.0'!L:L,0)),"")</f>
        <v/>
      </c>
      <c r="H132" s="494" t="str">
        <f>IFERROR(INDEX('ПРТС'!H:H,MATCH('УУС'!N141,'ПРТС'!P:P,0)),"")</f>
        <v/>
      </c>
      <c r="I132" s="669" t="str">
        <f>IFERROR(INDEX('показатель 504-п'!J:J,MATCH('УУС'!N132,'показатель 504-п'!T:T,0)),"")</f>
        <v>-</v>
      </c>
      <c r="J132" s="515" t="s">
        <v>1637</v>
      </c>
      <c r="K132" s="515" t="s">
        <v>1845</v>
      </c>
      <c r="L132" s="670" t="s">
        <v>1608</v>
      </c>
      <c r="M132" s="670">
        <v>6012400001216</v>
      </c>
      <c r="N132" s="508">
        <v>481</v>
      </c>
      <c r="O132" s="379"/>
      <c r="P132" s="379"/>
      <c r="Q132" s="379"/>
      <c r="R132" s="379"/>
      <c r="S132" s="379"/>
      <c r="U132" s="379"/>
      <c r="V132" s="379"/>
    </row>
    <row r="133" ht="14.25">
      <c r="A133" s="502">
        <v>133</v>
      </c>
      <c r="B133" s="503" t="s">
        <v>28</v>
      </c>
      <c r="C133" s="503" t="s">
        <v>1849</v>
      </c>
      <c r="D133" s="515">
        <f>IFERROR(INDEX('показатель 504-п'!E:E,MATCH('УУС'!N133,'показатель 504-п'!T:T,0)),"")</f>
        <v>18</v>
      </c>
      <c r="E133" s="515" t="s">
        <v>1607</v>
      </c>
      <c r="F133" s="503" t="s">
        <v>1850</v>
      </c>
      <c r="G133" s="494" t="str">
        <f>IFERROR(INDEX('УЦН 2.0'!H:H,MATCH('УУС'!N133,'УЦН 2.0'!L:L,0)),"")</f>
        <v/>
      </c>
      <c r="H133" s="494" t="str">
        <f>IFERROR(INDEX('ПРТС'!H:H,MATCH('УУС'!N142,'ПРТС'!P:P,0)),"")</f>
        <v/>
      </c>
      <c r="I133" s="669" t="str">
        <f>IFERROR(INDEX('показатель 504-п'!J:J,MATCH('УУС'!N133,'показатель 504-п'!T:T,0)),"")</f>
        <v>-</v>
      </c>
      <c r="J133" s="515" t="s">
        <v>1637</v>
      </c>
      <c r="K133" s="515" t="s">
        <v>1845</v>
      </c>
      <c r="L133" s="670" t="s">
        <v>1608</v>
      </c>
      <c r="M133" s="670">
        <v>6012400001245</v>
      </c>
      <c r="N133" s="508">
        <v>496</v>
      </c>
      <c r="O133" s="379"/>
      <c r="P133" s="379"/>
      <c r="Q133" s="379"/>
      <c r="R133" s="379"/>
      <c r="S133" s="379"/>
      <c r="U133" s="379"/>
      <c r="V133" s="379"/>
    </row>
    <row r="134" ht="14.25">
      <c r="A134" s="502">
        <v>134</v>
      </c>
      <c r="B134" s="503" t="s">
        <v>28</v>
      </c>
      <c r="C134" s="503" t="s">
        <v>1851</v>
      </c>
      <c r="D134" s="515">
        <f>IFERROR(INDEX('показатель 504-п'!E:E,MATCH('УУС'!N134,'показатель 504-п'!T:T,0)),"")</f>
        <v>27</v>
      </c>
      <c r="E134" s="515" t="s">
        <v>1607</v>
      </c>
      <c r="F134" s="503" t="s">
        <v>1852</v>
      </c>
      <c r="G134" s="494" t="str">
        <f>IFERROR(INDEX('УЦН 2.0'!H:H,MATCH('УУС'!N134,'УЦН 2.0'!L:L,0)),"")</f>
        <v/>
      </c>
      <c r="H134" s="494" t="str">
        <f>IFERROR(INDEX('ПРТС'!H:H,MATCH('УУС'!N143,'ПРТС'!P:P,0)),"")</f>
        <v/>
      </c>
      <c r="I134" s="669" t="str">
        <f>IFERROR(INDEX('показатель 504-п'!J:J,MATCH('УУС'!N134,'показатель 504-п'!T:T,0)),"")</f>
        <v>-</v>
      </c>
      <c r="J134" s="515" t="s">
        <v>1637</v>
      </c>
      <c r="K134" s="515" t="s">
        <v>1845</v>
      </c>
      <c r="L134" s="670" t="s">
        <v>1608</v>
      </c>
      <c r="M134" s="670">
        <v>6012400001474</v>
      </c>
      <c r="N134" s="508">
        <v>497</v>
      </c>
      <c r="O134" s="379"/>
      <c r="P134" s="379"/>
      <c r="Q134" s="379"/>
      <c r="R134" s="379"/>
      <c r="S134" s="379"/>
      <c r="U134" s="379"/>
      <c r="V134" s="379"/>
    </row>
    <row r="135" ht="14.25">
      <c r="A135" s="502">
        <v>135</v>
      </c>
      <c r="B135" s="503" t="s">
        <v>28</v>
      </c>
      <c r="C135" s="503" t="s">
        <v>1853</v>
      </c>
      <c r="D135" s="515">
        <f>IFERROR(INDEX('показатель 504-п'!E:E,MATCH('УУС'!N135,'показатель 504-п'!T:T,0)),"")</f>
        <v>31</v>
      </c>
      <c r="E135" s="515" t="s">
        <v>1607</v>
      </c>
      <c r="F135" s="503" t="s">
        <v>1854</v>
      </c>
      <c r="G135" s="494" t="str">
        <f>IFERROR(INDEX('УЦН 2.0'!H:H,MATCH('УУС'!N135,'УЦН 2.0'!L:L,0)),"")</f>
        <v/>
      </c>
      <c r="H135" s="494" t="str">
        <f>IFERROR(INDEX('ПРТС'!H:H,MATCH('УУС'!N144,'ПРТС'!P:P,0)),"")</f>
        <v/>
      </c>
      <c r="I135" s="669" t="str">
        <f>IFERROR(INDEX('показатель 504-п'!J:J,MATCH('УУС'!N135,'показатель 504-п'!T:T,0)),"")</f>
        <v>-</v>
      </c>
      <c r="J135" s="515" t="s">
        <v>1637</v>
      </c>
      <c r="K135" s="515" t="s">
        <v>1845</v>
      </c>
      <c r="L135" s="670" t="s">
        <v>1608</v>
      </c>
      <c r="M135" s="670">
        <v>6012400001249</v>
      </c>
      <c r="N135" s="508">
        <v>499</v>
      </c>
      <c r="O135" s="379"/>
      <c r="P135" s="379"/>
      <c r="Q135" s="379"/>
      <c r="R135" s="379"/>
      <c r="S135" s="379"/>
      <c r="U135" s="379"/>
      <c r="V135" s="379"/>
    </row>
    <row r="136" ht="14.25">
      <c r="A136" s="502">
        <v>136</v>
      </c>
      <c r="B136" s="671" t="s">
        <v>28</v>
      </c>
      <c r="C136" s="672" t="s">
        <v>1855</v>
      </c>
      <c r="D136" s="515">
        <f>IFERROR(INDEX('показатель 504-п'!E:E,MATCH('УУС'!N136,'показатель 504-п'!T:T,0)),"")</f>
        <v>114</v>
      </c>
      <c r="E136" s="673" t="s">
        <v>1596</v>
      </c>
      <c r="F136" s="671" t="s">
        <v>1856</v>
      </c>
      <c r="G136" s="494" t="str">
        <f>IFERROR(INDEX('УЦН 2.0'!H:H,MATCH('УУС'!N136,'УЦН 2.0'!L:L,0)),"")</f>
        <v/>
      </c>
      <c r="H136" s="494">
        <f>IFERROR(INDEX('ПРТС'!H:H,MATCH('УУС'!N145,'ПРТС'!P:P,0)),"")</f>
        <v>2020</v>
      </c>
      <c r="I136" s="669" t="str">
        <f>IFERROR(INDEX('показатель 504-п'!J:J,MATCH('УУС'!N136,'показатель 504-п'!T:T,0)),"")</f>
        <v xml:space="preserve">2G низ</v>
      </c>
      <c r="J136" s="673" t="s">
        <v>1637</v>
      </c>
      <c r="K136" s="673" t="s">
        <v>1845</v>
      </c>
      <c r="L136" s="674" t="s">
        <v>1600</v>
      </c>
      <c r="M136" s="674">
        <v>70182400240178</v>
      </c>
      <c r="N136" s="673">
        <v>500</v>
      </c>
      <c r="O136" s="675"/>
      <c r="P136" s="379"/>
      <c r="Q136" s="379"/>
      <c r="R136" s="379"/>
      <c r="S136" s="379"/>
      <c r="T136" s="379"/>
      <c r="U136" s="379"/>
      <c r="V136" s="379"/>
    </row>
    <row r="137" ht="14.25">
      <c r="A137" s="502">
        <v>137</v>
      </c>
      <c r="B137" s="503" t="s">
        <v>28</v>
      </c>
      <c r="C137" s="503" t="s">
        <v>1857</v>
      </c>
      <c r="D137" s="515">
        <f>IFERROR(INDEX('показатель 504-п'!E:E,MATCH('УУС'!N137,'показатель 504-п'!T:T,0)),"")</f>
        <v>54</v>
      </c>
      <c r="E137" s="515" t="s">
        <v>1607</v>
      </c>
      <c r="F137" s="503" t="s">
        <v>1029</v>
      </c>
      <c r="G137" s="494" t="str">
        <f>IFERROR(INDEX('УЦН 2.0'!H:H,MATCH('УУС'!N137,'УЦН 2.0'!L:L,0)),"")</f>
        <v/>
      </c>
      <c r="H137" s="494" t="str">
        <f>IFERROR(INDEX('ПРТС'!H:H,MATCH('УУС'!N146,'ПРТС'!P:P,0)),"")</f>
        <v/>
      </c>
      <c r="I137" s="669" t="str">
        <f>IFERROR(INDEX('показатель 504-п'!J:J,MATCH('УУС'!N137,'показатель 504-п'!T:T,0)),"")</f>
        <v>-</v>
      </c>
      <c r="J137" s="515" t="s">
        <v>1637</v>
      </c>
      <c r="K137" s="515" t="s">
        <v>1845</v>
      </c>
      <c r="L137" s="670" t="s">
        <v>1608</v>
      </c>
      <c r="M137" s="670">
        <v>6012400001399</v>
      </c>
      <c r="N137" s="508">
        <v>505</v>
      </c>
      <c r="O137" s="379"/>
      <c r="P137" s="379"/>
      <c r="Q137" s="379"/>
      <c r="R137" s="379"/>
      <c r="S137" s="379"/>
      <c r="U137" s="379"/>
      <c r="V137" s="379"/>
    </row>
    <row r="138" ht="14.25">
      <c r="A138" s="502">
        <v>138</v>
      </c>
      <c r="B138" s="503" t="s">
        <v>28</v>
      </c>
      <c r="C138" s="503" t="s">
        <v>1858</v>
      </c>
      <c r="D138" s="515">
        <f>IFERROR(INDEX('показатель 504-п'!E:E,MATCH('УУС'!N138,'показатель 504-п'!T:T,0)),"")</f>
        <v>886</v>
      </c>
      <c r="E138" s="515" t="s">
        <v>1596</v>
      </c>
      <c r="F138" s="503" t="s">
        <v>896</v>
      </c>
      <c r="G138" s="494" t="str">
        <f>IFERROR(INDEX('УЦН 2.0'!H:H,MATCH('УУС'!N138,'УЦН 2.0'!L:L,0)),"")</f>
        <v/>
      </c>
      <c r="H138" s="494">
        <f>IFERROR(INDEX('ПРТС'!H:H,MATCH('УУС'!N147,'ПРТС'!P:P,0)),"")</f>
        <v>2020</v>
      </c>
      <c r="I138" s="669" t="str">
        <f>IFERROR(INDEX('показатель 504-п'!J:J,MATCH('УУС'!N138,'показатель 504-п'!T:T,0)),"")</f>
        <v xml:space="preserve">4G хор</v>
      </c>
      <c r="J138" s="515" t="s">
        <v>1641</v>
      </c>
      <c r="K138" s="515" t="s">
        <v>1845</v>
      </c>
      <c r="L138" s="670" t="s">
        <v>1603</v>
      </c>
      <c r="M138" s="670">
        <v>70182400240156</v>
      </c>
      <c r="N138" s="515">
        <v>507</v>
      </c>
      <c r="O138" s="379"/>
      <c r="P138" s="379"/>
      <c r="Q138" s="379"/>
      <c r="R138" s="379"/>
      <c r="S138" s="379"/>
      <c r="U138" s="379"/>
      <c r="V138" s="379"/>
    </row>
    <row r="139" ht="14.25">
      <c r="A139" s="502">
        <v>139</v>
      </c>
      <c r="B139" s="503" t="s">
        <v>28</v>
      </c>
      <c r="C139" s="503" t="s">
        <v>1859</v>
      </c>
      <c r="D139" s="515">
        <f>IFERROR(INDEX('показатель 504-п'!E:E,MATCH('УУС'!N139,'показатель 504-п'!T:T,0)),"")</f>
        <v>311</v>
      </c>
      <c r="E139" s="515" t="s">
        <v>1607</v>
      </c>
      <c r="F139" s="503" t="s">
        <v>1029</v>
      </c>
      <c r="G139" s="494">
        <f>IFERROR(INDEX('УЦН 2.0'!H:H,MATCH('УУС'!N139,'УЦН 2.0'!L:L,0)),"")</f>
        <v>2024</v>
      </c>
      <c r="H139" s="494" t="str">
        <f>IFERROR(INDEX('ПРТС'!H:H,MATCH('УУС'!N148,'ПРТС'!P:P,0)),"")</f>
        <v/>
      </c>
      <c r="I139" s="669" t="str">
        <f>IFERROR(INDEX('показатель 504-п'!J:J,MATCH('УУС'!N139,'показатель 504-п'!T:T,0)),"")</f>
        <v>-</v>
      </c>
      <c r="J139" s="515" t="s">
        <v>1637</v>
      </c>
      <c r="K139" s="515" t="s">
        <v>1845</v>
      </c>
      <c r="L139" s="670" t="s">
        <v>1608</v>
      </c>
      <c r="M139" s="670">
        <v>6012400001469</v>
      </c>
      <c r="N139" s="508">
        <v>524</v>
      </c>
      <c r="O139" s="379"/>
      <c r="P139" s="379"/>
      <c r="Q139" s="379"/>
      <c r="R139" s="379"/>
      <c r="S139" s="379"/>
      <c r="T139" s="379"/>
      <c r="U139" s="379"/>
      <c r="V139" s="379"/>
    </row>
    <row r="140" ht="14.25">
      <c r="A140" s="502">
        <v>140</v>
      </c>
      <c r="B140" s="503" t="s">
        <v>28</v>
      </c>
      <c r="C140" s="503" t="s">
        <v>1860</v>
      </c>
      <c r="D140" s="515">
        <f>IFERROR(INDEX('показатель 504-п'!E:E,MATCH('УУС'!N140,'показатель 504-п'!T:T,0)),"")</f>
        <v>161</v>
      </c>
      <c r="E140" s="515" t="s">
        <v>1596</v>
      </c>
      <c r="F140" s="503" t="s">
        <v>1861</v>
      </c>
      <c r="G140" s="494" t="str">
        <f>IFERROR(INDEX('УЦН 2.0'!H:H,MATCH('УУС'!N140,'УЦН 2.0'!L:L,0)),"")</f>
        <v/>
      </c>
      <c r="H140" s="494" t="str">
        <f>IFERROR(INDEX('ПРТС'!H:H,MATCH('УУС'!N149,'ПРТС'!P:P,0)),"")</f>
        <v/>
      </c>
      <c r="I140" s="669" t="str">
        <f>IFERROR(INDEX('показатель 504-п'!J:J,MATCH('УУС'!N140,'показатель 504-п'!T:T,0)),"")</f>
        <v xml:space="preserve">4G низ</v>
      </c>
      <c r="J140" s="515" t="s">
        <v>1637</v>
      </c>
      <c r="K140" s="515" t="s">
        <v>1845</v>
      </c>
      <c r="L140" s="670" t="s">
        <v>1600</v>
      </c>
      <c r="M140" s="670">
        <v>70182400240192</v>
      </c>
      <c r="N140" s="515">
        <v>528</v>
      </c>
      <c r="O140" s="379"/>
      <c r="P140" s="379"/>
      <c r="Q140" s="379"/>
      <c r="R140" s="379"/>
      <c r="S140" s="379"/>
      <c r="T140" s="379"/>
      <c r="U140" s="379"/>
      <c r="V140" s="379"/>
    </row>
    <row r="141" ht="14.25">
      <c r="A141" s="502">
        <v>141</v>
      </c>
      <c r="B141" s="503" t="s">
        <v>110</v>
      </c>
      <c r="C141" s="503" t="s">
        <v>1862</v>
      </c>
      <c r="D141" s="515">
        <f>IFERROR(INDEX('показатель 504-п'!E:E,MATCH('УУС'!N141,'показатель 504-п'!T:T,0)),"")</f>
        <v>103</v>
      </c>
      <c r="E141" s="515" t="s">
        <v>1596</v>
      </c>
      <c r="F141" s="503" t="s">
        <v>1863</v>
      </c>
      <c r="G141" s="494" t="str">
        <f>IFERROR(INDEX('УЦН 2.0'!H:H,MATCH('УУС'!N141,'УЦН 2.0'!L:L,0)),"")</f>
        <v/>
      </c>
      <c r="H141" s="494" t="str">
        <f>IFERROR(INDEX('ПРТС'!H:H,MATCH('УУС'!N150,'ПРТС'!P:P,0)),"")</f>
        <v/>
      </c>
      <c r="I141" s="669" t="str">
        <f>IFERROR(INDEX('показатель 504-п'!J:J,MATCH('УУС'!N141,'показатель 504-п'!T:T,0)),"")</f>
        <v xml:space="preserve">2G низ</v>
      </c>
      <c r="J141" s="515" t="s">
        <v>1637</v>
      </c>
      <c r="K141" s="515" t="s">
        <v>1864</v>
      </c>
      <c r="L141" s="670" t="s">
        <v>1835</v>
      </c>
      <c r="M141" s="670">
        <v>70182403801002</v>
      </c>
      <c r="N141" s="515">
        <v>541</v>
      </c>
      <c r="O141" s="379"/>
      <c r="P141" s="379"/>
      <c r="Q141" s="379"/>
      <c r="R141" s="379"/>
      <c r="S141" s="379"/>
      <c r="U141" s="379"/>
      <c r="V141" s="379"/>
    </row>
    <row r="142" ht="14.25">
      <c r="A142" s="502">
        <v>142</v>
      </c>
      <c r="B142" s="503" t="s">
        <v>110</v>
      </c>
      <c r="C142" s="503" t="s">
        <v>1865</v>
      </c>
      <c r="D142" s="515">
        <f>IFERROR(INDEX('показатель 504-п'!E:E,MATCH('УУС'!N142,'показатель 504-п'!T:T,0)),"")</f>
        <v>597</v>
      </c>
      <c r="E142" s="515" t="s">
        <v>1596</v>
      </c>
      <c r="F142" s="503" t="s">
        <v>1866</v>
      </c>
      <c r="G142" s="494" t="str">
        <f>IFERROR(INDEX('УЦН 2.0'!H:H,MATCH('УУС'!N142,'УЦН 2.0'!L:L,0)),"")</f>
        <v/>
      </c>
      <c r="H142" s="494" t="str">
        <f>IFERROR(INDEX('ПРТС'!H:H,MATCH('УУС'!N151,'ПРТС'!P:P,0)),"")</f>
        <v/>
      </c>
      <c r="I142" s="669" t="str">
        <f>IFERROR(INDEX('показатель 504-п'!J:J,MATCH('УУС'!N142,'показатель 504-п'!T:T,0)),"")</f>
        <v xml:space="preserve">4G хор</v>
      </c>
      <c r="J142" s="668" t="s">
        <v>1641</v>
      </c>
      <c r="K142" s="515" t="s">
        <v>1864</v>
      </c>
      <c r="L142" s="670" t="s">
        <v>1603</v>
      </c>
      <c r="M142" s="670">
        <v>70182403801003</v>
      </c>
      <c r="N142" s="515">
        <v>543</v>
      </c>
      <c r="O142" s="379"/>
      <c r="P142" s="379"/>
      <c r="Q142" s="379"/>
      <c r="R142" s="379"/>
      <c r="S142" s="379"/>
      <c r="U142" s="379"/>
      <c r="V142" s="379"/>
    </row>
    <row r="143" ht="14.25">
      <c r="A143" s="502">
        <v>143</v>
      </c>
      <c r="B143" s="503" t="s">
        <v>110</v>
      </c>
      <c r="C143" s="503" t="s">
        <v>1867</v>
      </c>
      <c r="D143" s="515">
        <f>IFERROR(INDEX('показатель 504-п'!E:E,MATCH('УУС'!N143,'показатель 504-п'!T:T,0)),"")</f>
        <v>471</v>
      </c>
      <c r="E143" s="515" t="s">
        <v>1596</v>
      </c>
      <c r="F143" s="503" t="s">
        <v>1868</v>
      </c>
      <c r="G143" s="494" t="str">
        <f>IFERROR(INDEX('УЦН 2.0'!H:H,MATCH('УУС'!N143,'УЦН 2.0'!L:L,0)),"")</f>
        <v/>
      </c>
      <c r="H143" s="494" t="str">
        <f>IFERROR(INDEX('ПРТС'!H:H,MATCH('УУС'!N152,'ПРТС'!P:P,0)),"")</f>
        <v/>
      </c>
      <c r="I143" s="669" t="str">
        <f>IFERROR(INDEX('показатель 504-п'!J:J,MATCH('УУС'!N143,'показатель 504-п'!T:T,0)),"")</f>
        <v xml:space="preserve">3G хор</v>
      </c>
      <c r="J143" s="515" t="s">
        <v>1641</v>
      </c>
      <c r="K143" s="515" t="s">
        <v>1864</v>
      </c>
      <c r="L143" s="670" t="s">
        <v>1603</v>
      </c>
      <c r="M143" s="670">
        <v>70182403801006</v>
      </c>
      <c r="N143" s="515">
        <v>545</v>
      </c>
      <c r="O143" s="379"/>
      <c r="P143" s="379"/>
      <c r="Q143" s="379"/>
      <c r="R143" s="379"/>
      <c r="S143" s="379"/>
      <c r="U143" s="379"/>
      <c r="V143" s="379"/>
    </row>
    <row r="144" ht="14.25">
      <c r="A144" s="502">
        <v>144</v>
      </c>
      <c r="B144" s="503" t="s">
        <v>110</v>
      </c>
      <c r="C144" s="503" t="s">
        <v>1869</v>
      </c>
      <c r="D144" s="515">
        <f>IFERROR(INDEX('показатель 504-п'!E:E,MATCH('УУС'!N144,'показатель 504-п'!T:T,0)),"")</f>
        <v>6</v>
      </c>
      <c r="E144" s="515" t="s">
        <v>1596</v>
      </c>
      <c r="F144" s="503" t="s">
        <v>1870</v>
      </c>
      <c r="G144" s="494" t="str">
        <f>IFERROR(INDEX('УЦН 2.0'!H:H,MATCH('УУС'!N144,'УЦН 2.0'!L:L,0)),"")</f>
        <v/>
      </c>
      <c r="H144" s="494">
        <f>IFERROR(INDEX('ПРТС'!H:H,MATCH('УУС'!N154,'ПРТС'!P:P,0)),"")</f>
        <v>2022</v>
      </c>
      <c r="I144" s="669" t="str">
        <f>IFERROR(INDEX('показатель 504-п'!J:J,MATCH('УУС'!N144,'показатель 504-п'!T:T,0)),"")</f>
        <v>-</v>
      </c>
      <c r="J144" s="515" t="s">
        <v>1637</v>
      </c>
      <c r="K144" s="515" t="s">
        <v>1864</v>
      </c>
      <c r="L144" s="670" t="s">
        <v>1608</v>
      </c>
      <c r="M144" s="670">
        <v>70182403801024</v>
      </c>
      <c r="N144" s="515">
        <v>548</v>
      </c>
      <c r="O144" s="379"/>
      <c r="P144" s="379"/>
      <c r="Q144" s="379"/>
      <c r="R144" s="379"/>
      <c r="S144" s="379"/>
      <c r="U144" s="379"/>
      <c r="V144" s="379"/>
    </row>
    <row r="145" ht="14.25">
      <c r="A145" s="502">
        <v>145</v>
      </c>
      <c r="B145" s="503" t="s">
        <v>110</v>
      </c>
      <c r="C145" s="503" t="s">
        <v>1813</v>
      </c>
      <c r="D145" s="515">
        <f>IFERROR(INDEX('показатель 504-п'!E:E,MATCH('УУС'!N145,'показатель 504-п'!T:T,0)),"")</f>
        <v>278</v>
      </c>
      <c r="E145" s="515" t="s">
        <v>1596</v>
      </c>
      <c r="F145" s="503" t="s">
        <v>1871</v>
      </c>
      <c r="G145" s="494" t="str">
        <f>IFERROR(INDEX('УЦН 2.0'!H:H,MATCH('УУС'!N145,'УЦН 2.0'!L:L,0)),"")</f>
        <v/>
      </c>
      <c r="H145" s="494">
        <f>IFERROR(INDEX('ПРТС'!H:H,MATCH('УУС'!N155,'ПРТС'!P:P,0)),"")</f>
        <v>2021</v>
      </c>
      <c r="I145" s="669" t="str">
        <f>IFERROR(INDEX('показатель 504-п'!J:J,MATCH('УУС'!N145,'показатель 504-п'!T:T,0)),"")</f>
        <v xml:space="preserve">4G хор</v>
      </c>
      <c r="J145" s="515" t="s">
        <v>1641</v>
      </c>
      <c r="K145" s="515" t="s">
        <v>1864</v>
      </c>
      <c r="L145" s="670" t="s">
        <v>1835</v>
      </c>
      <c r="M145" s="670">
        <v>70182403801004</v>
      </c>
      <c r="N145" s="515">
        <v>552</v>
      </c>
      <c r="O145" s="379"/>
      <c r="P145" s="379"/>
      <c r="Q145" s="379"/>
      <c r="R145" s="379"/>
      <c r="S145" s="379"/>
      <c r="U145" s="379"/>
      <c r="V145" s="379"/>
    </row>
    <row r="146" ht="14.25">
      <c r="A146" s="502">
        <v>146</v>
      </c>
      <c r="B146" s="503" t="s">
        <v>110</v>
      </c>
      <c r="C146" s="503" t="s">
        <v>1872</v>
      </c>
      <c r="D146" s="515">
        <f>IFERROR(INDEX('показатель 504-п'!E:E,MATCH('УУС'!N146,'показатель 504-п'!T:T,0)),"")</f>
        <v>206</v>
      </c>
      <c r="E146" s="515" t="s">
        <v>1596</v>
      </c>
      <c r="F146" s="503" t="s">
        <v>973</v>
      </c>
      <c r="G146" s="494" t="str">
        <f>IFERROR(INDEX('УЦН 2.0'!H:H,MATCH('УУС'!N146,'УЦН 2.0'!L:L,0)),"")</f>
        <v/>
      </c>
      <c r="H146" s="494" t="str">
        <f>IFERROR(INDEX('ПРТС'!H:H,MATCH('УУС'!N156,'ПРТС'!P:P,0)),"")</f>
        <v/>
      </c>
      <c r="I146" s="669" t="str">
        <f>IFERROR(INDEX('показатель 504-п'!J:J,MATCH('УУС'!N146,'показатель 504-п'!T:T,0)),"")</f>
        <v xml:space="preserve">4G хор</v>
      </c>
      <c r="J146" s="515" t="s">
        <v>1641</v>
      </c>
      <c r="K146" s="515" t="s">
        <v>1864</v>
      </c>
      <c r="L146" s="670" t="s">
        <v>1835</v>
      </c>
      <c r="M146" s="670">
        <v>70182403801005</v>
      </c>
      <c r="N146" s="515">
        <v>553</v>
      </c>
      <c r="O146" s="379"/>
      <c r="P146" s="379"/>
      <c r="Q146" s="379"/>
      <c r="R146" s="379"/>
      <c r="S146" s="379"/>
      <c r="U146" s="379"/>
      <c r="V146" s="379"/>
    </row>
    <row r="147" ht="14.25">
      <c r="A147" s="502">
        <v>147</v>
      </c>
      <c r="B147" s="503" t="s">
        <v>110</v>
      </c>
      <c r="C147" s="503" t="s">
        <v>1873</v>
      </c>
      <c r="D147" s="515">
        <f>IFERROR(INDEX('показатель 504-п'!E:E,MATCH('УУС'!N147,'показатель 504-п'!T:T,0)),"")</f>
        <v>495</v>
      </c>
      <c r="E147" s="515" t="s">
        <v>1596</v>
      </c>
      <c r="F147" s="503" t="s">
        <v>1874</v>
      </c>
      <c r="G147" s="494" t="str">
        <f>IFERROR(INDEX('УЦН 2.0'!H:H,MATCH('УУС'!N147,'УЦН 2.0'!L:L,0)),"")</f>
        <v/>
      </c>
      <c r="H147" s="494" t="str">
        <f>IFERROR(INDEX('ПРТС'!H:H,MATCH('УУС'!N157,'ПРТС'!P:P,0)),"")</f>
        <v/>
      </c>
      <c r="I147" s="669" t="str">
        <f>IFERROR(INDEX('показатель 504-п'!J:J,MATCH('УУС'!N147,'показатель 504-п'!T:T,0)),"")</f>
        <v xml:space="preserve">4G хор</v>
      </c>
      <c r="J147" s="515" t="s">
        <v>1641</v>
      </c>
      <c r="K147" s="515" t="s">
        <v>1864</v>
      </c>
      <c r="L147" s="670" t="s">
        <v>1603</v>
      </c>
      <c r="M147" s="670">
        <v>70182403801011</v>
      </c>
      <c r="N147" s="515">
        <v>558</v>
      </c>
      <c r="O147" s="379"/>
      <c r="P147" s="379"/>
      <c r="Q147" s="379"/>
      <c r="R147" s="379"/>
      <c r="S147" s="379"/>
      <c r="T147" s="379"/>
      <c r="U147" s="379"/>
      <c r="V147" s="379"/>
    </row>
    <row r="148" ht="14.25">
      <c r="A148" s="502">
        <v>148</v>
      </c>
      <c r="B148" s="503" t="s">
        <v>110</v>
      </c>
      <c r="C148" s="503" t="s">
        <v>1875</v>
      </c>
      <c r="D148" s="515">
        <f>IFERROR(INDEX('показатель 504-п'!E:E,MATCH('УУС'!N148,'показатель 504-п'!T:T,0)),"")</f>
        <v>641</v>
      </c>
      <c r="E148" s="515" t="s">
        <v>1596</v>
      </c>
      <c r="F148" s="503" t="s">
        <v>1876</v>
      </c>
      <c r="G148" s="494" t="str">
        <f>IFERROR(INDEX('УЦН 2.0'!H:H,MATCH('УУС'!N148,'УЦН 2.0'!L:L,0)),"")</f>
        <v/>
      </c>
      <c r="H148" s="494" t="str">
        <f>IFERROR(INDEX('ПРТС'!H:H,MATCH('УУС'!N158,'ПРТС'!P:P,0)),"")</f>
        <v/>
      </c>
      <c r="I148" s="669" t="str">
        <f>IFERROR(INDEX('показатель 504-п'!J:J,MATCH('УУС'!N148,'показатель 504-п'!T:T,0)),"")</f>
        <v xml:space="preserve">4G хор</v>
      </c>
      <c r="J148" s="515" t="s">
        <v>1641</v>
      </c>
      <c r="K148" s="515" t="s">
        <v>1864</v>
      </c>
      <c r="L148" s="670" t="s">
        <v>1603</v>
      </c>
      <c r="M148" s="670">
        <v>70182403801012</v>
      </c>
      <c r="N148" s="515">
        <v>560</v>
      </c>
      <c r="O148" s="379"/>
      <c r="P148" s="379"/>
      <c r="Q148" s="379"/>
      <c r="R148" s="379"/>
      <c r="S148" s="379"/>
      <c r="U148" s="379"/>
      <c r="V148" s="379"/>
    </row>
    <row r="149" ht="14.25">
      <c r="A149" s="502">
        <v>149</v>
      </c>
      <c r="B149" s="503" t="s">
        <v>1877</v>
      </c>
      <c r="C149" s="503" t="s">
        <v>1878</v>
      </c>
      <c r="D149" s="515">
        <f>IFERROR(INDEX('показатель 504-п'!E:E,MATCH('УУС'!N149,'показатель 504-п'!T:T,0)),"")</f>
        <v>700</v>
      </c>
      <c r="E149" s="515" t="s">
        <v>1596</v>
      </c>
      <c r="F149" s="503" t="s">
        <v>1879</v>
      </c>
      <c r="G149" s="494" t="str">
        <f>IFERROR(INDEX('УЦН 2.0'!H:H,MATCH('УУС'!N149,'УЦН 2.0'!L:L,0)),"")</f>
        <v/>
      </c>
      <c r="H149" s="494" t="str">
        <f>IFERROR(INDEX('ПРТС'!H:H,MATCH(#REF!,'ПРТС'!P:P,0)),"")</f>
        <v/>
      </c>
      <c r="I149" s="669" t="str">
        <f>IFERROR(INDEX('показатель 504-п'!J:J,MATCH('УУС'!N149,'показатель 504-п'!T:T,0)),"")</f>
        <v xml:space="preserve">4G хор</v>
      </c>
      <c r="J149" s="515" t="s">
        <v>1637</v>
      </c>
      <c r="K149" s="515" t="s">
        <v>1880</v>
      </c>
      <c r="L149" s="670" t="s">
        <v>1600</v>
      </c>
      <c r="M149" s="670">
        <v>70182409705009</v>
      </c>
      <c r="N149" s="515">
        <v>567</v>
      </c>
      <c r="O149" s="379"/>
      <c r="P149" s="379"/>
      <c r="Q149" s="379"/>
      <c r="R149" s="379"/>
      <c r="S149" s="379"/>
      <c r="U149" s="379"/>
      <c r="V149" s="379"/>
    </row>
    <row r="150" ht="14.25">
      <c r="A150" s="502">
        <v>150</v>
      </c>
      <c r="B150" s="503" t="s">
        <v>1877</v>
      </c>
      <c r="C150" s="503" t="s">
        <v>1881</v>
      </c>
      <c r="D150" s="515">
        <f>IFERROR(INDEX('показатель 504-п'!E:E,MATCH('УУС'!N150,'показатель 504-п'!T:T,0)),"")</f>
        <v>556</v>
      </c>
      <c r="E150" s="515" t="s">
        <v>1596</v>
      </c>
      <c r="F150" s="503" t="s">
        <v>1882</v>
      </c>
      <c r="G150" s="494" t="str">
        <f>IFERROR(INDEX('УЦН 2.0'!H:H,MATCH('УУС'!N150,'УЦН 2.0'!L:L,0)),"")</f>
        <v/>
      </c>
      <c r="H150" s="494" t="str">
        <f>IFERROR(INDEX('ПРТС'!H:H,MATCH('УУС'!N159,'ПРТС'!P:P,0)),"")</f>
        <v/>
      </c>
      <c r="I150" s="669" t="str">
        <f>IFERROR(INDEX('показатель 504-п'!J:J,MATCH('УУС'!N150,'показатель 504-п'!T:T,0)),"")</f>
        <v xml:space="preserve">4G хор</v>
      </c>
      <c r="J150" s="515" t="s">
        <v>1637</v>
      </c>
      <c r="K150" s="515" t="s">
        <v>1880</v>
      </c>
      <c r="L150" s="670" t="s">
        <v>1600</v>
      </c>
      <c r="M150" s="670">
        <v>70182409705010</v>
      </c>
      <c r="N150" s="515">
        <v>569</v>
      </c>
      <c r="O150" s="379"/>
      <c r="P150" s="379"/>
      <c r="Q150" s="379"/>
      <c r="R150" s="379"/>
      <c r="S150" s="379"/>
      <c r="U150" s="379"/>
      <c r="V150" s="379"/>
    </row>
    <row r="151" ht="14.25">
      <c r="A151" s="502">
        <v>151</v>
      </c>
      <c r="B151" s="503" t="s">
        <v>82</v>
      </c>
      <c r="C151" s="503" t="s">
        <v>1883</v>
      </c>
      <c r="D151" s="515">
        <f>IFERROR(INDEX('показатель 504-п'!E:E,MATCH('УУС'!N151,'показатель 504-п'!T:T,0)),"")</f>
        <v>60</v>
      </c>
      <c r="E151" s="515" t="s">
        <v>1596</v>
      </c>
      <c r="F151" s="503" t="s">
        <v>1884</v>
      </c>
      <c r="G151" s="494" t="str">
        <f>IFERROR(INDEX('УЦН 2.0'!H:H,MATCH('УУС'!N151,'УЦН 2.0'!L:L,0)),"")</f>
        <v/>
      </c>
      <c r="H151" s="494" t="str">
        <f>IFERROR(INDEX('ПРТС'!H:H,MATCH('УУС'!N161,'ПРТС'!P:P,0)),"")</f>
        <v/>
      </c>
      <c r="I151" s="669" t="str">
        <f>IFERROR(INDEX('показатель 504-п'!J:J,MATCH('УУС'!N151,'показатель 504-п'!T:T,0)),"")</f>
        <v>-</v>
      </c>
      <c r="J151" s="515"/>
      <c r="K151" s="515" t="s">
        <v>156</v>
      </c>
      <c r="L151" s="670" t="s">
        <v>1603</v>
      </c>
      <c r="M151" s="670">
        <v>70182401805008</v>
      </c>
      <c r="N151" s="515">
        <v>573</v>
      </c>
      <c r="O151" s="379"/>
      <c r="P151" s="379"/>
      <c r="Q151" s="379"/>
      <c r="R151" s="379"/>
      <c r="S151" s="379"/>
      <c r="U151" s="379"/>
      <c r="V151" s="379"/>
    </row>
    <row r="152" ht="14.25">
      <c r="A152" s="502">
        <v>152</v>
      </c>
      <c r="B152" s="503" t="s">
        <v>82</v>
      </c>
      <c r="C152" s="503" t="s">
        <v>1885</v>
      </c>
      <c r="D152" s="515">
        <f>IFERROR(INDEX('показатель 504-п'!E:E,MATCH('УУС'!N152,'показатель 504-п'!T:T,0)),"")</f>
        <v>33</v>
      </c>
      <c r="E152" s="515" t="s">
        <v>1596</v>
      </c>
      <c r="F152" s="503" t="s">
        <v>1886</v>
      </c>
      <c r="G152" s="494" t="str">
        <f>IFERROR(INDEX('УЦН 2.0'!H:H,MATCH('УУС'!N152,'УЦН 2.0'!L:L,0)),"")</f>
        <v/>
      </c>
      <c r="H152" s="494" t="str">
        <f>IFERROR(INDEX('ПРТС'!H:H,MATCH('УУС'!N162,'ПРТС'!P:P,0)),"")</f>
        <v/>
      </c>
      <c r="I152" s="669" t="str">
        <f>IFERROR(INDEX('показатель 504-п'!J:J,MATCH('УУС'!N152,'показатель 504-п'!T:T,0)),"")</f>
        <v>-</v>
      </c>
      <c r="J152" s="515"/>
      <c r="K152" s="515" t="s">
        <v>156</v>
      </c>
      <c r="L152" s="670" t="s">
        <v>1603</v>
      </c>
      <c r="M152" s="670">
        <v>70182403502004</v>
      </c>
      <c r="N152" s="515">
        <v>574</v>
      </c>
      <c r="O152" s="379"/>
      <c r="P152" s="379"/>
      <c r="Q152" s="379"/>
      <c r="R152" s="379"/>
      <c r="S152" s="379"/>
      <c r="U152" s="379"/>
      <c r="V152" s="379"/>
    </row>
    <row r="153" ht="14.25">
      <c r="A153" s="502">
        <v>153</v>
      </c>
      <c r="B153" s="503" t="s">
        <v>82</v>
      </c>
      <c r="C153" s="503" t="s">
        <v>1887</v>
      </c>
      <c r="D153" s="515">
        <f>IFERROR(INDEX('показатель 504-п'!E:E,MATCH('УУС'!N153,'показатель 504-п'!T:T,0)),"")</f>
        <v>87</v>
      </c>
      <c r="E153" s="515" t="s">
        <v>1596</v>
      </c>
      <c r="F153" s="503" t="s">
        <v>1081</v>
      </c>
      <c r="G153" s="494" t="str">
        <f>IFERROR(INDEX('УЦН 2.0'!H:H,MATCH('УУС'!N153,'УЦН 2.0'!L:L,0)),"")</f>
        <v/>
      </c>
      <c r="H153" s="494" t="str">
        <f>IFERROR(INDEX('ПРТС'!H:H,MATCH('УУС'!N163,'ПРТС'!P:P,0)),"")</f>
        <v/>
      </c>
      <c r="I153" s="669" t="str">
        <f>IFERROR(INDEX('показатель 504-п'!J:J,MATCH('УУС'!N153,'показатель 504-п'!T:T,0)),"")</f>
        <v>-</v>
      </c>
      <c r="J153" s="515"/>
      <c r="K153" s="515" t="s">
        <v>156</v>
      </c>
      <c r="L153" s="670" t="s">
        <v>1603</v>
      </c>
      <c r="M153" s="670">
        <v>70182403502026</v>
      </c>
      <c r="N153" s="515">
        <v>575</v>
      </c>
      <c r="O153" s="379"/>
      <c r="P153" s="379"/>
      <c r="Q153" s="379"/>
      <c r="R153" s="379"/>
      <c r="S153" s="379"/>
      <c r="U153" s="379"/>
      <c r="V153" s="379"/>
    </row>
    <row r="154" ht="14.25">
      <c r="A154" s="502">
        <v>154</v>
      </c>
      <c r="B154" s="503" t="s">
        <v>82</v>
      </c>
      <c r="C154" s="503" t="s">
        <v>1888</v>
      </c>
      <c r="D154" s="515">
        <f>IFERROR(INDEX('показатель 504-п'!E:E,MATCH('УУС'!N154,'показатель 504-п'!T:T,0)),"")</f>
        <v>338</v>
      </c>
      <c r="E154" s="515" t="s">
        <v>1596</v>
      </c>
      <c r="F154" s="503" t="s">
        <v>1889</v>
      </c>
      <c r="G154" s="494" t="str">
        <f>IFERROR(INDEX('УЦН 2.0'!H:H,MATCH('УУС'!N154,'УЦН 2.0'!L:L,0)),"")</f>
        <v/>
      </c>
      <c r="H154" s="494">
        <f>IFERROR(INDEX('ПРТС'!H:H,MATCH('УУС'!N164,'ПРТС'!P:P,0)),"")</f>
        <v>2019</v>
      </c>
      <c r="I154" s="669" t="str">
        <f>IFERROR(INDEX('показатель 504-п'!J:J,MATCH('УУС'!N154,'показатель 504-п'!T:T,0)),"")</f>
        <v xml:space="preserve">4G хор</v>
      </c>
      <c r="J154" s="515"/>
      <c r="K154" s="515" t="s">
        <v>156</v>
      </c>
      <c r="L154" s="670" t="s">
        <v>1603</v>
      </c>
      <c r="M154" s="670">
        <v>70182403502015</v>
      </c>
      <c r="N154" s="515">
        <v>576</v>
      </c>
      <c r="O154" s="379"/>
      <c r="P154" s="379"/>
      <c r="Q154" s="379"/>
      <c r="R154" s="379"/>
      <c r="S154" s="379"/>
      <c r="T154" s="379"/>
      <c r="U154" s="379"/>
      <c r="V154" s="379"/>
    </row>
    <row r="155" ht="14.25">
      <c r="A155" s="502">
        <v>155</v>
      </c>
      <c r="B155" s="503" t="s">
        <v>82</v>
      </c>
      <c r="C155" s="503" t="s">
        <v>1890</v>
      </c>
      <c r="D155" s="515">
        <f>IFERROR(INDEX('показатель 504-п'!E:E,MATCH('УУС'!N155,'показатель 504-п'!T:T,0)),"")</f>
        <v>386</v>
      </c>
      <c r="E155" s="515" t="s">
        <v>1596</v>
      </c>
      <c r="F155" s="503" t="s">
        <v>1891</v>
      </c>
      <c r="G155" s="494" t="str">
        <f>IFERROR(INDEX('УЦН 2.0'!H:H,MATCH('УУС'!N155,'УЦН 2.0'!L:L,0)),"")</f>
        <v/>
      </c>
      <c r="H155" s="494" t="str">
        <f>IFERROR(INDEX('ПРТС'!H:H,MATCH('УУС'!N165,'ПРТС'!P:P,0)),"")</f>
        <v/>
      </c>
      <c r="I155" s="669" t="str">
        <f>IFERROR(INDEX('показатель 504-п'!J:J,MATCH('УУС'!N155,'показатель 504-п'!T:T,0)),"")</f>
        <v xml:space="preserve">4G хор</v>
      </c>
      <c r="J155" s="515"/>
      <c r="K155" s="515" t="s">
        <v>156</v>
      </c>
      <c r="L155" s="670" t="s">
        <v>1603</v>
      </c>
      <c r="M155" s="670">
        <v>70182403502016</v>
      </c>
      <c r="N155" s="515">
        <v>577</v>
      </c>
      <c r="O155" s="379"/>
      <c r="P155" s="379"/>
      <c r="Q155" s="379"/>
      <c r="R155" s="379"/>
      <c r="S155" s="379"/>
      <c r="U155" s="379"/>
      <c r="V155" s="379"/>
    </row>
    <row r="156" ht="14.25">
      <c r="A156" s="502">
        <v>156</v>
      </c>
      <c r="B156" s="503" t="s">
        <v>82</v>
      </c>
      <c r="C156" s="503" t="s">
        <v>1892</v>
      </c>
      <c r="D156" s="515">
        <f>IFERROR(INDEX('показатель 504-п'!E:E,MATCH('УУС'!N156,'показатель 504-п'!T:T,0)),"")</f>
        <v>382</v>
      </c>
      <c r="E156" s="515" t="s">
        <v>1596</v>
      </c>
      <c r="F156" s="503" t="s">
        <v>1893</v>
      </c>
      <c r="G156" s="494" t="str">
        <f>IFERROR(INDEX('УЦН 2.0'!H:H,MATCH('УУС'!N156,'УЦН 2.0'!L:L,0)),"")</f>
        <v/>
      </c>
      <c r="H156" s="494" t="str">
        <f>IFERROR(INDEX('ПРТС'!H:H,MATCH('УУС'!N166,'ПРТС'!P:P,0)),"")</f>
        <v/>
      </c>
      <c r="I156" s="669" t="str">
        <f>IFERROR(INDEX('показатель 504-п'!J:J,MATCH('УУС'!N156,'показатель 504-п'!T:T,0)),"")</f>
        <v xml:space="preserve">4G хор</v>
      </c>
      <c r="J156" s="515"/>
      <c r="K156" s="515" t="s">
        <v>156</v>
      </c>
      <c r="L156" s="670" t="s">
        <v>1603</v>
      </c>
      <c r="M156" s="670">
        <v>70182403502027</v>
      </c>
      <c r="N156" s="515">
        <v>578</v>
      </c>
      <c r="O156" s="379"/>
      <c r="P156" s="379"/>
      <c r="Q156" s="379"/>
      <c r="R156" s="379"/>
      <c r="S156" s="379"/>
      <c r="U156" s="379"/>
      <c r="V156" s="379"/>
    </row>
    <row r="157" ht="14.25">
      <c r="A157" s="502">
        <v>157</v>
      </c>
      <c r="B157" s="503" t="s">
        <v>82</v>
      </c>
      <c r="C157" s="503" t="s">
        <v>1894</v>
      </c>
      <c r="D157" s="515">
        <f>IFERROR(INDEX('показатель 504-п'!E:E,MATCH('УУС'!N157,'показатель 504-п'!T:T,0)),"")</f>
        <v>34</v>
      </c>
      <c r="E157" s="515" t="s">
        <v>1596</v>
      </c>
      <c r="F157" s="503" t="s">
        <v>1895</v>
      </c>
      <c r="G157" s="494" t="str">
        <f>IFERROR(INDEX('УЦН 2.0'!H:H,MATCH('УУС'!N157,'УЦН 2.0'!L:L,0)),"")</f>
        <v/>
      </c>
      <c r="H157" s="494" t="str">
        <f>IFERROR(INDEX('ПРТС'!H:H,MATCH('УУС'!N167,'ПРТС'!P:P,0)),"")</f>
        <v/>
      </c>
      <c r="I157" s="669" t="str">
        <f>IFERROR(INDEX('показатель 504-п'!J:J,MATCH('УУС'!N157,'показатель 504-п'!T:T,0)),"")</f>
        <v xml:space="preserve">2G низ</v>
      </c>
      <c r="J157" s="515"/>
      <c r="K157" s="515" t="s">
        <v>156</v>
      </c>
      <c r="L157" s="670" t="s">
        <v>1603</v>
      </c>
      <c r="M157" s="670">
        <v>70182401805036</v>
      </c>
      <c r="N157" s="515">
        <v>579</v>
      </c>
      <c r="O157" s="379"/>
      <c r="P157" s="379"/>
      <c r="Q157" s="379"/>
      <c r="R157" s="379"/>
      <c r="S157" s="379"/>
      <c r="U157" s="379"/>
      <c r="V157" s="379"/>
    </row>
    <row r="158" ht="14.25">
      <c r="A158" s="502">
        <v>158</v>
      </c>
      <c r="B158" s="503" t="s">
        <v>82</v>
      </c>
      <c r="C158" s="503" t="s">
        <v>1896</v>
      </c>
      <c r="D158" s="515">
        <f>IFERROR(INDEX('показатель 504-п'!E:E,MATCH('УУС'!N158,'показатель 504-п'!T:T,0)),"")</f>
        <v>340</v>
      </c>
      <c r="E158" s="515" t="s">
        <v>1596</v>
      </c>
      <c r="F158" s="503" t="s">
        <v>1897</v>
      </c>
      <c r="G158" s="494" t="str">
        <f>IFERROR(INDEX('УЦН 2.0'!H:H,MATCH('УУС'!N158,'УЦН 2.0'!L:L,0)),"")</f>
        <v/>
      </c>
      <c r="H158" s="494" t="str">
        <f>IFERROR(INDEX('ПРТС'!H:H,MATCH('УУС'!N168,'ПРТС'!P:P,0)),"")</f>
        <v/>
      </c>
      <c r="I158" s="669" t="str">
        <f>IFERROR(INDEX('показатель 504-п'!J:J,MATCH('УУС'!N158,'показатель 504-п'!T:T,0)),"")</f>
        <v xml:space="preserve">4G хор</v>
      </c>
      <c r="J158" s="515"/>
      <c r="K158" s="515" t="s">
        <v>156</v>
      </c>
      <c r="L158" s="670" t="s">
        <v>1603</v>
      </c>
      <c r="M158" s="670">
        <v>70182403502020</v>
      </c>
      <c r="N158" s="515">
        <v>582</v>
      </c>
      <c r="O158" s="379"/>
      <c r="P158" s="379"/>
      <c r="Q158" s="379"/>
      <c r="R158" s="379"/>
      <c r="S158" s="379"/>
      <c r="U158" s="379"/>
      <c r="V158" s="379"/>
    </row>
    <row r="159" ht="14.25">
      <c r="A159" s="502">
        <v>160</v>
      </c>
      <c r="B159" s="503" t="s">
        <v>82</v>
      </c>
      <c r="C159" s="503" t="s">
        <v>1898</v>
      </c>
      <c r="D159" s="515">
        <f>IFERROR(INDEX('показатель 504-п'!E:E,MATCH('УУС'!N159,'показатель 504-п'!T:T,0)),"")</f>
        <v>68</v>
      </c>
      <c r="E159" s="515" t="s">
        <v>1596</v>
      </c>
      <c r="F159" s="503" t="s">
        <v>1899</v>
      </c>
      <c r="G159" s="494" t="str">
        <f>IFERROR(INDEX('УЦН 2.0'!H:H,MATCH('УУС'!N159,'УЦН 2.0'!L:L,0)),"")</f>
        <v/>
      </c>
      <c r="H159" s="494">
        <f>IFERROR(INDEX('ПРТС'!H:H,MATCH('УУС'!N170,'ПРТС'!P:P,0)),"")</f>
        <v>2019</v>
      </c>
      <c r="I159" s="669" t="str">
        <f>IFERROR(INDEX('показатель 504-п'!J:J,MATCH('УУС'!N159,'показатель 504-п'!T:T,0)),"")</f>
        <v>-</v>
      </c>
      <c r="J159" s="515"/>
      <c r="K159" s="515" t="s">
        <v>156</v>
      </c>
      <c r="L159" s="670" t="s">
        <v>1603</v>
      </c>
      <c r="M159" s="670">
        <v>70182403502010</v>
      </c>
      <c r="N159" s="515">
        <v>584</v>
      </c>
      <c r="O159" s="379"/>
      <c r="P159" s="379"/>
      <c r="Q159" s="379"/>
      <c r="R159" s="379"/>
      <c r="S159" s="379"/>
      <c r="U159" s="379"/>
      <c r="V159" s="379"/>
    </row>
    <row r="160" ht="14.25">
      <c r="A160" s="502">
        <v>161</v>
      </c>
      <c r="B160" s="503" t="s">
        <v>82</v>
      </c>
      <c r="C160" s="503" t="s">
        <v>1900</v>
      </c>
      <c r="D160" s="515">
        <f>IFERROR(INDEX('показатель 504-п'!E:E,MATCH('УУС'!N160,'показатель 504-п'!T:T,0)),"")</f>
        <v>42</v>
      </c>
      <c r="E160" s="515" t="s">
        <v>1596</v>
      </c>
      <c r="F160" s="503" t="s">
        <v>1901</v>
      </c>
      <c r="G160" s="494" t="str">
        <f>IFERROR(INDEX('УЦН 2.0'!H:H,MATCH('УУС'!N160,'УЦН 2.0'!L:L,0)),"")</f>
        <v/>
      </c>
      <c r="H160" s="494" t="str">
        <f>IFERROR(INDEX('ПРТС'!H:H,MATCH('УУС'!N171,'ПРТС'!P:P,0)),"")</f>
        <v/>
      </c>
      <c r="I160" s="669" t="str">
        <f>IFERROR(INDEX('показатель 504-п'!J:J,MATCH('УУС'!N160,'показатель 504-п'!T:T,0)),"")</f>
        <v>-</v>
      </c>
      <c r="J160" s="515"/>
      <c r="K160" s="515" t="s">
        <v>156</v>
      </c>
      <c r="L160" s="670" t="s">
        <v>1608</v>
      </c>
      <c r="M160" s="670">
        <v>70182403502035</v>
      </c>
      <c r="N160" s="515">
        <v>586</v>
      </c>
      <c r="O160" s="379"/>
      <c r="P160" s="379"/>
      <c r="Q160" s="379"/>
      <c r="R160" s="379"/>
      <c r="S160" s="379"/>
      <c r="U160" s="379"/>
      <c r="V160" s="379"/>
    </row>
    <row r="161" ht="14.25">
      <c r="A161" s="502">
        <v>162</v>
      </c>
      <c r="B161" s="503" t="s">
        <v>82</v>
      </c>
      <c r="C161" s="503" t="s">
        <v>1902</v>
      </c>
      <c r="D161" s="515">
        <f>IFERROR(INDEX('показатель 504-п'!E:E,MATCH('УУС'!N161,'показатель 504-п'!T:T,0)),"")</f>
        <v>83</v>
      </c>
      <c r="E161" s="515" t="s">
        <v>1596</v>
      </c>
      <c r="F161" s="503" t="s">
        <v>1903</v>
      </c>
      <c r="G161" s="494" t="str">
        <f>IFERROR(INDEX('УЦН 2.0'!H:H,MATCH('УУС'!N161,'УЦН 2.0'!L:L,0)),"")</f>
        <v/>
      </c>
      <c r="H161" s="494" t="str">
        <f>IFERROR(INDEX('ПРТС'!H:H,MATCH('УУС'!N172,'ПРТС'!P:P,0)),"")</f>
        <v/>
      </c>
      <c r="I161" s="669" t="str">
        <f>IFERROR(INDEX('показатель 504-п'!J:J,MATCH('УУС'!N161,'показатель 504-п'!T:T,0)),"")</f>
        <v>-</v>
      </c>
      <c r="J161" s="515"/>
      <c r="K161" s="515" t="s">
        <v>156</v>
      </c>
      <c r="L161" s="670" t="s">
        <v>1603</v>
      </c>
      <c r="M161" s="670">
        <v>70182401805023</v>
      </c>
      <c r="N161" s="515">
        <v>587</v>
      </c>
      <c r="O161" s="379"/>
      <c r="P161" s="379"/>
      <c r="Q161" s="379"/>
      <c r="R161" s="379"/>
      <c r="S161" s="379"/>
      <c r="T161" s="379"/>
      <c r="U161" s="379"/>
      <c r="V161" s="379"/>
    </row>
    <row r="162" ht="14.25">
      <c r="A162" s="502">
        <v>163</v>
      </c>
      <c r="B162" s="503" t="s">
        <v>82</v>
      </c>
      <c r="C162" s="503" t="s">
        <v>1904</v>
      </c>
      <c r="D162" s="515">
        <f>IFERROR(INDEX('показатель 504-п'!E:E,MATCH('УУС'!N162,'показатель 504-п'!T:T,0)),"")</f>
        <v>18</v>
      </c>
      <c r="E162" s="515" t="s">
        <v>1596</v>
      </c>
      <c r="F162" s="503" t="s">
        <v>1905</v>
      </c>
      <c r="G162" s="494" t="str">
        <f>IFERROR(INDEX('УЦН 2.0'!H:H,MATCH('УУС'!N162,'УЦН 2.0'!L:L,0)),"")</f>
        <v/>
      </c>
      <c r="H162" s="494" t="str">
        <f>IFERROR(INDEX('ПРТС'!H:H,MATCH('УУС'!N173,'ПРТС'!P:P,0)),"")</f>
        <v/>
      </c>
      <c r="I162" s="669" t="str">
        <f>IFERROR(INDEX('показатель 504-п'!J:J,MATCH('УУС'!N162,'показатель 504-п'!T:T,0)),"")</f>
        <v>-</v>
      </c>
      <c r="J162" s="515"/>
      <c r="K162" s="515" t="s">
        <v>156</v>
      </c>
      <c r="L162" s="670" t="s">
        <v>1603</v>
      </c>
      <c r="M162" s="670">
        <v>70182403502002</v>
      </c>
      <c r="N162" s="515">
        <v>589</v>
      </c>
      <c r="O162" s="379"/>
      <c r="P162" s="379"/>
      <c r="Q162" s="379"/>
      <c r="R162" s="379"/>
      <c r="S162" s="379"/>
      <c r="U162" s="379"/>
      <c r="V162" s="379"/>
    </row>
    <row r="163" ht="14.25">
      <c r="A163" s="502">
        <v>164</v>
      </c>
      <c r="B163" s="503" t="s">
        <v>82</v>
      </c>
      <c r="C163" s="503" t="s">
        <v>1906</v>
      </c>
      <c r="D163" s="515">
        <f>IFERROR(INDEX('показатель 504-п'!E:E,MATCH('УУС'!N163,'показатель 504-п'!T:T,0)),"")</f>
        <v>51</v>
      </c>
      <c r="E163" s="515" t="s">
        <v>1596</v>
      </c>
      <c r="F163" s="503" t="s">
        <v>1907</v>
      </c>
      <c r="G163" s="494" t="str">
        <f>IFERROR(INDEX('УЦН 2.0'!H:H,MATCH('УУС'!N163,'УЦН 2.0'!L:L,0)),"")</f>
        <v/>
      </c>
      <c r="H163" s="494" t="str">
        <f>IFERROR(INDEX('ПРТС'!H:H,MATCH('УУС'!N174,'ПРТС'!P:P,0)),"")</f>
        <v/>
      </c>
      <c r="I163" s="669" t="str">
        <f>IFERROR(INDEX('показатель 504-п'!J:J,MATCH('УУС'!N163,'показатель 504-п'!T:T,0)),"")</f>
        <v>-</v>
      </c>
      <c r="J163" s="515"/>
      <c r="K163" s="515" t="s">
        <v>156</v>
      </c>
      <c r="L163" s="670" t="s">
        <v>1608</v>
      </c>
      <c r="M163" s="670">
        <v>70182403502011</v>
      </c>
      <c r="N163" s="515">
        <v>590</v>
      </c>
      <c r="O163" s="379"/>
      <c r="P163" s="379"/>
      <c r="Q163" s="379"/>
      <c r="R163" s="379"/>
      <c r="S163" s="379"/>
      <c r="U163" s="379"/>
      <c r="V163" s="379"/>
    </row>
    <row r="164" ht="14.25">
      <c r="A164" s="502">
        <v>165</v>
      </c>
      <c r="B164" s="503" t="s">
        <v>82</v>
      </c>
      <c r="C164" s="503" t="s">
        <v>1908</v>
      </c>
      <c r="D164" s="515">
        <f>IFERROR(INDEX('показатель 504-п'!E:E,MATCH('УУС'!N164,'показатель 504-п'!T:T,0)),"")</f>
        <v>279</v>
      </c>
      <c r="E164" s="515" t="s">
        <v>1596</v>
      </c>
      <c r="F164" s="503" t="s">
        <v>1909</v>
      </c>
      <c r="G164" s="494" t="str">
        <f>IFERROR(INDEX('УЦН 2.0'!H:H,MATCH('УУС'!N164,'УЦН 2.0'!L:L,0)),"")</f>
        <v/>
      </c>
      <c r="H164" s="494">
        <f>IFERROR(INDEX('ПРТС'!H:H,MATCH('УУС'!N175,'ПРТС'!P:P,0)),"")</f>
        <v>2024</v>
      </c>
      <c r="I164" s="669" t="str">
        <f>IFERROR(INDEX('показатель 504-п'!J:J,MATCH('УУС'!N164,'показатель 504-п'!T:T,0)),"")</f>
        <v xml:space="preserve">4G хор</v>
      </c>
      <c r="J164" s="515"/>
      <c r="K164" s="515" t="s">
        <v>156</v>
      </c>
      <c r="L164" s="670" t="s">
        <v>1603</v>
      </c>
      <c r="M164" s="670">
        <v>70182403502021</v>
      </c>
      <c r="N164" s="515">
        <v>591</v>
      </c>
      <c r="O164" s="379"/>
      <c r="P164" s="379"/>
      <c r="Q164" s="379"/>
      <c r="R164" s="379"/>
      <c r="S164" s="379"/>
      <c r="U164" s="379"/>
      <c r="V164" s="379"/>
    </row>
    <row r="165" ht="14.25">
      <c r="A165" s="502">
        <v>166</v>
      </c>
      <c r="B165" s="503" t="s">
        <v>82</v>
      </c>
      <c r="C165" s="503" t="s">
        <v>1910</v>
      </c>
      <c r="D165" s="515">
        <f>IFERROR(INDEX('показатель 504-п'!E:E,MATCH('УУС'!N165,'показатель 504-п'!T:T,0)),"")</f>
        <v>99</v>
      </c>
      <c r="E165" s="515" t="s">
        <v>1596</v>
      </c>
      <c r="F165" s="503" t="s">
        <v>1850</v>
      </c>
      <c r="G165" s="494" t="str">
        <f>IFERROR(INDEX('УЦН 2.0'!H:H,MATCH('УУС'!N165,'УЦН 2.0'!L:L,0)),"")</f>
        <v/>
      </c>
      <c r="H165" s="494" t="str">
        <f>IFERROR(INDEX('ПРТС'!H:H,MATCH('УУС'!N176,'ПРТС'!P:P,0)),"")</f>
        <v/>
      </c>
      <c r="I165" s="669" t="str">
        <f>IFERROR(INDEX('показатель 504-п'!J:J,MATCH('УУС'!N165,'показатель 504-п'!T:T,0)),"")</f>
        <v xml:space="preserve">2G низ</v>
      </c>
      <c r="J165" s="515"/>
      <c r="K165" s="515" t="s">
        <v>156</v>
      </c>
      <c r="L165" s="670" t="s">
        <v>1603</v>
      </c>
      <c r="M165" s="670">
        <v>70182403502003</v>
      </c>
      <c r="N165" s="515">
        <v>592</v>
      </c>
      <c r="O165" s="379"/>
      <c r="P165" s="379"/>
      <c r="Q165" s="379"/>
      <c r="R165" s="379"/>
      <c r="S165" s="379"/>
      <c r="U165" s="379"/>
      <c r="V165" s="379"/>
    </row>
    <row r="166" ht="14.25">
      <c r="A166" s="502">
        <v>167</v>
      </c>
      <c r="B166" s="503" t="s">
        <v>82</v>
      </c>
      <c r="C166" s="503" t="s">
        <v>1911</v>
      </c>
      <c r="D166" s="515">
        <f>IFERROR(INDEX('показатель 504-п'!E:E,MATCH('УУС'!N166,'показатель 504-п'!T:T,0)),"")</f>
        <v>386</v>
      </c>
      <c r="E166" s="515" t="s">
        <v>1596</v>
      </c>
      <c r="F166" s="503" t="s">
        <v>1912</v>
      </c>
      <c r="G166" s="494" t="str">
        <f>IFERROR(INDEX('УЦН 2.0'!H:H,MATCH('УУС'!N166,'УЦН 2.0'!L:L,0)),"")</f>
        <v/>
      </c>
      <c r="H166" s="494" t="str">
        <f>IFERROR(INDEX('ПРТС'!H:H,MATCH('УУС'!N177,'ПРТС'!P:P,0)),"")</f>
        <v/>
      </c>
      <c r="I166" s="669" t="str">
        <f>IFERROR(INDEX('показатель 504-п'!J:J,MATCH('УУС'!N166,'показатель 504-п'!T:T,0)),"")</f>
        <v xml:space="preserve">4G хор</v>
      </c>
      <c r="J166" s="515"/>
      <c r="K166" s="515" t="s">
        <v>156</v>
      </c>
      <c r="L166" s="670" t="s">
        <v>1603</v>
      </c>
      <c r="M166" s="670">
        <v>70182403502022</v>
      </c>
      <c r="N166" s="515">
        <v>593</v>
      </c>
      <c r="O166" s="379"/>
      <c r="P166" s="379"/>
      <c r="Q166" s="379"/>
      <c r="R166" s="379"/>
      <c r="S166" s="379"/>
      <c r="U166" s="379"/>
      <c r="V166" s="379"/>
    </row>
    <row r="167" ht="14.25">
      <c r="A167" s="502">
        <v>168</v>
      </c>
      <c r="B167" s="503" t="s">
        <v>82</v>
      </c>
      <c r="C167" s="503" t="s">
        <v>1913</v>
      </c>
      <c r="D167" s="515">
        <f>IFERROR(INDEX('показатель 504-п'!E:E,MATCH('УУС'!N167,'показатель 504-п'!T:T,0)),"")</f>
        <v>12</v>
      </c>
      <c r="E167" s="515" t="s">
        <v>1596</v>
      </c>
      <c r="F167" s="503" t="s">
        <v>1914</v>
      </c>
      <c r="G167" s="494" t="str">
        <f>IFERROR(INDEX('УЦН 2.0'!H:H,MATCH('УУС'!N167,'УЦН 2.0'!L:L,0)),"")</f>
        <v/>
      </c>
      <c r="H167" s="494" t="str">
        <f>IFERROR(INDEX('ПРТС'!H:H,MATCH('УУС'!N178,'ПРТС'!P:P,0)),"")</f>
        <v/>
      </c>
      <c r="I167" s="669" t="str">
        <f>IFERROR(INDEX('показатель 504-п'!J:J,MATCH('УУС'!N167,'показатель 504-п'!T:T,0)),"")</f>
        <v>-</v>
      </c>
      <c r="J167" s="515"/>
      <c r="K167" s="515" t="s">
        <v>156</v>
      </c>
      <c r="L167" s="670" t="s">
        <v>1603</v>
      </c>
      <c r="M167" s="670">
        <v>70182401805013</v>
      </c>
      <c r="N167" s="515">
        <v>594</v>
      </c>
      <c r="O167" s="379"/>
      <c r="P167" s="379"/>
      <c r="Q167" s="379"/>
      <c r="R167" s="379"/>
      <c r="S167" s="379"/>
      <c r="U167" s="379"/>
      <c r="V167" s="379"/>
    </row>
    <row r="168" ht="14.25">
      <c r="A168" s="502">
        <v>169</v>
      </c>
      <c r="B168" s="503" t="s">
        <v>82</v>
      </c>
      <c r="C168" s="503" t="s">
        <v>1915</v>
      </c>
      <c r="D168" s="515">
        <f>IFERROR(INDEX('показатель 504-п'!E:E,MATCH('УУС'!N168,'показатель 504-п'!T:T,0)),"")</f>
        <v>140</v>
      </c>
      <c r="E168" s="515" t="s">
        <v>1596</v>
      </c>
      <c r="F168" s="503" t="s">
        <v>1916</v>
      </c>
      <c r="G168" s="494" t="str">
        <f>IFERROR(INDEX('УЦН 2.0'!H:H,MATCH('УУС'!N168,'УЦН 2.0'!L:L,0)),"")</f>
        <v/>
      </c>
      <c r="H168" s="494" t="str">
        <f>IFERROR(INDEX('ПРТС'!H:H,MATCH('УУС'!N179,'ПРТС'!P:P,0)),"")</f>
        <v/>
      </c>
      <c r="I168" s="669" t="str">
        <f>IFERROR(INDEX('показатель 504-п'!J:J,MATCH('УУС'!N168,'показатель 504-п'!T:T,0)),"")</f>
        <v xml:space="preserve">2G хор</v>
      </c>
      <c r="J168" s="515"/>
      <c r="K168" s="515" t="s">
        <v>156</v>
      </c>
      <c r="L168" s="670" t="s">
        <v>1603</v>
      </c>
      <c r="M168" s="670">
        <v>70182403502019</v>
      </c>
      <c r="N168" s="515">
        <v>597</v>
      </c>
      <c r="O168" s="379"/>
      <c r="P168" s="379"/>
      <c r="Q168" s="379"/>
      <c r="R168" s="379"/>
      <c r="S168" s="379"/>
      <c r="U168" s="379"/>
      <c r="V168" s="379"/>
    </row>
    <row r="169" ht="14.25">
      <c r="A169" s="502">
        <v>170</v>
      </c>
      <c r="B169" s="503" t="s">
        <v>82</v>
      </c>
      <c r="C169" s="503" t="s">
        <v>1917</v>
      </c>
      <c r="D169" s="515">
        <f>IFERROR(INDEX('показатель 504-п'!E:E,MATCH('УУС'!N169,'показатель 504-п'!T:T,0)),"")</f>
        <v>415</v>
      </c>
      <c r="E169" s="515" t="s">
        <v>1596</v>
      </c>
      <c r="F169" s="503" t="s">
        <v>1918</v>
      </c>
      <c r="G169" s="494" t="str">
        <f>IFERROR(INDEX('УЦН 2.0'!H:H,MATCH('УУС'!N169,'УЦН 2.0'!L:L,0)),"")</f>
        <v/>
      </c>
      <c r="H169" s="494">
        <f>IFERROR(INDEX('ПРТС'!H:H,MATCH('УУС'!N180,'ПРТС'!P:P,0)),"")</f>
        <v>2022</v>
      </c>
      <c r="I169" s="669" t="str">
        <f>IFERROR(INDEX('показатель 504-п'!J:J,MATCH('УУС'!N169,'показатель 504-п'!T:T,0)),"")</f>
        <v xml:space="preserve">4G хор</v>
      </c>
      <c r="J169" s="515"/>
      <c r="K169" s="515" t="s">
        <v>156</v>
      </c>
      <c r="L169" s="670" t="s">
        <v>1603</v>
      </c>
      <c r="M169" s="670">
        <v>70182403502005</v>
      </c>
      <c r="N169" s="515">
        <v>599</v>
      </c>
      <c r="O169" s="379"/>
      <c r="P169" s="379"/>
      <c r="Q169" s="379"/>
      <c r="R169" s="379"/>
      <c r="S169" s="379"/>
      <c r="T169" s="379"/>
      <c r="U169" s="379"/>
      <c r="V169" s="379"/>
    </row>
    <row r="170" ht="14.25">
      <c r="A170" s="502">
        <v>171</v>
      </c>
      <c r="B170" s="503" t="s">
        <v>82</v>
      </c>
      <c r="C170" s="503" t="s">
        <v>1919</v>
      </c>
      <c r="D170" s="515">
        <f>IFERROR(INDEX('показатель 504-п'!E:E,MATCH('УУС'!N170,'показатель 504-п'!T:T,0)),"")</f>
        <v>419</v>
      </c>
      <c r="E170" s="515" t="s">
        <v>1596</v>
      </c>
      <c r="F170" s="503" t="s">
        <v>1920</v>
      </c>
      <c r="G170" s="494" t="str">
        <f>IFERROR(INDEX('УЦН 2.0'!H:H,MATCH('УУС'!N170,'УЦН 2.0'!L:L,0)),"")</f>
        <v/>
      </c>
      <c r="H170" s="494" t="str">
        <f>IFERROR(INDEX('ПРТС'!H:H,MATCH('УУС'!N181,'ПРТС'!P:P,0)),"")</f>
        <v/>
      </c>
      <c r="I170" s="669" t="str">
        <f>IFERROR(INDEX('показатель 504-п'!J:J,MATCH('УУС'!N170,'показатель 504-п'!T:T,0)),"")</f>
        <v xml:space="preserve">4G хор</v>
      </c>
      <c r="J170" s="515"/>
      <c r="K170" s="515" t="s">
        <v>156</v>
      </c>
      <c r="L170" s="670" t="s">
        <v>1603</v>
      </c>
      <c r="M170" s="670">
        <v>70182403502023</v>
      </c>
      <c r="N170" s="515">
        <v>600</v>
      </c>
      <c r="O170" s="379"/>
      <c r="P170" s="379"/>
      <c r="Q170" s="379"/>
      <c r="R170" s="379"/>
      <c r="S170" s="379"/>
      <c r="U170" s="379"/>
      <c r="V170" s="379"/>
    </row>
    <row r="171" ht="14.25">
      <c r="A171" s="502">
        <v>172</v>
      </c>
      <c r="B171" s="503" t="s">
        <v>82</v>
      </c>
      <c r="C171" s="503" t="s">
        <v>1921</v>
      </c>
      <c r="D171" s="515">
        <f>IFERROR(INDEX('показатель 504-п'!E:E,MATCH('УУС'!N171,'показатель 504-п'!T:T,0)),"")</f>
        <v>76</v>
      </c>
      <c r="E171" s="515" t="s">
        <v>1596</v>
      </c>
      <c r="F171" s="503" t="s">
        <v>1922</v>
      </c>
      <c r="G171" s="494" t="str">
        <f>IFERROR(INDEX('УЦН 2.0'!H:H,MATCH('УУС'!N171,'УЦН 2.0'!L:L,0)),"")</f>
        <v/>
      </c>
      <c r="H171" s="494" t="str">
        <f>IFERROR(INDEX('ПРТС'!H:H,MATCH('УУС'!N182,'ПРТС'!P:P,0)),"")</f>
        <v/>
      </c>
      <c r="I171" s="669" t="str">
        <f>IFERROR(INDEX('показатель 504-п'!J:J,MATCH('УУС'!N171,'показатель 504-п'!T:T,0)),"")</f>
        <v>-</v>
      </c>
      <c r="J171" s="515"/>
      <c r="K171" s="515" t="s">
        <v>156</v>
      </c>
      <c r="L171" s="670" t="s">
        <v>1603</v>
      </c>
      <c r="M171" s="670">
        <v>70182403502001</v>
      </c>
      <c r="N171" s="515">
        <v>606</v>
      </c>
      <c r="O171" s="379"/>
      <c r="P171" s="379"/>
      <c r="Q171" s="379"/>
      <c r="R171" s="379"/>
      <c r="S171" s="379"/>
      <c r="U171" s="379"/>
      <c r="V171" s="379"/>
    </row>
    <row r="172" ht="14.25">
      <c r="A172" s="502">
        <v>173</v>
      </c>
      <c r="B172" s="503" t="s">
        <v>82</v>
      </c>
      <c r="C172" s="503" t="s">
        <v>1923</v>
      </c>
      <c r="D172" s="515">
        <f>IFERROR(INDEX('показатель 504-п'!E:E,MATCH('УУС'!N172,'показатель 504-п'!T:T,0)),"")</f>
        <v>1</v>
      </c>
      <c r="E172" s="515" t="s">
        <v>1596</v>
      </c>
      <c r="F172" s="503" t="s">
        <v>1924</v>
      </c>
      <c r="G172" s="494" t="str">
        <f>IFERROR(INDEX('УЦН 2.0'!H:H,MATCH('УУС'!N172,'УЦН 2.0'!L:L,0)),"")</f>
        <v/>
      </c>
      <c r="H172" s="494" t="str">
        <f>IFERROR(INDEX('ПРТС'!H:H,MATCH('УУС'!N183,'ПРТС'!P:P,0)),"")</f>
        <v/>
      </c>
      <c r="I172" s="669" t="str">
        <f>IFERROR(INDEX('показатель 504-п'!J:J,MATCH('УУС'!N172,'показатель 504-п'!T:T,0)),"")</f>
        <v>-</v>
      </c>
      <c r="J172" s="515"/>
      <c r="K172" s="515" t="s">
        <v>156</v>
      </c>
      <c r="L172" s="670" t="s">
        <v>1608</v>
      </c>
      <c r="M172" s="670">
        <v>70182403502033</v>
      </c>
      <c r="N172" s="515">
        <v>608</v>
      </c>
      <c r="O172" s="379"/>
      <c r="P172" s="379"/>
      <c r="Q172" s="379"/>
      <c r="R172" s="379"/>
      <c r="S172" s="379"/>
      <c r="U172" s="379"/>
      <c r="V172" s="379"/>
    </row>
    <row r="173" ht="14.25">
      <c r="A173" s="502">
        <v>174</v>
      </c>
      <c r="B173" s="503" t="s">
        <v>169</v>
      </c>
      <c r="C173" s="503" t="s">
        <v>1925</v>
      </c>
      <c r="D173" s="515">
        <f>IFERROR(INDEX('показатель 504-п'!E:E,MATCH('УУС'!N173,'показатель 504-п'!T:T,0)),"")</f>
        <v>47</v>
      </c>
      <c r="E173" s="515" t="s">
        <v>1596</v>
      </c>
      <c r="F173" s="503" t="s">
        <v>1926</v>
      </c>
      <c r="G173" s="494" t="str">
        <f>IFERROR(INDEX('УЦН 2.0'!H:H,MATCH('УУС'!N173,'УЦН 2.0'!L:L,0)),"")</f>
        <v/>
      </c>
      <c r="H173" s="494" t="str">
        <f>IFERROR(INDEX('ПРТС'!H:H,MATCH('УУС'!N184,'ПРТС'!P:P,0)),"")</f>
        <v/>
      </c>
      <c r="I173" s="669" t="str">
        <f>IFERROR(INDEX('показатель 504-п'!J:J,MATCH('УУС'!N173,'показатель 504-п'!T:T,0)),"")</f>
        <v xml:space="preserve">2G хор</v>
      </c>
      <c r="J173" s="515" t="s">
        <v>1637</v>
      </c>
      <c r="K173" s="515" t="s">
        <v>1927</v>
      </c>
      <c r="L173" s="670" t="s">
        <v>1600</v>
      </c>
      <c r="M173" s="670">
        <v>70182407303039</v>
      </c>
      <c r="N173" s="515">
        <v>610</v>
      </c>
      <c r="O173" s="379"/>
      <c r="P173" s="379"/>
      <c r="Q173" s="379"/>
      <c r="R173" s="379"/>
      <c r="S173" s="379"/>
      <c r="U173" s="379"/>
      <c r="V173" s="379"/>
    </row>
    <row r="174" ht="14.25">
      <c r="A174" s="502">
        <v>175</v>
      </c>
      <c r="B174" s="503" t="s">
        <v>169</v>
      </c>
      <c r="C174" s="503" t="s">
        <v>1928</v>
      </c>
      <c r="D174" s="515">
        <f>IFERROR(INDEX('показатель 504-п'!E:E,MATCH('УУС'!N174,'показатель 504-п'!T:T,0)),"")</f>
        <v>457</v>
      </c>
      <c r="E174" s="515" t="s">
        <v>1596</v>
      </c>
      <c r="F174" s="503" t="s">
        <v>906</v>
      </c>
      <c r="G174" s="494" t="str">
        <f>IFERROR(INDEX('УЦН 2.0'!H:H,MATCH('УУС'!N174,'УЦН 2.0'!L:L,0)),"")</f>
        <v xml:space="preserve">2024 доп</v>
      </c>
      <c r="H174" s="494" t="str">
        <f>IFERROR(INDEX('ПРТС'!H:H,MATCH('УУС'!N185,'ПРТС'!P:P,0)),"")</f>
        <v/>
      </c>
      <c r="I174" s="669" t="str">
        <f>IFERROR(INDEX('показатель 504-п'!J:J,MATCH('УУС'!N174,'показатель 504-п'!T:T,0)),"")</f>
        <v xml:space="preserve">2G хор</v>
      </c>
      <c r="J174" s="668" t="s">
        <v>1637</v>
      </c>
      <c r="K174" s="515" t="s">
        <v>1927</v>
      </c>
      <c r="L174" s="670" t="s">
        <v>1603</v>
      </c>
      <c r="M174" s="670">
        <v>70182407303022</v>
      </c>
      <c r="N174" s="515">
        <v>617</v>
      </c>
      <c r="O174" s="379"/>
      <c r="P174" s="379"/>
      <c r="Q174" s="379"/>
      <c r="R174" s="379"/>
      <c r="S174" s="379"/>
      <c r="U174" s="379"/>
      <c r="V174" s="379"/>
    </row>
    <row r="175" ht="14.25">
      <c r="A175" s="502">
        <v>176</v>
      </c>
      <c r="B175" s="503" t="s">
        <v>169</v>
      </c>
      <c r="C175" s="503" t="s">
        <v>1929</v>
      </c>
      <c r="D175" s="515">
        <f>IFERROR(INDEX('показатель 504-п'!E:E,MATCH('УУС'!N175,'показатель 504-п'!T:T,0)),"")</f>
        <v>304</v>
      </c>
      <c r="E175" s="515" t="s">
        <v>1596</v>
      </c>
      <c r="F175" s="503" t="s">
        <v>1930</v>
      </c>
      <c r="G175" s="494" t="str">
        <f>IFERROR(INDEX('УЦН 2.0'!H:H,MATCH('УУС'!N175,'УЦН 2.0'!L:L,0)),"")</f>
        <v/>
      </c>
      <c r="H175" s="494" t="str">
        <f>IFERROR(INDEX('ПРТС'!H:H,MATCH('УУС'!N186,'ПРТС'!P:P,0)),"")</f>
        <v/>
      </c>
      <c r="I175" s="669" t="str">
        <f>IFERROR(INDEX('показатель 504-п'!J:J,MATCH('УУС'!N175,'показатель 504-п'!T:T,0)),"")</f>
        <v xml:space="preserve">2G хор</v>
      </c>
      <c r="J175" s="515"/>
      <c r="K175" s="515" t="s">
        <v>1927</v>
      </c>
      <c r="L175" s="670" t="s">
        <v>1600</v>
      </c>
      <c r="M175" s="670">
        <v>70182407303034</v>
      </c>
      <c r="N175" s="515">
        <v>619</v>
      </c>
      <c r="O175" s="379"/>
      <c r="P175" s="379"/>
      <c r="Q175" s="379"/>
      <c r="R175" s="379"/>
      <c r="S175" s="379"/>
      <c r="U175" s="379"/>
      <c r="V175" s="379"/>
    </row>
    <row r="176" ht="14.25">
      <c r="A176" s="502">
        <v>177</v>
      </c>
      <c r="B176" s="503" t="s">
        <v>169</v>
      </c>
      <c r="C176" s="503" t="s">
        <v>1931</v>
      </c>
      <c r="D176" s="515">
        <f>IFERROR(INDEX('показатель 504-п'!E:E,MATCH('УУС'!N176,'показатель 504-п'!T:T,0)),"")</f>
        <v>60</v>
      </c>
      <c r="E176" s="515" t="s">
        <v>1596</v>
      </c>
      <c r="F176" s="503" t="s">
        <v>1932</v>
      </c>
      <c r="G176" s="494" t="str">
        <f>IFERROR(INDEX('УЦН 2.0'!H:H,MATCH('УУС'!N176,'УЦН 2.0'!L:L,0)),"")</f>
        <v/>
      </c>
      <c r="H176" s="494" t="str">
        <f>IFERROR(INDEX('ПРТС'!H:H,MATCH('УУС'!N187,'ПРТС'!P:P,0)),"")</f>
        <v/>
      </c>
      <c r="I176" s="669" t="str">
        <f>IFERROR(INDEX('показатель 504-п'!J:J,MATCH('УУС'!N176,'показатель 504-п'!T:T,0)),"")</f>
        <v xml:space="preserve">2G низ</v>
      </c>
      <c r="J176" s="515" t="s">
        <v>1637</v>
      </c>
      <c r="K176" s="515" t="s">
        <v>1927</v>
      </c>
      <c r="L176" s="670" t="s">
        <v>1600</v>
      </c>
      <c r="M176" s="670">
        <v>70182407303002</v>
      </c>
      <c r="N176" s="515">
        <v>622</v>
      </c>
      <c r="O176" s="379"/>
      <c r="P176" s="379"/>
      <c r="Q176" s="379"/>
      <c r="R176" s="379"/>
      <c r="S176" s="379"/>
      <c r="U176" s="379"/>
      <c r="V176" s="379"/>
    </row>
    <row r="177" ht="14.25">
      <c r="A177" s="502">
        <v>178</v>
      </c>
      <c r="B177" s="503" t="s">
        <v>169</v>
      </c>
      <c r="C177" s="503" t="s">
        <v>1933</v>
      </c>
      <c r="D177" s="515">
        <f>IFERROR(INDEX('показатель 504-п'!E:E,MATCH('УУС'!N177,'показатель 504-п'!T:T,0)),"")</f>
        <v>86</v>
      </c>
      <c r="E177" s="515" t="s">
        <v>1596</v>
      </c>
      <c r="F177" s="503" t="s">
        <v>1934</v>
      </c>
      <c r="G177" s="494" t="str">
        <f>IFERROR(INDEX('УЦН 2.0'!H:H,MATCH('УУС'!N177,'УЦН 2.0'!L:L,0)),"")</f>
        <v/>
      </c>
      <c r="H177" s="494" t="str">
        <f>IFERROR(INDEX('ПРТС'!H:H,MATCH('УУС'!N188,'ПРТС'!P:P,0)),"")</f>
        <v/>
      </c>
      <c r="I177" s="669" t="str">
        <f>IFERROR(INDEX('показатель 504-п'!J:J,MATCH('УУС'!N177,'показатель 504-п'!T:T,0)),"")</f>
        <v xml:space="preserve">2G низ</v>
      </c>
      <c r="J177" s="515" t="s">
        <v>1637</v>
      </c>
      <c r="K177" s="515" t="s">
        <v>1927</v>
      </c>
      <c r="L177" s="670" t="s">
        <v>1600</v>
      </c>
      <c r="M177" s="670">
        <v>70182407303030</v>
      </c>
      <c r="N177" s="515">
        <v>623</v>
      </c>
      <c r="O177" s="379"/>
      <c r="P177" s="379"/>
      <c r="Q177" s="379"/>
      <c r="R177" s="379"/>
      <c r="S177" s="379"/>
      <c r="U177" s="379"/>
      <c r="V177" s="379"/>
    </row>
    <row r="178" ht="14.25">
      <c r="A178" s="502">
        <v>179</v>
      </c>
      <c r="B178" s="503" t="s">
        <v>169</v>
      </c>
      <c r="C178" s="503" t="s">
        <v>1935</v>
      </c>
      <c r="D178" s="515">
        <f>IFERROR(INDEX('показатель 504-п'!E:E,MATCH('УУС'!N178,'показатель 504-п'!T:T,0)),"")</f>
        <v>98</v>
      </c>
      <c r="E178" s="515" t="s">
        <v>1596</v>
      </c>
      <c r="F178" s="503" t="s">
        <v>1936</v>
      </c>
      <c r="G178" s="494" t="str">
        <f>IFERROR(INDEX('УЦН 2.0'!H:H,MATCH('УУС'!N178,'УЦН 2.0'!L:L,0)),"")</f>
        <v/>
      </c>
      <c r="H178" s="494" t="str">
        <f>IFERROR(INDEX('ПРТС'!H:H,MATCH('УУС'!N190,'ПРТС'!P:P,0)),"")</f>
        <v/>
      </c>
      <c r="I178" s="669" t="str">
        <f>IFERROR(INDEX('показатель 504-п'!J:J,MATCH('УУС'!N178,'показатель 504-п'!T:T,0)),"")</f>
        <v xml:space="preserve">2G низ</v>
      </c>
      <c r="J178" s="515" t="s">
        <v>1637</v>
      </c>
      <c r="K178" s="515" t="s">
        <v>1927</v>
      </c>
      <c r="L178" s="670" t="s">
        <v>1600</v>
      </c>
      <c r="M178" s="670">
        <v>70182407303012</v>
      </c>
      <c r="N178" s="515">
        <v>630</v>
      </c>
      <c r="O178" s="379"/>
      <c r="P178" s="379"/>
      <c r="Q178" s="379"/>
      <c r="R178" s="379"/>
      <c r="S178" s="379"/>
      <c r="T178" s="379"/>
      <c r="U178" s="379"/>
      <c r="V178" s="379"/>
    </row>
    <row r="179" ht="14.25">
      <c r="A179" s="502">
        <v>180</v>
      </c>
      <c r="B179" s="671" t="s">
        <v>169</v>
      </c>
      <c r="C179" s="672" t="s">
        <v>1937</v>
      </c>
      <c r="D179" s="515">
        <f>IFERROR(INDEX('показатель 504-п'!E:E,MATCH('УУС'!N179,'показатель 504-п'!T:T,0)),"")</f>
        <v>73</v>
      </c>
      <c r="E179" s="673" t="s">
        <v>1596</v>
      </c>
      <c r="F179" s="671" t="s">
        <v>1938</v>
      </c>
      <c r="G179" s="494" t="str">
        <f>IFERROR(INDEX('УЦН 2.0'!H:H,MATCH('УУС'!N179,'УЦН 2.0'!L:L,0)),"")</f>
        <v/>
      </c>
      <c r="H179" s="494" t="str">
        <f>IFERROR(INDEX('ПРТС'!H:H,MATCH('УУС'!N192,'ПРТС'!P:P,0)),"")</f>
        <v/>
      </c>
      <c r="I179" s="669" t="str">
        <f>IFERROR(INDEX('показатель 504-п'!J:J,MATCH('УУС'!N179,'показатель 504-п'!T:T,0)),"")</f>
        <v xml:space="preserve">2G низ</v>
      </c>
      <c r="J179" s="673" t="s">
        <v>1637</v>
      </c>
      <c r="K179" s="673" t="s">
        <v>1927</v>
      </c>
      <c r="L179" s="674" t="s">
        <v>1600</v>
      </c>
      <c r="M179" s="674">
        <v>70182407303003</v>
      </c>
      <c r="N179" s="673">
        <v>633</v>
      </c>
      <c r="O179" s="675"/>
      <c r="P179" s="379"/>
      <c r="Q179" s="379"/>
      <c r="R179" s="379"/>
      <c r="S179" s="379"/>
      <c r="U179" s="379"/>
      <c r="V179" s="379"/>
    </row>
    <row r="180" ht="14.25">
      <c r="A180" s="502">
        <v>181</v>
      </c>
      <c r="B180" s="503" t="s">
        <v>169</v>
      </c>
      <c r="C180" s="503" t="s">
        <v>1939</v>
      </c>
      <c r="D180" s="515">
        <f>IFERROR(INDEX('показатель 504-п'!E:E,MATCH('УУС'!N180,'показатель 504-п'!T:T,0)),"")</f>
        <v>430</v>
      </c>
      <c r="E180" s="515" t="s">
        <v>1596</v>
      </c>
      <c r="F180" s="503" t="s">
        <v>1940</v>
      </c>
      <c r="G180" s="494" t="str">
        <f>IFERROR(INDEX('УЦН 2.0'!H:H,MATCH('УУС'!N180,'УЦН 2.0'!L:L,0)),"")</f>
        <v/>
      </c>
      <c r="H180" s="494" t="str">
        <f>IFERROR(INDEX('ПРТС'!H:H,MATCH(#REF!,'ПРТС'!P:P,0)),"")</f>
        <v/>
      </c>
      <c r="I180" s="669" t="str">
        <f>IFERROR(INDEX('показатель 504-п'!J:J,MATCH('УУС'!N180,'показатель 504-п'!T:T,0)),"")</f>
        <v xml:space="preserve">4G хор</v>
      </c>
      <c r="J180" s="515" t="s">
        <v>1641</v>
      </c>
      <c r="K180" s="515" t="s">
        <v>1927</v>
      </c>
      <c r="L180" s="670" t="s">
        <v>1600</v>
      </c>
      <c r="M180" s="670">
        <v>70182407303020</v>
      </c>
      <c r="N180" s="515">
        <v>634</v>
      </c>
      <c r="O180" s="379"/>
      <c r="P180" s="379"/>
      <c r="Q180" s="379"/>
      <c r="R180" s="379"/>
      <c r="S180" s="379"/>
      <c r="U180" s="379"/>
      <c r="V180" s="379"/>
    </row>
    <row r="181" ht="14.25">
      <c r="A181" s="502">
        <v>182</v>
      </c>
      <c r="B181" s="503" t="s">
        <v>169</v>
      </c>
      <c r="C181" s="503" t="s">
        <v>1941</v>
      </c>
      <c r="D181" s="515">
        <f>IFERROR(INDEX('показатель 504-п'!E:E,MATCH('УУС'!N181,'показатель 504-п'!T:T,0)),"")</f>
        <v>113</v>
      </c>
      <c r="E181" s="515" t="s">
        <v>1596</v>
      </c>
      <c r="F181" s="503" t="s">
        <v>1942</v>
      </c>
      <c r="G181" s="494" t="str">
        <f>IFERROR(INDEX('УЦН 2.0'!H:H,MATCH('УУС'!N181,'УЦН 2.0'!L:L,0)),"")</f>
        <v/>
      </c>
      <c r="H181" s="494" t="str">
        <f>IFERROR(INDEX('ПРТС'!H:H,MATCH('УУС'!N195,'ПРТС'!P:P,0)),"")</f>
        <v/>
      </c>
      <c r="I181" s="669" t="str">
        <f>IFERROR(INDEX('показатель 504-п'!J:J,MATCH('УУС'!N181,'показатель 504-п'!T:T,0)),"")</f>
        <v xml:space="preserve">2G низ</v>
      </c>
      <c r="J181" s="515" t="s">
        <v>1637</v>
      </c>
      <c r="K181" s="515" t="s">
        <v>1927</v>
      </c>
      <c r="L181" s="670" t="s">
        <v>1600</v>
      </c>
      <c r="M181" s="670">
        <v>70182400240339</v>
      </c>
      <c r="N181" s="515">
        <v>641</v>
      </c>
      <c r="O181" s="379"/>
      <c r="P181" s="379"/>
      <c r="Q181" s="379"/>
      <c r="R181" s="379"/>
      <c r="S181" s="379"/>
      <c r="U181" s="379"/>
      <c r="V181" s="379"/>
    </row>
    <row r="182" ht="14.25">
      <c r="A182" s="502">
        <v>183</v>
      </c>
      <c r="B182" s="503" t="s">
        <v>169</v>
      </c>
      <c r="C182" s="503" t="s">
        <v>1943</v>
      </c>
      <c r="D182" s="515">
        <f>IFERROR(INDEX('показатель 504-п'!E:E,MATCH('УУС'!N182,'показатель 504-п'!T:T,0)),"")</f>
        <v>57</v>
      </c>
      <c r="E182" s="515" t="s">
        <v>1596</v>
      </c>
      <c r="F182" s="503" t="s">
        <v>1944</v>
      </c>
      <c r="G182" s="494" t="str">
        <f>IFERROR(INDEX('УЦН 2.0'!H:H,MATCH('УУС'!N182,'УЦН 2.0'!L:L,0)),"")</f>
        <v/>
      </c>
      <c r="H182" s="494">
        <f>IFERROR(INDEX('ПРТС'!H:H,MATCH('УУС'!N196,'ПРТС'!P:P,0)),"")</f>
        <v>2021</v>
      </c>
      <c r="I182" s="669" t="str">
        <f>IFERROR(INDEX('показатель 504-п'!J:J,MATCH('УУС'!N182,'показатель 504-п'!T:T,0)),"")</f>
        <v xml:space="preserve">3G хор</v>
      </c>
      <c r="J182" s="515" t="s">
        <v>1637</v>
      </c>
      <c r="K182" s="515" t="s">
        <v>1927</v>
      </c>
      <c r="L182" s="670" t="s">
        <v>1646</v>
      </c>
      <c r="M182" s="670">
        <v>70182407303026</v>
      </c>
      <c r="N182" s="515">
        <v>643</v>
      </c>
      <c r="O182" s="379"/>
      <c r="P182" s="379"/>
      <c r="Q182" s="379"/>
      <c r="R182" s="379"/>
      <c r="S182" s="379"/>
      <c r="U182" s="379"/>
      <c r="V182" s="379"/>
    </row>
    <row r="183" ht="14.25">
      <c r="A183" s="502">
        <v>184</v>
      </c>
      <c r="B183" s="503" t="s">
        <v>169</v>
      </c>
      <c r="C183" s="503" t="s">
        <v>1945</v>
      </c>
      <c r="D183" s="515">
        <f>IFERROR(INDEX('показатель 504-п'!E:E,MATCH('УУС'!N183,'показатель 504-п'!T:T,0)),"")</f>
        <v>315</v>
      </c>
      <c r="E183" s="515" t="s">
        <v>1596</v>
      </c>
      <c r="F183" s="503" t="s">
        <v>1946</v>
      </c>
      <c r="G183" s="494" t="str">
        <f>IFERROR(INDEX('УЦН 2.0'!H:H,MATCH('УУС'!N183,'УЦН 2.0'!L:L,0)),"")</f>
        <v/>
      </c>
      <c r="H183" s="494" t="str">
        <f>IFERROR(INDEX('ПРТС'!H:H,MATCH('УУС'!N197,'ПРТС'!P:P,0)),"")</f>
        <v/>
      </c>
      <c r="I183" s="669" t="str">
        <f>IFERROR(INDEX('показатель 504-п'!J:J,MATCH('УУС'!N183,'показатель 504-п'!T:T,0)),"")</f>
        <v xml:space="preserve">2G хор</v>
      </c>
      <c r="J183" s="515" t="s">
        <v>1637</v>
      </c>
      <c r="K183" s="515" t="s">
        <v>1927</v>
      </c>
      <c r="L183" s="670" t="s">
        <v>1600</v>
      </c>
      <c r="M183" s="670">
        <v>70182407303036</v>
      </c>
      <c r="N183" s="515">
        <v>645</v>
      </c>
      <c r="O183" s="379"/>
      <c r="P183" s="379"/>
      <c r="Q183" s="379"/>
      <c r="R183" s="379"/>
      <c r="S183" s="379"/>
      <c r="U183" s="379"/>
      <c r="V183" s="379"/>
    </row>
    <row r="184" ht="14.25">
      <c r="A184" s="502">
        <v>185</v>
      </c>
      <c r="B184" s="503" t="s">
        <v>169</v>
      </c>
      <c r="C184" s="503" t="s">
        <v>1947</v>
      </c>
      <c r="D184" s="515">
        <f>IFERROR(INDEX('показатель 504-п'!E:E,MATCH('УУС'!N184,'показатель 504-п'!T:T,0)),"")</f>
        <v>76</v>
      </c>
      <c r="E184" s="515" t="s">
        <v>1596</v>
      </c>
      <c r="F184" s="503" t="s">
        <v>1948</v>
      </c>
      <c r="G184" s="494" t="str">
        <f>IFERROR(INDEX('УЦН 2.0'!H:H,MATCH('УУС'!N184,'УЦН 2.0'!L:L,0)),"")</f>
        <v/>
      </c>
      <c r="H184" s="494" t="str">
        <f>IFERROR(INDEX('ПРТС'!H:H,MATCH('УУС'!N198,'ПРТС'!P:P,0)),"")</f>
        <v/>
      </c>
      <c r="I184" s="669" t="str">
        <f>IFERROR(INDEX('показатель 504-п'!J:J,MATCH('УУС'!N184,'показатель 504-п'!T:T,0)),"")</f>
        <v xml:space="preserve">2G хор</v>
      </c>
      <c r="J184" s="515" t="s">
        <v>1637</v>
      </c>
      <c r="K184" s="515" t="s">
        <v>1927</v>
      </c>
      <c r="L184" s="670" t="s">
        <v>1600</v>
      </c>
      <c r="M184" s="670">
        <v>70182407303028</v>
      </c>
      <c r="N184" s="515">
        <v>646</v>
      </c>
      <c r="O184" s="379"/>
      <c r="P184" s="379"/>
      <c r="Q184" s="379"/>
      <c r="R184" s="379"/>
      <c r="S184" s="379"/>
      <c r="U184" s="379"/>
      <c r="V184" s="379"/>
    </row>
    <row r="185" ht="14.25">
      <c r="A185" s="502">
        <v>186</v>
      </c>
      <c r="B185" s="503" t="s">
        <v>84</v>
      </c>
      <c r="C185" s="503" t="s">
        <v>1949</v>
      </c>
      <c r="D185" s="515">
        <f>IFERROR(INDEX('показатель 504-п'!E:E,MATCH('УУС'!N185,'показатель 504-п'!T:T,0)),"")</f>
        <v>53</v>
      </c>
      <c r="E185" s="515" t="s">
        <v>1596</v>
      </c>
      <c r="F185" s="503" t="s">
        <v>1005</v>
      </c>
      <c r="G185" s="494" t="str">
        <f>IFERROR(INDEX('УЦН 2.0'!H:H,MATCH('УУС'!N185,'УЦН 2.0'!L:L,0)),"")</f>
        <v/>
      </c>
      <c r="H185" s="494" t="str">
        <f>IFERROR(INDEX('ПРТС'!H:H,MATCH('УУС'!N199,'ПРТС'!P:P,0)),"")</f>
        <v/>
      </c>
      <c r="I185" s="669" t="str">
        <f>IFERROR(INDEX('показатель 504-п'!J:J,MATCH('УУС'!N185,'показатель 504-п'!T:T,0)),"")</f>
        <v>-</v>
      </c>
      <c r="J185" s="515" t="s">
        <v>1825</v>
      </c>
      <c r="K185" s="515" t="s">
        <v>1950</v>
      </c>
      <c r="L185" s="670" t="s">
        <v>1603</v>
      </c>
      <c r="M185" s="670">
        <v>70182407403016</v>
      </c>
      <c r="N185" s="515">
        <v>652</v>
      </c>
      <c r="O185" s="379"/>
      <c r="P185" s="379"/>
      <c r="Q185" s="379"/>
      <c r="R185" s="379"/>
      <c r="S185" s="379"/>
      <c r="U185" s="379"/>
      <c r="V185" s="379"/>
    </row>
    <row r="186" ht="14.25">
      <c r="A186" s="502">
        <v>187</v>
      </c>
      <c r="B186" s="503" t="s">
        <v>84</v>
      </c>
      <c r="C186" s="503" t="s">
        <v>1951</v>
      </c>
      <c r="D186" s="515">
        <f>IFERROR(INDEX('показатель 504-п'!E:E,MATCH('УУС'!N186,'показатель 504-п'!T:T,0)),"")</f>
        <v>36</v>
      </c>
      <c r="E186" s="515" t="s">
        <v>1596</v>
      </c>
      <c r="F186" s="503" t="s">
        <v>1952</v>
      </c>
      <c r="G186" s="494" t="str">
        <f>IFERROR(INDEX('УЦН 2.0'!H:H,MATCH('УУС'!N186,'УЦН 2.0'!L:L,0)),"")</f>
        <v/>
      </c>
      <c r="H186" s="494">
        <f>IFERROR(INDEX('ПРТС'!H:H,MATCH('УУС'!N200,'ПРТС'!P:P,0)),"")</f>
        <v>2024</v>
      </c>
      <c r="I186" s="669" t="str">
        <f>IFERROR(INDEX('показатель 504-п'!J:J,MATCH('УУС'!N186,'показатель 504-п'!T:T,0)),"")</f>
        <v xml:space="preserve">2G низ</v>
      </c>
      <c r="J186" s="668" t="s">
        <v>1637</v>
      </c>
      <c r="K186" s="515" t="s">
        <v>1950</v>
      </c>
      <c r="L186" s="670" t="s">
        <v>1646</v>
      </c>
      <c r="M186" s="670">
        <v>70182407403008</v>
      </c>
      <c r="N186" s="515">
        <v>654</v>
      </c>
      <c r="O186" s="379"/>
      <c r="P186" s="379"/>
      <c r="Q186" s="379"/>
      <c r="R186" s="379"/>
      <c r="S186" s="379"/>
      <c r="U186" s="379"/>
      <c r="V186" s="379"/>
    </row>
    <row r="187" ht="14.25">
      <c r="A187" s="502">
        <v>188</v>
      </c>
      <c r="B187" s="503" t="s">
        <v>84</v>
      </c>
      <c r="C187" s="503" t="s">
        <v>1953</v>
      </c>
      <c r="D187" s="515">
        <f>IFERROR(INDEX('показатель 504-п'!E:E,MATCH('УУС'!N187,'показатель 504-п'!T:T,0)),"")</f>
        <v>36</v>
      </c>
      <c r="E187" s="515" t="s">
        <v>1596</v>
      </c>
      <c r="F187" s="503" t="s">
        <v>1952</v>
      </c>
      <c r="G187" s="494" t="str">
        <f>IFERROR(INDEX('УЦН 2.0'!H:H,MATCH('УУС'!N187,'УЦН 2.0'!L:L,0)),"")</f>
        <v/>
      </c>
      <c r="H187" s="494" t="str">
        <f>IFERROR(INDEX('ПРТС'!H:H,MATCH('УУС'!N201,'ПРТС'!P:P,0)),"")</f>
        <v/>
      </c>
      <c r="I187" s="669" t="str">
        <f>IFERROR(INDEX('показатель 504-п'!J:J,MATCH('УУС'!N187,'показатель 504-п'!T:T,0)),"")</f>
        <v>-</v>
      </c>
      <c r="J187" s="515" t="s">
        <v>1637</v>
      </c>
      <c r="K187" s="515" t="s">
        <v>1950</v>
      </c>
      <c r="L187" s="670" t="s">
        <v>1646</v>
      </c>
      <c r="M187" s="670">
        <v>70182407403021</v>
      </c>
      <c r="N187" s="515">
        <v>655</v>
      </c>
      <c r="O187" s="379"/>
      <c r="P187" s="379"/>
      <c r="Q187" s="379"/>
      <c r="R187" s="379"/>
      <c r="S187" s="379"/>
      <c r="U187" s="379"/>
      <c r="V187" s="379"/>
    </row>
    <row r="188" ht="14.25">
      <c r="A188" s="502">
        <v>189</v>
      </c>
      <c r="B188" s="503" t="s">
        <v>84</v>
      </c>
      <c r="C188" s="503" t="s">
        <v>1894</v>
      </c>
      <c r="D188" s="515">
        <f>IFERROR(INDEX('показатель 504-п'!E:E,MATCH('УУС'!N188,'показатель 504-п'!T:T,0)),"")</f>
        <v>7</v>
      </c>
      <c r="E188" s="515" t="s">
        <v>1596</v>
      </c>
      <c r="F188" s="503" t="s">
        <v>1954</v>
      </c>
      <c r="G188" s="494" t="str">
        <f>IFERROR(INDEX('УЦН 2.0'!H:H,MATCH('УУС'!N188,'УЦН 2.0'!L:L,0)),"")</f>
        <v/>
      </c>
      <c r="H188" s="494" t="str">
        <f>IFERROR(INDEX('ПРТС'!H:H,MATCH('УУС'!N202,'ПРТС'!P:P,0)),"")</f>
        <v/>
      </c>
      <c r="I188" s="669" t="str">
        <f>IFERROR(INDEX('показатель 504-п'!J:J,MATCH('УУС'!N188,'показатель 504-п'!T:T,0)),"")</f>
        <v xml:space="preserve">2G низ</v>
      </c>
      <c r="J188" s="515" t="s">
        <v>1637</v>
      </c>
      <c r="K188" s="515" t="s">
        <v>1950</v>
      </c>
      <c r="L188" s="670" t="s">
        <v>1608</v>
      </c>
      <c r="M188" s="670">
        <v>70182407403025</v>
      </c>
      <c r="N188" s="515">
        <v>657</v>
      </c>
      <c r="O188" s="379"/>
      <c r="P188" s="379"/>
      <c r="Q188" s="379"/>
      <c r="R188" s="379"/>
      <c r="S188" s="379"/>
      <c r="U188" s="379"/>
      <c r="V188" s="379"/>
    </row>
    <row r="189" ht="14.25">
      <c r="A189" s="502">
        <v>190</v>
      </c>
      <c r="B189" s="503" t="s">
        <v>84</v>
      </c>
      <c r="C189" s="503" t="s">
        <v>1955</v>
      </c>
      <c r="D189" s="515">
        <f>IFERROR(INDEX('показатель 504-п'!E:E,MATCH('УУС'!N189,'показатель 504-п'!T:T,0)),"")</f>
        <v>6</v>
      </c>
      <c r="E189" s="515" t="s">
        <v>1596</v>
      </c>
      <c r="F189" s="503" t="s">
        <v>1956</v>
      </c>
      <c r="G189" s="494" t="str">
        <f>IFERROR(INDEX('УЦН 2.0'!H:H,MATCH('УУС'!N189,'УЦН 2.0'!L:L,0)),"")</f>
        <v/>
      </c>
      <c r="H189" s="494" t="str">
        <f>IFERROR(INDEX('ПРТС'!H:H,MATCH('УУС'!N203,'ПРТС'!P:P,0)),"")</f>
        <v/>
      </c>
      <c r="I189" s="669" t="str">
        <f>IFERROR(INDEX('показатель 504-п'!J:J,MATCH('УУС'!N189,'показатель 504-п'!T:T,0)),"")</f>
        <v>-</v>
      </c>
      <c r="J189" s="515" t="s">
        <v>1637</v>
      </c>
      <c r="K189" s="515" t="s">
        <v>1950</v>
      </c>
      <c r="L189" s="670" t="s">
        <v>1603</v>
      </c>
      <c r="M189" s="670">
        <v>70182407403012</v>
      </c>
      <c r="N189" s="515">
        <v>661</v>
      </c>
      <c r="O189" s="379"/>
      <c r="P189" s="379"/>
      <c r="Q189" s="379"/>
      <c r="R189" s="379"/>
      <c r="S189" s="379"/>
      <c r="U189" s="379"/>
      <c r="V189" s="379"/>
    </row>
    <row r="190" ht="14.25">
      <c r="A190" s="502">
        <v>191</v>
      </c>
      <c r="B190" s="503" t="s">
        <v>84</v>
      </c>
      <c r="C190" s="503" t="s">
        <v>1957</v>
      </c>
      <c r="D190" s="515">
        <f>IFERROR(INDEX('показатель 504-п'!E:E,MATCH('УУС'!N190,'показатель 504-п'!T:T,0)),"")</f>
        <v>186</v>
      </c>
      <c r="E190" s="515" t="s">
        <v>1596</v>
      </c>
      <c r="F190" s="503" t="s">
        <v>1958</v>
      </c>
      <c r="G190" s="494" t="str">
        <f>IFERROR(INDEX('УЦН 2.0'!H:H,MATCH('УУС'!N190,'УЦН 2.0'!L:L,0)),"")</f>
        <v xml:space="preserve">2024 доп</v>
      </c>
      <c r="H190" s="494" t="str">
        <f>IFERROR(INDEX('ПРТС'!H:H,MATCH('УУС'!N204,'ПРТС'!P:P,0)),"")</f>
        <v/>
      </c>
      <c r="I190" s="669" t="str">
        <f>IFERROR(INDEX('показатель 504-п'!J:J,MATCH('УУС'!N190,'показатель 504-п'!T:T,0)),"")</f>
        <v xml:space="preserve">2G низ</v>
      </c>
      <c r="J190" s="515" t="s">
        <v>1637</v>
      </c>
      <c r="K190" s="515" t="s">
        <v>1950</v>
      </c>
      <c r="L190" s="670" t="s">
        <v>1835</v>
      </c>
      <c r="M190" s="670">
        <v>70182407403014</v>
      </c>
      <c r="N190" s="515">
        <v>668</v>
      </c>
      <c r="O190" s="379"/>
      <c r="P190" s="379"/>
      <c r="Q190" s="379"/>
      <c r="R190" s="379"/>
      <c r="S190" s="379"/>
      <c r="U190" s="379"/>
      <c r="V190" s="379"/>
    </row>
    <row r="191" ht="14.25">
      <c r="A191" s="502">
        <v>192</v>
      </c>
      <c r="B191" s="503" t="s">
        <v>84</v>
      </c>
      <c r="C191" s="503" t="s">
        <v>1959</v>
      </c>
      <c r="D191" s="515">
        <f>IFERROR(INDEX('показатель 504-п'!E:E,MATCH('УУС'!N191,'показатель 504-п'!T:T,0)),"")</f>
        <v>138</v>
      </c>
      <c r="E191" s="515" t="s">
        <v>1596</v>
      </c>
      <c r="F191" s="503" t="s">
        <v>1960</v>
      </c>
      <c r="G191" s="494" t="str">
        <f>IFERROR(INDEX('УЦН 2.0'!H:H,MATCH('УУС'!N191,'УЦН 2.0'!L:L,0)),"")</f>
        <v/>
      </c>
      <c r="H191" s="494">
        <f>IFERROR(INDEX('ПРТС'!H:H,MATCH('УУС'!N205,'ПРТС'!P:P,0)),"")</f>
        <v>2023</v>
      </c>
      <c r="I191" s="669" t="str">
        <f>IFERROR(INDEX('показатель 504-п'!J:J,MATCH('УУС'!N191,'показатель 504-п'!T:T,0)),"")</f>
        <v xml:space="preserve">4G хор</v>
      </c>
      <c r="J191" s="515" t="s">
        <v>1641</v>
      </c>
      <c r="K191" s="515" t="s">
        <v>1950</v>
      </c>
      <c r="L191" s="670" t="s">
        <v>1646</v>
      </c>
      <c r="M191" s="670">
        <v>70182407403035</v>
      </c>
      <c r="N191" s="515">
        <v>671</v>
      </c>
      <c r="O191" s="379"/>
      <c r="P191" s="379"/>
      <c r="Q191" s="379"/>
      <c r="R191" s="379"/>
      <c r="S191" s="379"/>
      <c r="U191" s="379"/>
      <c r="V191" s="379"/>
    </row>
    <row r="192" ht="14.25">
      <c r="A192" s="502">
        <v>193</v>
      </c>
      <c r="B192" s="503" t="s">
        <v>84</v>
      </c>
      <c r="C192" s="503" t="s">
        <v>1961</v>
      </c>
      <c r="D192" s="515">
        <f>IFERROR(INDEX('показатель 504-п'!E:E,MATCH('УУС'!N192,'показатель 504-п'!T:T,0)),"")</f>
        <v>89</v>
      </c>
      <c r="E192" s="515" t="s">
        <v>1596</v>
      </c>
      <c r="F192" s="503" t="s">
        <v>1962</v>
      </c>
      <c r="G192" s="494" t="str">
        <f>IFERROR(INDEX('УЦН 2.0'!H:H,MATCH('УУС'!N192,'УЦН 2.0'!L:L,0)),"")</f>
        <v/>
      </c>
      <c r="H192" s="494" t="str">
        <f>IFERROR(INDEX('ПРТС'!H:H,MATCH('УУС'!N206,'ПРТС'!P:P,0)),"")</f>
        <v/>
      </c>
      <c r="I192" s="669" t="str">
        <f>IFERROR(INDEX('показатель 504-п'!J:J,MATCH('УУС'!N192,'показатель 504-п'!T:T,0)),"")</f>
        <v xml:space="preserve">3G хор</v>
      </c>
      <c r="J192" s="515" t="s">
        <v>1641</v>
      </c>
      <c r="K192" s="515" t="s">
        <v>1950</v>
      </c>
      <c r="L192" s="670" t="s">
        <v>1603</v>
      </c>
      <c r="M192" s="670">
        <v>70182407403026</v>
      </c>
      <c r="N192" s="515">
        <v>674</v>
      </c>
      <c r="O192" s="379"/>
      <c r="P192" s="379"/>
      <c r="Q192" s="379"/>
      <c r="R192" s="379"/>
      <c r="S192" s="379"/>
      <c r="U192" s="379"/>
      <c r="V192" s="379"/>
    </row>
    <row r="193" ht="14.25">
      <c r="A193" s="502">
        <v>195</v>
      </c>
      <c r="B193" s="671" t="s">
        <v>84</v>
      </c>
      <c r="C193" s="521" t="s">
        <v>1681</v>
      </c>
      <c r="D193" s="515">
        <f>IFERROR(INDEX('показатель 504-п'!E:E,MATCH('УУС'!N193,'показатель 504-п'!T:T,0)),"")</f>
        <v>52</v>
      </c>
      <c r="E193" s="673" t="s">
        <v>1596</v>
      </c>
      <c r="F193" s="671" t="s">
        <v>1963</v>
      </c>
      <c r="G193" s="494" t="str">
        <f>IFERROR(INDEX('УЦН 2.0'!H:H,MATCH('УУС'!N193,'УЦН 2.0'!L:L,0)),"")</f>
        <v/>
      </c>
      <c r="H193" s="494" t="str">
        <f>IFERROR(INDEX('ПРТС'!H:H,MATCH('УУС'!N208,'ПРТС'!P:P,0)),"")</f>
        <v/>
      </c>
      <c r="I193" s="669" t="str">
        <f>IFERROR(INDEX('показатель 504-п'!J:J,MATCH('УУС'!N193,'показатель 504-п'!T:T,0)),"")</f>
        <v xml:space="preserve">2G низ</v>
      </c>
      <c r="J193" s="673" t="s">
        <v>1825</v>
      </c>
      <c r="K193" s="673" t="s">
        <v>1950</v>
      </c>
      <c r="L193" s="674" t="s">
        <v>1608</v>
      </c>
      <c r="M193" s="674">
        <v>70182407403048</v>
      </c>
      <c r="N193" s="673">
        <v>679</v>
      </c>
      <c r="O193" s="675"/>
      <c r="P193" s="379"/>
      <c r="Q193" s="379"/>
      <c r="R193" s="379"/>
      <c r="S193" s="379"/>
      <c r="U193" s="379"/>
      <c r="V193" s="379"/>
    </row>
    <row r="194" ht="14.25">
      <c r="A194" s="502">
        <v>196</v>
      </c>
      <c r="B194" s="503" t="s">
        <v>84</v>
      </c>
      <c r="C194" s="503" t="s">
        <v>1964</v>
      </c>
      <c r="D194" s="515">
        <f>IFERROR(INDEX('показатель 504-п'!E:E,MATCH('УУС'!N194,'показатель 504-п'!T:T,0)),"")</f>
        <v>168</v>
      </c>
      <c r="E194" s="515" t="s">
        <v>1596</v>
      </c>
      <c r="F194" s="503" t="s">
        <v>1965</v>
      </c>
      <c r="G194" s="494" t="str">
        <f>IFERROR(INDEX('УЦН 2.0'!H:H,MATCH('УУС'!N194,'УЦН 2.0'!L:L,0)),"")</f>
        <v/>
      </c>
      <c r="H194" s="494" t="str">
        <f>IFERROR(INDEX('ПРТС'!H:H,MATCH('УУС'!N209,'ПРТС'!P:P,0)),"")</f>
        <v/>
      </c>
      <c r="I194" s="669" t="str">
        <f>IFERROR(INDEX('показатель 504-п'!J:J,MATCH('УУС'!N194,'показатель 504-п'!T:T,0)),"")</f>
        <v xml:space="preserve">3G хор</v>
      </c>
      <c r="J194" s="515" t="s">
        <v>1641</v>
      </c>
      <c r="K194" s="515" t="s">
        <v>1950</v>
      </c>
      <c r="L194" s="670" t="s">
        <v>1603</v>
      </c>
      <c r="M194" s="670">
        <v>70182407403019</v>
      </c>
      <c r="N194" s="515">
        <v>682</v>
      </c>
      <c r="O194" s="379"/>
      <c r="P194" s="379"/>
      <c r="Q194" s="379"/>
      <c r="R194" s="379"/>
      <c r="S194" s="379"/>
      <c r="U194" s="379"/>
      <c r="V194" s="379"/>
    </row>
    <row r="195" ht="14.25">
      <c r="A195" s="502">
        <v>197</v>
      </c>
      <c r="B195" s="503" t="s">
        <v>84</v>
      </c>
      <c r="C195" s="503" t="s">
        <v>1966</v>
      </c>
      <c r="D195" s="515">
        <f>IFERROR(INDEX('показатель 504-п'!E:E,MATCH('УУС'!N195,'показатель 504-п'!T:T,0)),"")</f>
        <v>27</v>
      </c>
      <c r="E195" s="515" t="s">
        <v>1596</v>
      </c>
      <c r="F195" s="503" t="s">
        <v>1967</v>
      </c>
      <c r="G195" s="494" t="str">
        <f>IFERROR(INDEX('УЦН 2.0'!H:H,MATCH('УУС'!N195,'УЦН 2.0'!L:L,0)),"")</f>
        <v/>
      </c>
      <c r="H195" s="494" t="str">
        <f>IFERROR(INDEX('ПРТС'!H:H,MATCH('УУС'!N210,'ПРТС'!P:P,0)),"")</f>
        <v/>
      </c>
      <c r="I195" s="669" t="str">
        <f>IFERROR(INDEX('показатель 504-п'!J:J,MATCH('УУС'!N195,'показатель 504-п'!T:T,0)),"")</f>
        <v>-</v>
      </c>
      <c r="J195" s="515" t="s">
        <v>1637</v>
      </c>
      <c r="K195" s="515" t="s">
        <v>1950</v>
      </c>
      <c r="L195" s="670" t="s">
        <v>1603</v>
      </c>
      <c r="M195" s="670">
        <v>70182407403032</v>
      </c>
      <c r="N195" s="515">
        <v>684</v>
      </c>
      <c r="O195" s="379"/>
      <c r="P195" s="379"/>
      <c r="Q195" s="379"/>
      <c r="R195" s="379"/>
      <c r="S195" s="379"/>
      <c r="U195" s="379"/>
      <c r="V195" s="379"/>
    </row>
    <row r="196" ht="14.25">
      <c r="A196" s="502">
        <v>198</v>
      </c>
      <c r="B196" s="503" t="s">
        <v>84</v>
      </c>
      <c r="C196" s="503" t="s">
        <v>1968</v>
      </c>
      <c r="D196" s="515">
        <f>IFERROR(INDEX('показатель 504-п'!E:E,MATCH('УУС'!N196,'показатель 504-п'!T:T,0)),"")</f>
        <v>465</v>
      </c>
      <c r="E196" s="515" t="s">
        <v>1596</v>
      </c>
      <c r="F196" s="503" t="s">
        <v>1005</v>
      </c>
      <c r="G196" s="494" t="str">
        <f>IFERROR(INDEX('УЦН 2.0'!H:H,MATCH('УУС'!N196,'УЦН 2.0'!L:L,0)),"")</f>
        <v/>
      </c>
      <c r="H196" s="494" t="str">
        <f>IFERROR(INDEX('ПРТС'!H:H,MATCH('УУС'!N211,'ПРТС'!P:P,0)),"")</f>
        <v/>
      </c>
      <c r="I196" s="669" t="str">
        <f>IFERROR(INDEX('показатель 504-п'!J:J,MATCH('УУС'!N196,'показатель 504-п'!T:T,0)),"")</f>
        <v xml:space="preserve">4G хор</v>
      </c>
      <c r="J196" s="515" t="s">
        <v>1641</v>
      </c>
      <c r="K196" s="515" t="s">
        <v>1950</v>
      </c>
      <c r="L196" s="670" t="s">
        <v>1603</v>
      </c>
      <c r="M196" s="670">
        <v>70182407403024</v>
      </c>
      <c r="N196" s="515">
        <v>687</v>
      </c>
      <c r="O196" s="379"/>
      <c r="P196" s="379"/>
      <c r="Q196" s="379"/>
      <c r="R196" s="379"/>
      <c r="S196" s="379"/>
      <c r="U196" s="379"/>
      <c r="V196" s="379"/>
    </row>
    <row r="197" ht="14.25">
      <c r="A197" s="502">
        <v>199</v>
      </c>
      <c r="B197" s="503" t="s">
        <v>84</v>
      </c>
      <c r="C197" s="503" t="s">
        <v>1969</v>
      </c>
      <c r="D197" s="515">
        <f>IFERROR(INDEX('показатель 504-п'!E:E,MATCH('УУС'!N197,'показатель 504-п'!T:T,0)),"")</f>
        <v>105</v>
      </c>
      <c r="E197" s="515" t="s">
        <v>1596</v>
      </c>
      <c r="F197" s="503" t="s">
        <v>1970</v>
      </c>
      <c r="G197" s="494" t="str">
        <f>IFERROR(INDEX('УЦН 2.0'!H:H,MATCH('УУС'!N197,'УЦН 2.0'!L:L,0)),"")</f>
        <v/>
      </c>
      <c r="H197" s="494" t="str">
        <f>IFERROR(INDEX('ПРТС'!H:H,MATCH('УУС'!N212,'ПРТС'!P:P,0)),"")</f>
        <v/>
      </c>
      <c r="I197" s="669" t="str">
        <f>IFERROR(INDEX('показатель 504-п'!J:J,MATCH('УУС'!N197,'показатель 504-п'!T:T,0)),"")</f>
        <v xml:space="preserve">2G низ</v>
      </c>
      <c r="J197" s="515" t="s">
        <v>1825</v>
      </c>
      <c r="K197" s="515" t="s">
        <v>1950</v>
      </c>
      <c r="L197" s="670" t="s">
        <v>1608</v>
      </c>
      <c r="M197" s="670">
        <v>70182407403007</v>
      </c>
      <c r="N197" s="515">
        <v>688</v>
      </c>
      <c r="O197" s="379"/>
      <c r="P197" s="379"/>
      <c r="Q197" s="379"/>
      <c r="R197" s="379"/>
      <c r="S197" s="379"/>
      <c r="T197" s="379"/>
      <c r="U197" s="379"/>
      <c r="V197" s="379"/>
    </row>
    <row r="198" ht="14.25">
      <c r="A198" s="502">
        <v>200</v>
      </c>
      <c r="B198" s="503" t="s">
        <v>84</v>
      </c>
      <c r="C198" s="503" t="s">
        <v>1971</v>
      </c>
      <c r="D198" s="515">
        <f>IFERROR(INDEX('показатель 504-п'!E:E,MATCH('УУС'!N198,'показатель 504-п'!T:T,0)),"")</f>
        <v>38</v>
      </c>
      <c r="E198" s="515" t="s">
        <v>1596</v>
      </c>
      <c r="F198" s="503" t="s">
        <v>1972</v>
      </c>
      <c r="G198" s="494" t="str">
        <f>IFERROR(INDEX('УЦН 2.0'!H:H,MATCH('УУС'!N198,'УЦН 2.0'!L:L,0)),"")</f>
        <v/>
      </c>
      <c r="H198" s="494" t="str">
        <f>IFERROR(INDEX('ПРТС'!H:H,MATCH('УУС'!N213,'ПРТС'!P:P,0)),"")</f>
        <v/>
      </c>
      <c r="I198" s="669" t="str">
        <f>IFERROR(INDEX('показатель 504-п'!J:J,MATCH('УУС'!N198,'показатель 504-п'!T:T,0)),"")</f>
        <v xml:space="preserve">2G низ</v>
      </c>
      <c r="J198" s="515" t="s">
        <v>1825</v>
      </c>
      <c r="K198" s="515" t="s">
        <v>1950</v>
      </c>
      <c r="L198" s="670" t="s">
        <v>1646</v>
      </c>
      <c r="M198" s="670">
        <v>70182401805032</v>
      </c>
      <c r="N198" s="515">
        <v>691</v>
      </c>
      <c r="O198" s="379"/>
      <c r="P198" s="379"/>
      <c r="Q198" s="379"/>
      <c r="R198" s="379"/>
      <c r="S198" s="379"/>
      <c r="U198" s="379"/>
      <c r="V198" s="379"/>
    </row>
    <row r="199" ht="14.25">
      <c r="A199" s="502">
        <v>201</v>
      </c>
      <c r="B199" s="503" t="s">
        <v>84</v>
      </c>
      <c r="C199" s="503" t="s">
        <v>1973</v>
      </c>
      <c r="D199" s="515">
        <f>IFERROR(INDEX('показатель 504-п'!E:E,MATCH('УУС'!N199,'показатель 504-п'!T:T,0)),"")</f>
        <v>528</v>
      </c>
      <c r="E199" s="515" t="s">
        <v>1596</v>
      </c>
      <c r="F199" s="503" t="s">
        <v>1974</v>
      </c>
      <c r="G199" s="494" t="str">
        <f>IFERROR(INDEX('УЦН 2.0'!H:H,MATCH('УУС'!N199,'УЦН 2.0'!L:L,0)),"")</f>
        <v/>
      </c>
      <c r="H199" s="494" t="str">
        <f>IFERROR(INDEX('ПРТС'!H:H,MATCH('УУС'!N214,'ПРТС'!P:P,0)),"")</f>
        <v/>
      </c>
      <c r="I199" s="669" t="str">
        <f>IFERROR(INDEX('показатель 504-п'!J:J,MATCH('УУС'!N199,'показатель 504-п'!T:T,0)),"")</f>
        <v xml:space="preserve">4G хор</v>
      </c>
      <c r="J199" s="515" t="s">
        <v>1641</v>
      </c>
      <c r="K199" s="515" t="s">
        <v>1950</v>
      </c>
      <c r="L199" s="670" t="s">
        <v>1603</v>
      </c>
      <c r="M199" s="670">
        <v>70182407403009</v>
      </c>
      <c r="N199" s="515">
        <v>693</v>
      </c>
      <c r="O199" s="379"/>
      <c r="P199" s="379"/>
      <c r="Q199" s="379"/>
      <c r="R199" s="379"/>
      <c r="S199" s="379"/>
      <c r="T199" s="379"/>
      <c r="U199" s="379"/>
      <c r="V199" s="379"/>
    </row>
    <row r="200" ht="14.25">
      <c r="A200" s="502">
        <v>202</v>
      </c>
      <c r="B200" s="503" t="s">
        <v>84</v>
      </c>
      <c r="C200" s="503" t="s">
        <v>1975</v>
      </c>
      <c r="D200" s="515">
        <f>IFERROR(INDEX('показатель 504-п'!E:E,MATCH('УУС'!N200,'показатель 504-п'!T:T,0)),"")</f>
        <v>104</v>
      </c>
      <c r="E200" s="515" t="s">
        <v>1596</v>
      </c>
      <c r="F200" s="503" t="s">
        <v>1976</v>
      </c>
      <c r="G200" s="494" t="str">
        <f>IFERROR(INDEX('УЦН 2.0'!H:H,MATCH('УУС'!N200,'УЦН 2.0'!L:L,0)),"")</f>
        <v/>
      </c>
      <c r="H200" s="494" t="str">
        <f>IFERROR(INDEX('ПРТС'!H:H,MATCH('УУС'!N215,'ПРТС'!P:P,0)),"")</f>
        <v/>
      </c>
      <c r="I200" s="669" t="str">
        <f>IFERROR(INDEX('показатель 504-п'!J:J,MATCH('УУС'!N200,'показатель 504-п'!T:T,0)),"")</f>
        <v xml:space="preserve">2G низ</v>
      </c>
      <c r="J200" s="515" t="s">
        <v>1641</v>
      </c>
      <c r="K200" s="515" t="s">
        <v>1950</v>
      </c>
      <c r="L200" s="670" t="s">
        <v>1603</v>
      </c>
      <c r="M200" s="670">
        <v>70182407403033</v>
      </c>
      <c r="N200" s="515">
        <v>694</v>
      </c>
      <c r="O200" s="379"/>
      <c r="P200" s="379"/>
      <c r="Q200" s="379"/>
      <c r="R200" s="379"/>
      <c r="S200" s="379"/>
      <c r="T200" s="379"/>
      <c r="U200" s="379"/>
      <c r="V200" s="379"/>
    </row>
    <row r="201" ht="14.25">
      <c r="A201" s="502">
        <v>203</v>
      </c>
      <c r="B201" s="503" t="s">
        <v>297</v>
      </c>
      <c r="C201" s="503" t="s">
        <v>1977</v>
      </c>
      <c r="D201" s="515">
        <f>IFERROR(INDEX('показатель 504-п'!E:E,MATCH('УУС'!N201,'показатель 504-п'!T:T,0)),"")</f>
        <v>79</v>
      </c>
      <c r="E201" s="515" t="s">
        <v>1607</v>
      </c>
      <c r="F201" s="503" t="s">
        <v>945</v>
      </c>
      <c r="G201" s="494" t="str">
        <f>IFERROR(INDEX('УЦН 2.0'!H:H,MATCH('УУС'!N201,'УЦН 2.0'!L:L,0)),"")</f>
        <v/>
      </c>
      <c r="H201" s="494" t="str">
        <f>IFERROR(INDEX('ПРТС'!H:H,MATCH('УУС'!N216,'ПРТС'!P:P,0)),"")</f>
        <v/>
      </c>
      <c r="I201" s="669" t="str">
        <f>IFERROR(INDEX('показатель 504-п'!J:J,MATCH('УУС'!N201,'показатель 504-п'!T:T,0)),"")</f>
        <v>-</v>
      </c>
      <c r="J201" s="515" t="s">
        <v>1637</v>
      </c>
      <c r="K201" s="515" t="s">
        <v>1978</v>
      </c>
      <c r="L201" s="670" t="s">
        <v>1608</v>
      </c>
      <c r="M201" s="670">
        <v>6012400001131</v>
      </c>
      <c r="N201" s="515">
        <v>697</v>
      </c>
      <c r="O201" s="379"/>
      <c r="P201" s="379"/>
      <c r="Q201" s="379"/>
      <c r="R201" s="379"/>
      <c r="S201" s="379"/>
      <c r="U201" s="379"/>
      <c r="V201" s="379"/>
    </row>
    <row r="202" ht="14.25">
      <c r="A202" s="502">
        <v>204</v>
      </c>
      <c r="B202" s="503" t="s">
        <v>297</v>
      </c>
      <c r="C202" s="503" t="s">
        <v>1979</v>
      </c>
      <c r="D202" s="515">
        <f>IFERROR(INDEX('показатель 504-п'!E:E,MATCH('УУС'!N202,'показатель 504-п'!T:T,0)),"")</f>
        <v>53</v>
      </c>
      <c r="E202" s="515" t="s">
        <v>1596</v>
      </c>
      <c r="F202" s="503" t="s">
        <v>1980</v>
      </c>
      <c r="G202" s="494" t="str">
        <f>IFERROR(INDEX('УЦН 2.0'!H:H,MATCH('УУС'!N202,'УЦН 2.0'!L:L,0)),"")</f>
        <v/>
      </c>
      <c r="H202" s="494" t="str">
        <f>IFERROR(INDEX('ПРТС'!H:H,MATCH('УУС'!N217,'ПРТС'!P:P,0)),"")</f>
        <v/>
      </c>
      <c r="I202" s="669" t="str">
        <f>IFERROR(INDEX('показатель 504-п'!J:J,MATCH('УУС'!N202,'показатель 504-п'!T:T,0)),"")</f>
        <v xml:space="preserve">3G низ</v>
      </c>
      <c r="J202" s="668" t="s">
        <v>1641</v>
      </c>
      <c r="K202" s="515" t="s">
        <v>1978</v>
      </c>
      <c r="L202" s="670" t="s">
        <v>1600</v>
      </c>
      <c r="M202" s="670">
        <v>70182400240209</v>
      </c>
      <c r="N202" s="515">
        <v>698</v>
      </c>
      <c r="O202" s="379"/>
      <c r="P202" s="379"/>
      <c r="Q202" s="379"/>
      <c r="R202" s="379"/>
      <c r="S202" s="379"/>
      <c r="T202" s="379"/>
      <c r="U202" s="379"/>
      <c r="V202" s="379"/>
    </row>
    <row r="203" ht="14.25">
      <c r="A203" s="502">
        <v>205</v>
      </c>
      <c r="B203" s="503" t="s">
        <v>297</v>
      </c>
      <c r="C203" s="503" t="s">
        <v>1981</v>
      </c>
      <c r="D203" s="515">
        <f>IFERROR(INDEX('показатель 504-п'!E:E,MATCH('УУС'!N203,'показатель 504-п'!T:T,0)),"")</f>
        <v>267</v>
      </c>
      <c r="E203" s="515" t="s">
        <v>1596</v>
      </c>
      <c r="F203" s="503" t="s">
        <v>1982</v>
      </c>
      <c r="G203" s="494" t="str">
        <f>IFERROR(INDEX('УЦН 2.0'!H:H,MATCH('УУС'!N203,'УЦН 2.0'!L:L,0)),"")</f>
        <v/>
      </c>
      <c r="H203" s="494" t="str">
        <f>IFERROR(INDEX('ПРТС'!H:H,MATCH('УУС'!N218,'ПРТС'!P:P,0)),"")</f>
        <v/>
      </c>
      <c r="I203" s="669" t="str">
        <f>IFERROR(INDEX('показатель 504-п'!J:J,MATCH('УУС'!N203,'показатель 504-п'!T:T,0)),"")</f>
        <v xml:space="preserve">3G хор</v>
      </c>
      <c r="J203" s="515" t="s">
        <v>1641</v>
      </c>
      <c r="K203" s="515" t="s">
        <v>1978</v>
      </c>
      <c r="L203" s="670" t="s">
        <v>1603</v>
      </c>
      <c r="M203" s="670">
        <v>70182400240199</v>
      </c>
      <c r="N203" s="515">
        <v>701</v>
      </c>
      <c r="O203" s="379"/>
      <c r="P203" s="379"/>
      <c r="Q203" s="379"/>
      <c r="R203" s="379"/>
      <c r="S203" s="379"/>
      <c r="T203" s="379"/>
      <c r="U203" s="379"/>
      <c r="V203" s="379"/>
    </row>
    <row r="204" ht="14.25">
      <c r="A204" s="502">
        <v>206</v>
      </c>
      <c r="B204" s="503" t="s">
        <v>297</v>
      </c>
      <c r="C204" s="503" t="s">
        <v>1983</v>
      </c>
      <c r="D204" s="515">
        <f>IFERROR(INDEX('показатель 504-п'!E:E,MATCH('УУС'!N204,'показатель 504-п'!T:T,0)),"")</f>
        <v>35</v>
      </c>
      <c r="E204" s="515" t="s">
        <v>1607</v>
      </c>
      <c r="F204" s="503" t="s">
        <v>1984</v>
      </c>
      <c r="G204" s="494" t="str">
        <f>IFERROR(INDEX('УЦН 2.0'!H:H,MATCH('УУС'!N204,'УЦН 2.0'!L:L,0)),"")</f>
        <v/>
      </c>
      <c r="H204" s="494" t="str">
        <f>IFERROR(INDEX('ПРТС'!H:H,MATCH('УУС'!N219,'ПРТС'!P:P,0)),"")</f>
        <v/>
      </c>
      <c r="I204" s="669" t="str">
        <f>IFERROR(INDEX('показатель 504-п'!J:J,MATCH('УУС'!N204,'показатель 504-п'!T:T,0)),"")</f>
        <v>-</v>
      </c>
      <c r="J204" s="515" t="s">
        <v>1637</v>
      </c>
      <c r="K204" s="515" t="s">
        <v>1978</v>
      </c>
      <c r="L204" s="670" t="s">
        <v>1608</v>
      </c>
      <c r="M204" s="670">
        <v>6012400001496</v>
      </c>
      <c r="N204" s="508">
        <v>705</v>
      </c>
      <c r="O204" s="379"/>
      <c r="P204" s="379"/>
      <c r="Q204" s="379"/>
      <c r="R204" s="379"/>
      <c r="S204" s="379"/>
      <c r="U204" s="379"/>
      <c r="V204" s="379"/>
    </row>
    <row r="205" ht="14.25">
      <c r="A205" s="502">
        <v>207</v>
      </c>
      <c r="B205" s="503" t="s">
        <v>297</v>
      </c>
      <c r="C205" s="503" t="s">
        <v>1985</v>
      </c>
      <c r="D205" s="515">
        <f>IFERROR(INDEX('показатель 504-п'!E:E,MATCH('УУС'!N205,'показатель 504-п'!T:T,0)),"")</f>
        <v>292</v>
      </c>
      <c r="E205" s="515" t="s">
        <v>1596</v>
      </c>
      <c r="F205" s="503" t="s">
        <v>1986</v>
      </c>
      <c r="G205" s="494" t="str">
        <f>IFERROR(INDEX('УЦН 2.0'!H:H,MATCH('УУС'!N205,'УЦН 2.0'!L:L,0)),"")</f>
        <v/>
      </c>
      <c r="H205" s="494" t="str">
        <f>IFERROR(INDEX('ПРТС'!H:H,MATCH('УУС'!N220,'ПРТС'!P:P,0)),"")</f>
        <v/>
      </c>
      <c r="I205" s="669" t="str">
        <f>IFERROR(INDEX('показатель 504-п'!J:J,MATCH('УУС'!N205,'показатель 504-п'!T:T,0)),"")</f>
        <v xml:space="preserve">4G хор</v>
      </c>
      <c r="J205" s="515" t="s">
        <v>1641</v>
      </c>
      <c r="K205" s="515" t="s">
        <v>1978</v>
      </c>
      <c r="L205" s="670" t="s">
        <v>1603</v>
      </c>
      <c r="M205" s="670">
        <v>70182400240203</v>
      </c>
      <c r="N205" s="515">
        <v>706</v>
      </c>
      <c r="O205" s="379"/>
      <c r="P205" s="379"/>
      <c r="Q205" s="379"/>
      <c r="R205" s="379"/>
      <c r="S205" s="379"/>
      <c r="U205" s="379"/>
      <c r="V205" s="379"/>
    </row>
    <row r="206" ht="14.25">
      <c r="A206" s="502">
        <v>208</v>
      </c>
      <c r="B206" s="503" t="s">
        <v>297</v>
      </c>
      <c r="C206" s="503" t="s">
        <v>1987</v>
      </c>
      <c r="D206" s="515">
        <f>IFERROR(INDEX('показатель 504-п'!E:E,MATCH('УУС'!N206,'показатель 504-п'!T:T,0)),"")</f>
        <v>74</v>
      </c>
      <c r="E206" s="515" t="s">
        <v>1607</v>
      </c>
      <c r="F206" s="503" t="s">
        <v>1988</v>
      </c>
      <c r="G206" s="494" t="str">
        <f>IFERROR(INDEX('УЦН 2.0'!H:H,MATCH('УУС'!N206,'УЦН 2.0'!L:L,0)),"")</f>
        <v/>
      </c>
      <c r="H206" s="494" t="str">
        <f>IFERROR(INDEX('ПРТС'!H:H,MATCH('УУС'!N222,'ПРТС'!P:P,0)),"")</f>
        <v/>
      </c>
      <c r="I206" s="669" t="str">
        <f>IFERROR(INDEX('показатель 504-п'!J:J,MATCH('УУС'!N206,'показатель 504-п'!T:T,0)),"")</f>
        <v>-</v>
      </c>
      <c r="J206" s="515" t="s">
        <v>1637</v>
      </c>
      <c r="K206" s="515" t="s">
        <v>1978</v>
      </c>
      <c r="L206" s="670" t="s">
        <v>1608</v>
      </c>
      <c r="M206" s="670">
        <v>6012400001141</v>
      </c>
      <c r="N206" s="508">
        <v>718</v>
      </c>
      <c r="O206" s="379"/>
      <c r="P206" s="379"/>
      <c r="Q206" s="379"/>
      <c r="R206" s="379"/>
      <c r="S206" s="379"/>
      <c r="U206" s="379"/>
      <c r="V206" s="379"/>
    </row>
    <row r="207" ht="14.25">
      <c r="A207" s="502">
        <v>209</v>
      </c>
      <c r="B207" s="503" t="s">
        <v>297</v>
      </c>
      <c r="C207" s="503" t="s">
        <v>1989</v>
      </c>
      <c r="D207" s="515">
        <f>IFERROR(INDEX('показатель 504-п'!E:E,MATCH('УУС'!N207,'показатель 504-п'!T:T,0)),"")</f>
        <v>14</v>
      </c>
      <c r="E207" s="515" t="s">
        <v>1596</v>
      </c>
      <c r="F207" s="503" t="s">
        <v>1990</v>
      </c>
      <c r="G207" s="494" t="str">
        <f>IFERROR(INDEX('УЦН 2.0'!H:H,MATCH('УУС'!N207,'УЦН 2.0'!L:L,0)),"")</f>
        <v/>
      </c>
      <c r="H207" s="494" t="str">
        <f>IFERROR(INDEX('ПРТС'!H:H,MATCH('УУС'!N223,'ПРТС'!P:P,0)),"")</f>
        <v/>
      </c>
      <c r="I207" s="669" t="str">
        <f>IFERROR(INDEX('показатель 504-п'!J:J,MATCH('УУС'!N207,'показатель 504-п'!T:T,0)),"")</f>
        <v xml:space="preserve">2G низ</v>
      </c>
      <c r="J207" s="515" t="s">
        <v>1637</v>
      </c>
      <c r="K207" s="515" t="s">
        <v>1978</v>
      </c>
      <c r="L207" s="670" t="s">
        <v>1600</v>
      </c>
      <c r="M207" s="670">
        <v>70182400240223</v>
      </c>
      <c r="N207" s="515">
        <v>721</v>
      </c>
      <c r="O207" s="379"/>
      <c r="P207" s="379"/>
      <c r="Q207" s="379"/>
      <c r="R207" s="379"/>
      <c r="S207" s="379"/>
      <c r="U207" s="379"/>
      <c r="V207" s="379"/>
    </row>
    <row r="208" ht="14.25">
      <c r="A208" s="502">
        <v>210</v>
      </c>
      <c r="B208" s="503" t="s">
        <v>297</v>
      </c>
      <c r="C208" s="503" t="s">
        <v>1991</v>
      </c>
      <c r="D208" s="515">
        <f>IFERROR(INDEX('показатель 504-п'!E:E,MATCH('УУС'!N208,'показатель 504-п'!T:T,0)),"")</f>
        <v>224</v>
      </c>
      <c r="E208" s="515" t="s">
        <v>1596</v>
      </c>
      <c r="F208" s="503" t="s">
        <v>1992</v>
      </c>
      <c r="G208" s="494">
        <f>IFERROR(INDEX('УЦН 2.0'!H:H,MATCH('УУС'!N208,'УЦН 2.0'!L:L,0)),"")</f>
        <v>2024</v>
      </c>
      <c r="H208" s="494" t="str">
        <f>IFERROR(INDEX('ПРТС'!H:H,MATCH('УУС'!N224,'ПРТС'!P:P,0)),"")</f>
        <v/>
      </c>
      <c r="I208" s="669" t="str">
        <f>IFERROR(INDEX('показатель 504-п'!J:J,MATCH('УУС'!N208,'показатель 504-п'!T:T,0)),"")</f>
        <v xml:space="preserve">3G низ</v>
      </c>
      <c r="J208" s="515" t="s">
        <v>1641</v>
      </c>
      <c r="K208" s="515" t="s">
        <v>1978</v>
      </c>
      <c r="L208" s="670" t="s">
        <v>1603</v>
      </c>
      <c r="M208" s="670">
        <v>70182400240208</v>
      </c>
      <c r="N208" s="515">
        <v>729</v>
      </c>
      <c r="O208" s="379"/>
      <c r="P208" s="379"/>
      <c r="Q208" s="379"/>
      <c r="R208" s="379"/>
      <c r="S208" s="379"/>
      <c r="U208" s="379"/>
      <c r="V208" s="379"/>
    </row>
    <row r="209" ht="14.25">
      <c r="A209" s="502">
        <v>211</v>
      </c>
      <c r="B209" s="503" t="s">
        <v>297</v>
      </c>
      <c r="C209" s="503" t="s">
        <v>1993</v>
      </c>
      <c r="D209" s="515">
        <f>IFERROR(INDEX('показатель 504-п'!E:E,MATCH('УУС'!N209,'показатель 504-п'!T:T,0)),"")</f>
        <v>13</v>
      </c>
      <c r="E209" s="515" t="s">
        <v>1607</v>
      </c>
      <c r="F209" s="503" t="s">
        <v>973</v>
      </c>
      <c r="G209" s="494" t="str">
        <f>IFERROR(INDEX('УЦН 2.0'!H:H,MATCH('УУС'!N209,'УЦН 2.0'!L:L,0)),"")</f>
        <v/>
      </c>
      <c r="H209" s="494" t="str">
        <f>IFERROR(INDEX('ПРТС'!H:H,MATCH('УУС'!N225,'ПРТС'!P:P,0)),"")</f>
        <v/>
      </c>
      <c r="I209" s="669" t="str">
        <f>IFERROR(INDEX('показатель 504-п'!J:J,MATCH('УУС'!N209,'показатель 504-п'!T:T,0)),"")</f>
        <v>-</v>
      </c>
      <c r="J209" s="515" t="s">
        <v>1637</v>
      </c>
      <c r="K209" s="515" t="s">
        <v>1978</v>
      </c>
      <c r="L209" s="670" t="s">
        <v>1608</v>
      </c>
      <c r="M209" s="670">
        <v>6012400001494</v>
      </c>
      <c r="N209" s="508">
        <v>730</v>
      </c>
      <c r="O209" s="379"/>
      <c r="P209" s="379"/>
      <c r="Q209" s="379"/>
      <c r="R209" s="379"/>
      <c r="S209" s="379"/>
      <c r="U209" s="379"/>
      <c r="V209" s="379"/>
    </row>
    <row r="210" ht="14.25">
      <c r="A210" s="502">
        <v>212</v>
      </c>
      <c r="B210" s="503" t="s">
        <v>297</v>
      </c>
      <c r="C210" s="503" t="s">
        <v>1994</v>
      </c>
      <c r="D210" s="515">
        <f>IFERROR(INDEX('показатель 504-п'!E:E,MATCH('УУС'!N210,'показатель 504-п'!T:T,0)),"")</f>
        <v>14</v>
      </c>
      <c r="E210" s="515" t="s">
        <v>1607</v>
      </c>
      <c r="F210" s="503" t="s">
        <v>1995</v>
      </c>
      <c r="G210" s="494" t="str">
        <f>IFERROR(INDEX('УЦН 2.0'!H:H,MATCH('УУС'!N210,'УЦН 2.0'!L:L,0)),"")</f>
        <v/>
      </c>
      <c r="H210" s="494">
        <f>IFERROR(INDEX('ПРТС'!H:H,MATCH('УУС'!N226,'ПРТС'!P:P,0)),"")</f>
        <v>2019</v>
      </c>
      <c r="I210" s="669" t="str">
        <f>IFERROR(INDEX('показатель 504-п'!J:J,MATCH('УУС'!N210,'показатель 504-п'!T:T,0)),"")</f>
        <v>-</v>
      </c>
      <c r="J210" s="515" t="s">
        <v>1637</v>
      </c>
      <c r="K210" s="515" t="s">
        <v>1978</v>
      </c>
      <c r="L210" s="670" t="s">
        <v>1608</v>
      </c>
      <c r="M210" s="670">
        <v>6012400001489</v>
      </c>
      <c r="N210" s="508">
        <v>732</v>
      </c>
      <c r="O210" s="379"/>
      <c r="P210" s="379"/>
      <c r="Q210" s="379"/>
      <c r="R210" s="379"/>
      <c r="S210" s="379"/>
      <c r="U210" s="379"/>
      <c r="V210" s="379"/>
    </row>
    <row r="211" ht="14.25">
      <c r="A211" s="502">
        <v>213</v>
      </c>
      <c r="B211" s="503" t="s">
        <v>305</v>
      </c>
      <c r="C211" s="503" t="s">
        <v>1996</v>
      </c>
      <c r="D211" s="515">
        <f>IFERROR(INDEX('показатель 504-п'!E:E,MATCH('УУС'!N211,'показатель 504-п'!T:T,0)),"")</f>
        <v>70</v>
      </c>
      <c r="E211" s="515" t="s">
        <v>1596</v>
      </c>
      <c r="F211" s="503" t="s">
        <v>1997</v>
      </c>
      <c r="G211" s="494" t="str">
        <f>IFERROR(INDEX('УЦН 2.0'!H:H,MATCH('УУС'!N211,'УЦН 2.0'!L:L,0)),"")</f>
        <v/>
      </c>
      <c r="H211" s="494" t="str">
        <f>IFERROR(INDEX('ПРТС'!H:H,MATCH('УУС'!N227,'ПРТС'!P:P,0)),"")</f>
        <v/>
      </c>
      <c r="I211" s="669" t="str">
        <f>IFERROR(INDEX('показатель 504-п'!J:J,MATCH('УУС'!N211,'показатель 504-п'!T:T,0)),"")</f>
        <v>-</v>
      </c>
      <c r="J211" s="515"/>
      <c r="K211" s="515" t="s">
        <v>1998</v>
      </c>
      <c r="L211" s="670" t="s">
        <v>1646</v>
      </c>
      <c r="M211" s="670">
        <v>70182406104039</v>
      </c>
      <c r="N211" s="515">
        <v>735</v>
      </c>
      <c r="O211" s="379"/>
      <c r="P211" s="379"/>
      <c r="Q211" s="379"/>
      <c r="R211" s="379"/>
      <c r="S211" s="379"/>
      <c r="U211" s="379"/>
      <c r="V211" s="379"/>
    </row>
    <row r="212" ht="14.25">
      <c r="A212" s="502">
        <v>214</v>
      </c>
      <c r="B212" s="503" t="s">
        <v>305</v>
      </c>
      <c r="C212" s="503" t="s">
        <v>1999</v>
      </c>
      <c r="D212" s="515">
        <f>IFERROR(INDEX('показатель 504-п'!E:E,MATCH('УУС'!N212,'показатель 504-п'!T:T,0)),"")</f>
        <v>349</v>
      </c>
      <c r="E212" s="515" t="s">
        <v>1596</v>
      </c>
      <c r="F212" s="503" t="s">
        <v>2000</v>
      </c>
      <c r="G212" s="494" t="str">
        <f>IFERROR(INDEX('УЦН 2.0'!H:H,MATCH('УУС'!N212,'УЦН 2.0'!L:L,0)),"")</f>
        <v/>
      </c>
      <c r="H212" s="494" t="str">
        <f>IFERROR(INDEX('ПРТС'!H:H,MATCH('УУС'!N229,'ПРТС'!P:P,0)),"")</f>
        <v/>
      </c>
      <c r="I212" s="669" t="str">
        <f>IFERROR(INDEX('показатель 504-п'!J:J,MATCH('УУС'!N212,'показатель 504-п'!T:T,0)),"")</f>
        <v xml:space="preserve">2G хор</v>
      </c>
      <c r="J212" s="515"/>
      <c r="K212" s="515" t="s">
        <v>1998</v>
      </c>
      <c r="L212" s="670" t="s">
        <v>1646</v>
      </c>
      <c r="M212" s="670">
        <v>70182406104046</v>
      </c>
      <c r="N212" s="515">
        <v>739</v>
      </c>
      <c r="O212" s="379"/>
      <c r="P212" s="379"/>
      <c r="Q212" s="379"/>
      <c r="R212" s="379"/>
      <c r="S212" s="379"/>
      <c r="U212" s="379"/>
      <c r="V212" s="379"/>
    </row>
    <row r="213" ht="14.25">
      <c r="A213" s="502">
        <v>215</v>
      </c>
      <c r="B213" s="503" t="s">
        <v>305</v>
      </c>
      <c r="C213" s="503" t="s">
        <v>2001</v>
      </c>
      <c r="D213" s="515">
        <f>IFERROR(INDEX('показатель 504-п'!E:E,MATCH('УУС'!N213,'показатель 504-п'!T:T,0)),"")</f>
        <v>427</v>
      </c>
      <c r="E213" s="515" t="s">
        <v>1596</v>
      </c>
      <c r="F213" s="503" t="s">
        <v>2002</v>
      </c>
      <c r="G213" s="494" t="str">
        <f>IFERROR(INDEX('УЦН 2.0'!H:H,MATCH('УУС'!N213,'УЦН 2.0'!L:L,0)),"")</f>
        <v/>
      </c>
      <c r="H213" s="494" t="str">
        <f>IFERROR(INDEX('ПРТС'!H:H,MATCH('УУС'!N230,'ПРТС'!P:P,0)),"")</f>
        <v/>
      </c>
      <c r="I213" s="669" t="str">
        <f>IFERROR(INDEX('показатель 504-п'!J:J,MATCH('УУС'!N213,'показатель 504-п'!T:T,0)),"")</f>
        <v xml:space="preserve">3G хор</v>
      </c>
      <c r="J213" s="515"/>
      <c r="K213" s="515" t="s">
        <v>1998</v>
      </c>
      <c r="L213" s="670" t="s">
        <v>1603</v>
      </c>
      <c r="M213" s="670">
        <v>70182406104031</v>
      </c>
      <c r="N213" s="515">
        <v>742</v>
      </c>
      <c r="O213" s="379"/>
      <c r="P213" s="379"/>
      <c r="Q213" s="379"/>
      <c r="R213" s="379"/>
      <c r="S213" s="379"/>
      <c r="U213" s="379"/>
      <c r="V213" s="379"/>
    </row>
    <row r="214" ht="14.25">
      <c r="A214" s="502">
        <v>216</v>
      </c>
      <c r="B214" s="503" t="s">
        <v>305</v>
      </c>
      <c r="C214" s="503" t="s">
        <v>2003</v>
      </c>
      <c r="D214" s="515">
        <f>IFERROR(INDEX('показатель 504-п'!E:E,MATCH('УУС'!N214,'показатель 504-п'!T:T,0)),"")</f>
        <v>78</v>
      </c>
      <c r="E214" s="515" t="s">
        <v>1596</v>
      </c>
      <c r="F214" s="503" t="s">
        <v>2004</v>
      </c>
      <c r="G214" s="494" t="str">
        <f>IFERROR(INDEX('УЦН 2.0'!H:H,MATCH('УУС'!N214,'УЦН 2.0'!L:L,0)),"")</f>
        <v/>
      </c>
      <c r="H214" s="494" t="str">
        <f>IFERROR(INDEX('ПРТС'!H:H,MATCH('УУС'!N231,'ПРТС'!P:P,0)),"")</f>
        <v/>
      </c>
      <c r="I214" s="669" t="str">
        <f>IFERROR(INDEX('показатель 504-п'!J:J,MATCH('УУС'!N214,'показатель 504-п'!T:T,0)),"")</f>
        <v xml:space="preserve">3G хор</v>
      </c>
      <c r="J214" s="515"/>
      <c r="K214" s="515" t="s">
        <v>1998</v>
      </c>
      <c r="L214" s="670" t="s">
        <v>1603</v>
      </c>
      <c r="M214" s="670">
        <v>70182406104008</v>
      </c>
      <c r="N214" s="515">
        <v>743</v>
      </c>
      <c r="O214" s="379"/>
      <c r="P214" s="379"/>
      <c r="Q214" s="379"/>
      <c r="R214" s="379"/>
      <c r="S214" s="379"/>
      <c r="U214" s="379"/>
      <c r="V214" s="379"/>
    </row>
    <row r="215" ht="14.25">
      <c r="A215" s="502">
        <v>217</v>
      </c>
      <c r="B215" s="503" t="s">
        <v>305</v>
      </c>
      <c r="C215" s="503" t="s">
        <v>2005</v>
      </c>
      <c r="D215" s="515">
        <f>IFERROR(INDEX('показатель 504-п'!E:E,MATCH('УУС'!N215,'показатель 504-п'!T:T,0)),"")</f>
        <v>254</v>
      </c>
      <c r="E215" s="515" t="s">
        <v>1596</v>
      </c>
      <c r="F215" s="503" t="s">
        <v>936</v>
      </c>
      <c r="G215" s="494" t="str">
        <f>IFERROR(INDEX('УЦН 2.0'!H:H,MATCH('УУС'!N215,'УЦН 2.0'!L:L,0)),"")</f>
        <v/>
      </c>
      <c r="H215" s="494" t="str">
        <f>IFERROR(INDEX('ПРТС'!H:H,MATCH('УУС'!N232,'ПРТС'!P:P,0)),"")</f>
        <v/>
      </c>
      <c r="I215" s="669" t="str">
        <f>IFERROR(INDEX('показатель 504-п'!J:J,MATCH('УУС'!N215,'показатель 504-п'!T:T,0)),"")</f>
        <v xml:space="preserve">4G хор</v>
      </c>
      <c r="J215" s="515"/>
      <c r="K215" s="515" t="s">
        <v>1998</v>
      </c>
      <c r="L215" s="670" t="s">
        <v>1600</v>
      </c>
      <c r="M215" s="670">
        <v>70182406104061</v>
      </c>
      <c r="N215" s="515">
        <v>744</v>
      </c>
      <c r="O215" s="379"/>
      <c r="P215" s="379"/>
      <c r="Q215" s="379"/>
      <c r="R215" s="379"/>
      <c r="S215" s="379"/>
      <c r="U215" s="379"/>
      <c r="V215" s="379"/>
    </row>
    <row r="216" ht="14.25">
      <c r="A216" s="502">
        <v>218</v>
      </c>
      <c r="B216" s="503" t="s">
        <v>305</v>
      </c>
      <c r="C216" s="503" t="s">
        <v>2006</v>
      </c>
      <c r="D216" s="515">
        <f>IFERROR(INDEX('показатель 504-п'!E:E,MATCH('УУС'!N216,'показатель 504-п'!T:T,0)),"")</f>
        <v>283</v>
      </c>
      <c r="E216" s="515" t="s">
        <v>1596</v>
      </c>
      <c r="F216" s="503" t="s">
        <v>937</v>
      </c>
      <c r="G216" s="494" t="str">
        <f>IFERROR(INDEX('УЦН 2.0'!H:H,MATCH('УУС'!N216,'УЦН 2.0'!L:L,0)),"")</f>
        <v/>
      </c>
      <c r="H216" s="494" t="str">
        <f>IFERROR(INDEX('ПРТС'!H:H,MATCH('УУС'!N233,'ПРТС'!P:P,0)),"")</f>
        <v/>
      </c>
      <c r="I216" s="669" t="str">
        <f>IFERROR(INDEX('показатель 504-п'!J:J,MATCH('УУС'!N216,'показатель 504-п'!T:T,0)),"")</f>
        <v xml:space="preserve">2G хор</v>
      </c>
      <c r="J216" s="515"/>
      <c r="K216" s="515" t="s">
        <v>1998</v>
      </c>
      <c r="L216" s="670" t="s">
        <v>1603</v>
      </c>
      <c r="M216" s="670">
        <v>70182406104052</v>
      </c>
      <c r="N216" s="515">
        <v>746</v>
      </c>
      <c r="O216" s="379"/>
      <c r="P216" s="379"/>
      <c r="Q216" s="379"/>
      <c r="R216" s="379"/>
      <c r="S216" s="379"/>
      <c r="T216" s="379"/>
      <c r="U216" s="379"/>
      <c r="V216" s="379"/>
    </row>
    <row r="217" ht="14.25">
      <c r="A217" s="502">
        <v>219</v>
      </c>
      <c r="B217" s="503" t="s">
        <v>305</v>
      </c>
      <c r="C217" s="503" t="s">
        <v>2007</v>
      </c>
      <c r="D217" s="515">
        <f>IFERROR(INDEX('показатель 504-п'!E:E,MATCH('УУС'!N217,'показатель 504-п'!T:T,0)),"")</f>
        <v>692</v>
      </c>
      <c r="E217" s="515" t="s">
        <v>1596</v>
      </c>
      <c r="F217" s="503" t="s">
        <v>2008</v>
      </c>
      <c r="G217" s="494" t="str">
        <f>IFERROR(INDEX('УЦН 2.0'!H:H,MATCH('УУС'!N217,'УЦН 2.0'!L:L,0)),"")</f>
        <v/>
      </c>
      <c r="H217" s="494" t="str">
        <f>IFERROR(INDEX('ПРТС'!H:H,MATCH('УУС'!N234,'ПРТС'!P:P,0)),"")</f>
        <v/>
      </c>
      <c r="I217" s="669" t="str">
        <f>IFERROR(INDEX('показатель 504-п'!J:J,MATCH('УУС'!N217,'показатель 504-п'!T:T,0)),"")</f>
        <v xml:space="preserve">4G хор</v>
      </c>
      <c r="J217" s="515"/>
      <c r="K217" s="515" t="s">
        <v>1998</v>
      </c>
      <c r="L217" s="670" t="s">
        <v>1603</v>
      </c>
      <c r="M217" s="670">
        <v>70182406104022</v>
      </c>
      <c r="N217" s="515">
        <v>748</v>
      </c>
      <c r="O217" s="379"/>
      <c r="P217" s="379"/>
      <c r="Q217" s="379"/>
      <c r="R217" s="379"/>
      <c r="S217" s="379"/>
      <c r="T217" s="379"/>
      <c r="U217" s="379"/>
      <c r="V217" s="379"/>
    </row>
    <row r="218" ht="14.25">
      <c r="A218" s="502">
        <v>220</v>
      </c>
      <c r="B218" s="503" t="s">
        <v>305</v>
      </c>
      <c r="C218" s="503" t="s">
        <v>2009</v>
      </c>
      <c r="D218" s="515">
        <f>IFERROR(INDEX('показатель 504-п'!E:E,MATCH('УУС'!N218,'показатель 504-п'!T:T,0)),"")</f>
        <v>62</v>
      </c>
      <c r="E218" s="515" t="s">
        <v>1596</v>
      </c>
      <c r="F218" s="503" t="s">
        <v>2010</v>
      </c>
      <c r="G218" s="494" t="str">
        <f>IFERROR(INDEX('УЦН 2.0'!H:H,MATCH('УУС'!N218,'УЦН 2.0'!L:L,0)),"")</f>
        <v/>
      </c>
      <c r="H218" s="494" t="str">
        <f>IFERROR(INDEX('ПРТС'!H:H,MATCH('УУС'!N236,'ПРТС'!P:P,0)),"")</f>
        <v/>
      </c>
      <c r="I218" s="669" t="str">
        <f>IFERROR(INDEX('показатель 504-п'!J:J,MATCH('УУС'!N218,'показатель 504-п'!T:T,0)),"")</f>
        <v xml:space="preserve">2G низ</v>
      </c>
      <c r="J218" s="515"/>
      <c r="K218" s="515" t="s">
        <v>1998</v>
      </c>
      <c r="L218" s="670" t="s">
        <v>1646</v>
      </c>
      <c r="M218" s="670">
        <v>70182406104042</v>
      </c>
      <c r="N218" s="515">
        <v>751</v>
      </c>
      <c r="O218" s="379"/>
      <c r="P218" s="379"/>
      <c r="Q218" s="379"/>
      <c r="R218" s="379"/>
      <c r="S218" s="379"/>
      <c r="U218" s="379"/>
      <c r="V218" s="379"/>
    </row>
    <row r="219" s="379" customFormat="1" ht="14.25">
      <c r="A219" s="502">
        <v>221</v>
      </c>
      <c r="B219" s="503" t="s">
        <v>305</v>
      </c>
      <c r="C219" s="503" t="s">
        <v>2011</v>
      </c>
      <c r="D219" s="515">
        <f>IFERROR(INDEX('показатель 504-п'!E:E,MATCH('УУС'!N219,'показатель 504-п'!T:T,0)),"")</f>
        <v>262</v>
      </c>
      <c r="E219" s="515" t="s">
        <v>1596</v>
      </c>
      <c r="F219" s="503" t="s">
        <v>938</v>
      </c>
      <c r="G219" s="494" t="str">
        <f>IFERROR(INDEX('УЦН 2.0'!H:H,MATCH('УУС'!N219,'УЦН 2.0'!L:L,0)),"")</f>
        <v/>
      </c>
      <c r="H219" s="494">
        <f>IFERROR(INDEX('ПРТС'!H:H,MATCH('УУС'!N237,'ПРТС'!P:P,0)),"")</f>
        <v>2024</v>
      </c>
      <c r="I219" s="669" t="str">
        <f>IFERROR(INDEX('показатель 504-п'!J:J,MATCH('УУС'!N219,'показатель 504-п'!T:T,0)),"")</f>
        <v xml:space="preserve">3G хор</v>
      </c>
      <c r="J219" s="515"/>
      <c r="K219" s="515" t="s">
        <v>1998</v>
      </c>
      <c r="L219" s="670" t="s">
        <v>1603</v>
      </c>
      <c r="M219" s="670">
        <v>70182406104013</v>
      </c>
      <c r="N219" s="515">
        <v>753</v>
      </c>
      <c r="O219" s="379"/>
      <c r="P219" s="379"/>
      <c r="Q219" s="379"/>
      <c r="R219" s="379"/>
      <c r="S219" s="379"/>
      <c r="U219" s="379"/>
      <c r="V219" s="379"/>
    </row>
    <row r="220" ht="14.25">
      <c r="A220" s="502">
        <v>222</v>
      </c>
      <c r="B220" s="503" t="s">
        <v>305</v>
      </c>
      <c r="C220" s="503" t="s">
        <v>2012</v>
      </c>
      <c r="D220" s="515">
        <f>IFERROR(INDEX('показатель 504-п'!E:E,MATCH('УУС'!N220,'показатель 504-п'!T:T,0)),"")</f>
        <v>142</v>
      </c>
      <c r="E220" s="515" t="s">
        <v>1596</v>
      </c>
      <c r="F220" s="503" t="s">
        <v>943</v>
      </c>
      <c r="G220" s="494" t="str">
        <f>IFERROR(INDEX('УЦН 2.0'!H:H,MATCH('УУС'!N220,'УЦН 2.0'!L:L,0)),"")</f>
        <v/>
      </c>
      <c r="H220" s="494" t="str">
        <f>IFERROR(INDEX('ПРТС'!H:H,MATCH('УУС'!N238,'ПРТС'!P:P,0)),"")</f>
        <v/>
      </c>
      <c r="I220" s="669" t="str">
        <f>IFERROR(INDEX('показатель 504-п'!J:J,MATCH('УУС'!N220,'показатель 504-п'!T:T,0)),"")</f>
        <v xml:space="preserve">3G хор</v>
      </c>
      <c r="J220" s="515"/>
      <c r="K220" s="515" t="s">
        <v>1998</v>
      </c>
      <c r="L220" s="670" t="s">
        <v>1603</v>
      </c>
      <c r="M220" s="670">
        <v>70182406104035</v>
      </c>
      <c r="N220" s="515">
        <v>754</v>
      </c>
      <c r="O220" s="379"/>
      <c r="P220" s="379"/>
      <c r="Q220" s="379"/>
      <c r="R220" s="379"/>
      <c r="S220" s="379"/>
      <c r="U220" s="379"/>
      <c r="V220" s="379"/>
    </row>
    <row r="221" ht="14.25">
      <c r="A221" s="502">
        <v>223</v>
      </c>
      <c r="B221" s="503" t="s">
        <v>305</v>
      </c>
      <c r="C221" s="503" t="s">
        <v>2013</v>
      </c>
      <c r="D221" s="515">
        <f>IFERROR(INDEX('показатель 504-п'!E:E,MATCH('УУС'!N221,'показатель 504-п'!T:T,0)),"")</f>
        <v>17</v>
      </c>
      <c r="E221" s="515" t="s">
        <v>1596</v>
      </c>
      <c r="F221" s="503" t="s">
        <v>2014</v>
      </c>
      <c r="G221" s="494" t="str">
        <f>IFERROR(INDEX('УЦН 2.0'!H:H,MATCH('УУС'!N221,'УЦН 2.0'!L:L,0)),"")</f>
        <v/>
      </c>
      <c r="H221" s="494" t="str">
        <f>IFERROR(INDEX('ПРТС'!H:H,MATCH('УУС'!N239,'ПРТС'!P:P,0)),"")</f>
        <v/>
      </c>
      <c r="I221" s="669" t="str">
        <f>IFERROR(INDEX('показатель 504-п'!J:J,MATCH('УУС'!N221,'показатель 504-п'!T:T,0)),"")</f>
        <v xml:space="preserve">3G низ</v>
      </c>
      <c r="J221" s="515"/>
      <c r="K221" s="515" t="s">
        <v>1998</v>
      </c>
      <c r="L221" s="670" t="s">
        <v>1646</v>
      </c>
      <c r="M221" s="670">
        <v>70182406104040</v>
      </c>
      <c r="N221" s="515">
        <v>755</v>
      </c>
      <c r="O221" s="379"/>
      <c r="P221" s="379"/>
      <c r="Q221" s="379"/>
      <c r="R221" s="379"/>
      <c r="S221" s="379"/>
      <c r="U221" s="379"/>
      <c r="V221" s="379"/>
    </row>
    <row r="222" ht="14.25">
      <c r="A222" s="502">
        <v>224</v>
      </c>
      <c r="B222" s="503" t="s">
        <v>305</v>
      </c>
      <c r="C222" s="503" t="s">
        <v>2015</v>
      </c>
      <c r="D222" s="515">
        <f>IFERROR(INDEX('показатель 504-п'!E:E,MATCH('УУС'!N222,'показатель 504-п'!T:T,0)),"")</f>
        <v>548</v>
      </c>
      <c r="E222" s="515" t="s">
        <v>1596</v>
      </c>
      <c r="F222" s="503" t="s">
        <v>2016</v>
      </c>
      <c r="G222" s="494" t="str">
        <f>IFERROR(INDEX('УЦН 2.0'!H:H,MATCH('УУС'!N222,'УЦН 2.0'!L:L,0)),"")</f>
        <v/>
      </c>
      <c r="H222" s="494" t="str">
        <f>IFERROR(INDEX('ПРТС'!H:H,MATCH('УУС'!N240,'ПРТС'!P:P,0)),"")</f>
        <v/>
      </c>
      <c r="I222" s="669" t="str">
        <f>IFERROR(INDEX('показатель 504-п'!J:J,MATCH('УУС'!N222,'показатель 504-п'!T:T,0)),"")</f>
        <v xml:space="preserve">3G хор</v>
      </c>
      <c r="J222" s="515"/>
      <c r="K222" s="515" t="s">
        <v>1998</v>
      </c>
      <c r="L222" s="670" t="s">
        <v>1603</v>
      </c>
      <c r="M222" s="670">
        <v>70182406104014</v>
      </c>
      <c r="N222" s="515">
        <v>760</v>
      </c>
      <c r="O222" s="379"/>
      <c r="P222" s="379"/>
      <c r="Q222" s="379"/>
      <c r="R222" s="379"/>
      <c r="S222" s="379"/>
      <c r="U222" s="379"/>
      <c r="V222" s="379"/>
    </row>
    <row r="223" ht="14.25">
      <c r="A223" s="502">
        <v>225</v>
      </c>
      <c r="B223" s="503" t="s">
        <v>305</v>
      </c>
      <c r="C223" s="503" t="s">
        <v>2017</v>
      </c>
      <c r="D223" s="515">
        <f>IFERROR(INDEX('показатель 504-п'!E:E,MATCH('УУС'!N223,'показатель 504-п'!T:T,0)),"")</f>
        <v>117</v>
      </c>
      <c r="E223" s="515" t="s">
        <v>1596</v>
      </c>
      <c r="F223" s="503" t="s">
        <v>2018</v>
      </c>
      <c r="G223" s="494" t="str">
        <f>IFERROR(INDEX('УЦН 2.0'!H:H,MATCH('УУС'!N223,'УЦН 2.0'!L:L,0)),"")</f>
        <v/>
      </c>
      <c r="H223" s="494" t="str">
        <f>IFERROR(INDEX('ПРТС'!H:H,MATCH('УУС'!N241,'ПРТС'!P:P,0)),"")</f>
        <v/>
      </c>
      <c r="I223" s="669" t="str">
        <f>IFERROR(INDEX('показатель 504-п'!J:J,MATCH('УУС'!N223,'показатель 504-п'!T:T,0)),"")</f>
        <v xml:space="preserve">3G хор</v>
      </c>
      <c r="J223" s="515"/>
      <c r="K223" s="515" t="s">
        <v>1998</v>
      </c>
      <c r="L223" s="670" t="s">
        <v>1600</v>
      </c>
      <c r="M223" s="670">
        <v>70182406104062</v>
      </c>
      <c r="N223" s="515">
        <v>764</v>
      </c>
      <c r="O223" s="379"/>
      <c r="P223" s="379"/>
      <c r="Q223" s="379"/>
      <c r="R223" s="379"/>
      <c r="S223" s="379"/>
      <c r="U223" s="379"/>
      <c r="V223" s="379"/>
    </row>
    <row r="224" ht="14.25">
      <c r="A224" s="502">
        <v>226</v>
      </c>
      <c r="B224" s="503" t="s">
        <v>305</v>
      </c>
      <c r="C224" s="503" t="s">
        <v>2019</v>
      </c>
      <c r="D224" s="515">
        <f>IFERROR(INDEX('показатель 504-п'!E:E,MATCH('УУС'!N224,'показатель 504-п'!T:T,0)),"")</f>
        <v>198</v>
      </c>
      <c r="E224" s="515" t="s">
        <v>1596</v>
      </c>
      <c r="F224" s="503" t="s">
        <v>829</v>
      </c>
      <c r="G224" s="494" t="str">
        <f>IFERROR(INDEX('УЦН 2.0'!H:H,MATCH('УУС'!N224,'УЦН 2.0'!L:L,0)),"")</f>
        <v/>
      </c>
      <c r="H224" s="494" t="str">
        <f>IFERROR(INDEX('ПРТС'!H:H,MATCH('УУС'!N242,'ПРТС'!P:P,0)),"")</f>
        <v/>
      </c>
      <c r="I224" s="669" t="str">
        <f>IFERROR(INDEX('показатель 504-п'!J:J,MATCH('УУС'!N224,'показатель 504-п'!T:T,0)),"")</f>
        <v xml:space="preserve">2G хор</v>
      </c>
      <c r="J224" s="515"/>
      <c r="K224" s="515" t="s">
        <v>1998</v>
      </c>
      <c r="L224" s="670" t="s">
        <v>1603</v>
      </c>
      <c r="M224" s="670">
        <v>70182406104026</v>
      </c>
      <c r="N224" s="515">
        <v>765</v>
      </c>
      <c r="O224" s="379"/>
      <c r="P224" s="379"/>
      <c r="Q224" s="379"/>
      <c r="R224" s="379"/>
      <c r="S224" s="379"/>
      <c r="U224" s="379"/>
      <c r="V224" s="379"/>
    </row>
    <row r="225" ht="14.25">
      <c r="A225" s="502">
        <v>227</v>
      </c>
      <c r="B225" s="671" t="s">
        <v>305</v>
      </c>
      <c r="C225" s="672" t="s">
        <v>2020</v>
      </c>
      <c r="D225" s="515">
        <f>IFERROR(INDEX('показатель 504-п'!E:E,MATCH('УУС'!N225,'показатель 504-п'!T:T,0)),"")</f>
        <v>44</v>
      </c>
      <c r="E225" s="673" t="s">
        <v>1596</v>
      </c>
      <c r="F225" s="671" t="s">
        <v>953</v>
      </c>
      <c r="G225" s="494" t="str">
        <f>IFERROR(INDEX('УЦН 2.0'!H:H,MATCH('УУС'!N225,'УЦН 2.0'!L:L,0)),"")</f>
        <v/>
      </c>
      <c r="H225" s="494" t="str">
        <f>IFERROR(INDEX('ПРТС'!H:H,MATCH('УУС'!N243,'ПРТС'!P:P,0)),"")</f>
        <v/>
      </c>
      <c r="I225" s="669" t="str">
        <f>IFERROR(INDEX('показатель 504-п'!J:J,MATCH('УУС'!N225,'показатель 504-п'!T:T,0)),"")</f>
        <v>-</v>
      </c>
      <c r="J225" s="673"/>
      <c r="K225" s="673" t="s">
        <v>1998</v>
      </c>
      <c r="L225" s="674" t="s">
        <v>1603</v>
      </c>
      <c r="M225" s="674">
        <v>70182406104018</v>
      </c>
      <c r="N225" s="673">
        <v>766</v>
      </c>
      <c r="O225" s="675"/>
      <c r="P225" s="379"/>
      <c r="Q225" s="379"/>
      <c r="R225" s="379"/>
      <c r="S225" s="379"/>
      <c r="U225" s="379"/>
      <c r="V225" s="379"/>
    </row>
    <row r="226" ht="14.25">
      <c r="A226" s="502">
        <v>228</v>
      </c>
      <c r="B226" s="503" t="s">
        <v>305</v>
      </c>
      <c r="C226" s="503" t="s">
        <v>2021</v>
      </c>
      <c r="D226" s="515">
        <f>IFERROR(INDEX('показатель 504-п'!E:E,MATCH('УУС'!N226,'показатель 504-п'!T:T,0)),"")</f>
        <v>732</v>
      </c>
      <c r="E226" s="515" t="s">
        <v>1596</v>
      </c>
      <c r="F226" s="503" t="s">
        <v>896</v>
      </c>
      <c r="G226" s="494" t="str">
        <f>IFERROR(INDEX('УЦН 2.0'!H:H,MATCH('УУС'!N226,'УЦН 2.0'!L:L,0)),"")</f>
        <v/>
      </c>
      <c r="H226" s="494" t="str">
        <f>IFERROR(INDEX('ПРТС'!H:H,MATCH('УУС'!N244,'ПРТС'!P:P,0)),"")</f>
        <v/>
      </c>
      <c r="I226" s="669" t="str">
        <f>IFERROR(INDEX('показатель 504-п'!J:J,MATCH('УУС'!N226,'показатель 504-п'!T:T,0)),"")</f>
        <v xml:space="preserve">4G хор</v>
      </c>
      <c r="J226" s="515"/>
      <c r="K226" s="515" t="s">
        <v>1998</v>
      </c>
      <c r="L226" s="670" t="s">
        <v>1603</v>
      </c>
      <c r="M226" s="670">
        <v>70182406104043</v>
      </c>
      <c r="N226" s="515">
        <v>771</v>
      </c>
      <c r="O226" s="379"/>
      <c r="P226" s="379"/>
      <c r="Q226" s="379"/>
      <c r="R226" s="379"/>
      <c r="S226" s="379"/>
      <c r="U226" s="379"/>
      <c r="V226" s="379"/>
    </row>
    <row r="227" ht="14.25">
      <c r="A227" s="502">
        <v>229</v>
      </c>
      <c r="B227" s="503" t="s">
        <v>305</v>
      </c>
      <c r="C227" s="503" t="s">
        <v>2022</v>
      </c>
      <c r="D227" s="515">
        <f>IFERROR(INDEX('показатель 504-п'!E:E,MATCH('УУС'!N227,'показатель 504-п'!T:T,0)),"")</f>
        <v>231</v>
      </c>
      <c r="E227" s="515" t="s">
        <v>1596</v>
      </c>
      <c r="F227" s="503" t="s">
        <v>940</v>
      </c>
      <c r="G227" s="494" t="str">
        <f>IFERROR(INDEX('УЦН 2.0'!H:H,MATCH('УУС'!N227,'УЦН 2.0'!L:L,0)),"")</f>
        <v/>
      </c>
      <c r="H227" s="494" t="str">
        <f>IFERROR(INDEX('ПРТС'!H:H,MATCH('УУС'!N245,'ПРТС'!P:P,0)),"")</f>
        <v/>
      </c>
      <c r="I227" s="669" t="str">
        <f>IFERROR(INDEX('показатель 504-п'!J:J,MATCH('УУС'!N227,'показатель 504-п'!T:T,0)),"")</f>
        <v xml:space="preserve">4G хор</v>
      </c>
      <c r="J227" s="515"/>
      <c r="K227" s="515" t="s">
        <v>1998</v>
      </c>
      <c r="L227" s="670" t="s">
        <v>1600</v>
      </c>
      <c r="M227" s="670">
        <v>70182406104063</v>
      </c>
      <c r="N227" s="515">
        <v>773</v>
      </c>
      <c r="O227" s="379"/>
      <c r="P227" s="379"/>
      <c r="Q227" s="379"/>
      <c r="R227" s="379"/>
      <c r="S227" s="379"/>
      <c r="U227" s="379"/>
      <c r="V227" s="379"/>
    </row>
    <row r="228" ht="14.25">
      <c r="A228" s="502">
        <v>230</v>
      </c>
      <c r="B228" s="503" t="s">
        <v>305</v>
      </c>
      <c r="C228" s="503" t="s">
        <v>2023</v>
      </c>
      <c r="D228" s="515">
        <f>IFERROR(INDEX('показатель 504-п'!E:E,MATCH('УУС'!N228,'показатель 504-п'!T:T,0)),"")</f>
        <v>197</v>
      </c>
      <c r="E228" s="515" t="s">
        <v>1596</v>
      </c>
      <c r="F228" s="503" t="s">
        <v>2024</v>
      </c>
      <c r="G228" s="494" t="str">
        <f>IFERROR(INDEX('УЦН 2.0'!H:H,MATCH('УУС'!N228,'УЦН 2.0'!L:L,0)),"")</f>
        <v/>
      </c>
      <c r="H228" s="494" t="str">
        <f>IFERROR(INDEX('ПРТС'!H:H,MATCH('УУС'!N246,'ПРТС'!P:P,0)),"")</f>
        <v/>
      </c>
      <c r="I228" s="669" t="str">
        <f>IFERROR(INDEX('показатель 504-п'!J:J,MATCH('УУС'!N228,'показатель 504-п'!T:T,0)),"")</f>
        <v xml:space="preserve">2G хор</v>
      </c>
      <c r="J228" s="515"/>
      <c r="K228" s="515" t="s">
        <v>1998</v>
      </c>
      <c r="L228" s="670" t="s">
        <v>1646</v>
      </c>
      <c r="M228" s="670">
        <v>70182406104037</v>
      </c>
      <c r="N228" s="515">
        <v>775</v>
      </c>
      <c r="O228" s="379"/>
      <c r="P228" s="379"/>
      <c r="Q228" s="379"/>
      <c r="R228" s="379"/>
      <c r="S228" s="379"/>
      <c r="U228" s="379"/>
      <c r="V228" s="379"/>
    </row>
    <row r="229" ht="14.25">
      <c r="A229" s="502">
        <v>231</v>
      </c>
      <c r="B229" s="503" t="s">
        <v>305</v>
      </c>
      <c r="C229" s="503" t="s">
        <v>2025</v>
      </c>
      <c r="D229" s="515">
        <f>IFERROR(INDEX('показатель 504-п'!E:E,MATCH('УУС'!N229,'показатель 504-п'!T:T,0)),"")</f>
        <v>50</v>
      </c>
      <c r="E229" s="515" t="s">
        <v>1596</v>
      </c>
      <c r="F229" s="503" t="s">
        <v>1021</v>
      </c>
      <c r="G229" s="494" t="str">
        <f>IFERROR(INDEX('УЦН 2.0'!H:H,MATCH('УУС'!N229,'УЦН 2.0'!L:L,0)),"")</f>
        <v/>
      </c>
      <c r="H229" s="494" t="str">
        <f>IFERROR(INDEX('ПРТС'!H:H,MATCH('УУС'!N247,'ПРТС'!P:P,0)),"")</f>
        <v/>
      </c>
      <c r="I229" s="669" t="str">
        <f>IFERROR(INDEX('показатель 504-п'!J:J,MATCH('УУС'!N229,'показатель 504-п'!T:T,0)),"")</f>
        <v xml:space="preserve">2G низ</v>
      </c>
      <c r="J229" s="515"/>
      <c r="K229" s="515" t="s">
        <v>1998</v>
      </c>
      <c r="L229" s="670" t="s">
        <v>1646</v>
      </c>
      <c r="M229" s="670">
        <v>70182406104025</v>
      </c>
      <c r="N229" s="515">
        <v>778</v>
      </c>
      <c r="O229" s="379"/>
      <c r="P229" s="379"/>
      <c r="Q229" s="379"/>
      <c r="R229" s="379"/>
      <c r="S229" s="379"/>
      <c r="U229" s="379"/>
      <c r="V229" s="379"/>
    </row>
    <row r="230" ht="14.25">
      <c r="A230" s="502">
        <v>232</v>
      </c>
      <c r="B230" s="503" t="s">
        <v>305</v>
      </c>
      <c r="C230" s="503" t="s">
        <v>2026</v>
      </c>
      <c r="D230" s="515">
        <f>IFERROR(INDEX('показатель 504-п'!E:E,MATCH('УУС'!N230,'показатель 504-п'!T:T,0)),"")</f>
        <v>153</v>
      </c>
      <c r="E230" s="515" t="s">
        <v>1596</v>
      </c>
      <c r="F230" s="503" t="s">
        <v>1044</v>
      </c>
      <c r="G230" s="494" t="str">
        <f>IFERROR(INDEX('УЦН 2.0'!H:H,MATCH('УУС'!N230,'УЦН 2.0'!L:L,0)),"")</f>
        <v/>
      </c>
      <c r="H230" s="494">
        <f>IFERROR(INDEX('ПРТС'!H:H,MATCH('УУС'!N248,'ПРТС'!P:P,0)),"")</f>
        <v>2019</v>
      </c>
      <c r="I230" s="669" t="str">
        <f>IFERROR(INDEX('показатель 504-п'!J:J,MATCH('УУС'!N230,'показатель 504-п'!T:T,0)),"")</f>
        <v xml:space="preserve">3G хор</v>
      </c>
      <c r="J230" s="515"/>
      <c r="K230" s="515" t="s">
        <v>1998</v>
      </c>
      <c r="L230" s="670" t="s">
        <v>1600</v>
      </c>
      <c r="M230" s="670">
        <v>70182400240228</v>
      </c>
      <c r="N230" s="515">
        <v>779</v>
      </c>
      <c r="O230" s="379"/>
      <c r="P230" s="379"/>
      <c r="Q230" s="379"/>
      <c r="R230" s="379"/>
      <c r="S230" s="379"/>
      <c r="T230" s="379"/>
      <c r="U230" s="379"/>
      <c r="V230" s="379"/>
    </row>
    <row r="231" ht="14.25">
      <c r="A231" s="502">
        <v>233</v>
      </c>
      <c r="B231" s="503" t="s">
        <v>305</v>
      </c>
      <c r="C231" s="503" t="s">
        <v>2027</v>
      </c>
      <c r="D231" s="515">
        <f>IFERROR(INDEX('показатель 504-п'!E:E,MATCH('УУС'!N231,'показатель 504-п'!T:T,0)),"")</f>
        <v>53</v>
      </c>
      <c r="E231" s="515" t="s">
        <v>1596</v>
      </c>
      <c r="F231" s="503" t="s">
        <v>2028</v>
      </c>
      <c r="G231" s="494" t="str">
        <f>IFERROR(INDEX('УЦН 2.0'!H:H,MATCH('УУС'!N231,'УЦН 2.0'!L:L,0)),"")</f>
        <v/>
      </c>
      <c r="H231" s="494" t="str">
        <f>IFERROR(INDEX('ПРТС'!H:H,MATCH('УУС'!N249,'ПРТС'!P:P,0)),"")</f>
        <v/>
      </c>
      <c r="I231" s="669" t="str">
        <f>IFERROR(INDEX('показатель 504-п'!J:J,MATCH('УУС'!N231,'показатель 504-п'!T:T,0)),"")</f>
        <v xml:space="preserve">2G хор</v>
      </c>
      <c r="J231" s="515"/>
      <c r="K231" s="515" t="s">
        <v>1998</v>
      </c>
      <c r="L231" s="670" t="s">
        <v>1646</v>
      </c>
      <c r="M231" s="670">
        <v>70182406104057</v>
      </c>
      <c r="N231" s="515">
        <v>781</v>
      </c>
      <c r="O231" s="379"/>
      <c r="P231" s="379"/>
      <c r="Q231" s="379"/>
      <c r="R231" s="379"/>
      <c r="S231" s="379"/>
      <c r="U231" s="379"/>
      <c r="V231" s="379"/>
    </row>
    <row r="232" ht="14.25">
      <c r="A232" s="502">
        <v>234</v>
      </c>
      <c r="B232" s="503" t="s">
        <v>305</v>
      </c>
      <c r="C232" s="503" t="s">
        <v>2029</v>
      </c>
      <c r="D232" s="515">
        <f>IFERROR(INDEX('показатель 504-п'!E:E,MATCH('УУС'!N232,'показатель 504-п'!T:T,0)),"")</f>
        <v>248</v>
      </c>
      <c r="E232" s="515" t="s">
        <v>1596</v>
      </c>
      <c r="F232" s="503" t="s">
        <v>2030</v>
      </c>
      <c r="G232" s="494" t="str">
        <f>IFERROR(INDEX('УЦН 2.0'!H:H,MATCH('УУС'!N232,'УЦН 2.0'!L:L,0)),"")</f>
        <v/>
      </c>
      <c r="H232" s="494" t="str">
        <f>IFERROR(INDEX('ПРТС'!H:H,MATCH('УУС'!N250,'ПРТС'!P:P,0)),"")</f>
        <v/>
      </c>
      <c r="I232" s="669" t="str">
        <f>IFERROR(INDEX('показатель 504-п'!J:J,MATCH('УУС'!N232,'показатель 504-п'!T:T,0)),"")</f>
        <v xml:space="preserve">2G хор</v>
      </c>
      <c r="J232" s="515"/>
      <c r="K232" s="515" t="s">
        <v>1998</v>
      </c>
      <c r="L232" s="670" t="s">
        <v>1603</v>
      </c>
      <c r="M232" s="670">
        <v>70182406104053</v>
      </c>
      <c r="N232" s="515">
        <v>784</v>
      </c>
      <c r="O232" s="379"/>
      <c r="P232" s="379"/>
      <c r="Q232" s="379"/>
      <c r="R232" s="379"/>
      <c r="S232" s="379"/>
      <c r="U232" s="379"/>
      <c r="V232" s="379"/>
    </row>
    <row r="233" ht="14.25">
      <c r="A233" s="502">
        <v>235</v>
      </c>
      <c r="B233" s="503" t="s">
        <v>114</v>
      </c>
      <c r="C233" s="503" t="s">
        <v>2031</v>
      </c>
      <c r="D233" s="515">
        <f>IFERROR(INDEX('показатель 504-п'!E:E,MATCH('УУС'!N233,'показатель 504-п'!T:T,0)),"")</f>
        <v>809</v>
      </c>
      <c r="E233" s="515" t="s">
        <v>1596</v>
      </c>
      <c r="F233" s="503" t="s">
        <v>2032</v>
      </c>
      <c r="G233" s="494" t="str">
        <f>IFERROR(INDEX('УЦН 2.0'!H:H,MATCH('УУС'!N233,'УЦН 2.0'!L:L,0)),"")</f>
        <v/>
      </c>
      <c r="H233" s="494" t="str">
        <f>IFERROR(INDEX('ПРТС'!H:H,MATCH('УУС'!N253,'ПРТС'!P:P,0)),"")</f>
        <v/>
      </c>
      <c r="I233" s="669" t="str">
        <f>IFERROR(INDEX('показатель 504-п'!J:J,MATCH('УУС'!N233,'показатель 504-п'!T:T,0)),"")</f>
        <v xml:space="preserve">3G хор</v>
      </c>
      <c r="J233" s="515" t="s">
        <v>1641</v>
      </c>
      <c r="K233" s="515" t="s">
        <v>2033</v>
      </c>
      <c r="L233" s="670" t="s">
        <v>1603</v>
      </c>
      <c r="M233" s="670">
        <v>70182403701033</v>
      </c>
      <c r="N233" s="515">
        <v>798</v>
      </c>
      <c r="O233" s="379"/>
      <c r="P233" s="379"/>
      <c r="Q233" s="379"/>
      <c r="R233" s="379"/>
      <c r="S233" s="379"/>
      <c r="U233" s="379"/>
      <c r="V233" s="379"/>
    </row>
    <row r="234" ht="14.25">
      <c r="A234" s="502">
        <v>236</v>
      </c>
      <c r="B234" s="503" t="s">
        <v>114</v>
      </c>
      <c r="C234" s="503" t="s">
        <v>2034</v>
      </c>
      <c r="D234" s="515">
        <f>IFERROR(INDEX('показатель 504-п'!E:E,MATCH('УУС'!N234,'показатель 504-п'!T:T,0)),"")</f>
        <v>28</v>
      </c>
      <c r="E234" s="515" t="s">
        <v>1596</v>
      </c>
      <c r="F234" s="503" t="s">
        <v>2035</v>
      </c>
      <c r="G234" s="494" t="str">
        <f>IFERROR(INDEX('УЦН 2.0'!H:H,MATCH('УУС'!N234,'УЦН 2.0'!L:L,0)),"")</f>
        <v/>
      </c>
      <c r="H234" s="494" t="str">
        <f>IFERROR(INDEX('ПРТС'!H:H,MATCH('УУС'!N255,'ПРТС'!P:P,0)),"")</f>
        <v/>
      </c>
      <c r="I234" s="669" t="str">
        <f>IFERROR(INDEX('показатель 504-п'!J:J,MATCH('УУС'!N234,'показатель 504-п'!T:T,0)),"")</f>
        <v>-</v>
      </c>
      <c r="J234" s="515" t="s">
        <v>1637</v>
      </c>
      <c r="K234" s="515" t="s">
        <v>2033</v>
      </c>
      <c r="L234" s="670" t="s">
        <v>1603</v>
      </c>
      <c r="M234" s="670">
        <v>70182403701002</v>
      </c>
      <c r="N234" s="515">
        <v>804</v>
      </c>
      <c r="O234" s="379"/>
      <c r="P234" s="379"/>
      <c r="Q234" s="379"/>
      <c r="R234" s="379"/>
      <c r="S234" s="379"/>
      <c r="U234" s="379"/>
      <c r="V234" s="379"/>
    </row>
    <row r="235" ht="14.25">
      <c r="A235" s="502">
        <v>237</v>
      </c>
      <c r="B235" s="503" t="s">
        <v>114</v>
      </c>
      <c r="C235" s="503" t="s">
        <v>2036</v>
      </c>
      <c r="D235" s="515">
        <f>IFERROR(INDEX('показатель 504-п'!E:E,MATCH('УУС'!N235,'показатель 504-п'!T:T,0)),"")</f>
        <v>433</v>
      </c>
      <c r="E235" s="515" t="s">
        <v>1596</v>
      </c>
      <c r="F235" s="503" t="s">
        <v>2037</v>
      </c>
      <c r="G235" s="494" t="str">
        <f>IFERROR(INDEX('УЦН 2.0'!H:H,MATCH('УУС'!N235,'УЦН 2.0'!L:L,0)),"")</f>
        <v/>
      </c>
      <c r="H235" s="494" t="str">
        <f>IFERROR(INDEX('ПРТС'!H:H,MATCH('УУС'!N256,'ПРТС'!P:P,0)),"")</f>
        <v/>
      </c>
      <c r="I235" s="669" t="str">
        <f>IFERROR(INDEX('показатель 504-п'!J:J,MATCH('УУС'!N235,'показатель 504-п'!T:T,0)),"")</f>
        <v xml:space="preserve">4G хор</v>
      </c>
      <c r="J235" s="515" t="s">
        <v>1641</v>
      </c>
      <c r="K235" s="515" t="s">
        <v>2033</v>
      </c>
      <c r="L235" s="670" t="s">
        <v>1603</v>
      </c>
      <c r="M235" s="670">
        <v>70182403701037</v>
      </c>
      <c r="N235" s="515">
        <v>809</v>
      </c>
      <c r="O235" s="379"/>
      <c r="P235" s="379"/>
      <c r="Q235" s="379"/>
      <c r="R235" s="379"/>
      <c r="S235" s="379"/>
      <c r="U235" s="379"/>
      <c r="V235" s="379"/>
    </row>
    <row r="236" ht="14.25">
      <c r="A236" s="502">
        <v>238</v>
      </c>
      <c r="B236" s="503" t="s">
        <v>114</v>
      </c>
      <c r="C236" s="503" t="s">
        <v>2038</v>
      </c>
      <c r="D236" s="515">
        <f>IFERROR(INDEX('показатель 504-п'!E:E,MATCH('УУС'!N236,'показатель 504-п'!T:T,0)),"")</f>
        <v>51</v>
      </c>
      <c r="E236" s="515" t="s">
        <v>1596</v>
      </c>
      <c r="F236" s="503" t="s">
        <v>2039</v>
      </c>
      <c r="G236" s="494" t="str">
        <f>IFERROR(INDEX('УЦН 2.0'!H:H,MATCH('УУС'!N236,'УЦН 2.0'!L:L,0)),"")</f>
        <v/>
      </c>
      <c r="H236" s="494" t="str">
        <f>IFERROR(INDEX('ПРТС'!H:H,MATCH('УУС'!N258,'ПРТС'!P:P,0)),"")</f>
        <v/>
      </c>
      <c r="I236" s="669" t="str">
        <f>IFERROR(INDEX('показатель 504-п'!J:J,MATCH('УУС'!N236,'показатель 504-п'!T:T,0)),"")</f>
        <v xml:space="preserve">2G низ</v>
      </c>
      <c r="J236" s="515" t="s">
        <v>1641</v>
      </c>
      <c r="K236" s="515" t="s">
        <v>2033</v>
      </c>
      <c r="L236" s="670" t="s">
        <v>1603</v>
      </c>
      <c r="M236" s="670">
        <v>70182403701003</v>
      </c>
      <c r="N236" s="515">
        <v>814</v>
      </c>
      <c r="O236" s="379"/>
      <c r="P236" s="379"/>
      <c r="Q236" s="379"/>
      <c r="R236" s="379"/>
      <c r="S236" s="379"/>
      <c r="U236" s="379"/>
      <c r="V236" s="379"/>
    </row>
    <row r="237" ht="14.25">
      <c r="A237" s="502">
        <v>239</v>
      </c>
      <c r="B237" s="503" t="s">
        <v>114</v>
      </c>
      <c r="C237" s="503" t="s">
        <v>2040</v>
      </c>
      <c r="D237" s="515">
        <f>IFERROR(INDEX('показатель 504-п'!E:E,MATCH('УУС'!N237,'показатель 504-п'!T:T,0)),"")</f>
        <v>285</v>
      </c>
      <c r="E237" s="515" t="s">
        <v>1596</v>
      </c>
      <c r="F237" s="503" t="s">
        <v>818</v>
      </c>
      <c r="G237" s="494" t="str">
        <f>IFERROR(INDEX('УЦН 2.0'!H:H,MATCH('УУС'!N237,'УЦН 2.0'!L:L,0)),"")</f>
        <v/>
      </c>
      <c r="H237" s="494" t="str">
        <f>IFERROR(INDEX('ПРТС'!H:H,MATCH('УУС'!N259,'ПРТС'!P:P,0)),"")</f>
        <v/>
      </c>
      <c r="I237" s="669" t="str">
        <f>IFERROR(INDEX('показатель 504-п'!J:J,MATCH('УУС'!N237,'показатель 504-п'!T:T,0)),"")</f>
        <v xml:space="preserve">2G хор</v>
      </c>
      <c r="J237" s="515" t="s">
        <v>1641</v>
      </c>
      <c r="K237" s="515" t="s">
        <v>2033</v>
      </c>
      <c r="L237" s="670" t="s">
        <v>1603</v>
      </c>
      <c r="M237" s="670">
        <v>70182403701041</v>
      </c>
      <c r="N237" s="515">
        <v>818</v>
      </c>
      <c r="O237" s="379"/>
      <c r="P237" s="379"/>
      <c r="Q237" s="379"/>
      <c r="R237" s="379"/>
      <c r="S237" s="379"/>
      <c r="T237" s="379"/>
      <c r="U237" s="379"/>
      <c r="V237" s="379"/>
    </row>
    <row r="238" ht="14.25">
      <c r="A238" s="502">
        <v>240</v>
      </c>
      <c r="B238" s="503" t="s">
        <v>37</v>
      </c>
      <c r="C238" s="503" t="s">
        <v>2041</v>
      </c>
      <c r="D238" s="515">
        <f>IFERROR(INDEX('показатель 504-п'!E:E,MATCH('УУС'!N238,'показатель 504-п'!T:T,0)),"")</f>
        <v>15</v>
      </c>
      <c r="E238" s="515" t="s">
        <v>1607</v>
      </c>
      <c r="F238" s="503" t="s">
        <v>896</v>
      </c>
      <c r="G238" s="494" t="str">
        <f>IFERROR(INDEX('УЦН 2.0'!H:H,MATCH('УУС'!N238,'УЦН 2.0'!L:L,0)),"")</f>
        <v/>
      </c>
      <c r="H238" s="494" t="str">
        <f>IFERROR(INDEX('ПРТС'!H:H,MATCH('УУС'!N260,'ПРТС'!P:P,0)),"")</f>
        <v/>
      </c>
      <c r="I238" s="669" t="str">
        <f>IFERROR(INDEX('показатель 504-п'!J:J,MATCH('УУС'!N238,'показатель 504-п'!T:T,0)),"")</f>
        <v>-</v>
      </c>
      <c r="J238" s="515" t="s">
        <v>1637</v>
      </c>
      <c r="K238" s="515" t="s">
        <v>156</v>
      </c>
      <c r="L238" s="670" t="s">
        <v>1608</v>
      </c>
      <c r="M238" s="670">
        <v>6012400001088</v>
      </c>
      <c r="N238" s="508">
        <v>826</v>
      </c>
      <c r="O238" s="379"/>
      <c r="P238" s="379"/>
      <c r="Q238" s="379"/>
      <c r="R238" s="379"/>
      <c r="S238" s="379"/>
      <c r="U238" s="379"/>
      <c r="V238" s="379"/>
    </row>
    <row r="239" ht="14.25">
      <c r="A239" s="502">
        <v>241</v>
      </c>
      <c r="B239" s="503" t="s">
        <v>37</v>
      </c>
      <c r="C239" s="503" t="s">
        <v>2042</v>
      </c>
      <c r="D239" s="515">
        <f>IFERROR(INDEX('показатель 504-п'!E:E,MATCH('УУС'!N239,'показатель 504-п'!T:T,0)),"")</f>
        <v>119</v>
      </c>
      <c r="E239" s="515" t="s">
        <v>1607</v>
      </c>
      <c r="F239" s="503" t="s">
        <v>2043</v>
      </c>
      <c r="G239" s="494">
        <f>IFERROR(INDEX('УЦН 2.0'!H:H,MATCH('УУС'!N239,'УЦН 2.0'!L:L,0)),"")</f>
        <v>2024</v>
      </c>
      <c r="H239" s="494" t="str">
        <f>IFERROR(INDEX('ПРТС'!H:H,MATCH('УУС'!N262,'ПРТС'!P:P,0)),"")</f>
        <v/>
      </c>
      <c r="I239" s="669" t="str">
        <f>IFERROR(INDEX('показатель 504-п'!J:J,MATCH('УУС'!N239,'показатель 504-п'!T:T,0)),"")</f>
        <v>-</v>
      </c>
      <c r="J239" s="502" t="s">
        <v>1637</v>
      </c>
      <c r="K239" s="515" t="s">
        <v>156</v>
      </c>
      <c r="L239" s="670" t="s">
        <v>1608</v>
      </c>
      <c r="M239" s="670">
        <v>6012400001279</v>
      </c>
      <c r="N239" s="508">
        <v>838</v>
      </c>
      <c r="O239" s="379"/>
      <c r="P239" s="379"/>
      <c r="Q239" s="379"/>
      <c r="R239" s="379"/>
      <c r="S239" s="379"/>
      <c r="U239" s="379"/>
      <c r="V239" s="379"/>
    </row>
    <row r="240" ht="14.25">
      <c r="A240" s="502">
        <v>242</v>
      </c>
      <c r="B240" s="503" t="s">
        <v>324</v>
      </c>
      <c r="C240" s="503" t="s">
        <v>2044</v>
      </c>
      <c r="D240" s="515">
        <f>IFERROR(INDEX('показатель 504-п'!E:E,MATCH('УУС'!N240,'показатель 504-п'!T:T,0)),"")</f>
        <v>399</v>
      </c>
      <c r="E240" s="515" t="s">
        <v>1596</v>
      </c>
      <c r="F240" s="503" t="s">
        <v>2045</v>
      </c>
      <c r="G240" s="494" t="str">
        <f>IFERROR(INDEX('УЦН 2.0'!H:H,MATCH('УУС'!N240,'УЦН 2.0'!L:L,0)),"")</f>
        <v/>
      </c>
      <c r="H240" s="494">
        <f>IFERROR(INDEX('ПРТС'!H:H,MATCH('УУС'!N263,'ПРТС'!P:P,0)),"")</f>
        <v>2020</v>
      </c>
      <c r="I240" s="669" t="str">
        <f>IFERROR(INDEX('показатель 504-п'!J:J,MATCH('УУС'!N240,'показатель 504-п'!T:T,0)),"")</f>
        <v xml:space="preserve">4G хор</v>
      </c>
      <c r="J240" s="502"/>
      <c r="K240" s="515" t="s">
        <v>2046</v>
      </c>
      <c r="L240" s="670" t="s">
        <v>1603</v>
      </c>
      <c r="M240" s="670">
        <v>70182405405003</v>
      </c>
      <c r="N240" s="515">
        <v>841</v>
      </c>
      <c r="O240" s="379"/>
      <c r="P240" s="379"/>
      <c r="Q240" s="379"/>
      <c r="R240" s="379"/>
      <c r="S240" s="379"/>
      <c r="U240" s="379"/>
      <c r="V240" s="379"/>
    </row>
    <row r="241" ht="14.25">
      <c r="A241" s="502">
        <v>243</v>
      </c>
      <c r="B241" s="503" t="s">
        <v>324</v>
      </c>
      <c r="C241" s="503" t="s">
        <v>2047</v>
      </c>
      <c r="D241" s="515">
        <f>IFERROR(INDEX('показатель 504-п'!E:E,MATCH('УУС'!N241,'показатель 504-п'!T:T,0)),"")</f>
        <v>19</v>
      </c>
      <c r="E241" s="515" t="s">
        <v>1596</v>
      </c>
      <c r="F241" s="503" t="s">
        <v>2048</v>
      </c>
      <c r="G241" s="494" t="str">
        <f>IFERROR(INDEX('УЦН 2.0'!H:H,MATCH('УУС'!N241,'УЦН 2.0'!L:L,0)),"")</f>
        <v/>
      </c>
      <c r="H241" s="494">
        <f>IFERROR(INDEX('ПРТС'!H:H,MATCH('УУС'!N264,'ПРТС'!P:P,0)),"")</f>
        <v>2024</v>
      </c>
      <c r="I241" s="669" t="str">
        <f>IFERROR(INDEX('показатель 504-п'!J:J,MATCH('УУС'!N241,'показатель 504-п'!T:T,0)),"")</f>
        <v xml:space="preserve">2G низ</v>
      </c>
      <c r="J241" s="515"/>
      <c r="K241" s="515" t="s">
        <v>2046</v>
      </c>
      <c r="L241" s="670" t="s">
        <v>1600</v>
      </c>
      <c r="M241" s="670">
        <v>70182405405024</v>
      </c>
      <c r="N241" s="515">
        <v>843</v>
      </c>
      <c r="O241" s="379"/>
      <c r="P241" s="379"/>
      <c r="Q241" s="379"/>
      <c r="R241" s="379"/>
      <c r="S241" s="379"/>
      <c r="U241" s="379"/>
      <c r="V241" s="379"/>
    </row>
    <row r="242" ht="14.25">
      <c r="A242" s="502">
        <v>244</v>
      </c>
      <c r="B242" s="503" t="s">
        <v>324</v>
      </c>
      <c r="C242" s="503" t="s">
        <v>2049</v>
      </c>
      <c r="D242" s="515">
        <f>IFERROR(INDEX('показатель 504-п'!E:E,MATCH('УУС'!N242,'показатель 504-п'!T:T,0)),"")</f>
        <v>22</v>
      </c>
      <c r="E242" s="515" t="s">
        <v>1596</v>
      </c>
      <c r="F242" s="503" t="s">
        <v>1757</v>
      </c>
      <c r="G242" s="494" t="str">
        <f>IFERROR(INDEX('УЦН 2.0'!H:H,MATCH('УУС'!N242,'УЦН 2.0'!L:L,0)),"")</f>
        <v/>
      </c>
      <c r="H242" s="494" t="str">
        <f>IFERROR(INDEX('ПРТС'!H:H,MATCH('УУС'!N265,'ПРТС'!P:P,0)),"")</f>
        <v/>
      </c>
      <c r="I242" s="669" t="str">
        <f>IFERROR(INDEX('показатель 504-п'!J:J,MATCH('УУС'!N242,'показатель 504-п'!T:T,0)),"")</f>
        <v>-</v>
      </c>
      <c r="J242" s="515"/>
      <c r="K242" s="515" t="s">
        <v>2046</v>
      </c>
      <c r="L242" s="670" t="s">
        <v>1600</v>
      </c>
      <c r="M242" s="670">
        <v>70182405405008</v>
      </c>
      <c r="N242" s="515">
        <v>845</v>
      </c>
      <c r="O242" s="379"/>
      <c r="P242" s="379"/>
      <c r="Q242" s="379"/>
      <c r="R242" s="379"/>
      <c r="S242" s="379"/>
      <c r="U242" s="379"/>
      <c r="V242" s="379"/>
    </row>
    <row r="243" ht="14.25">
      <c r="A243" s="502">
        <v>245</v>
      </c>
      <c r="B243" s="503" t="s">
        <v>324</v>
      </c>
      <c r="C243" s="503" t="s">
        <v>1617</v>
      </c>
      <c r="D243" s="515">
        <f>IFERROR(INDEX('показатель 504-п'!E:E,MATCH('УУС'!N243,'показатель 504-п'!T:T,0)),"")</f>
        <v>54</v>
      </c>
      <c r="E243" s="515" t="s">
        <v>1596</v>
      </c>
      <c r="F243" s="503" t="s">
        <v>2050</v>
      </c>
      <c r="G243" s="494" t="str">
        <f>IFERROR(INDEX('УЦН 2.0'!H:H,MATCH('УУС'!N243,'УЦН 2.0'!L:L,0)),"")</f>
        <v/>
      </c>
      <c r="H243" s="494" t="str">
        <f>IFERROR(INDEX('ПРТС'!H:H,MATCH('УУС'!N266,'ПРТС'!P:P,0)),"")</f>
        <v/>
      </c>
      <c r="I243" s="669" t="str">
        <f>IFERROR(INDEX('показатель 504-п'!J:J,MATCH('УУС'!N243,'показатель 504-п'!T:T,0)),"")</f>
        <v xml:space="preserve">2G низ</v>
      </c>
      <c r="J243" s="515"/>
      <c r="K243" s="515" t="s">
        <v>2046</v>
      </c>
      <c r="L243" s="670" t="s">
        <v>1600</v>
      </c>
      <c r="M243" s="670">
        <v>70182405706007</v>
      </c>
      <c r="N243" s="515">
        <v>850</v>
      </c>
      <c r="O243" s="379"/>
      <c r="P243" s="379"/>
      <c r="Q243" s="379"/>
      <c r="R243" s="379"/>
      <c r="S243" s="379"/>
      <c r="U243" s="379"/>
      <c r="V243" s="379"/>
    </row>
    <row r="244" ht="14.25">
      <c r="A244" s="502">
        <v>246</v>
      </c>
      <c r="B244" s="503" t="s">
        <v>324</v>
      </c>
      <c r="C244" s="503" t="s">
        <v>2051</v>
      </c>
      <c r="D244" s="515">
        <f>IFERROR(INDEX('показатель 504-п'!E:E,MATCH('УУС'!N244,'показатель 504-п'!T:T,0)),"")</f>
        <v>10</v>
      </c>
      <c r="E244" s="515" t="s">
        <v>1596</v>
      </c>
      <c r="F244" s="503" t="s">
        <v>2052</v>
      </c>
      <c r="G244" s="494" t="str">
        <f>IFERROR(INDEX('УЦН 2.0'!H:H,MATCH('УУС'!N244,'УЦН 2.0'!L:L,0)),"")</f>
        <v/>
      </c>
      <c r="H244" s="494">
        <f>IFERROR(INDEX('ПРТС'!H:H,MATCH('УУС'!N267,'ПРТС'!P:P,0)),"")</f>
        <v>2022</v>
      </c>
      <c r="I244" s="669" t="str">
        <f>IFERROR(INDEX('показатель 504-п'!J:J,MATCH('УУС'!N244,'показатель 504-п'!T:T,0)),"")</f>
        <v xml:space="preserve">2G низ</v>
      </c>
      <c r="J244" s="515"/>
      <c r="K244" s="515" t="s">
        <v>2046</v>
      </c>
      <c r="L244" s="670" t="s">
        <v>1600</v>
      </c>
      <c r="M244" s="670">
        <v>70182405706010</v>
      </c>
      <c r="N244" s="515">
        <v>857</v>
      </c>
      <c r="O244" s="379"/>
      <c r="P244" s="379"/>
      <c r="Q244" s="379"/>
      <c r="R244" s="379"/>
      <c r="S244" s="379"/>
      <c r="T244" s="379"/>
      <c r="U244" s="379"/>
      <c r="V244" s="379"/>
    </row>
    <row r="245" ht="14.25">
      <c r="A245" s="502">
        <v>247</v>
      </c>
      <c r="B245" s="503" t="s">
        <v>324</v>
      </c>
      <c r="C245" s="503" t="s">
        <v>2053</v>
      </c>
      <c r="D245" s="515">
        <f>IFERROR(INDEX('показатель 504-п'!E:E,MATCH('УУС'!N245,'показатель 504-п'!T:T,0)),"")</f>
        <v>65</v>
      </c>
      <c r="E245" s="515" t="s">
        <v>1596</v>
      </c>
      <c r="F245" s="503" t="s">
        <v>2054</v>
      </c>
      <c r="G245" s="494" t="str">
        <f>IFERROR(INDEX('УЦН 2.0'!H:H,MATCH('УУС'!N245,'УЦН 2.0'!L:L,0)),"")</f>
        <v/>
      </c>
      <c r="H245" s="494" t="str">
        <f>IFERROR(INDEX('ПРТС'!H:H,MATCH('УУС'!N268,'ПРТС'!P:P,0)),"")</f>
        <v/>
      </c>
      <c r="I245" s="669" t="str">
        <f>IFERROR(INDEX('показатель 504-п'!J:J,MATCH('УУС'!N245,'показатель 504-п'!T:T,0)),"")</f>
        <v xml:space="preserve">2G низ</v>
      </c>
      <c r="J245" s="515"/>
      <c r="K245" s="515" t="s">
        <v>2046</v>
      </c>
      <c r="L245" s="670" t="s">
        <v>1600</v>
      </c>
      <c r="M245" s="670">
        <v>70182400240176</v>
      </c>
      <c r="N245" s="515">
        <v>859</v>
      </c>
      <c r="O245" s="379"/>
      <c r="P245" s="379"/>
      <c r="Q245" s="379"/>
      <c r="R245" s="379"/>
      <c r="S245" s="379"/>
      <c r="U245" s="379"/>
      <c r="V245" s="379"/>
    </row>
    <row r="246" ht="14.25">
      <c r="A246" s="502">
        <v>248</v>
      </c>
      <c r="B246" s="503" t="s">
        <v>118</v>
      </c>
      <c r="C246" s="503" t="s">
        <v>2055</v>
      </c>
      <c r="D246" s="515">
        <f>IFERROR(INDEX('показатель 504-п'!E:E,MATCH('УУС'!N246,'показатель 504-п'!T:T,0)),"")</f>
        <v>90</v>
      </c>
      <c r="E246" s="515" t="s">
        <v>1596</v>
      </c>
      <c r="F246" s="503" t="s">
        <v>2056</v>
      </c>
      <c r="G246" s="494" t="str">
        <f>IFERROR(INDEX('УЦН 2.0'!H:H,MATCH('УУС'!N246,'УЦН 2.0'!L:L,0)),"")</f>
        <v/>
      </c>
      <c r="H246" s="494" t="str">
        <f>IFERROR(INDEX('ПРТС'!H:H,MATCH('УУС'!N270,'ПРТС'!P:P,0)),"")</f>
        <v/>
      </c>
      <c r="I246" s="669" t="str">
        <f>IFERROR(INDEX('показатель 504-п'!J:J,MATCH('УУС'!N246,'показатель 504-п'!T:T,0)),"")</f>
        <v>-</v>
      </c>
      <c r="J246" s="515" t="s">
        <v>1641</v>
      </c>
      <c r="K246" s="515" t="s">
        <v>2057</v>
      </c>
      <c r="L246" s="670" t="s">
        <v>1603</v>
      </c>
      <c r="M246" s="670">
        <v>70182403401002</v>
      </c>
      <c r="N246" s="515">
        <v>873</v>
      </c>
      <c r="O246" s="379"/>
      <c r="P246" s="379"/>
      <c r="Q246" s="379"/>
      <c r="R246" s="379"/>
      <c r="S246" s="379"/>
      <c r="U246" s="379"/>
      <c r="V246" s="379"/>
    </row>
    <row r="247" ht="14.25">
      <c r="A247" s="502">
        <v>249</v>
      </c>
      <c r="B247" s="503" t="s">
        <v>118</v>
      </c>
      <c r="C247" s="503" t="s">
        <v>1705</v>
      </c>
      <c r="D247" s="515">
        <f>IFERROR(INDEX('показатель 504-п'!E:E,MATCH('УУС'!N247,'показатель 504-п'!T:T,0)),"")</f>
        <v>40</v>
      </c>
      <c r="E247" s="515" t="s">
        <v>1596</v>
      </c>
      <c r="F247" s="503" t="s">
        <v>2058</v>
      </c>
      <c r="G247" s="494" t="str">
        <f>IFERROR(INDEX('УЦН 2.0'!H:H,MATCH('УУС'!N247,'УЦН 2.0'!L:L,0)),"")</f>
        <v/>
      </c>
      <c r="H247" s="494" t="str">
        <f>IFERROR(INDEX('ПРТС'!H:H,MATCH('УУС'!N271,'ПРТС'!P:P,0)),"")</f>
        <v/>
      </c>
      <c r="I247" s="669" t="str">
        <f>IFERROR(INDEX('показатель 504-п'!J:J,MATCH('УУС'!N247,'показатель 504-п'!T:T,0)),"")</f>
        <v>-</v>
      </c>
      <c r="J247" s="668" t="s">
        <v>1641</v>
      </c>
      <c r="K247" s="515" t="s">
        <v>2057</v>
      </c>
      <c r="L247" s="670" t="s">
        <v>1603</v>
      </c>
      <c r="M247" s="670">
        <v>70182403401012</v>
      </c>
      <c r="N247" s="515">
        <v>874</v>
      </c>
      <c r="O247" s="379"/>
      <c r="P247" s="379"/>
      <c r="Q247" s="379"/>
      <c r="R247" s="379"/>
      <c r="S247" s="379"/>
      <c r="U247" s="379"/>
      <c r="V247" s="379"/>
    </row>
    <row r="248" ht="14.25">
      <c r="A248" s="502">
        <v>250</v>
      </c>
      <c r="B248" s="503" t="s">
        <v>118</v>
      </c>
      <c r="C248" s="503" t="s">
        <v>2059</v>
      </c>
      <c r="D248" s="515">
        <f>IFERROR(INDEX('показатель 504-п'!E:E,MATCH('УУС'!N248,'показатель 504-п'!T:T,0)),"")</f>
        <v>732</v>
      </c>
      <c r="E248" s="515" t="s">
        <v>1596</v>
      </c>
      <c r="F248" s="503" t="s">
        <v>2060</v>
      </c>
      <c r="G248" s="494" t="str">
        <f>IFERROR(INDEX('УЦН 2.0'!H:H,MATCH('УУС'!N248,'УЦН 2.0'!L:L,0)),"")</f>
        <v/>
      </c>
      <c r="H248" s="494" t="str">
        <f>IFERROR(INDEX('ПРТС'!H:H,MATCH('УУС'!N273,'ПРТС'!P:P,0)),"")</f>
        <v/>
      </c>
      <c r="I248" s="669" t="str">
        <f>IFERROR(INDEX('показатель 504-п'!J:J,MATCH('УУС'!N248,'показатель 504-п'!T:T,0)),"")</f>
        <v xml:space="preserve">4G хор</v>
      </c>
      <c r="J248" s="515" t="s">
        <v>1641</v>
      </c>
      <c r="K248" s="515" t="s">
        <v>2057</v>
      </c>
      <c r="L248" s="670" t="s">
        <v>1603</v>
      </c>
      <c r="M248" s="670">
        <v>70182403401006</v>
      </c>
      <c r="N248" s="515">
        <v>877</v>
      </c>
      <c r="O248" s="379"/>
      <c r="P248" s="379"/>
      <c r="Q248" s="379"/>
      <c r="R248" s="379"/>
      <c r="S248" s="379"/>
      <c r="U248" s="379"/>
      <c r="V248" s="379"/>
    </row>
    <row r="249" ht="14.25">
      <c r="A249" s="502">
        <v>251</v>
      </c>
      <c r="B249" s="503" t="s">
        <v>118</v>
      </c>
      <c r="C249" s="503" t="s">
        <v>2061</v>
      </c>
      <c r="D249" s="515">
        <f>IFERROR(INDEX('показатель 504-п'!E:E,MATCH('УУС'!N249,'показатель 504-п'!T:T,0)),"")</f>
        <v>205</v>
      </c>
      <c r="E249" s="515" t="s">
        <v>1596</v>
      </c>
      <c r="F249" s="503" t="s">
        <v>1893</v>
      </c>
      <c r="G249" s="494" t="str">
        <f>IFERROR(INDEX('УЦН 2.0'!H:H,MATCH('УУС'!N249,'УЦН 2.0'!L:L,0)),"")</f>
        <v/>
      </c>
      <c r="H249" s="494" t="str">
        <f>IFERROR(INDEX('ПРТС'!H:H,MATCH('УУС'!N274,'ПРТС'!P:P,0)),"")</f>
        <v/>
      </c>
      <c r="I249" s="669" t="str">
        <f>IFERROR(INDEX('показатель 504-п'!J:J,MATCH('УУС'!N249,'показатель 504-п'!T:T,0)),"")</f>
        <v xml:space="preserve">3G хор</v>
      </c>
      <c r="J249" s="515" t="s">
        <v>1641</v>
      </c>
      <c r="K249" s="515" t="s">
        <v>2057</v>
      </c>
      <c r="L249" s="670" t="s">
        <v>1600</v>
      </c>
      <c r="M249" s="670">
        <v>70182403401018</v>
      </c>
      <c r="N249" s="515">
        <v>879</v>
      </c>
      <c r="O249" s="379"/>
      <c r="P249" s="379"/>
      <c r="Q249" s="379"/>
      <c r="R249" s="379"/>
      <c r="S249" s="379"/>
      <c r="U249" s="379"/>
      <c r="V249" s="379"/>
    </row>
    <row r="250" ht="14.25">
      <c r="A250" s="502">
        <v>252</v>
      </c>
      <c r="B250" s="503" t="s">
        <v>118</v>
      </c>
      <c r="C250" s="503" t="s">
        <v>2062</v>
      </c>
      <c r="D250" s="515">
        <f>IFERROR(INDEX('показатель 504-п'!E:E,MATCH('УУС'!N250,'показатель 504-п'!T:T,0)),"")</f>
        <v>37</v>
      </c>
      <c r="E250" s="515" t="s">
        <v>1596</v>
      </c>
      <c r="F250" s="503" t="s">
        <v>2063</v>
      </c>
      <c r="G250" s="494" t="str">
        <f>IFERROR(INDEX('УЦН 2.0'!H:H,MATCH('УУС'!N250,'УЦН 2.0'!L:L,0)),"")</f>
        <v/>
      </c>
      <c r="H250" s="494" t="str">
        <f>IFERROR(INDEX('ПРТС'!H:H,MATCH('УУС'!N275,'ПРТС'!P:P,0)),"")</f>
        <v/>
      </c>
      <c r="I250" s="669" t="str">
        <f>IFERROR(INDEX('показатель 504-п'!J:J,MATCH('УУС'!N250,'показатель 504-п'!T:T,0)),"")</f>
        <v>-</v>
      </c>
      <c r="J250" s="515" t="s">
        <v>1637</v>
      </c>
      <c r="K250" s="515" t="s">
        <v>2057</v>
      </c>
      <c r="L250" s="670" t="s">
        <v>1603</v>
      </c>
      <c r="M250" s="670">
        <v>70182403401007</v>
      </c>
      <c r="N250" s="515">
        <v>881</v>
      </c>
      <c r="O250" s="379"/>
      <c r="P250" s="379"/>
      <c r="Q250" s="379"/>
      <c r="R250" s="379"/>
      <c r="S250" s="379"/>
      <c r="U250" s="379"/>
      <c r="V250" s="379"/>
    </row>
    <row r="251" ht="14.25">
      <c r="A251" s="502">
        <v>253</v>
      </c>
      <c r="B251" s="503" t="s">
        <v>118</v>
      </c>
      <c r="C251" s="503" t="s">
        <v>2064</v>
      </c>
      <c r="D251" s="515">
        <f>IFERROR(INDEX('показатель 504-п'!E:E,MATCH('УУС'!N251,'показатель 504-п'!T:T,0)),"")</f>
        <v>420</v>
      </c>
      <c r="E251" s="515" t="s">
        <v>1596</v>
      </c>
      <c r="F251" s="503" t="s">
        <v>2065</v>
      </c>
      <c r="G251" s="494" t="str">
        <f>IFERROR(INDEX('УЦН 2.0'!H:H,MATCH('УУС'!N251,'УЦН 2.0'!L:L,0)),"")</f>
        <v/>
      </c>
      <c r="H251" s="494" t="str">
        <f>IFERROR(INDEX('ПРТС'!H:H,MATCH('УУС'!N277,'ПРТС'!P:P,0)),"")</f>
        <v/>
      </c>
      <c r="I251" s="669" t="str">
        <f>IFERROR(INDEX('показатель 504-п'!J:J,MATCH('УУС'!N251,'показатель 504-п'!T:T,0)),"")</f>
        <v xml:space="preserve">4G хор</v>
      </c>
      <c r="J251" s="515" t="s">
        <v>2066</v>
      </c>
      <c r="K251" s="515" t="s">
        <v>2057</v>
      </c>
      <c r="L251" s="670" t="s">
        <v>1603</v>
      </c>
      <c r="M251" s="670">
        <v>70182403401011</v>
      </c>
      <c r="N251" s="515">
        <v>889</v>
      </c>
      <c r="O251" s="379"/>
      <c r="P251" s="379"/>
      <c r="Q251" s="379"/>
      <c r="R251" s="379"/>
      <c r="S251" s="379"/>
      <c r="U251" s="379"/>
      <c r="V251" s="379"/>
    </row>
    <row r="252" ht="14.25">
      <c r="A252" s="502">
        <v>254</v>
      </c>
      <c r="B252" s="503" t="s">
        <v>118</v>
      </c>
      <c r="C252" s="503" t="s">
        <v>2067</v>
      </c>
      <c r="D252" s="515">
        <f>IFERROR(INDEX('показатель 504-п'!E:E,MATCH('УУС'!N252,'показатель 504-п'!T:T,0)),"")</f>
        <v>186</v>
      </c>
      <c r="E252" s="515" t="s">
        <v>1596</v>
      </c>
      <c r="F252" s="503" t="s">
        <v>2068</v>
      </c>
      <c r="G252" s="494" t="str">
        <f>IFERROR(INDEX('УЦН 2.0'!H:H,MATCH('УУС'!N252,'УЦН 2.0'!L:L,0)),"")</f>
        <v/>
      </c>
      <c r="H252" s="494" t="str">
        <f>IFERROR(INDEX('ПРТС'!H:H,MATCH('УУС'!N278,'ПРТС'!P:P,0)),"")</f>
        <v/>
      </c>
      <c r="I252" s="669" t="str">
        <f>IFERROR(INDEX('показатель 504-п'!J:J,MATCH('УУС'!N252,'показатель 504-п'!T:T,0)),"")</f>
        <v xml:space="preserve">4G хор</v>
      </c>
      <c r="J252" s="515" t="s">
        <v>1641</v>
      </c>
      <c r="K252" s="515" t="s">
        <v>2057</v>
      </c>
      <c r="L252" s="670" t="s">
        <v>1603</v>
      </c>
      <c r="M252" s="670">
        <v>70182403401013</v>
      </c>
      <c r="N252" s="515">
        <v>891</v>
      </c>
      <c r="O252" s="379"/>
      <c r="P252" s="379"/>
      <c r="Q252" s="379"/>
      <c r="R252" s="379"/>
      <c r="S252" s="379"/>
      <c r="T252" s="379"/>
      <c r="U252" s="379"/>
      <c r="V252" s="379"/>
    </row>
    <row r="253" ht="14.25">
      <c r="A253" s="502">
        <v>255</v>
      </c>
      <c r="B253" s="503" t="s">
        <v>118</v>
      </c>
      <c r="C253" s="503" t="s">
        <v>2069</v>
      </c>
      <c r="D253" s="515">
        <f>IFERROR(INDEX('показатель 504-п'!E:E,MATCH('УУС'!N253,'показатель 504-п'!T:T,0)),"")</f>
        <v>96</v>
      </c>
      <c r="E253" s="515" t="s">
        <v>1596</v>
      </c>
      <c r="F253" s="503" t="s">
        <v>1087</v>
      </c>
      <c r="G253" s="494" t="str">
        <f>IFERROR(INDEX('УЦН 2.0'!H:H,MATCH('УУС'!N253,'УЦН 2.0'!L:L,0)),"")</f>
        <v/>
      </c>
      <c r="H253" s="494" t="str">
        <f>IFERROR(INDEX('ПРТС'!H:H,MATCH('УУС'!N279,'ПРТС'!P:P,0)),"")</f>
        <v/>
      </c>
      <c r="I253" s="669" t="str">
        <f>IFERROR(INDEX('показатель 504-п'!J:J,MATCH('УУС'!N253,'показатель 504-п'!T:T,0)),"")</f>
        <v xml:space="preserve">4G низ</v>
      </c>
      <c r="J253" s="515" t="s">
        <v>1637</v>
      </c>
      <c r="K253" s="515" t="s">
        <v>2057</v>
      </c>
      <c r="L253" s="670" t="s">
        <v>1600</v>
      </c>
      <c r="M253" s="670">
        <v>70182403401008</v>
      </c>
      <c r="N253" s="515">
        <v>892</v>
      </c>
      <c r="O253" s="379"/>
      <c r="P253" s="379"/>
      <c r="Q253" s="379"/>
      <c r="R253" s="379"/>
      <c r="S253" s="379"/>
      <c r="U253" s="379"/>
      <c r="V253" s="379"/>
    </row>
    <row r="254" ht="14.25">
      <c r="A254" s="502">
        <v>256</v>
      </c>
      <c r="B254" s="503" t="s">
        <v>118</v>
      </c>
      <c r="C254" s="503" t="s">
        <v>2070</v>
      </c>
      <c r="D254" s="515">
        <f>IFERROR(INDEX('показатель 504-п'!E:E,MATCH('УУС'!N254,'показатель 504-п'!T:T,0)),"")</f>
        <v>46</v>
      </c>
      <c r="E254" s="515" t="s">
        <v>1596</v>
      </c>
      <c r="F254" s="503" t="s">
        <v>1060</v>
      </c>
      <c r="G254" s="494" t="str">
        <f>IFERROR(INDEX('УЦН 2.0'!H:H,MATCH('УУС'!N254,'УЦН 2.0'!L:L,0)),"")</f>
        <v/>
      </c>
      <c r="H254" s="494" t="str">
        <f>IFERROR(INDEX('ПРТС'!H:H,MATCH('УУС'!N280,'ПРТС'!P:P,0)),"")</f>
        <v/>
      </c>
      <c r="I254" s="669" t="str">
        <f>IFERROR(INDEX('показатель 504-п'!J:J,MATCH('УУС'!N254,'показатель 504-п'!T:T,0)),"")</f>
        <v>-</v>
      </c>
      <c r="J254" s="515" t="s">
        <v>1637</v>
      </c>
      <c r="K254" s="515" t="s">
        <v>2057</v>
      </c>
      <c r="L254" s="670" t="s">
        <v>1600</v>
      </c>
      <c r="M254" s="670">
        <v>70182403401015</v>
      </c>
      <c r="N254" s="515">
        <v>894</v>
      </c>
      <c r="O254" s="379"/>
      <c r="P254" s="379"/>
      <c r="Q254" s="379"/>
      <c r="R254" s="379"/>
      <c r="S254" s="379"/>
      <c r="U254" s="379"/>
      <c r="V254" s="379"/>
    </row>
    <row r="255" ht="14.25">
      <c r="A255" s="502">
        <v>257</v>
      </c>
      <c r="B255" s="503" t="s">
        <v>39</v>
      </c>
      <c r="C255" s="503" t="s">
        <v>2071</v>
      </c>
      <c r="D255" s="515">
        <f>IFERROR(INDEX('показатель 504-п'!E:E,MATCH('УУС'!N255,'показатель 504-п'!T:T,0)),"")</f>
        <v>6</v>
      </c>
      <c r="E255" s="515" t="s">
        <v>1596</v>
      </c>
      <c r="F255" s="503" t="s">
        <v>2072</v>
      </c>
      <c r="G255" s="494" t="str">
        <f>IFERROR(INDEX('УЦН 2.0'!H:H,MATCH('УУС'!N255,'УЦН 2.0'!L:L,0)),"")</f>
        <v/>
      </c>
      <c r="H255" s="494">
        <f>IFERROR(INDEX('ПРТС'!H:H,MATCH('УУС'!N281,'ПРТС'!P:P,0)),"")</f>
        <v>2024</v>
      </c>
      <c r="I255" s="669" t="str">
        <f>IFERROR(INDEX('показатель 504-п'!J:J,MATCH('УУС'!N255,'показатель 504-п'!T:T,0)),"")</f>
        <v xml:space="preserve">2G низ</v>
      </c>
      <c r="J255" s="515" t="s">
        <v>1637</v>
      </c>
      <c r="K255" s="515" t="s">
        <v>2073</v>
      </c>
      <c r="L255" s="670" t="s">
        <v>1600</v>
      </c>
      <c r="M255" s="670">
        <v>70182403601011</v>
      </c>
      <c r="N255" s="515">
        <v>901</v>
      </c>
      <c r="O255" s="379"/>
      <c r="P255" s="379"/>
      <c r="Q255" s="379"/>
      <c r="R255" s="379"/>
      <c r="S255" s="379"/>
      <c r="U255" s="379"/>
      <c r="V255" s="379"/>
    </row>
    <row r="256" ht="14.25">
      <c r="A256" s="502">
        <v>258</v>
      </c>
      <c r="B256" s="671" t="s">
        <v>39</v>
      </c>
      <c r="C256" s="672" t="s">
        <v>2074</v>
      </c>
      <c r="D256" s="515">
        <f>IFERROR(INDEX('показатель 504-п'!E:E,MATCH('УУС'!N256,'показатель 504-п'!T:T,0)),"")</f>
        <v>267</v>
      </c>
      <c r="E256" s="673" t="s">
        <v>1596</v>
      </c>
      <c r="F256" s="671" t="s">
        <v>963</v>
      </c>
      <c r="G256" s="494" t="str">
        <f>IFERROR(INDEX('УЦН 2.0'!H:H,MATCH('УУС'!N256,'УЦН 2.0'!L:L,0)),"")</f>
        <v/>
      </c>
      <c r="H256" s="494" t="str">
        <f>IFERROR(INDEX('ПРТС'!H:H,MATCH('УУС'!N283,'ПРТС'!P:P,0)),"")</f>
        <v/>
      </c>
      <c r="I256" s="669" t="str">
        <f>IFERROR(INDEX('показатель 504-п'!J:J,MATCH('УУС'!N256,'показатель 504-п'!T:T,0)),"")</f>
        <v xml:space="preserve">2G низ</v>
      </c>
      <c r="J256" s="673" t="s">
        <v>1641</v>
      </c>
      <c r="K256" s="673" t="s">
        <v>2073</v>
      </c>
      <c r="L256" s="674" t="s">
        <v>1603</v>
      </c>
      <c r="M256" s="674">
        <v>70182403601027</v>
      </c>
      <c r="N256" s="673">
        <v>917</v>
      </c>
      <c r="O256" s="675"/>
      <c r="P256" s="379"/>
      <c r="Q256" s="379"/>
      <c r="R256" s="379"/>
      <c r="S256" s="379"/>
      <c r="U256" s="379"/>
      <c r="V256" s="379"/>
    </row>
    <row r="257" ht="14.25">
      <c r="A257" s="502">
        <v>259</v>
      </c>
      <c r="B257" s="503" t="s">
        <v>39</v>
      </c>
      <c r="C257" s="503" t="s">
        <v>2075</v>
      </c>
      <c r="D257" s="515">
        <f>IFERROR(INDEX('показатель 504-п'!E:E,MATCH('УУС'!N257,'показатель 504-п'!T:T,0)),"")</f>
        <v>99</v>
      </c>
      <c r="E257" s="515" t="s">
        <v>1596</v>
      </c>
      <c r="F257" s="503" t="s">
        <v>2076</v>
      </c>
      <c r="G257" s="494" t="str">
        <f>IFERROR(INDEX('УЦН 2.0'!H:H,MATCH('УУС'!N257,'УЦН 2.0'!L:L,0)),"")</f>
        <v/>
      </c>
      <c r="H257" s="494" t="str">
        <f>IFERROR(INDEX('ПРТС'!H:H,MATCH('УУС'!N284,'ПРТС'!P:P,0)),"")</f>
        <v/>
      </c>
      <c r="I257" s="669" t="str">
        <f>IFERROR(INDEX('показатель 504-п'!J:J,MATCH('УУС'!N257,'показатель 504-п'!T:T,0)),"")</f>
        <v xml:space="preserve">2G низ</v>
      </c>
      <c r="J257" s="515" t="s">
        <v>1637</v>
      </c>
      <c r="K257" s="515" t="s">
        <v>2073</v>
      </c>
      <c r="L257" s="670" t="s">
        <v>1600</v>
      </c>
      <c r="M257" s="670">
        <v>70182403601047</v>
      </c>
      <c r="N257" s="515">
        <v>921</v>
      </c>
      <c r="O257" s="379"/>
      <c r="P257" s="379"/>
      <c r="Q257" s="379"/>
      <c r="R257" s="379"/>
      <c r="S257" s="379"/>
      <c r="U257" s="379"/>
      <c r="V257" s="379"/>
    </row>
    <row r="258" ht="14.25">
      <c r="A258" s="502">
        <v>260</v>
      </c>
      <c r="B258" s="503" t="s">
        <v>39</v>
      </c>
      <c r="C258" s="503" t="s">
        <v>2077</v>
      </c>
      <c r="D258" s="515">
        <f>IFERROR(INDEX('показатель 504-п'!E:E,MATCH('УУС'!N258,'показатель 504-п'!T:T,0)),"")</f>
        <v>21</v>
      </c>
      <c r="E258" s="515" t="s">
        <v>1607</v>
      </c>
      <c r="F258" s="503" t="s">
        <v>2078</v>
      </c>
      <c r="G258" s="494" t="str">
        <f>IFERROR(INDEX('УЦН 2.0'!H:H,MATCH('УУС'!N258,'УЦН 2.0'!L:L,0)),"")</f>
        <v/>
      </c>
      <c r="H258" s="494" t="str">
        <f>IFERROR(INDEX('ПРТС'!H:H,MATCH('УУС'!N285,'ПРТС'!P:P,0)),"")</f>
        <v/>
      </c>
      <c r="I258" s="669" t="str">
        <f>IFERROR(INDEX('показатель 504-п'!J:J,MATCH('УУС'!N258,'показатель 504-п'!T:T,0)),"")</f>
        <v xml:space="preserve">2G низ</v>
      </c>
      <c r="J258" s="515" t="s">
        <v>1637</v>
      </c>
      <c r="K258" s="515" t="s">
        <v>2073</v>
      </c>
      <c r="L258" s="670" t="s">
        <v>1608</v>
      </c>
      <c r="M258" s="670">
        <v>6012400001945</v>
      </c>
      <c r="N258" s="508">
        <v>924</v>
      </c>
      <c r="O258" s="379"/>
      <c r="P258" s="379"/>
      <c r="Q258" s="379"/>
      <c r="R258" s="379"/>
      <c r="S258" s="379"/>
      <c r="U258" s="379"/>
      <c r="V258" s="379"/>
    </row>
    <row r="259" ht="14.25">
      <c r="A259" s="502">
        <v>261</v>
      </c>
      <c r="B259" s="503" t="s">
        <v>39</v>
      </c>
      <c r="C259" s="503" t="s">
        <v>2079</v>
      </c>
      <c r="D259" s="515">
        <f>IFERROR(INDEX('показатель 504-п'!E:E,MATCH('УУС'!N259,'показатель 504-п'!T:T,0)),"")</f>
        <v>133</v>
      </c>
      <c r="E259" s="515" t="s">
        <v>1596</v>
      </c>
      <c r="F259" s="503" t="s">
        <v>2080</v>
      </c>
      <c r="G259" s="494" t="str">
        <f>IFERROR(INDEX('УЦН 2.0'!H:H,MATCH('УУС'!N259,'УЦН 2.0'!L:L,0)),"")</f>
        <v/>
      </c>
      <c r="H259" s="494" t="str">
        <f>IFERROR(INDEX('ПРТС'!H:H,MATCH('УУС'!N286,'ПРТС'!P:P,0)),"")</f>
        <v/>
      </c>
      <c r="I259" s="669" t="str">
        <f>IFERROR(INDEX('показатель 504-п'!J:J,MATCH('УУС'!N259,'показатель 504-п'!T:T,0)),"")</f>
        <v xml:space="preserve">3G хор</v>
      </c>
      <c r="J259" s="515" t="s">
        <v>1637</v>
      </c>
      <c r="K259" s="515" t="s">
        <v>2073</v>
      </c>
      <c r="L259" s="670" t="s">
        <v>1600</v>
      </c>
      <c r="M259" s="670">
        <v>70182403601013</v>
      </c>
      <c r="N259" s="515">
        <v>947</v>
      </c>
      <c r="O259" s="379"/>
      <c r="P259" s="379"/>
      <c r="Q259" s="379"/>
      <c r="R259" s="379"/>
      <c r="S259" s="379"/>
      <c r="U259" s="379"/>
      <c r="V259" s="379"/>
    </row>
    <row r="260" ht="14.25">
      <c r="A260" s="502">
        <v>262</v>
      </c>
      <c r="B260" s="503" t="s">
        <v>39</v>
      </c>
      <c r="C260" s="503" t="s">
        <v>2081</v>
      </c>
      <c r="D260" s="515">
        <f>IFERROR(INDEX('показатель 504-п'!E:E,MATCH('УУС'!N260,'показатель 504-п'!T:T,0)),"")</f>
        <v>79</v>
      </c>
      <c r="E260" s="515" t="s">
        <v>1596</v>
      </c>
      <c r="F260" s="503" t="s">
        <v>2082</v>
      </c>
      <c r="G260" s="494" t="str">
        <f>IFERROR(INDEX('УЦН 2.0'!H:H,MATCH('УУС'!N260,'УЦН 2.0'!L:L,0)),"")</f>
        <v/>
      </c>
      <c r="H260" s="494" t="str">
        <f>IFERROR(INDEX('ПРТС'!H:H,MATCH('УУС'!N287,'ПРТС'!P:P,0)),"")</f>
        <v/>
      </c>
      <c r="I260" s="669" t="str">
        <f>IFERROR(INDEX('показатель 504-п'!J:J,MATCH('УУС'!N260,'показатель 504-п'!T:T,0)),"")</f>
        <v xml:space="preserve">2G низ</v>
      </c>
      <c r="J260" s="515" t="s">
        <v>1637</v>
      </c>
      <c r="K260" s="515" t="s">
        <v>2073</v>
      </c>
      <c r="L260" s="670" t="s">
        <v>1603</v>
      </c>
      <c r="M260" s="670">
        <v>70182403601045</v>
      </c>
      <c r="N260" s="515">
        <v>953</v>
      </c>
      <c r="O260" s="379"/>
      <c r="P260" s="379"/>
      <c r="Q260" s="379"/>
      <c r="R260" s="379"/>
      <c r="S260" s="379"/>
      <c r="T260" s="379"/>
      <c r="U260" s="379"/>
      <c r="V260" s="379"/>
    </row>
    <row r="261" ht="14.25">
      <c r="A261" s="502">
        <v>263</v>
      </c>
      <c r="B261" s="503" t="s">
        <v>39</v>
      </c>
      <c r="C261" s="503" t="s">
        <v>2083</v>
      </c>
      <c r="D261" s="515">
        <f>IFERROR(INDEX('показатель 504-п'!E:E,MATCH('УУС'!N261,'показатель 504-п'!T:T,0)),"")</f>
        <v>20</v>
      </c>
      <c r="E261" s="515" t="s">
        <v>1596</v>
      </c>
      <c r="F261" s="503" t="s">
        <v>2084</v>
      </c>
      <c r="G261" s="494" t="str">
        <f>IFERROR(INDEX('УЦН 2.0'!H:H,MATCH('УУС'!N261,'УЦН 2.0'!L:L,0)),"")</f>
        <v/>
      </c>
      <c r="H261" s="494">
        <f>IFERROR(INDEX('ПРТС'!H:H,MATCH('УУС'!N289,'ПРТС'!P:P,0)),"")</f>
        <v>2024</v>
      </c>
      <c r="I261" s="669" t="str">
        <f>IFERROR(INDEX('показатель 504-п'!J:J,MATCH('УУС'!N261,'показатель 504-п'!T:T,0)),"")</f>
        <v xml:space="preserve">2G низ</v>
      </c>
      <c r="J261" s="515" t="s">
        <v>1637</v>
      </c>
      <c r="K261" s="515" t="s">
        <v>2073</v>
      </c>
      <c r="L261" s="670" t="s">
        <v>1600</v>
      </c>
      <c r="M261" s="670">
        <v>70182400240197</v>
      </c>
      <c r="N261" s="515">
        <v>960</v>
      </c>
      <c r="O261" s="379"/>
      <c r="P261" s="379"/>
      <c r="Q261" s="379"/>
      <c r="R261" s="379"/>
      <c r="S261" s="379"/>
      <c r="T261" s="379"/>
      <c r="U261" s="379"/>
      <c r="V261" s="379"/>
    </row>
    <row r="262" ht="14.25">
      <c r="A262" s="502">
        <v>264</v>
      </c>
      <c r="B262" s="503" t="s">
        <v>39</v>
      </c>
      <c r="C262" s="503" t="s">
        <v>2085</v>
      </c>
      <c r="D262" s="515">
        <f>IFERROR(INDEX('показатель 504-п'!E:E,MATCH('УУС'!N262,'показатель 504-п'!T:T,0)),"")</f>
        <v>653</v>
      </c>
      <c r="E262" s="515" t="s">
        <v>1596</v>
      </c>
      <c r="F262" s="503" t="s">
        <v>2086</v>
      </c>
      <c r="G262" s="494" t="str">
        <f>IFERROR(INDEX('УЦН 2.0'!H:H,MATCH('УУС'!N262,'УЦН 2.0'!L:L,0)),"")</f>
        <v/>
      </c>
      <c r="H262" s="494" t="str">
        <f>IFERROR(INDEX('ПРТС'!H:H,MATCH('УУС'!N290,'ПРТС'!P:P,0)),"")</f>
        <v/>
      </c>
      <c r="I262" s="669" t="str">
        <f>IFERROR(INDEX('показатель 504-п'!J:J,MATCH('УУС'!N262,'показатель 504-п'!T:T,0)),"")</f>
        <v xml:space="preserve">3G хор</v>
      </c>
      <c r="J262" s="515" t="s">
        <v>1641</v>
      </c>
      <c r="K262" s="515" t="s">
        <v>2073</v>
      </c>
      <c r="L262" s="670" t="s">
        <v>1603</v>
      </c>
      <c r="M262" s="670">
        <v>70182403601052</v>
      </c>
      <c r="N262" s="515">
        <v>963</v>
      </c>
      <c r="O262" s="379"/>
      <c r="P262" s="379"/>
      <c r="Q262" s="379"/>
      <c r="R262" s="379"/>
      <c r="S262" s="379"/>
      <c r="U262" s="379"/>
      <c r="V262" s="379"/>
    </row>
    <row r="263" ht="14.25">
      <c r="A263" s="502">
        <v>265</v>
      </c>
      <c r="B263" s="503" t="s">
        <v>340</v>
      </c>
      <c r="C263" s="503" t="s">
        <v>2087</v>
      </c>
      <c r="D263" s="515">
        <f>IFERROR(INDEX('показатель 504-п'!E:E,MATCH('УУС'!N263,'показатель 504-п'!T:T,0)),"")</f>
        <v>291</v>
      </c>
      <c r="E263" s="515" t="s">
        <v>1596</v>
      </c>
      <c r="F263" s="503" t="s">
        <v>2088</v>
      </c>
      <c r="G263" s="494" t="str">
        <f>IFERROR(INDEX('УЦН 2.0'!H:H,MATCH('УУС'!N263,'УЦН 2.0'!L:L,0)),"")</f>
        <v/>
      </c>
      <c r="H263" s="494" t="str">
        <f>IFERROR(INDEX('ПРТС'!H:H,MATCH('УУС'!N293,'ПРТС'!P:P,0)),"")</f>
        <v/>
      </c>
      <c r="I263" s="669" t="str">
        <f>IFERROR(INDEX('показатель 504-п'!J:J,MATCH('УУС'!N263,'показатель 504-п'!T:T,0)),"")</f>
        <v xml:space="preserve">4G хор</v>
      </c>
      <c r="J263" s="515" t="s">
        <v>1637</v>
      </c>
      <c r="K263" s="515" t="s">
        <v>2089</v>
      </c>
      <c r="L263" s="670" t="s">
        <v>1603</v>
      </c>
      <c r="M263" s="670">
        <v>70182404903016</v>
      </c>
      <c r="N263" s="677">
        <v>970</v>
      </c>
      <c r="O263" s="379"/>
      <c r="P263" s="379"/>
      <c r="Q263" s="379"/>
      <c r="R263" s="379"/>
      <c r="S263" s="379"/>
      <c r="T263" s="379"/>
      <c r="U263" s="379"/>
      <c r="V263" s="379"/>
    </row>
    <row r="264" ht="14.25">
      <c r="A264" s="502">
        <v>266</v>
      </c>
      <c r="B264" s="503" t="s">
        <v>340</v>
      </c>
      <c r="C264" s="503" t="s">
        <v>2090</v>
      </c>
      <c r="D264" s="515">
        <f>IFERROR(INDEX('показатель 504-п'!E:E,MATCH('УУС'!N264,'показатель 504-п'!T:T,0)),"")</f>
        <v>478</v>
      </c>
      <c r="E264" s="515" t="s">
        <v>1596</v>
      </c>
      <c r="F264" s="503" t="s">
        <v>2091</v>
      </c>
      <c r="G264" s="494" t="str">
        <f>IFERROR(INDEX('УЦН 2.0'!H:H,MATCH('УУС'!N264,'УЦН 2.0'!L:L,0)),"")</f>
        <v/>
      </c>
      <c r="H264" s="494" t="str">
        <f>IFERROR(INDEX('ПРТС'!H:H,MATCH('УУС'!N294,'ПРТС'!P:P,0)),"")</f>
        <v/>
      </c>
      <c r="I264" s="669" t="str">
        <f>IFERROR(INDEX('показатель 504-п'!J:J,MATCH('УУС'!N264,'показатель 504-п'!T:T,0)),"")</f>
        <v xml:space="preserve">3G низ</v>
      </c>
      <c r="J264" s="515" t="s">
        <v>1641</v>
      </c>
      <c r="K264" s="515" t="s">
        <v>2089</v>
      </c>
      <c r="L264" s="670" t="s">
        <v>1603</v>
      </c>
      <c r="M264" s="670">
        <v>70182404903036</v>
      </c>
      <c r="N264" s="669">
        <v>972</v>
      </c>
      <c r="O264" s="379"/>
      <c r="P264" s="379"/>
      <c r="Q264" s="379"/>
      <c r="R264" s="379"/>
      <c r="S264" s="379"/>
      <c r="U264" s="379"/>
      <c r="V264" s="379"/>
    </row>
    <row r="265" ht="14.25">
      <c r="A265" s="502">
        <v>267</v>
      </c>
      <c r="B265" s="503" t="s">
        <v>340</v>
      </c>
      <c r="C265" s="503" t="s">
        <v>2092</v>
      </c>
      <c r="D265" s="515">
        <f>IFERROR(INDEX('показатель 504-п'!E:E,MATCH('УУС'!N265,'показатель 504-п'!T:T,0)),"")</f>
        <v>0</v>
      </c>
      <c r="E265" s="515" t="s">
        <v>1607</v>
      </c>
      <c r="F265" s="503" t="s">
        <v>2093</v>
      </c>
      <c r="G265" s="494" t="str">
        <f>IFERROR(INDEX('УЦН 2.0'!H:H,MATCH('УУС'!N265,'УЦН 2.0'!L:L,0)),"")</f>
        <v/>
      </c>
      <c r="H265" s="494" t="str">
        <f>IFERROR(INDEX('ПРТС'!H:H,MATCH('УУС'!N295,'ПРТС'!P:P,0)),"")</f>
        <v/>
      </c>
      <c r="I265" s="669" t="str">
        <f>IFERROR(INDEX('показатель 504-п'!J:J,MATCH('УУС'!N265,'показатель 504-п'!T:T,0)),"")</f>
        <v>-</v>
      </c>
      <c r="J265" s="515" t="s">
        <v>1637</v>
      </c>
      <c r="K265" s="515" t="s">
        <v>2089</v>
      </c>
      <c r="L265" s="670" t="s">
        <v>1608</v>
      </c>
      <c r="M265" s="670">
        <v>6012400001722</v>
      </c>
      <c r="N265" s="508">
        <v>977</v>
      </c>
      <c r="O265" s="379"/>
      <c r="P265" s="379"/>
      <c r="Q265" s="379"/>
      <c r="R265" s="379"/>
      <c r="S265" s="379"/>
      <c r="U265" s="379"/>
      <c r="V265" s="379"/>
    </row>
    <row r="266" ht="14.25">
      <c r="A266" s="502">
        <v>268</v>
      </c>
      <c r="B266" s="503" t="s">
        <v>340</v>
      </c>
      <c r="C266" s="503" t="s">
        <v>2094</v>
      </c>
      <c r="D266" s="515">
        <f>IFERROR(INDEX('показатель 504-п'!E:E,MATCH('УУС'!N266,'показатель 504-п'!T:T,0)),"")</f>
        <v>213</v>
      </c>
      <c r="E266" s="515" t="s">
        <v>1596</v>
      </c>
      <c r="F266" s="503" t="s">
        <v>2095</v>
      </c>
      <c r="G266" s="494" t="str">
        <f>IFERROR(INDEX('УЦН 2.0'!H:H,MATCH('УУС'!N266,'УЦН 2.0'!L:L,0)),"")</f>
        <v/>
      </c>
      <c r="H266" s="494" t="str">
        <f>IFERROR(INDEX('ПРТС'!H:H,MATCH('УУС'!N297,'ПРТС'!P:P,0)),"")</f>
        <v/>
      </c>
      <c r="I266" s="669" t="str">
        <f>IFERROR(INDEX('показатель 504-п'!J:J,MATCH('УУС'!N266,'показатель 504-п'!T:T,0)),"")</f>
        <v xml:space="preserve">3G хор</v>
      </c>
      <c r="J266" s="515" t="s">
        <v>1641</v>
      </c>
      <c r="K266" s="515" t="s">
        <v>2089</v>
      </c>
      <c r="L266" s="670" t="s">
        <v>1603</v>
      </c>
      <c r="M266" s="670">
        <v>70182404903025</v>
      </c>
      <c r="N266" s="515">
        <v>981</v>
      </c>
      <c r="O266" s="379"/>
      <c r="P266" s="379"/>
      <c r="Q266" s="379"/>
      <c r="R266" s="379"/>
      <c r="S266" s="379"/>
      <c r="T266" s="379"/>
      <c r="U266" s="379"/>
      <c r="V266" s="379"/>
    </row>
    <row r="267" ht="14.25">
      <c r="A267" s="502">
        <v>269</v>
      </c>
      <c r="B267" s="503" t="s">
        <v>340</v>
      </c>
      <c r="C267" s="503" t="s">
        <v>2096</v>
      </c>
      <c r="D267" s="515">
        <f>IFERROR(INDEX('показатель 504-п'!E:E,MATCH('УУС'!N267,'показатель 504-п'!T:T,0)),"")</f>
        <v>380</v>
      </c>
      <c r="E267" s="515" t="s">
        <v>1596</v>
      </c>
      <c r="F267" s="503" t="s">
        <v>2097</v>
      </c>
      <c r="G267" s="494" t="str">
        <f>IFERROR(INDEX('УЦН 2.0'!H:H,MATCH('УУС'!N267,'УЦН 2.0'!L:L,0)),"")</f>
        <v/>
      </c>
      <c r="H267" s="494" t="str">
        <f>IFERROR(INDEX('ПРТС'!H:H,MATCH('УУС'!N298,'ПРТС'!P:P,0)),"")</f>
        <v/>
      </c>
      <c r="I267" s="669" t="str">
        <f>IFERROR(INDEX('показатель 504-п'!J:J,MATCH('УУС'!N267,'показатель 504-п'!T:T,0)),"")</f>
        <v xml:space="preserve">4G хор</v>
      </c>
      <c r="J267" s="515" t="s">
        <v>1641</v>
      </c>
      <c r="K267" s="515" t="s">
        <v>2089</v>
      </c>
      <c r="L267" s="670" t="s">
        <v>1603</v>
      </c>
      <c r="M267" s="670">
        <v>70182404903011</v>
      </c>
      <c r="N267" s="515">
        <v>982</v>
      </c>
      <c r="O267" s="379"/>
      <c r="P267" s="379"/>
      <c r="Q267" s="379"/>
      <c r="R267" s="379"/>
      <c r="S267" s="379"/>
      <c r="U267" s="379"/>
      <c r="V267" s="379"/>
    </row>
    <row r="268" ht="14.25">
      <c r="A268" s="502">
        <v>270</v>
      </c>
      <c r="B268" s="671" t="s">
        <v>340</v>
      </c>
      <c r="C268" s="686" t="s">
        <v>2098</v>
      </c>
      <c r="D268" s="515">
        <f>IFERROR(INDEX('показатель 504-п'!E:E,MATCH('УУС'!N268,'показатель 504-п'!T:T,0)),"")</f>
        <v>3</v>
      </c>
      <c r="E268" s="673"/>
      <c r="F268" s="671"/>
      <c r="G268" s="494" t="str">
        <f>IFERROR(INDEX('УЦН 2.0'!H:H,MATCH('УУС'!N268,'УЦН 2.0'!L:L,0)),"")</f>
        <v/>
      </c>
      <c r="H268" s="494" t="str">
        <f>IFERROR(INDEX('ПРТС'!H:H,MATCH('УУС'!N299,'ПРТС'!P:P,0)),"")</f>
        <v/>
      </c>
      <c r="I268" s="669" t="str">
        <f>IFERROR(INDEX('показатель 504-п'!J:J,MATCH('УУС'!N268,'показатель 504-п'!T:T,0)),"")</f>
        <v>-</v>
      </c>
      <c r="J268" s="673" t="s">
        <v>1637</v>
      </c>
      <c r="K268" s="673"/>
      <c r="L268" s="674"/>
      <c r="M268" s="674"/>
      <c r="N268" s="673">
        <v>983</v>
      </c>
      <c r="O268" s="675"/>
      <c r="P268" s="379"/>
      <c r="Q268" s="379"/>
      <c r="R268" s="379"/>
      <c r="S268" s="379"/>
      <c r="U268" s="379"/>
      <c r="V268" s="379"/>
    </row>
    <row r="269" ht="14.25">
      <c r="A269" s="502">
        <v>271</v>
      </c>
      <c r="B269" s="504" t="s">
        <v>340</v>
      </c>
      <c r="C269" s="24" t="s">
        <v>2099</v>
      </c>
      <c r="D269" s="515">
        <f>IFERROR(INDEX('показатель 504-п'!E:E,MATCH('УУС'!N269,'показатель 504-п'!T:T,0)),"")</f>
        <v>52</v>
      </c>
      <c r="E269" s="515" t="s">
        <v>1596</v>
      </c>
      <c r="F269" s="503" t="s">
        <v>2100</v>
      </c>
      <c r="G269" s="494" t="str">
        <f>IFERROR(INDEX('УЦН 2.0'!H:H,MATCH('УУС'!N269,'УЦН 2.0'!L:L,0)),"")</f>
        <v/>
      </c>
      <c r="H269" s="494">
        <f>IFERROR(INDEX('ПРТС'!H:H,MATCH('УУС'!N300,'ПРТС'!P:P,0)),"")</f>
        <v>2023</v>
      </c>
      <c r="I269" s="669" t="str">
        <f>IFERROR(INDEX('показатель 504-п'!J:J,MATCH('УУС'!N269,'показатель 504-п'!T:T,0)),"")</f>
        <v>-</v>
      </c>
      <c r="J269" s="515" t="s">
        <v>1637</v>
      </c>
      <c r="K269" s="515" t="s">
        <v>2089</v>
      </c>
      <c r="L269" s="670" t="s">
        <v>1603</v>
      </c>
      <c r="M269" s="670">
        <v>70182404903018</v>
      </c>
      <c r="N269" s="515">
        <v>986</v>
      </c>
      <c r="O269" s="379"/>
      <c r="P269" s="379"/>
      <c r="Q269" s="379"/>
      <c r="R269" s="379"/>
      <c r="S269" s="379"/>
      <c r="U269" s="379"/>
      <c r="V269" s="379"/>
    </row>
    <row r="270" ht="14.25">
      <c r="A270" s="502">
        <v>272</v>
      </c>
      <c r="B270" s="503" t="s">
        <v>340</v>
      </c>
      <c r="C270" s="503" t="s">
        <v>2101</v>
      </c>
      <c r="D270" s="515">
        <f>IFERROR(INDEX('показатель 504-п'!E:E,MATCH('УУС'!N270,'показатель 504-п'!T:T,0)),"")</f>
        <v>711</v>
      </c>
      <c r="E270" s="515" t="s">
        <v>1596</v>
      </c>
      <c r="F270" s="503" t="s">
        <v>2102</v>
      </c>
      <c r="G270" s="494" t="str">
        <f>IFERROR(INDEX('УЦН 2.0'!H:H,MATCH('УУС'!N270,'УЦН 2.0'!L:L,0)),"")</f>
        <v/>
      </c>
      <c r="H270" s="494">
        <f>IFERROR(INDEX('ПРТС'!H:H,MATCH('УУС'!N301,'ПРТС'!P:P,0)),"")</f>
        <v>2024</v>
      </c>
      <c r="I270" s="669" t="str">
        <f>IFERROR(INDEX('показатель 504-п'!J:J,MATCH('УУС'!N270,'показатель 504-п'!T:T,0)),"")</f>
        <v xml:space="preserve">4G хор</v>
      </c>
      <c r="J270" s="515" t="s">
        <v>1637</v>
      </c>
      <c r="K270" s="515" t="s">
        <v>2089</v>
      </c>
      <c r="L270" s="670" t="s">
        <v>1603</v>
      </c>
      <c r="M270" s="670">
        <v>70182404903006</v>
      </c>
      <c r="N270" s="515">
        <v>988</v>
      </c>
      <c r="O270" s="379"/>
      <c r="P270" s="379"/>
      <c r="Q270" s="379"/>
      <c r="R270" s="379"/>
      <c r="S270" s="379"/>
      <c r="T270" s="379"/>
      <c r="U270" s="379"/>
      <c r="V270" s="379"/>
    </row>
    <row r="271" ht="14.25">
      <c r="A271" s="502">
        <v>273</v>
      </c>
      <c r="B271" s="503" t="s">
        <v>340</v>
      </c>
      <c r="C271" s="503" t="s">
        <v>2103</v>
      </c>
      <c r="D271" s="515">
        <f>IFERROR(INDEX('показатель 504-п'!E:E,MATCH('УУС'!N271,'показатель 504-п'!T:T,0)),"")</f>
        <v>23</v>
      </c>
      <c r="E271" s="515" t="s">
        <v>1596</v>
      </c>
      <c r="F271" s="503" t="s">
        <v>852</v>
      </c>
      <c r="G271" s="494" t="str">
        <f>IFERROR(INDEX('УЦН 2.0'!H:H,MATCH('УУС'!N271,'УЦН 2.0'!L:L,0)),"")</f>
        <v/>
      </c>
      <c r="H271" s="494" t="str">
        <f>IFERROR(INDEX('ПРТС'!H:H,MATCH('УУС'!N302,'ПРТС'!P:P,0)),"")</f>
        <v/>
      </c>
      <c r="I271" s="669" t="str">
        <f>IFERROR(INDEX('показатель 504-п'!J:J,MATCH('УУС'!N271,'показатель 504-п'!T:T,0)),"")</f>
        <v>-</v>
      </c>
      <c r="J271" s="515" t="s">
        <v>1637</v>
      </c>
      <c r="K271" s="515" t="s">
        <v>2089</v>
      </c>
      <c r="L271" s="670" t="s">
        <v>1603</v>
      </c>
      <c r="M271" s="670">
        <v>70182404903020</v>
      </c>
      <c r="N271" s="515">
        <v>990</v>
      </c>
      <c r="O271" s="379"/>
      <c r="P271" s="379"/>
      <c r="Q271" s="379"/>
      <c r="R271" s="379"/>
      <c r="S271" s="379"/>
      <c r="U271" s="379"/>
      <c r="V271" s="379"/>
    </row>
    <row r="272" ht="14.25">
      <c r="A272" s="502">
        <v>274</v>
      </c>
      <c r="B272" s="503" t="s">
        <v>340</v>
      </c>
      <c r="C272" s="503" t="s">
        <v>2104</v>
      </c>
      <c r="D272" s="515">
        <f>IFERROR(INDEX('показатель 504-п'!E:E,MATCH('УУС'!N272,'показатель 504-п'!T:T,0)),"")</f>
        <v>65</v>
      </c>
      <c r="E272" s="515" t="s">
        <v>1596</v>
      </c>
      <c r="F272" s="503" t="s">
        <v>2105</v>
      </c>
      <c r="G272" s="494" t="str">
        <f>IFERROR(INDEX('УЦН 2.0'!H:H,MATCH('УУС'!N272,'УЦН 2.0'!L:L,0)),"")</f>
        <v/>
      </c>
      <c r="H272" s="494">
        <f>IFERROR(INDEX('ПРТС'!H:H,MATCH('УУС'!N303,'ПРТС'!P:P,0)),"")</f>
        <v>2023</v>
      </c>
      <c r="I272" s="669" t="str">
        <f>IFERROR(INDEX('показатель 504-п'!J:J,MATCH('УУС'!N272,'показатель 504-п'!T:T,0)),"")</f>
        <v xml:space="preserve">3G низ</v>
      </c>
      <c r="J272" s="515" t="s">
        <v>1637</v>
      </c>
      <c r="K272" s="515" t="s">
        <v>2089</v>
      </c>
      <c r="L272" s="670" t="s">
        <v>1603</v>
      </c>
      <c r="M272" s="670">
        <v>70182404903040</v>
      </c>
      <c r="N272" s="515">
        <v>992</v>
      </c>
      <c r="O272" s="379"/>
      <c r="P272" s="379"/>
      <c r="Q272" s="379"/>
      <c r="R272" s="379"/>
      <c r="S272" s="379"/>
      <c r="U272" s="379"/>
      <c r="V272" s="379"/>
    </row>
    <row r="273" ht="14.25">
      <c r="A273" s="502">
        <v>275</v>
      </c>
      <c r="B273" s="503" t="s">
        <v>340</v>
      </c>
      <c r="C273" s="503" t="s">
        <v>2106</v>
      </c>
      <c r="D273" s="515">
        <f>IFERROR(INDEX('показатель 504-п'!E:E,MATCH('УУС'!N273,'показатель 504-п'!T:T,0)),"")</f>
        <v>438</v>
      </c>
      <c r="E273" s="515" t="s">
        <v>1596</v>
      </c>
      <c r="F273" s="503" t="s">
        <v>2107</v>
      </c>
      <c r="G273" s="494">
        <f>IFERROR(INDEX('УЦН 2.0'!H:H,MATCH('УУС'!N273,'УЦН 2.0'!L:L,0)),"")</f>
        <v>2024</v>
      </c>
      <c r="H273" s="494" t="str">
        <f>IFERROR(INDEX('ПРТС'!H:H,MATCH('УУС'!N305,'ПРТС'!P:P,0)),"")</f>
        <v/>
      </c>
      <c r="I273" s="669" t="str">
        <f>IFERROR(INDEX('показатель 504-п'!J:J,MATCH('УУС'!N273,'показатель 504-п'!T:T,0)),"")</f>
        <v xml:space="preserve">4G низ</v>
      </c>
      <c r="J273" s="515" t="s">
        <v>1637</v>
      </c>
      <c r="K273" s="515" t="s">
        <v>2089</v>
      </c>
      <c r="L273" s="670" t="s">
        <v>1600</v>
      </c>
      <c r="M273" s="670">
        <v>70182404903007</v>
      </c>
      <c r="N273" s="515">
        <v>1009</v>
      </c>
      <c r="O273" s="379"/>
      <c r="P273" s="379"/>
      <c r="Q273" s="379"/>
      <c r="R273" s="379"/>
      <c r="S273" s="379"/>
      <c r="U273" s="379"/>
      <c r="V273" s="379"/>
    </row>
    <row r="274" ht="14.25">
      <c r="A274" s="502">
        <v>276</v>
      </c>
      <c r="B274" s="503" t="s">
        <v>350</v>
      </c>
      <c r="C274" s="503" t="s">
        <v>2108</v>
      </c>
      <c r="D274" s="515">
        <f>IFERROR(INDEX('показатель 504-п'!E:E,MATCH('УУС'!N274,'показатель 504-п'!T:T,0)),"")</f>
        <v>58</v>
      </c>
      <c r="E274" s="515" t="s">
        <v>1596</v>
      </c>
      <c r="F274" s="503" t="s">
        <v>2109</v>
      </c>
      <c r="G274" s="494" t="str">
        <f>IFERROR(INDEX('УЦН 2.0'!H:H,MATCH('УУС'!N274,'УЦН 2.0'!L:L,0)),"")</f>
        <v/>
      </c>
      <c r="H274" s="494" t="str">
        <f>IFERROR(INDEX('ПРТС'!H:H,MATCH('УУС'!N306,'ПРТС'!P:P,0)),"")</f>
        <v/>
      </c>
      <c r="I274" s="669" t="str">
        <f>IFERROR(INDEX('показатель 504-п'!J:J,MATCH('УУС'!N274,'показатель 504-п'!T:T,0)),"")</f>
        <v>-</v>
      </c>
      <c r="J274" s="515" t="s">
        <v>1637</v>
      </c>
      <c r="K274" s="515" t="s">
        <v>2110</v>
      </c>
      <c r="L274" s="670" t="s">
        <v>1600</v>
      </c>
      <c r="M274" s="670">
        <v>70182403201036</v>
      </c>
      <c r="N274" s="515">
        <v>1021</v>
      </c>
      <c r="O274" s="379"/>
      <c r="P274" s="379"/>
      <c r="Q274" s="379"/>
      <c r="R274" s="379"/>
      <c r="S274" s="379"/>
      <c r="U274" s="379"/>
      <c r="V274" s="379"/>
    </row>
    <row r="275" ht="14.25">
      <c r="A275" s="502">
        <v>277</v>
      </c>
      <c r="B275" s="503" t="s">
        <v>350</v>
      </c>
      <c r="C275" s="503" t="s">
        <v>2111</v>
      </c>
      <c r="D275" s="515">
        <f>IFERROR(INDEX('показатель 504-п'!E:E,MATCH('УУС'!N275,'показатель 504-п'!T:T,0)),"")</f>
        <v>5</v>
      </c>
      <c r="E275" s="515" t="s">
        <v>1596</v>
      </c>
      <c r="F275" s="503" t="s">
        <v>2112</v>
      </c>
      <c r="G275" s="494" t="str">
        <f>IFERROR(INDEX('УЦН 2.0'!H:H,MATCH('УУС'!N275,'УЦН 2.0'!L:L,0)),"")</f>
        <v/>
      </c>
      <c r="H275" s="494" t="str">
        <f>IFERROR(INDEX('ПРТС'!H:H,MATCH('УУС'!N307,'ПРТС'!P:P,0)),"")</f>
        <v/>
      </c>
      <c r="I275" s="669" t="str">
        <f>IFERROR(INDEX('показатель 504-п'!J:J,MATCH('УУС'!N275,'показатель 504-п'!T:T,0)),"")</f>
        <v>-</v>
      </c>
      <c r="J275" s="668" t="s">
        <v>1637</v>
      </c>
      <c r="K275" s="515" t="s">
        <v>2110</v>
      </c>
      <c r="L275" s="670" t="s">
        <v>1603</v>
      </c>
      <c r="M275" s="670">
        <v>70182403201020</v>
      </c>
      <c r="N275" s="515">
        <v>1028</v>
      </c>
      <c r="O275" s="379"/>
      <c r="P275" s="379"/>
      <c r="Q275" s="379"/>
      <c r="R275" s="379"/>
      <c r="S275" s="379"/>
      <c r="U275" s="379"/>
      <c r="V275" s="379"/>
    </row>
    <row r="276" ht="14.25">
      <c r="A276" s="502">
        <v>278</v>
      </c>
      <c r="B276" s="503" t="s">
        <v>350</v>
      </c>
      <c r="C276" s="503" t="s">
        <v>2113</v>
      </c>
      <c r="D276" s="515">
        <f>IFERROR(INDEX('показатель 504-п'!E:E,MATCH('УУС'!N276,'показатель 504-п'!T:T,0)),"")</f>
        <v>4</v>
      </c>
      <c r="E276" s="515" t="s">
        <v>1596</v>
      </c>
      <c r="F276" s="503" t="s">
        <v>1847</v>
      </c>
      <c r="G276" s="494" t="str">
        <f>IFERROR(INDEX('УЦН 2.0'!H:H,MATCH('УУС'!N276,'УЦН 2.0'!L:L,0)),"")</f>
        <v/>
      </c>
      <c r="H276" s="494" t="str">
        <f>IFERROR(INDEX('ПРТС'!H:H,MATCH('УУС'!N308,'ПРТС'!P:P,0)),"")</f>
        <v/>
      </c>
      <c r="I276" s="669" t="str">
        <f>IFERROR(INDEX('показатель 504-п'!J:J,MATCH('УУС'!N276,'показатель 504-п'!T:T,0)),"")</f>
        <v xml:space="preserve">2G низ</v>
      </c>
      <c r="J276" s="515" t="s">
        <v>1637</v>
      </c>
      <c r="K276" s="515" t="s">
        <v>2110</v>
      </c>
      <c r="L276" s="670" t="s">
        <v>1600</v>
      </c>
      <c r="M276" s="670">
        <v>70182403201032</v>
      </c>
      <c r="N276" s="515">
        <v>1032</v>
      </c>
      <c r="O276" s="379"/>
      <c r="P276" s="379"/>
      <c r="Q276" s="379"/>
      <c r="R276" s="379"/>
      <c r="S276" s="379"/>
      <c r="U276" s="379"/>
      <c r="V276" s="379"/>
    </row>
    <row r="277" ht="14.25">
      <c r="A277" s="502">
        <v>279</v>
      </c>
      <c r="B277" s="671" t="s">
        <v>123</v>
      </c>
      <c r="C277" s="672" t="s">
        <v>2114</v>
      </c>
      <c r="D277" s="515" t="str">
        <f>IFERROR(INDEX('показатель 504-п'!E:E,MATCH('УУС'!N277,'показатель 504-п'!T:T,0)),"")</f>
        <v/>
      </c>
      <c r="E277" s="673" t="s">
        <v>1607</v>
      </c>
      <c r="F277" s="671" t="s">
        <v>2115</v>
      </c>
      <c r="G277" s="494" t="str">
        <f>IFERROR(INDEX('УЦН 2.0'!H:H,MATCH('УУС'!N277,'УЦН 2.0'!L:L,0)),"")</f>
        <v/>
      </c>
      <c r="H277" s="494" t="str">
        <f>IFERROR(INDEX('ПРТС'!H:H,MATCH('УУС'!N310,'ПРТС'!P:P,0)),"")</f>
        <v/>
      </c>
      <c r="I277" s="669" t="str">
        <f>IFERROR(INDEX('показатель 504-п'!J:J,MATCH('УУС'!N277,'показатель 504-п'!T:T,0)),"")</f>
        <v/>
      </c>
      <c r="J277" s="673" t="s">
        <v>1637</v>
      </c>
      <c r="K277" s="673" t="s">
        <v>2116</v>
      </c>
      <c r="L277" s="674" t="e">
        <v>#N/A</v>
      </c>
      <c r="M277" s="674">
        <v>6012400001059</v>
      </c>
      <c r="N277" s="687"/>
      <c r="O277" s="675"/>
      <c r="P277" s="379"/>
      <c r="Q277" s="379"/>
      <c r="R277" s="379"/>
      <c r="S277" s="379"/>
      <c r="U277" s="379"/>
      <c r="V277" s="379"/>
    </row>
    <row r="278" ht="14.25">
      <c r="A278" s="502">
        <v>280</v>
      </c>
      <c r="B278" s="671" t="s">
        <v>123</v>
      </c>
      <c r="C278" s="672" t="s">
        <v>2114</v>
      </c>
      <c r="D278" s="515" t="str">
        <f>IFERROR(INDEX('показатель 504-п'!E:E,MATCH('УУС'!N278,'показатель 504-п'!T:T,0)),"")</f>
        <v/>
      </c>
      <c r="E278" s="673" t="s">
        <v>1607</v>
      </c>
      <c r="F278" s="671" t="s">
        <v>2117</v>
      </c>
      <c r="G278" s="494" t="str">
        <f>IFERROR(INDEX('УЦН 2.0'!H:H,MATCH('УУС'!N278,'УЦН 2.0'!L:L,0)),"")</f>
        <v/>
      </c>
      <c r="H278" s="494" t="str">
        <f>IFERROR(INDEX('ПРТС'!H:H,MATCH('УУС'!N311,'ПРТС'!P:P,0)),"")</f>
        <v/>
      </c>
      <c r="I278" s="669" t="str">
        <f>IFERROR(INDEX('показатель 504-п'!J:J,MATCH('УУС'!N278,'показатель 504-п'!T:T,0)),"")</f>
        <v/>
      </c>
      <c r="J278" s="688" t="s">
        <v>1637</v>
      </c>
      <c r="K278" s="673" t="s">
        <v>2116</v>
      </c>
      <c r="L278" s="674" t="e">
        <v>#N/A</v>
      </c>
      <c r="M278" s="674">
        <v>6012400001046</v>
      </c>
      <c r="N278" s="689"/>
      <c r="O278" s="675"/>
      <c r="P278" s="379"/>
      <c r="Q278" s="379"/>
      <c r="R278" s="379"/>
      <c r="S278" s="379"/>
      <c r="T278" s="379"/>
      <c r="U278" s="379"/>
      <c r="V278" s="379"/>
    </row>
    <row r="279" ht="14.25">
      <c r="A279" s="502">
        <v>281</v>
      </c>
      <c r="B279" s="503" t="s">
        <v>2118</v>
      </c>
      <c r="C279" s="503" t="s">
        <v>2119</v>
      </c>
      <c r="D279" s="515">
        <f>IFERROR(INDEX('показатель 504-п'!E:E,MATCH('УУС'!N279,'показатель 504-п'!T:T,0)),"")</f>
        <v>3</v>
      </c>
      <c r="E279" s="515" t="s">
        <v>1607</v>
      </c>
      <c r="F279" s="503" t="s">
        <v>2120</v>
      </c>
      <c r="G279" s="494" t="str">
        <f>IFERROR(INDEX('УЦН 2.0'!H:H,MATCH('УУС'!N279,'УЦН 2.0'!L:L,0)),"")</f>
        <v/>
      </c>
      <c r="H279" s="494" t="str">
        <f>IFERROR(INDEX('ПРТС'!H:H,MATCH(#REF!,'ПРТС'!P:P,0)),"")</f>
        <v/>
      </c>
      <c r="I279" s="669" t="str">
        <f>IFERROR(INDEX('показатель 504-п'!J:J,MATCH('УУС'!N279,'показатель 504-п'!T:T,0)),"")</f>
        <v>-</v>
      </c>
      <c r="J279" s="515" t="s">
        <v>1637</v>
      </c>
      <c r="K279" s="515" t="s">
        <v>2116</v>
      </c>
      <c r="L279" s="670" t="s">
        <v>1608</v>
      </c>
      <c r="M279" s="670">
        <v>6012400001068</v>
      </c>
      <c r="N279" s="690">
        <v>1072</v>
      </c>
      <c r="O279" s="379"/>
      <c r="P279" s="379"/>
      <c r="Q279" s="379"/>
      <c r="R279" s="379"/>
      <c r="S279" s="379"/>
      <c r="U279" s="379"/>
      <c r="V279" s="379"/>
    </row>
    <row r="280" ht="14.25">
      <c r="A280" s="502">
        <v>282</v>
      </c>
      <c r="B280" s="671" t="s">
        <v>774</v>
      </c>
      <c r="C280" s="521" t="s">
        <v>1433</v>
      </c>
      <c r="D280" s="515">
        <f>IFERROR(INDEX('показатель 504-п'!E:E,MATCH('УУС'!N280,'показатель 504-п'!T:T,0)),"")</f>
        <v>79</v>
      </c>
      <c r="E280" s="673"/>
      <c r="F280" s="671"/>
      <c r="G280" s="494" t="str">
        <f>IFERROR(INDEX('УЦН 2.0'!H:H,MATCH('УУС'!N280,'УЦН 2.0'!L:L,0)),"")</f>
        <v/>
      </c>
      <c r="H280" s="494">
        <f>IFERROR(INDEX('ПРТС'!H:H,MATCH('УУС'!N312,'ПРТС'!P:P,0)),"")</f>
        <v>2022</v>
      </c>
      <c r="I280" s="669" t="str">
        <f>IFERROR(INDEX('показатель 504-п'!J:J,MATCH('УУС'!N280,'показатель 504-п'!T:T,0)),"")</f>
        <v>-</v>
      </c>
      <c r="J280" s="673"/>
      <c r="K280" s="673"/>
      <c r="L280" s="674"/>
      <c r="M280" s="674"/>
      <c r="N280" s="673">
        <v>1112</v>
      </c>
      <c r="O280" s="675"/>
      <c r="P280" s="379"/>
      <c r="Q280" s="379"/>
      <c r="R280" s="379"/>
      <c r="S280" s="379"/>
      <c r="U280" s="379"/>
      <c r="V280" s="379"/>
    </row>
    <row r="281" ht="14.25">
      <c r="A281" s="502">
        <v>283</v>
      </c>
      <c r="B281" s="503" t="s">
        <v>359</v>
      </c>
      <c r="C281" s="503" t="s">
        <v>2121</v>
      </c>
      <c r="D281" s="515">
        <f>IFERROR(INDEX('показатель 504-п'!E:E,MATCH('УУС'!N281,'показатель 504-п'!T:T,0)),"")</f>
        <v>388</v>
      </c>
      <c r="E281" s="515" t="s">
        <v>1596</v>
      </c>
      <c r="F281" s="503" t="s">
        <v>986</v>
      </c>
      <c r="G281" s="494" t="str">
        <f>IFERROR(INDEX('УЦН 2.0'!H:H,MATCH('УУС'!N281,'УЦН 2.0'!L:L,0)),"")</f>
        <v/>
      </c>
      <c r="H281" s="494" t="str">
        <f>IFERROR(INDEX('ПРТС'!H:H,MATCH('УУС'!N313,'ПРТС'!P:P,0)),"")</f>
        <v/>
      </c>
      <c r="I281" s="669" t="str">
        <f>IFERROR(INDEX('показатель 504-п'!J:J,MATCH('УУС'!N281,'показатель 504-п'!T:T,0)),"")</f>
        <v xml:space="preserve">2G низ</v>
      </c>
      <c r="J281" s="668" t="s">
        <v>1637</v>
      </c>
      <c r="K281" s="515" t="s">
        <v>2122</v>
      </c>
      <c r="L281" s="670" t="s">
        <v>1603</v>
      </c>
      <c r="M281" s="670">
        <v>70182405506030</v>
      </c>
      <c r="N281" s="515">
        <v>1077</v>
      </c>
      <c r="O281" s="379"/>
      <c r="P281" s="379"/>
      <c r="Q281" s="379"/>
      <c r="R281" s="379"/>
      <c r="S281" s="379"/>
      <c r="T281" s="379"/>
      <c r="U281" s="379"/>
      <c r="V281" s="379"/>
    </row>
    <row r="282" ht="14.25">
      <c r="A282" s="502">
        <v>284</v>
      </c>
      <c r="B282" s="503" t="s">
        <v>359</v>
      </c>
      <c r="C282" s="503" t="s">
        <v>2123</v>
      </c>
      <c r="D282" s="515">
        <f>IFERROR(INDEX('показатель 504-п'!E:E,MATCH('УУС'!N282,'показатель 504-п'!T:T,0)),"")</f>
        <v>558</v>
      </c>
      <c r="E282" s="515" t="s">
        <v>1596</v>
      </c>
      <c r="F282" s="503" t="s">
        <v>2124</v>
      </c>
      <c r="G282" s="494" t="str">
        <f>IFERROR(INDEX('УЦН 2.0'!H:H,MATCH('УУС'!N282,'УЦН 2.0'!L:L,0)),"")</f>
        <v/>
      </c>
      <c r="H282" s="494" t="str">
        <f>IFERROR(INDEX('ПРТС'!H:H,MATCH('УУС'!N315,'ПРТС'!P:P,0)),"")</f>
        <v/>
      </c>
      <c r="I282" s="669" t="str">
        <f>IFERROR(INDEX('показатель 504-п'!J:J,MATCH('УУС'!N282,'показатель 504-п'!T:T,0)),"")</f>
        <v xml:space="preserve">4G хор</v>
      </c>
      <c r="J282" s="515" t="s">
        <v>1641</v>
      </c>
      <c r="K282" s="515" t="s">
        <v>2122</v>
      </c>
      <c r="L282" s="670" t="s">
        <v>1600</v>
      </c>
      <c r="M282" s="670">
        <v>70182405506035</v>
      </c>
      <c r="N282" s="515">
        <v>1081</v>
      </c>
      <c r="O282" s="379"/>
      <c r="P282" s="379"/>
      <c r="Q282" s="379"/>
      <c r="R282" s="379"/>
      <c r="S282" s="379"/>
      <c r="U282" s="379"/>
      <c r="V282" s="379"/>
    </row>
    <row r="283" ht="14.25">
      <c r="A283" s="502">
        <v>285</v>
      </c>
      <c r="B283" s="503" t="s">
        <v>359</v>
      </c>
      <c r="C283" s="503" t="s">
        <v>2125</v>
      </c>
      <c r="D283" s="515">
        <f>IFERROR(INDEX('показатель 504-п'!E:E,MATCH('УУС'!N283,'показатель 504-п'!T:T,0)),"")</f>
        <v>130</v>
      </c>
      <c r="E283" s="515" t="s">
        <v>1596</v>
      </c>
      <c r="F283" s="503" t="s">
        <v>2126</v>
      </c>
      <c r="G283" s="494" t="str">
        <f>IFERROR(INDEX('УЦН 2.0'!H:H,MATCH('УУС'!N283,'УЦН 2.0'!L:L,0)),"")</f>
        <v/>
      </c>
      <c r="H283" s="494" t="str">
        <f>IFERROR(INDEX('ПРТС'!H:H,MATCH('УУС'!N316,'ПРТС'!P:P,0)),"")</f>
        <v/>
      </c>
      <c r="I283" s="669" t="str">
        <f>IFERROR(INDEX('показатель 504-п'!J:J,MATCH('УУС'!N283,'показатель 504-п'!T:T,0)),"")</f>
        <v xml:space="preserve">2G хор</v>
      </c>
      <c r="J283" s="515" t="s">
        <v>1637</v>
      </c>
      <c r="K283" s="515" t="s">
        <v>2122</v>
      </c>
      <c r="L283" s="670" t="s">
        <v>1600</v>
      </c>
      <c r="M283" s="670">
        <v>70182405506062</v>
      </c>
      <c r="N283" s="515">
        <v>1086</v>
      </c>
      <c r="O283" s="379"/>
      <c r="P283" s="379"/>
      <c r="Q283" s="379"/>
      <c r="R283" s="379"/>
      <c r="S283" s="379"/>
      <c r="U283" s="379"/>
      <c r="V283" s="379"/>
    </row>
    <row r="284" ht="14.25">
      <c r="A284" s="502">
        <v>286</v>
      </c>
      <c r="B284" s="503" t="s">
        <v>359</v>
      </c>
      <c r="C284" s="503" t="s">
        <v>2127</v>
      </c>
      <c r="D284" s="515">
        <f>IFERROR(INDEX('показатель 504-п'!E:E,MATCH('УУС'!N284,'показатель 504-п'!T:T,0)),"")</f>
        <v>103</v>
      </c>
      <c r="E284" s="515" t="s">
        <v>1596</v>
      </c>
      <c r="F284" s="503" t="s">
        <v>2128</v>
      </c>
      <c r="G284" s="494" t="str">
        <f>IFERROR(INDEX('УЦН 2.0'!H:H,MATCH('УУС'!N284,'УЦН 2.0'!L:L,0)),"")</f>
        <v/>
      </c>
      <c r="H284" s="494">
        <f>IFERROR(INDEX('ПРТС'!H:H,MATCH('УУС'!N317,'ПРТС'!P:P,0)),"")</f>
        <v>2023</v>
      </c>
      <c r="I284" s="669" t="str">
        <f>IFERROR(INDEX('показатель 504-п'!J:J,MATCH('УУС'!N284,'показатель 504-п'!T:T,0)),"")</f>
        <v xml:space="preserve">2G хор</v>
      </c>
      <c r="J284" s="515" t="s">
        <v>1637</v>
      </c>
      <c r="K284" s="515" t="s">
        <v>2122</v>
      </c>
      <c r="L284" s="670" t="s">
        <v>1603</v>
      </c>
      <c r="M284" s="670">
        <v>70182405506029</v>
      </c>
      <c r="N284" s="515">
        <v>1088</v>
      </c>
      <c r="O284" s="379"/>
      <c r="P284" s="379"/>
      <c r="Q284" s="379"/>
      <c r="R284" s="379"/>
      <c r="S284" s="379"/>
      <c r="U284" s="379"/>
      <c r="V284" s="379"/>
    </row>
    <row r="285" ht="14.25">
      <c r="A285" s="502">
        <v>287</v>
      </c>
      <c r="B285" s="503" t="s">
        <v>359</v>
      </c>
      <c r="C285" s="503" t="s">
        <v>2129</v>
      </c>
      <c r="D285" s="515">
        <f>IFERROR(INDEX('показатель 504-п'!E:E,MATCH('УУС'!N285,'показатель 504-п'!T:T,0)),"")</f>
        <v>463</v>
      </c>
      <c r="E285" s="515" t="s">
        <v>1596</v>
      </c>
      <c r="F285" s="503" t="s">
        <v>866</v>
      </c>
      <c r="G285" s="494" t="str">
        <f>IFERROR(INDEX('УЦН 2.0'!H:H,MATCH('УУС'!N285,'УЦН 2.0'!L:L,0)),"")</f>
        <v/>
      </c>
      <c r="H285" s="494" t="str">
        <f>IFERROR(INDEX('ПРТС'!H:H,MATCH('УУС'!N318,'ПРТС'!P:P,0)),"")</f>
        <v/>
      </c>
      <c r="I285" s="669" t="str">
        <f>IFERROR(INDEX('показатель 504-п'!J:J,MATCH('УУС'!N285,'показатель 504-п'!T:T,0)),"")</f>
        <v xml:space="preserve">4G хор</v>
      </c>
      <c r="J285" s="515" t="s">
        <v>1637</v>
      </c>
      <c r="K285" s="515" t="s">
        <v>2122</v>
      </c>
      <c r="L285" s="670" t="s">
        <v>1603</v>
      </c>
      <c r="M285" s="670">
        <v>70182405506023</v>
      </c>
      <c r="N285" s="515">
        <v>1095</v>
      </c>
      <c r="O285" s="379"/>
      <c r="P285" s="379"/>
      <c r="Q285" s="379"/>
      <c r="R285" s="379"/>
      <c r="S285" s="379"/>
      <c r="T285" s="379"/>
      <c r="U285" s="379"/>
      <c r="V285" s="379"/>
    </row>
    <row r="286" ht="14.25">
      <c r="A286" s="502">
        <v>288</v>
      </c>
      <c r="B286" s="503" t="s">
        <v>359</v>
      </c>
      <c r="C286" s="503" t="s">
        <v>2130</v>
      </c>
      <c r="D286" s="515">
        <f>IFERROR(INDEX('показатель 504-п'!E:E,MATCH('УУС'!N286,'показатель 504-п'!T:T,0)),"")</f>
        <v>74</v>
      </c>
      <c r="E286" s="515" t="s">
        <v>1596</v>
      </c>
      <c r="F286" s="503" t="s">
        <v>2131</v>
      </c>
      <c r="G286" s="494" t="str">
        <f>IFERROR(INDEX('УЦН 2.0'!H:H,MATCH('УУС'!N286,'УЦН 2.0'!L:L,0)),"")</f>
        <v/>
      </c>
      <c r="H286" s="494" t="str">
        <f>IFERROR(INDEX('ПРТС'!H:H,MATCH('УУС'!N319,'ПРТС'!P:P,0)),"")</f>
        <v/>
      </c>
      <c r="I286" s="669" t="str">
        <f>IFERROR(INDEX('показатель 504-п'!J:J,MATCH('УУС'!N286,'показатель 504-п'!T:T,0)),"")</f>
        <v xml:space="preserve">2G низ</v>
      </c>
      <c r="J286" s="515" t="s">
        <v>1637</v>
      </c>
      <c r="K286" s="515" t="s">
        <v>2122</v>
      </c>
      <c r="L286" s="670" t="s">
        <v>1600</v>
      </c>
      <c r="M286" s="670">
        <v>70182405506047</v>
      </c>
      <c r="N286" s="515">
        <v>1096</v>
      </c>
      <c r="O286" s="379"/>
      <c r="P286" s="379"/>
      <c r="Q286" s="379"/>
      <c r="R286" s="379"/>
      <c r="S286" s="379"/>
      <c r="U286" s="379"/>
      <c r="V286" s="379"/>
    </row>
    <row r="287" ht="14.25">
      <c r="A287" s="502">
        <v>289</v>
      </c>
      <c r="B287" s="503" t="s">
        <v>359</v>
      </c>
      <c r="C287" s="503" t="s">
        <v>2132</v>
      </c>
      <c r="D287" s="515">
        <f>IFERROR(INDEX('показатель 504-п'!E:E,MATCH('УУС'!N287,'показатель 504-п'!T:T,0)),"")</f>
        <v>248</v>
      </c>
      <c r="E287" s="515" t="s">
        <v>1596</v>
      </c>
      <c r="F287" s="503" t="s">
        <v>2133</v>
      </c>
      <c r="G287" s="494" t="str">
        <f>IFERROR(INDEX('УЦН 2.0'!H:H,MATCH('УУС'!N287,'УЦН 2.0'!L:L,0)),"")</f>
        <v/>
      </c>
      <c r="H287" s="494" t="str">
        <f>IFERROR(INDEX('ПРТС'!H:H,MATCH('УУС'!N321,'ПРТС'!P:P,0)),"")</f>
        <v/>
      </c>
      <c r="I287" s="669" t="str">
        <f>IFERROR(INDEX('показатель 504-п'!J:J,MATCH('УУС'!N287,'показатель 504-п'!T:T,0)),"")</f>
        <v xml:space="preserve">2G хор</v>
      </c>
      <c r="J287" s="515" t="s">
        <v>1637</v>
      </c>
      <c r="K287" s="515" t="s">
        <v>2122</v>
      </c>
      <c r="L287" s="670" t="s">
        <v>1603</v>
      </c>
      <c r="M287" s="670">
        <v>70182405506031</v>
      </c>
      <c r="N287" s="515">
        <v>1098</v>
      </c>
      <c r="O287" s="379"/>
      <c r="P287" s="379"/>
      <c r="Q287" s="379"/>
      <c r="R287" s="379"/>
      <c r="S287" s="379"/>
      <c r="U287" s="379"/>
      <c r="V287" s="379"/>
    </row>
    <row r="288" ht="14.25">
      <c r="A288" s="502">
        <v>290</v>
      </c>
      <c r="B288" s="503" t="s">
        <v>359</v>
      </c>
      <c r="C288" s="503" t="s">
        <v>2134</v>
      </c>
      <c r="D288" s="515">
        <f>IFERROR(INDEX('показатель 504-п'!E:E,MATCH('УУС'!N288,'показатель 504-п'!T:T,0)),"")</f>
        <v>326</v>
      </c>
      <c r="E288" s="515" t="s">
        <v>1596</v>
      </c>
      <c r="F288" s="503" t="s">
        <v>995</v>
      </c>
      <c r="G288" s="494" t="str">
        <f>IFERROR(INDEX('УЦН 2.0'!H:H,MATCH('УУС'!N288,'УЦН 2.0'!L:L,0)),"")</f>
        <v/>
      </c>
      <c r="H288" s="494" t="str">
        <f>IFERROR(INDEX('ПРТС'!H:H,MATCH('УУС'!N322,'ПРТС'!P:P,0)),"")</f>
        <v/>
      </c>
      <c r="I288" s="669" t="str">
        <f>IFERROR(INDEX('показатель 504-п'!J:J,MATCH('УУС'!N288,'показатель 504-п'!T:T,0)),"")</f>
        <v xml:space="preserve">2G хор</v>
      </c>
      <c r="J288" s="515" t="s">
        <v>1637</v>
      </c>
      <c r="K288" s="515" t="s">
        <v>2122</v>
      </c>
      <c r="L288" s="670" t="s">
        <v>1603</v>
      </c>
      <c r="M288" s="670">
        <v>70182405506019</v>
      </c>
      <c r="N288" s="515">
        <v>1099</v>
      </c>
      <c r="O288" s="379"/>
      <c r="P288" s="379"/>
      <c r="Q288" s="379"/>
      <c r="R288" s="379"/>
      <c r="S288" s="379"/>
      <c r="U288" s="379"/>
      <c r="V288" s="379"/>
    </row>
    <row r="289" ht="14.25">
      <c r="A289" s="502">
        <v>291</v>
      </c>
      <c r="B289" s="503" t="s">
        <v>359</v>
      </c>
      <c r="C289" s="503" t="s">
        <v>2135</v>
      </c>
      <c r="D289" s="515">
        <f>IFERROR(INDEX('показатель 504-п'!E:E,MATCH('УУС'!N289,'показатель 504-п'!T:T,0)),"")</f>
        <v>171</v>
      </c>
      <c r="E289" s="515" t="s">
        <v>1596</v>
      </c>
      <c r="F289" s="503" t="s">
        <v>2136</v>
      </c>
      <c r="G289" s="494" t="str">
        <f>IFERROR(INDEX('УЦН 2.0'!H:H,MATCH('УУС'!N289,'УЦН 2.0'!L:L,0)),"")</f>
        <v/>
      </c>
      <c r="H289" s="494">
        <f>IFERROR(INDEX('ПРТС'!H:H,MATCH('УУС'!N323,'ПРТС'!P:P,0)),"")</f>
        <v>2020</v>
      </c>
      <c r="I289" s="669" t="str">
        <f>IFERROR(INDEX('показатель 504-п'!J:J,MATCH('УУС'!N289,'показатель 504-п'!T:T,0)),"")</f>
        <v xml:space="preserve">2G низ</v>
      </c>
      <c r="J289" s="515" t="s">
        <v>1637</v>
      </c>
      <c r="K289" s="515" t="s">
        <v>2122</v>
      </c>
      <c r="L289" s="670" t="s">
        <v>1600</v>
      </c>
      <c r="M289" s="670">
        <v>70182405506059</v>
      </c>
      <c r="N289" s="515">
        <v>1100</v>
      </c>
      <c r="O289" s="379"/>
      <c r="P289" s="379"/>
      <c r="Q289" s="379"/>
      <c r="R289" s="379"/>
      <c r="S289" s="379"/>
      <c r="U289" s="379"/>
      <c r="V289" s="379"/>
    </row>
    <row r="290" ht="14.25">
      <c r="A290" s="502">
        <v>292</v>
      </c>
      <c r="B290" s="503" t="s">
        <v>359</v>
      </c>
      <c r="C290" s="503" t="s">
        <v>2137</v>
      </c>
      <c r="D290" s="515">
        <f>IFERROR(INDEX('показатель 504-п'!E:E,MATCH('УУС'!N290,'показатель 504-п'!T:T,0)),"")</f>
        <v>240</v>
      </c>
      <c r="E290" s="515" t="s">
        <v>1596</v>
      </c>
      <c r="F290" s="503" t="s">
        <v>821</v>
      </c>
      <c r="G290" s="494" t="str">
        <f>IFERROR(INDEX('УЦН 2.0'!H:H,MATCH('УУС'!N290,'УЦН 2.0'!L:L,0)),"")</f>
        <v/>
      </c>
      <c r="H290" s="494" t="str">
        <f>IFERROR(INDEX('ПРТС'!H:H,MATCH('УУС'!N324,'ПРТС'!P:P,0)),"")</f>
        <v/>
      </c>
      <c r="I290" s="669" t="str">
        <f>IFERROR(INDEX('показатель 504-п'!J:J,MATCH('УУС'!N290,'показатель 504-п'!T:T,0)),"")</f>
        <v xml:space="preserve">4G хор</v>
      </c>
      <c r="J290" s="515" t="s">
        <v>1637</v>
      </c>
      <c r="K290" s="515" t="s">
        <v>2122</v>
      </c>
      <c r="L290" s="670" t="s">
        <v>1603</v>
      </c>
      <c r="M290" s="670">
        <v>70182405506017</v>
      </c>
      <c r="N290" s="515">
        <v>1103</v>
      </c>
      <c r="O290" s="379"/>
      <c r="P290" s="379"/>
      <c r="Q290" s="379"/>
      <c r="R290" s="379"/>
      <c r="S290" s="379"/>
      <c r="U290" s="379"/>
      <c r="V290" s="379"/>
    </row>
    <row r="291" ht="14.25">
      <c r="A291" s="502">
        <v>293</v>
      </c>
      <c r="B291" s="503" t="s">
        <v>2138</v>
      </c>
      <c r="C291" s="503" t="s">
        <v>2139</v>
      </c>
      <c r="D291" s="515">
        <f>IFERROR(INDEX('показатель 504-п'!E:E,MATCH('УУС'!N291,'показатель 504-п'!T:T,0)),"")</f>
        <v>63</v>
      </c>
      <c r="E291" s="515" t="s">
        <v>1596</v>
      </c>
      <c r="F291" s="503" t="s">
        <v>937</v>
      </c>
      <c r="G291" s="494" t="str">
        <f>IFERROR(INDEX('УЦН 2.0'!H:H,MATCH('УУС'!N291,'УЦН 2.0'!L:L,0)),"")</f>
        <v/>
      </c>
      <c r="H291" s="494" t="str">
        <f>IFERROR(INDEX('ПРТС'!H:H,MATCH('УУС'!N325,'ПРТС'!P:P,0)),"")</f>
        <v/>
      </c>
      <c r="I291" s="669" t="str">
        <f>IFERROR(INDEX('показатель 504-п'!J:J,MATCH('УУС'!N291,'показатель 504-п'!T:T,0)),"")</f>
        <v xml:space="preserve">2G низ</v>
      </c>
      <c r="J291" s="515" t="s">
        <v>1637</v>
      </c>
      <c r="K291" s="515" t="s">
        <v>2122</v>
      </c>
      <c r="L291" s="670" t="s">
        <v>1600</v>
      </c>
      <c r="M291" s="670">
        <v>70182407303031</v>
      </c>
      <c r="N291" s="515">
        <v>1104</v>
      </c>
      <c r="O291" s="379"/>
      <c r="P291" s="379"/>
      <c r="Q291" s="379"/>
      <c r="R291" s="379"/>
      <c r="S291" s="379"/>
      <c r="T291" s="379"/>
      <c r="U291" s="379"/>
      <c r="V291" s="379"/>
    </row>
    <row r="292" ht="14.25">
      <c r="A292" s="502">
        <v>294</v>
      </c>
      <c r="B292" s="503" t="s">
        <v>359</v>
      </c>
      <c r="C292" s="503" t="s">
        <v>2140</v>
      </c>
      <c r="D292" s="515">
        <f>IFERROR(INDEX('показатель 504-п'!E:E,MATCH('УУС'!N292,'показатель 504-п'!T:T,0)),"")</f>
        <v>183</v>
      </c>
      <c r="E292" s="515" t="s">
        <v>1596</v>
      </c>
      <c r="F292" s="503" t="s">
        <v>2141</v>
      </c>
      <c r="G292" s="494" t="str">
        <f>IFERROR(INDEX('УЦН 2.0'!H:H,MATCH('УУС'!N292,'УЦН 2.0'!L:L,0)),"")</f>
        <v/>
      </c>
      <c r="H292" s="494" t="str">
        <f>IFERROR(INDEX('ПРТС'!H:H,MATCH('УУС'!N326,'ПРТС'!P:P,0)),"")</f>
        <v/>
      </c>
      <c r="I292" s="669" t="str">
        <f>IFERROR(INDEX('показатель 504-п'!J:J,MATCH('УУС'!N292,'показатель 504-п'!T:T,0)),"")</f>
        <v xml:space="preserve">2G низ</v>
      </c>
      <c r="J292" s="515" t="s">
        <v>1637</v>
      </c>
      <c r="K292" s="515" t="s">
        <v>2122</v>
      </c>
      <c r="L292" s="670" t="s">
        <v>1603</v>
      </c>
      <c r="M292" s="670">
        <v>70182405506033</v>
      </c>
      <c r="N292" s="515">
        <v>1105</v>
      </c>
      <c r="O292" s="379"/>
      <c r="P292" s="379"/>
      <c r="Q292" s="379"/>
      <c r="R292" s="379"/>
      <c r="S292" s="379"/>
      <c r="T292" s="379"/>
      <c r="U292" s="379"/>
      <c r="V292" s="379"/>
    </row>
    <row r="293" ht="14.25">
      <c r="A293" s="502">
        <v>295</v>
      </c>
      <c r="B293" s="503" t="s">
        <v>359</v>
      </c>
      <c r="C293" s="503" t="s">
        <v>2142</v>
      </c>
      <c r="D293" s="515">
        <f>IFERROR(INDEX('показатель 504-п'!E:E,MATCH('УУС'!N293,'показатель 504-п'!T:T,0)),"")</f>
        <v>473</v>
      </c>
      <c r="E293" s="515" t="s">
        <v>1596</v>
      </c>
      <c r="F293" s="503" t="s">
        <v>1897</v>
      </c>
      <c r="G293" s="494" t="str">
        <f>IFERROR(INDEX('УЦН 2.0'!H:H,MATCH('УУС'!N293,'УЦН 2.0'!L:L,0)),"")</f>
        <v/>
      </c>
      <c r="H293" s="494" t="str">
        <f>IFERROR(INDEX('ПРТС'!H:H,MATCH('УУС'!N327,'ПРТС'!P:P,0)),"")</f>
        <v/>
      </c>
      <c r="I293" s="669" t="str">
        <f>IFERROR(INDEX('показатель 504-п'!J:J,MATCH('УУС'!N293,'показатель 504-п'!T:T,0)),"")</f>
        <v xml:space="preserve">4G хор</v>
      </c>
      <c r="J293" s="515" t="s">
        <v>1637</v>
      </c>
      <c r="K293" s="515" t="s">
        <v>2122</v>
      </c>
      <c r="L293" s="670" t="s">
        <v>1603</v>
      </c>
      <c r="M293" s="670">
        <v>70182405506014</v>
      </c>
      <c r="N293" s="515">
        <v>1108</v>
      </c>
      <c r="O293" s="379"/>
      <c r="P293" s="379"/>
      <c r="Q293" s="379"/>
      <c r="R293" s="379"/>
      <c r="S293" s="379"/>
      <c r="U293" s="379"/>
      <c r="V293" s="379"/>
    </row>
    <row r="294" ht="14.25">
      <c r="A294" s="502">
        <v>296</v>
      </c>
      <c r="B294" s="503" t="s">
        <v>359</v>
      </c>
      <c r="C294" s="503" t="s">
        <v>2143</v>
      </c>
      <c r="D294" s="515">
        <f>IFERROR(INDEX('показатель 504-п'!E:E,MATCH('УУС'!N294,'показатель 504-п'!T:T,0)),"")</f>
        <v>176</v>
      </c>
      <c r="E294" s="515" t="s">
        <v>1596</v>
      </c>
      <c r="F294" s="503" t="s">
        <v>2144</v>
      </c>
      <c r="G294" s="494">
        <f>IFERROR(INDEX('УЦН 2.0'!H:H,MATCH('УУС'!N294,'УЦН 2.0'!L:L,0)),"")</f>
        <v>2024</v>
      </c>
      <c r="H294" s="494" t="str">
        <f>IFERROR(INDEX('ПРТС'!H:H,MATCH('УУС'!N328,'ПРТС'!P:P,0)),"")</f>
        <v/>
      </c>
      <c r="I294" s="669" t="str">
        <f>IFERROR(INDEX('показатель 504-п'!J:J,MATCH('УУС'!N294,'показатель 504-п'!T:T,0)),"")</f>
        <v xml:space="preserve">2G низ</v>
      </c>
      <c r="J294" s="515" t="s">
        <v>1637</v>
      </c>
      <c r="K294" s="515" t="s">
        <v>2122</v>
      </c>
      <c r="L294" s="670" t="s">
        <v>1603</v>
      </c>
      <c r="M294" s="670">
        <v>70182405506051</v>
      </c>
      <c r="N294" s="515">
        <v>1110</v>
      </c>
      <c r="O294" s="379"/>
      <c r="P294" s="379"/>
      <c r="Q294" s="379"/>
      <c r="R294" s="379"/>
      <c r="S294" s="379"/>
      <c r="U294" s="379"/>
      <c r="V294" s="379"/>
    </row>
    <row r="295" ht="14.25">
      <c r="A295" s="502">
        <v>297</v>
      </c>
      <c r="B295" s="24" t="s">
        <v>359</v>
      </c>
      <c r="C295" s="24" t="s">
        <v>2145</v>
      </c>
      <c r="D295" s="515">
        <f>IFERROR(INDEX('показатель 504-п'!E:E,MATCH('УУС'!N295,'показатель 504-п'!T:T,0)),"")</f>
        <v>78</v>
      </c>
      <c r="E295" s="510" t="s">
        <v>1596</v>
      </c>
      <c r="F295" s="24" t="s">
        <v>2146</v>
      </c>
      <c r="G295" s="494" t="str">
        <f>IFERROR(INDEX('УЦН 2.0'!H:H,MATCH('УУС'!N295,'УЦН 2.0'!L:L,0)),"")</f>
        <v/>
      </c>
      <c r="H295" s="494" t="str">
        <f>IFERROR(INDEX('ПРТС'!H:H,MATCH('УУС'!N330,'ПРТС'!P:P,0)),"")</f>
        <v/>
      </c>
      <c r="I295" s="669" t="str">
        <f>IFERROR(INDEX('показатель 504-п'!J:J,MATCH('УУС'!N295,'показатель 504-п'!T:T,0)),"")</f>
        <v xml:space="preserve">2G низ</v>
      </c>
      <c r="J295" s="515" t="s">
        <v>1637</v>
      </c>
      <c r="K295" s="515" t="s">
        <v>2122</v>
      </c>
      <c r="L295" s="670" t="s">
        <v>1600</v>
      </c>
      <c r="M295" s="670">
        <v>70182405506007</v>
      </c>
      <c r="N295" s="515">
        <v>1113</v>
      </c>
      <c r="O295" s="379"/>
      <c r="P295" s="379"/>
      <c r="Q295" s="379"/>
      <c r="R295" s="379"/>
      <c r="S295" s="379"/>
      <c r="U295" s="379"/>
      <c r="V295" s="379"/>
    </row>
    <row r="296" ht="14.25">
      <c r="A296" s="502">
        <v>298</v>
      </c>
      <c r="B296" s="503" t="s">
        <v>359</v>
      </c>
      <c r="C296" s="503" t="s">
        <v>2147</v>
      </c>
      <c r="D296" s="515">
        <f>IFERROR(INDEX('показатель 504-п'!E:E,MATCH('УУС'!N296,'показатель 504-п'!T:T,0)),"")</f>
        <v>926</v>
      </c>
      <c r="E296" s="515" t="s">
        <v>1596</v>
      </c>
      <c r="F296" s="503" t="s">
        <v>2148</v>
      </c>
      <c r="G296" s="494" t="str">
        <f>IFERROR(INDEX('УЦН 2.0'!H:H,MATCH('УУС'!N296,'УЦН 2.0'!L:L,0)),"")</f>
        <v/>
      </c>
      <c r="H296" s="494" t="str">
        <f>IFERROR(INDEX('ПРТС'!H:H,MATCH('УУС'!N331,'ПРТС'!P:P,0)),"")</f>
        <v/>
      </c>
      <c r="I296" s="669" t="str">
        <f>IFERROR(INDEX('показатель 504-п'!J:J,MATCH('УУС'!N296,'показатель 504-п'!T:T,0)),"")</f>
        <v xml:space="preserve">4G хор</v>
      </c>
      <c r="J296" s="515" t="s">
        <v>1637</v>
      </c>
      <c r="K296" s="515" t="s">
        <v>2122</v>
      </c>
      <c r="L296" s="670" t="s">
        <v>1603</v>
      </c>
      <c r="M296" s="670">
        <v>70182405506045</v>
      </c>
      <c r="N296" s="515">
        <v>1116</v>
      </c>
      <c r="O296" s="379"/>
      <c r="P296" s="379"/>
      <c r="Q296" s="379"/>
      <c r="R296" s="379"/>
      <c r="S296" s="379"/>
      <c r="U296" s="379"/>
      <c r="V296" s="379"/>
    </row>
    <row r="297" ht="14.25">
      <c r="A297" s="502">
        <v>299</v>
      </c>
      <c r="B297" s="503" t="s">
        <v>359</v>
      </c>
      <c r="C297" s="503" t="s">
        <v>2149</v>
      </c>
      <c r="D297" s="515">
        <f>IFERROR(INDEX('показатель 504-п'!E:E,MATCH('УУС'!N297,'показатель 504-п'!T:T,0)),"")</f>
        <v>235</v>
      </c>
      <c r="E297" s="515" t="s">
        <v>1596</v>
      </c>
      <c r="F297" s="503" t="s">
        <v>998</v>
      </c>
      <c r="G297" s="494" t="str">
        <f>IFERROR(INDEX('УЦН 2.0'!H:H,MATCH('УУС'!N297,'УЦН 2.0'!L:L,0)),"")</f>
        <v/>
      </c>
      <c r="H297" s="494" t="str">
        <f>IFERROR(INDEX('ПРТС'!H:H,MATCH('УУС'!N332,'ПРТС'!P:P,0)),"")</f>
        <v/>
      </c>
      <c r="I297" s="669" t="str">
        <f>IFERROR(INDEX('показатель 504-п'!J:J,MATCH('УУС'!N297,'показатель 504-п'!T:T,0)),"")</f>
        <v xml:space="preserve">4G хор</v>
      </c>
      <c r="J297" s="515" t="s">
        <v>1637</v>
      </c>
      <c r="K297" s="515" t="s">
        <v>2122</v>
      </c>
      <c r="L297" s="670" t="s">
        <v>1603</v>
      </c>
      <c r="M297" s="670">
        <v>70182405506018</v>
      </c>
      <c r="N297" s="515">
        <v>1117</v>
      </c>
      <c r="O297" s="379"/>
      <c r="P297" s="379"/>
      <c r="Q297" s="379"/>
      <c r="R297" s="379"/>
      <c r="S297" s="379"/>
      <c r="T297" s="379"/>
      <c r="U297" s="379"/>
      <c r="V297" s="379"/>
    </row>
    <row r="298" ht="14.25">
      <c r="A298" s="502">
        <v>300</v>
      </c>
      <c r="B298" s="503" t="s">
        <v>359</v>
      </c>
      <c r="C298" s="503" t="s">
        <v>2150</v>
      </c>
      <c r="D298" s="515">
        <f>IFERROR(INDEX('показатель 504-п'!E:E,MATCH('УУС'!N298,'показатель 504-п'!T:T,0)),"")</f>
        <v>119</v>
      </c>
      <c r="E298" s="515" t="s">
        <v>1596</v>
      </c>
      <c r="F298" s="503" t="s">
        <v>2151</v>
      </c>
      <c r="G298" s="494" t="str">
        <f>IFERROR(INDEX('УЦН 2.0'!H:H,MATCH('УУС'!N298,'УЦН 2.0'!L:L,0)),"")</f>
        <v/>
      </c>
      <c r="H298" s="494" t="str">
        <f>IFERROR(INDEX('ПРТС'!H:H,MATCH('УУС'!N333,'ПРТС'!P:P,0)),"")</f>
        <v/>
      </c>
      <c r="I298" s="669" t="str">
        <f>IFERROR(INDEX('показатель 504-п'!J:J,MATCH('УУС'!N298,'показатель 504-п'!T:T,0)),"")</f>
        <v xml:space="preserve">2G низ</v>
      </c>
      <c r="J298" s="515" t="s">
        <v>1637</v>
      </c>
      <c r="K298" s="515" t="s">
        <v>2122</v>
      </c>
      <c r="L298" s="670" t="s">
        <v>1600</v>
      </c>
      <c r="M298" s="670">
        <v>70182405506026</v>
      </c>
      <c r="N298" s="515">
        <v>1119</v>
      </c>
      <c r="O298" s="379"/>
      <c r="P298" s="379"/>
      <c r="Q298" s="379"/>
      <c r="R298" s="379"/>
      <c r="S298" s="379"/>
      <c r="U298" s="379"/>
      <c r="V298" s="379"/>
    </row>
    <row r="299" ht="14.25">
      <c r="A299" s="502">
        <v>301</v>
      </c>
      <c r="B299" s="503" t="s">
        <v>359</v>
      </c>
      <c r="C299" s="503" t="s">
        <v>2152</v>
      </c>
      <c r="D299" s="515">
        <f>IFERROR(INDEX('показатель 504-п'!E:E,MATCH('УУС'!N299,'показатель 504-п'!T:T,0)),"")</f>
        <v>198</v>
      </c>
      <c r="E299" s="515" t="s">
        <v>1596</v>
      </c>
      <c r="F299" s="503" t="s">
        <v>2153</v>
      </c>
      <c r="G299" s="494" t="str">
        <f>IFERROR(INDEX('УЦН 2.0'!H:H,MATCH('УУС'!N299,'УЦН 2.0'!L:L,0)),"")</f>
        <v/>
      </c>
      <c r="H299" s="494" t="str">
        <f>IFERROR(INDEX('ПРТС'!H:H,MATCH('УУС'!N334,'ПРТС'!P:P,0)),"")</f>
        <v/>
      </c>
      <c r="I299" s="669" t="str">
        <f>IFERROR(INDEX('показатель 504-п'!J:J,MATCH('УУС'!N299,'показатель 504-п'!T:T,0)),"")</f>
        <v xml:space="preserve">2G хор</v>
      </c>
      <c r="J299" s="515" t="s">
        <v>1637</v>
      </c>
      <c r="K299" s="515" t="s">
        <v>2122</v>
      </c>
      <c r="L299" s="670" t="s">
        <v>1603</v>
      </c>
      <c r="M299" s="670">
        <v>70182405506046</v>
      </c>
      <c r="N299" s="515">
        <v>1121</v>
      </c>
      <c r="O299" s="379"/>
      <c r="P299" s="379"/>
      <c r="Q299" s="379"/>
      <c r="R299" s="379"/>
      <c r="S299" s="379"/>
      <c r="U299" s="379"/>
      <c r="V299" s="379"/>
    </row>
    <row r="300" ht="14.25">
      <c r="A300" s="502">
        <v>302</v>
      </c>
      <c r="B300" s="503" t="s">
        <v>359</v>
      </c>
      <c r="C300" s="503" t="s">
        <v>2154</v>
      </c>
      <c r="D300" s="515">
        <f>IFERROR(INDEX('показатель 504-п'!E:E,MATCH('УУС'!N300,'показатель 504-п'!T:T,0)),"")</f>
        <v>443</v>
      </c>
      <c r="E300" s="515" t="s">
        <v>1596</v>
      </c>
      <c r="F300" s="503" t="s">
        <v>2155</v>
      </c>
      <c r="G300" s="494" t="str">
        <f>IFERROR(INDEX('УЦН 2.0'!H:H,MATCH('УУС'!N300,'УЦН 2.0'!L:L,0)),"")</f>
        <v/>
      </c>
      <c r="H300" s="494" t="str">
        <f>IFERROR(INDEX('ПРТС'!H:H,MATCH('УУС'!N335,'ПРТС'!P:P,0)),"")</f>
        <v/>
      </c>
      <c r="I300" s="669" t="str">
        <f>IFERROR(INDEX('показатель 504-п'!J:J,MATCH('УУС'!N300,'показатель 504-п'!T:T,0)),"")</f>
        <v xml:space="preserve">4G хор</v>
      </c>
      <c r="J300" s="515" t="s">
        <v>1641</v>
      </c>
      <c r="K300" s="515" t="s">
        <v>2122</v>
      </c>
      <c r="L300" s="670" t="s">
        <v>1603</v>
      </c>
      <c r="M300" s="670">
        <v>70182405506052</v>
      </c>
      <c r="N300" s="515">
        <v>1125</v>
      </c>
      <c r="O300" s="379"/>
      <c r="P300" s="379"/>
      <c r="Q300" s="379"/>
      <c r="R300" s="379"/>
      <c r="S300" s="379"/>
      <c r="T300" s="379"/>
      <c r="U300" s="379"/>
      <c r="V300" s="379"/>
    </row>
    <row r="301" ht="14.25">
      <c r="A301" s="502">
        <v>303</v>
      </c>
      <c r="B301" s="503" t="s">
        <v>359</v>
      </c>
      <c r="C301" s="503" t="s">
        <v>2156</v>
      </c>
      <c r="D301" s="515">
        <f>IFERROR(INDEX('показатель 504-п'!E:E,MATCH('УУС'!N301,'показатель 504-п'!T:T,0)),"")</f>
        <v>173</v>
      </c>
      <c r="E301" s="515" t="s">
        <v>1596</v>
      </c>
      <c r="F301" s="503" t="s">
        <v>2157</v>
      </c>
      <c r="G301" s="494" t="str">
        <f>IFERROR(INDEX('УЦН 2.0'!H:H,MATCH('УУС'!N301,'УЦН 2.0'!L:L,0)),"")</f>
        <v/>
      </c>
      <c r="H301" s="494" t="str">
        <f>IFERROR(INDEX('ПРТС'!H:H,MATCH('УУС'!N337,'ПРТС'!P:P,0)),"")</f>
        <v/>
      </c>
      <c r="I301" s="669" t="str">
        <f>IFERROR(INDEX('показатель 504-п'!J:J,MATCH('УУС'!N301,'показатель 504-п'!T:T,0)),"")</f>
        <v xml:space="preserve">2G низ</v>
      </c>
      <c r="J301" s="515" t="s">
        <v>1637</v>
      </c>
      <c r="K301" s="515" t="s">
        <v>2122</v>
      </c>
      <c r="L301" s="670" t="s">
        <v>1603</v>
      </c>
      <c r="M301" s="670">
        <v>70182405506044</v>
      </c>
      <c r="N301" s="515">
        <v>1127</v>
      </c>
      <c r="O301" s="379"/>
      <c r="P301" s="379"/>
      <c r="Q301" s="379"/>
      <c r="R301" s="379"/>
      <c r="S301" s="379"/>
      <c r="T301" s="379"/>
      <c r="U301" s="379"/>
      <c r="V301" s="379"/>
    </row>
    <row r="302" ht="14.25">
      <c r="A302" s="502">
        <v>304</v>
      </c>
      <c r="B302" s="503" t="s">
        <v>359</v>
      </c>
      <c r="C302" s="503" t="s">
        <v>2158</v>
      </c>
      <c r="D302" s="515">
        <f>IFERROR(INDEX('показатель 504-п'!E:E,MATCH('УУС'!N302,'показатель 504-п'!T:T,0)),"")</f>
        <v>195</v>
      </c>
      <c r="E302" s="515" t="s">
        <v>1596</v>
      </c>
      <c r="F302" s="503" t="s">
        <v>2159</v>
      </c>
      <c r="G302" s="494" t="str">
        <f>IFERROR(INDEX('УЦН 2.0'!H:H,MATCH('УУС'!N302,'УЦН 2.0'!L:L,0)),"")</f>
        <v/>
      </c>
      <c r="H302" s="494" t="str">
        <f>IFERROR(INDEX('ПРТС'!H:H,MATCH('УУС'!N338,'ПРТС'!P:P,0)),"")</f>
        <v/>
      </c>
      <c r="I302" s="669" t="str">
        <f>IFERROR(INDEX('показатель 504-п'!J:J,MATCH('УУС'!N302,'показатель 504-п'!T:T,0)),"")</f>
        <v xml:space="preserve">4G хор</v>
      </c>
      <c r="J302" s="515" t="s">
        <v>1637</v>
      </c>
      <c r="K302" s="515" t="s">
        <v>2122</v>
      </c>
      <c r="L302" s="670" t="s">
        <v>1600</v>
      </c>
      <c r="M302" s="670">
        <v>70182405506016</v>
      </c>
      <c r="N302" s="515">
        <v>1131</v>
      </c>
      <c r="O302" s="379"/>
      <c r="P302" s="379"/>
      <c r="Q302" s="379"/>
      <c r="R302" s="379"/>
      <c r="S302" s="379"/>
      <c r="U302" s="379"/>
      <c r="V302" s="379"/>
    </row>
    <row r="303" ht="14.25">
      <c r="A303" s="502">
        <v>305</v>
      </c>
      <c r="B303" s="503" t="s">
        <v>125</v>
      </c>
      <c r="C303" s="503" t="s">
        <v>1705</v>
      </c>
      <c r="D303" s="515">
        <f>IFERROR(INDEX('показатель 504-п'!E:E,MATCH('УУС'!N303,'показатель 504-п'!T:T,0)),"")</f>
        <v>169</v>
      </c>
      <c r="E303" s="515" t="s">
        <v>1596</v>
      </c>
      <c r="F303" s="503" t="s">
        <v>2160</v>
      </c>
      <c r="G303" s="494" t="str">
        <f>IFERROR(INDEX('УЦН 2.0'!H:H,MATCH('УУС'!N303,'УЦН 2.0'!L:L,0)),"")</f>
        <v/>
      </c>
      <c r="H303" s="494" t="str">
        <f>IFERROR(INDEX('ПРТС'!H:H,MATCH('УУС'!N339,'ПРТС'!P:P,0)),"")</f>
        <v/>
      </c>
      <c r="I303" s="669" t="str">
        <f>IFERROR(INDEX('показатель 504-п'!J:J,MATCH('УУС'!N303,'показатель 504-п'!T:T,0)),"")</f>
        <v xml:space="preserve">4G хор</v>
      </c>
      <c r="J303" s="515"/>
      <c r="K303" s="515" t="s">
        <v>156</v>
      </c>
      <c r="L303" s="670" t="s">
        <v>1603</v>
      </c>
      <c r="M303" s="670">
        <v>70182407303032</v>
      </c>
      <c r="N303" s="515">
        <v>1136</v>
      </c>
      <c r="O303" s="379"/>
      <c r="P303" s="379"/>
      <c r="Q303" s="379"/>
      <c r="R303" s="379"/>
      <c r="S303" s="379"/>
      <c r="U303" s="379"/>
      <c r="V303" s="379"/>
    </row>
    <row r="304" ht="14.25">
      <c r="A304" s="502">
        <v>306</v>
      </c>
      <c r="B304" s="503" t="s">
        <v>125</v>
      </c>
      <c r="C304" s="503" t="s">
        <v>2161</v>
      </c>
      <c r="D304" s="515">
        <f>IFERROR(INDEX('показатель 504-п'!E:E,MATCH('УУС'!N304,'показатель 504-п'!T:T,0)),"")</f>
        <v>26</v>
      </c>
      <c r="E304" s="515" t="s">
        <v>1596</v>
      </c>
      <c r="F304" s="503" t="s">
        <v>1648</v>
      </c>
      <c r="G304" s="494" t="str">
        <f>IFERROR(INDEX('УЦН 2.0'!H:H,MATCH('УУС'!N304,'УЦН 2.0'!L:L,0)),"")</f>
        <v/>
      </c>
      <c r="H304" s="494" t="str">
        <f>IFERROR(INDEX('ПРТС'!H:H,MATCH('УУС'!N340,'ПРТС'!P:P,0)),"")</f>
        <v/>
      </c>
      <c r="I304" s="669" t="str">
        <f>IFERROR(INDEX('показатель 504-п'!J:J,MATCH('УУС'!N304,'показатель 504-п'!T:T,0)),"")</f>
        <v>-</v>
      </c>
      <c r="J304" s="515"/>
      <c r="K304" s="515" t="s">
        <v>156</v>
      </c>
      <c r="L304" s="670" t="s">
        <v>1603</v>
      </c>
      <c r="M304" s="670">
        <v>70182407104023</v>
      </c>
      <c r="N304" s="515">
        <v>1138</v>
      </c>
      <c r="O304" s="379"/>
      <c r="P304" s="379"/>
      <c r="Q304" s="379"/>
      <c r="R304" s="379"/>
      <c r="S304" s="379"/>
      <c r="U304" s="379"/>
      <c r="V304" s="379"/>
    </row>
    <row r="305" ht="14.25">
      <c r="A305" s="502">
        <v>307</v>
      </c>
      <c r="B305" s="503" t="s">
        <v>125</v>
      </c>
      <c r="C305" s="503" t="s">
        <v>2162</v>
      </c>
      <c r="D305" s="515">
        <f>IFERROR(INDEX('показатель 504-п'!E:E,MATCH('УУС'!N305,'показатель 504-п'!T:T,0)),"")</f>
        <v>97</v>
      </c>
      <c r="E305" s="515" t="s">
        <v>1596</v>
      </c>
      <c r="F305" s="503" t="s">
        <v>1004</v>
      </c>
      <c r="G305" s="494" t="str">
        <f>IFERROR(INDEX('УЦН 2.0'!H:H,MATCH('УУС'!N305,'УЦН 2.0'!L:L,0)),"")</f>
        <v/>
      </c>
      <c r="H305" s="494" t="str">
        <f>IFERROR(INDEX('ПРТС'!H:H,MATCH('УУС'!N341,'ПРТС'!P:P,0)),"")</f>
        <v/>
      </c>
      <c r="I305" s="669" t="str">
        <f>IFERROR(INDEX('показатель 504-п'!J:J,MATCH('УУС'!N305,'показатель 504-п'!T:T,0)),"")</f>
        <v xml:space="preserve">3G низ</v>
      </c>
      <c r="J305" s="515"/>
      <c r="K305" s="515" t="s">
        <v>156</v>
      </c>
      <c r="L305" s="670" t="s">
        <v>1600</v>
      </c>
      <c r="M305" s="670">
        <v>70182407104010</v>
      </c>
      <c r="N305" s="515">
        <v>1139</v>
      </c>
      <c r="O305" s="379"/>
      <c r="P305" s="379"/>
      <c r="Q305" s="379"/>
      <c r="R305" s="379"/>
      <c r="S305" s="379"/>
      <c r="T305" s="379"/>
      <c r="U305" s="379"/>
      <c r="V305" s="379"/>
    </row>
    <row r="306" ht="14.25">
      <c r="A306" s="502">
        <v>308</v>
      </c>
      <c r="B306" s="503" t="s">
        <v>125</v>
      </c>
      <c r="C306" s="503" t="s">
        <v>2163</v>
      </c>
      <c r="D306" s="515">
        <f>IFERROR(INDEX('показатель 504-п'!E:E,MATCH('УУС'!N306,'показатель 504-п'!T:T,0)),"")</f>
        <v>637</v>
      </c>
      <c r="E306" s="515" t="s">
        <v>1596</v>
      </c>
      <c r="F306" s="503" t="s">
        <v>2164</v>
      </c>
      <c r="G306" s="494" t="str">
        <f>IFERROR(INDEX('УЦН 2.0'!H:H,MATCH('УУС'!N306,'УЦН 2.0'!L:L,0)),"")</f>
        <v/>
      </c>
      <c r="H306" s="494" t="str">
        <f>IFERROR(INDEX('ПРТС'!H:H,MATCH('УУС'!N342,'ПРТС'!P:P,0)),"")</f>
        <v/>
      </c>
      <c r="I306" s="669" t="str">
        <f>IFERROR(INDEX('показатель 504-п'!J:J,MATCH('УУС'!N306,'показатель 504-п'!T:T,0)),"")</f>
        <v xml:space="preserve">4G хор</v>
      </c>
      <c r="J306" s="515"/>
      <c r="K306" s="515" t="s">
        <v>156</v>
      </c>
      <c r="L306" s="670" t="s">
        <v>1603</v>
      </c>
      <c r="M306" s="670">
        <v>70182407104028</v>
      </c>
      <c r="N306" s="515">
        <v>1141</v>
      </c>
      <c r="O306" s="379"/>
      <c r="P306" s="379"/>
      <c r="Q306" s="379"/>
      <c r="R306" s="379"/>
      <c r="S306" s="379"/>
      <c r="U306" s="379"/>
      <c r="V306" s="379"/>
    </row>
    <row r="307" ht="14.25">
      <c r="A307" s="502">
        <v>309</v>
      </c>
      <c r="B307" s="503" t="s">
        <v>125</v>
      </c>
      <c r="C307" s="503" t="s">
        <v>2165</v>
      </c>
      <c r="D307" s="515">
        <f>IFERROR(INDEX('показатель 504-п'!E:E,MATCH('УУС'!N307,'показатель 504-п'!T:T,0)),"")</f>
        <v>31</v>
      </c>
      <c r="E307" s="515" t="s">
        <v>1596</v>
      </c>
      <c r="F307" s="503" t="s">
        <v>1648</v>
      </c>
      <c r="G307" s="494" t="str">
        <f>IFERROR(INDEX('УЦН 2.0'!H:H,MATCH('УУС'!N307,'УЦН 2.0'!L:L,0)),"")</f>
        <v/>
      </c>
      <c r="H307" s="494" t="str">
        <f>IFERROR(INDEX('ПРТС'!H:H,MATCH('УУС'!N343,'ПРТС'!P:P,0)),"")</f>
        <v/>
      </c>
      <c r="I307" s="669" t="str">
        <f>IFERROR(INDEX('показатель 504-п'!J:J,MATCH('УУС'!N307,'показатель 504-п'!T:T,0)),"")</f>
        <v>-</v>
      </c>
      <c r="J307" s="515"/>
      <c r="K307" s="515" t="s">
        <v>156</v>
      </c>
      <c r="L307" s="670" t="s">
        <v>1608</v>
      </c>
      <c r="M307" s="670">
        <v>70182407104056</v>
      </c>
      <c r="N307" s="515">
        <v>1143</v>
      </c>
      <c r="O307" s="379"/>
      <c r="P307" s="379"/>
      <c r="Q307" s="379"/>
      <c r="R307" s="379"/>
      <c r="S307" s="379"/>
      <c r="U307" s="379"/>
      <c r="V307" s="379"/>
    </row>
    <row r="308" ht="14.25">
      <c r="A308" s="502">
        <v>310</v>
      </c>
      <c r="B308" s="503" t="s">
        <v>125</v>
      </c>
      <c r="C308" s="503" t="s">
        <v>2166</v>
      </c>
      <c r="D308" s="515">
        <f>IFERROR(INDEX('показатель 504-п'!E:E,MATCH('УУС'!N308,'показатель 504-п'!T:T,0)),"")</f>
        <v>40</v>
      </c>
      <c r="E308" s="515" t="s">
        <v>1596</v>
      </c>
      <c r="F308" s="503" t="s">
        <v>2167</v>
      </c>
      <c r="G308" s="494" t="str">
        <f>IFERROR(INDEX('УЦН 2.0'!H:H,MATCH('УУС'!N308,'УЦН 2.0'!L:L,0)),"")</f>
        <v/>
      </c>
      <c r="H308" s="494" t="str">
        <f>IFERROR(INDEX('ПРТС'!H:H,MATCH('УУС'!N344,'ПРТС'!P:P,0)),"")</f>
        <v/>
      </c>
      <c r="I308" s="669" t="str">
        <f>IFERROR(INDEX('показатель 504-п'!J:J,MATCH('УУС'!N308,'показатель 504-п'!T:T,0)),"")</f>
        <v>-</v>
      </c>
      <c r="J308" s="515"/>
      <c r="K308" s="515" t="s">
        <v>156</v>
      </c>
      <c r="L308" s="670" t="s">
        <v>1603</v>
      </c>
      <c r="M308" s="670">
        <v>70182407104019</v>
      </c>
      <c r="N308" s="515">
        <v>1144</v>
      </c>
      <c r="O308" s="379"/>
      <c r="P308" s="379"/>
      <c r="Q308" s="379"/>
      <c r="R308" s="379"/>
      <c r="S308" s="379"/>
      <c r="T308" s="379"/>
      <c r="U308" s="379"/>
      <c r="V308" s="379"/>
    </row>
    <row r="309" ht="14.25">
      <c r="A309" s="502">
        <v>311</v>
      </c>
      <c r="B309" s="503" t="s">
        <v>125</v>
      </c>
      <c r="C309" s="503" t="s">
        <v>2168</v>
      </c>
      <c r="D309" s="515">
        <f>IFERROR(INDEX('показатель 504-п'!E:E,MATCH('УУС'!N309,'показатель 504-п'!T:T,0)),"")</f>
        <v>120</v>
      </c>
      <c r="E309" s="515" t="s">
        <v>1596</v>
      </c>
      <c r="F309" s="503" t="s">
        <v>1004</v>
      </c>
      <c r="G309" s="494" t="str">
        <f>IFERROR(INDEX('УЦН 2.0'!H:H,MATCH('УУС'!N309,'УЦН 2.0'!L:L,0)),"")</f>
        <v/>
      </c>
      <c r="H309" s="494" t="str">
        <f>IFERROR(INDEX('ПРТС'!H:H,MATCH('УУС'!N346,'ПРТС'!P:P,0)),"")</f>
        <v/>
      </c>
      <c r="I309" s="669" t="str">
        <f>IFERROR(INDEX('показатель 504-п'!J:J,MATCH('УУС'!N309,'показатель 504-п'!T:T,0)),"")</f>
        <v>-</v>
      </c>
      <c r="J309" s="515"/>
      <c r="K309" s="515" t="s">
        <v>156</v>
      </c>
      <c r="L309" s="670" t="s">
        <v>1600</v>
      </c>
      <c r="M309" s="670">
        <v>70182407104040</v>
      </c>
      <c r="N309" s="515">
        <v>1153</v>
      </c>
      <c r="O309" s="379"/>
      <c r="P309" s="379"/>
      <c r="Q309" s="379"/>
      <c r="R309" s="379"/>
      <c r="S309" s="379"/>
      <c r="U309" s="379"/>
      <c r="V309" s="379"/>
    </row>
    <row r="310" ht="14.25">
      <c r="A310" s="502">
        <v>312</v>
      </c>
      <c r="B310" s="503" t="s">
        <v>125</v>
      </c>
      <c r="C310" s="503" t="s">
        <v>2169</v>
      </c>
      <c r="D310" s="515">
        <f>IFERROR(INDEX('показатель 504-п'!E:E,MATCH('УУС'!N310,'показатель 504-п'!T:T,0)),"")</f>
        <v>68</v>
      </c>
      <c r="E310" s="515" t="s">
        <v>1596</v>
      </c>
      <c r="F310" s="503" t="s">
        <v>1648</v>
      </c>
      <c r="G310" s="494" t="str">
        <f>IFERROR(INDEX('УЦН 2.0'!H:H,MATCH('УУС'!N310,'УЦН 2.0'!L:L,0)),"")</f>
        <v/>
      </c>
      <c r="H310" s="494" t="str">
        <f>IFERROR(INDEX('ПРТС'!H:H,MATCH('УУС'!N347,'ПРТС'!P:P,0)),"")</f>
        <v/>
      </c>
      <c r="I310" s="669" t="str">
        <f>IFERROR(INDEX('показатель 504-п'!J:J,MATCH('УУС'!N310,'показатель 504-п'!T:T,0)),"")</f>
        <v xml:space="preserve">2G низ</v>
      </c>
      <c r="J310" s="515"/>
      <c r="K310" s="515" t="s">
        <v>156</v>
      </c>
      <c r="L310" s="670" t="s">
        <v>1600</v>
      </c>
      <c r="M310" s="670">
        <v>70182407104052</v>
      </c>
      <c r="N310" s="515">
        <v>1154</v>
      </c>
      <c r="O310" s="379"/>
      <c r="P310" s="379"/>
      <c r="Q310" s="379"/>
      <c r="R310" s="379"/>
      <c r="S310" s="379"/>
      <c r="U310" s="379"/>
      <c r="V310" s="379"/>
    </row>
    <row r="311" ht="14.25">
      <c r="A311" s="502">
        <v>313</v>
      </c>
      <c r="B311" s="503" t="s">
        <v>125</v>
      </c>
      <c r="C311" s="503" t="s">
        <v>2170</v>
      </c>
      <c r="D311" s="515">
        <f>IFERROR(INDEX('показатель 504-п'!E:E,MATCH('УУС'!N311,'показатель 504-п'!T:T,0)),"")</f>
        <v>86</v>
      </c>
      <c r="E311" s="515" t="s">
        <v>1596</v>
      </c>
      <c r="F311" s="503" t="s">
        <v>2171</v>
      </c>
      <c r="G311" s="494" t="str">
        <f>IFERROR(INDEX('УЦН 2.0'!H:H,MATCH('УУС'!N311,'УЦН 2.0'!L:L,0)),"")</f>
        <v/>
      </c>
      <c r="H311" s="494" t="str">
        <f>IFERROR(INDEX('ПРТС'!H:H,MATCH('УУС'!N348,'ПРТС'!P:P,0)),"")</f>
        <v/>
      </c>
      <c r="I311" s="669" t="str">
        <f>IFERROR(INDEX('показатель 504-п'!J:J,MATCH('УУС'!N311,'показатель 504-п'!T:T,0)),"")</f>
        <v xml:space="preserve">2G низ</v>
      </c>
      <c r="J311" s="515"/>
      <c r="K311" s="515" t="s">
        <v>156</v>
      </c>
      <c r="L311" s="670" t="s">
        <v>1603</v>
      </c>
      <c r="M311" s="670">
        <v>70182407104032</v>
      </c>
      <c r="N311" s="515">
        <v>1155</v>
      </c>
      <c r="O311" s="379"/>
      <c r="P311" s="379"/>
      <c r="Q311" s="379"/>
      <c r="R311" s="379"/>
      <c r="S311" s="379"/>
      <c r="U311" s="379"/>
      <c r="V311" s="379"/>
    </row>
    <row r="312" ht="14.25">
      <c r="A312" s="502">
        <v>315</v>
      </c>
      <c r="B312" s="503" t="s">
        <v>125</v>
      </c>
      <c r="C312" s="503" t="s">
        <v>2172</v>
      </c>
      <c r="D312" s="515">
        <f>IFERROR(INDEX('показатель 504-п'!E:E,MATCH('УУС'!N312,'показатель 504-п'!T:T,0)),"")</f>
        <v>219</v>
      </c>
      <c r="E312" s="515" t="s">
        <v>1596</v>
      </c>
      <c r="F312" s="503" t="s">
        <v>1002</v>
      </c>
      <c r="G312" s="494" t="str">
        <f>IFERROR(INDEX('УЦН 2.0'!H:H,MATCH('УУС'!N312,'УЦН 2.0'!L:L,0)),"")</f>
        <v/>
      </c>
      <c r="H312" s="494" t="str">
        <f>IFERROR(INDEX('ПРТС'!H:H,MATCH('УУС'!N350,'ПРТС'!P:P,0)),"")</f>
        <v/>
      </c>
      <c r="I312" s="669" t="str">
        <f>IFERROR(INDEX('показатель 504-п'!J:J,MATCH('УУС'!N312,'показатель 504-п'!T:T,0)),"")</f>
        <v xml:space="preserve">4G хор</v>
      </c>
      <c r="J312" s="515"/>
      <c r="K312" s="515" t="s">
        <v>156</v>
      </c>
      <c r="L312" s="670" t="s">
        <v>1603</v>
      </c>
      <c r="M312" s="670">
        <v>70182407303013</v>
      </c>
      <c r="N312" s="515">
        <v>1159</v>
      </c>
      <c r="O312" s="379"/>
      <c r="P312" s="379"/>
      <c r="Q312" s="379"/>
      <c r="R312" s="379"/>
      <c r="S312" s="379"/>
      <c r="T312" s="379"/>
      <c r="U312" s="379"/>
      <c r="V312" s="379"/>
    </row>
    <row r="313" ht="14.25">
      <c r="A313" s="502">
        <v>316</v>
      </c>
      <c r="B313" s="503" t="s">
        <v>125</v>
      </c>
      <c r="C313" s="503" t="s">
        <v>2173</v>
      </c>
      <c r="D313" s="515">
        <f>IFERROR(INDEX('показатель 504-п'!E:E,MATCH('УУС'!N313,'показатель 504-п'!T:T,0)),"")</f>
        <v>4</v>
      </c>
      <c r="E313" s="515" t="s">
        <v>1596</v>
      </c>
      <c r="F313" s="503" t="s">
        <v>2174</v>
      </c>
      <c r="G313" s="494" t="str">
        <f>IFERROR(INDEX('УЦН 2.0'!H:H,MATCH('УУС'!N313,'УЦН 2.0'!L:L,0)),"")</f>
        <v/>
      </c>
      <c r="H313" s="494" t="str">
        <f>IFERROR(INDEX('ПРТС'!H:H,MATCH('УУС'!N351,'ПРТС'!P:P,0)),"")</f>
        <v/>
      </c>
      <c r="I313" s="669" t="str">
        <f>IFERROR(INDEX('показатель 504-п'!J:J,MATCH('УУС'!N313,'показатель 504-п'!T:T,0)),"")</f>
        <v xml:space="preserve">2G низ</v>
      </c>
      <c r="J313" s="515"/>
      <c r="K313" s="515" t="s">
        <v>156</v>
      </c>
      <c r="L313" s="670" t="s">
        <v>1603</v>
      </c>
      <c r="M313" s="670">
        <v>70182407303016</v>
      </c>
      <c r="N313" s="515">
        <v>1161</v>
      </c>
      <c r="O313" s="379"/>
      <c r="P313" s="379"/>
      <c r="Q313" s="379"/>
      <c r="R313" s="379"/>
      <c r="S313" s="379"/>
      <c r="U313" s="379"/>
      <c r="V313" s="379"/>
    </row>
    <row r="314" ht="14.25">
      <c r="A314" s="502">
        <v>317</v>
      </c>
      <c r="B314" s="503" t="s">
        <v>125</v>
      </c>
      <c r="C314" s="503" t="s">
        <v>1961</v>
      </c>
      <c r="D314" s="515">
        <f>IFERROR(INDEX('показатель 504-п'!E:E,MATCH('УУС'!N314,'показатель 504-п'!T:T,0)),"")</f>
        <v>88</v>
      </c>
      <c r="E314" s="515" t="s">
        <v>1596</v>
      </c>
      <c r="F314" s="503" t="s">
        <v>1648</v>
      </c>
      <c r="G314" s="494" t="str">
        <f>IFERROR(INDEX('УЦН 2.0'!H:H,MATCH('УУС'!N314,'УЦН 2.0'!L:L,0)),"")</f>
        <v/>
      </c>
      <c r="H314" s="494" t="str">
        <f>IFERROR(INDEX('ПРТС'!H:H,MATCH('УУС'!N352,'ПРТС'!P:P,0)),"")</f>
        <v/>
      </c>
      <c r="I314" s="669" t="str">
        <f>IFERROR(INDEX('показатель 504-п'!J:J,MATCH('УУС'!N314,'показатель 504-п'!T:T,0)),"")</f>
        <v xml:space="preserve">2G низ</v>
      </c>
      <c r="J314" s="515"/>
      <c r="K314" s="515" t="s">
        <v>156</v>
      </c>
      <c r="L314" s="670" t="s">
        <v>1603</v>
      </c>
      <c r="M314" s="670">
        <v>70182407104034</v>
      </c>
      <c r="N314" s="515">
        <v>1163</v>
      </c>
      <c r="O314" s="379"/>
      <c r="P314" s="379"/>
      <c r="Q314" s="379"/>
      <c r="R314" s="379"/>
      <c r="S314" s="379"/>
      <c r="U314" s="379"/>
      <c r="V314" s="379"/>
    </row>
    <row r="315" ht="14.25">
      <c r="A315" s="502">
        <v>318</v>
      </c>
      <c r="B315" s="503" t="s">
        <v>125</v>
      </c>
      <c r="C315" s="503" t="s">
        <v>2175</v>
      </c>
      <c r="D315" s="515">
        <f>IFERROR(INDEX('показатель 504-п'!E:E,MATCH('УУС'!N315,'показатель 504-п'!T:T,0)),"")</f>
        <v>64</v>
      </c>
      <c r="E315" s="515" t="s">
        <v>1596</v>
      </c>
      <c r="F315" s="503" t="s">
        <v>1702</v>
      </c>
      <c r="G315" s="494" t="str">
        <f>IFERROR(INDEX('УЦН 2.0'!H:H,MATCH('УУС'!N315,'УЦН 2.0'!L:L,0)),"")</f>
        <v/>
      </c>
      <c r="H315" s="494" t="str">
        <f>IFERROR(INDEX('ПРТС'!H:H,MATCH('УУС'!N353,'ПРТС'!P:P,0)),"")</f>
        <v/>
      </c>
      <c r="I315" s="669" t="str">
        <f>IFERROR(INDEX('показатель 504-п'!J:J,MATCH('УУС'!N315,'показатель 504-п'!T:T,0)),"")</f>
        <v xml:space="preserve">4G низ</v>
      </c>
      <c r="J315" s="515"/>
      <c r="K315" s="515" t="s">
        <v>156</v>
      </c>
      <c r="L315" s="670" t="s">
        <v>1603</v>
      </c>
      <c r="M315" s="670">
        <v>70182407303006</v>
      </c>
      <c r="N315" s="515">
        <v>1168</v>
      </c>
      <c r="O315" s="379"/>
      <c r="P315" s="379"/>
      <c r="Q315" s="379"/>
      <c r="R315" s="379"/>
      <c r="S315" s="379"/>
      <c r="U315" s="379"/>
      <c r="V315" s="379"/>
    </row>
    <row r="316" ht="14.25">
      <c r="A316" s="502">
        <v>319</v>
      </c>
      <c r="B316" s="503" t="s">
        <v>125</v>
      </c>
      <c r="C316" s="503" t="s">
        <v>2176</v>
      </c>
      <c r="D316" s="515">
        <f>IFERROR(INDEX('показатель 504-п'!E:E,MATCH('УУС'!N316,'показатель 504-п'!T:T,0)),"")</f>
        <v>70</v>
      </c>
      <c r="E316" s="515" t="s">
        <v>1596</v>
      </c>
      <c r="F316" s="503" t="s">
        <v>2177</v>
      </c>
      <c r="G316" s="494" t="str">
        <f>IFERROR(INDEX('УЦН 2.0'!H:H,MATCH('УУС'!N316,'УЦН 2.0'!L:L,0)),"")</f>
        <v/>
      </c>
      <c r="H316" s="494" t="str">
        <f>IFERROR(INDEX('ПРТС'!H:H,MATCH('УУС'!N354,'ПРТС'!P:P,0)),"")</f>
        <v/>
      </c>
      <c r="I316" s="669" t="str">
        <f>IFERROR(INDEX('показатель 504-п'!J:J,MATCH('УУС'!N316,'показатель 504-п'!T:T,0)),"")</f>
        <v xml:space="preserve">2G низ</v>
      </c>
      <c r="J316" s="515"/>
      <c r="K316" s="515" t="s">
        <v>156</v>
      </c>
      <c r="L316" s="670" t="s">
        <v>1603</v>
      </c>
      <c r="M316" s="670">
        <v>70182407104015</v>
      </c>
      <c r="N316" s="515">
        <v>1169</v>
      </c>
      <c r="O316" s="379"/>
      <c r="P316" s="379"/>
      <c r="Q316" s="379"/>
      <c r="R316" s="379"/>
      <c r="S316" s="379"/>
      <c r="U316" s="379"/>
      <c r="V316" s="379"/>
    </row>
    <row r="317" ht="14.25">
      <c r="A317" s="502">
        <v>320</v>
      </c>
      <c r="B317" s="503" t="s">
        <v>125</v>
      </c>
      <c r="C317" s="503" t="s">
        <v>2178</v>
      </c>
      <c r="D317" s="515">
        <f>IFERROR(INDEX('показатель 504-п'!E:E,MATCH('УУС'!N317,'показатель 504-п'!T:T,0)),"")</f>
        <v>271</v>
      </c>
      <c r="E317" s="515" t="s">
        <v>1596</v>
      </c>
      <c r="F317" s="503" t="s">
        <v>878</v>
      </c>
      <c r="G317" s="494" t="str">
        <f>IFERROR(INDEX('УЦН 2.0'!H:H,MATCH('УУС'!N317,'УЦН 2.0'!L:L,0)),"")</f>
        <v/>
      </c>
      <c r="H317" s="494" t="str">
        <f>IFERROR(INDEX('ПРТС'!H:H,MATCH('УУС'!N355,'ПРТС'!P:P,0)),"")</f>
        <v/>
      </c>
      <c r="I317" s="669" t="str">
        <f>IFERROR(INDEX('показатель 504-п'!J:J,MATCH('УУС'!N317,'показатель 504-п'!T:T,0)),"")</f>
        <v xml:space="preserve">4G хор</v>
      </c>
      <c r="J317" s="515"/>
      <c r="K317" s="515" t="s">
        <v>156</v>
      </c>
      <c r="L317" s="670" t="s">
        <v>1603</v>
      </c>
      <c r="M317" s="670">
        <v>70182407104033</v>
      </c>
      <c r="N317" s="515">
        <v>1170</v>
      </c>
      <c r="O317" s="379"/>
      <c r="P317" s="379"/>
      <c r="Q317" s="379"/>
      <c r="R317" s="379"/>
      <c r="S317" s="379"/>
      <c r="T317" s="379"/>
      <c r="U317" s="379"/>
      <c r="V317" s="379"/>
    </row>
    <row r="318" ht="14.25">
      <c r="A318" s="502">
        <v>321</v>
      </c>
      <c r="B318" s="503" t="s">
        <v>125</v>
      </c>
      <c r="C318" s="503" t="s">
        <v>2023</v>
      </c>
      <c r="D318" s="515">
        <f>IFERROR(INDEX('показатель 504-п'!E:E,MATCH('УУС'!N318,'показатель 504-п'!T:T,0)),"")</f>
        <v>4</v>
      </c>
      <c r="E318" s="515" t="s">
        <v>1596</v>
      </c>
      <c r="F318" s="503" t="s">
        <v>2179</v>
      </c>
      <c r="G318" s="494" t="str">
        <f>IFERROR(INDEX('УЦН 2.0'!H:H,MATCH('УУС'!N318,'УЦН 2.0'!L:L,0)),"")</f>
        <v/>
      </c>
      <c r="H318" s="494" t="str">
        <f>IFERROR(INDEX('ПРТС'!H:H,MATCH('УУС'!N356,'ПРТС'!P:P,0)),"")</f>
        <v/>
      </c>
      <c r="I318" s="669" t="str">
        <f>IFERROR(INDEX('показатель 504-п'!J:J,MATCH('УУС'!N318,'показатель 504-п'!T:T,0)),"")</f>
        <v xml:space="preserve">2G низ</v>
      </c>
      <c r="J318" s="515"/>
      <c r="K318" s="515" t="s">
        <v>156</v>
      </c>
      <c r="L318" s="670" t="s">
        <v>1600</v>
      </c>
      <c r="M318" s="670">
        <v>70182407104059</v>
      </c>
      <c r="N318" s="515">
        <v>1171</v>
      </c>
      <c r="O318" s="379"/>
      <c r="P318" s="379"/>
      <c r="Q318" s="379"/>
      <c r="R318" s="379"/>
      <c r="S318" s="379"/>
      <c r="T318" s="379"/>
      <c r="U318" s="379"/>
      <c r="V318" s="379"/>
    </row>
    <row r="319" ht="14.25">
      <c r="A319" s="502">
        <v>322</v>
      </c>
      <c r="B319" s="503" t="s">
        <v>125</v>
      </c>
      <c r="C319" s="503" t="s">
        <v>2180</v>
      </c>
      <c r="D319" s="515">
        <f>IFERROR(INDEX('показатель 504-п'!E:E,MATCH('УУС'!N319,'показатель 504-п'!T:T,0)),"")</f>
        <v>59</v>
      </c>
      <c r="E319" s="515" t="s">
        <v>1596</v>
      </c>
      <c r="F319" s="503" t="s">
        <v>1648</v>
      </c>
      <c r="G319" s="494" t="str">
        <f>IFERROR(INDEX('УЦН 2.0'!H:H,MATCH('УУС'!N319,'УЦН 2.0'!L:L,0)),"")</f>
        <v/>
      </c>
      <c r="H319" s="494" t="str">
        <f>IFERROR(INDEX('ПРТС'!H:H,MATCH('УУС'!N357,'ПРТС'!P:P,0)),"")</f>
        <v/>
      </c>
      <c r="I319" s="669" t="str">
        <f>IFERROR(INDEX('показатель 504-п'!J:J,MATCH('УУС'!N319,'показатель 504-п'!T:T,0)),"")</f>
        <v xml:space="preserve">2G низ</v>
      </c>
      <c r="J319" s="515"/>
      <c r="K319" s="515" t="s">
        <v>156</v>
      </c>
      <c r="L319" s="670" t="s">
        <v>1603</v>
      </c>
      <c r="M319" s="670">
        <v>70182407303023</v>
      </c>
      <c r="N319" s="515">
        <v>1174</v>
      </c>
      <c r="O319" s="379"/>
      <c r="P319" s="379"/>
      <c r="Q319" s="379"/>
      <c r="R319" s="379"/>
      <c r="S319" s="379"/>
      <c r="T319" s="379"/>
      <c r="U319" s="379"/>
      <c r="V319" s="379"/>
    </row>
    <row r="320" ht="14.25">
      <c r="A320" s="502">
        <v>323</v>
      </c>
      <c r="B320" s="503" t="s">
        <v>125</v>
      </c>
      <c r="C320" s="503" t="s">
        <v>2181</v>
      </c>
      <c r="D320" s="515">
        <f>IFERROR(INDEX('показатель 504-п'!E:E,MATCH('УУС'!N320,'показатель 504-п'!T:T,0)),"")</f>
        <v>48</v>
      </c>
      <c r="E320" s="515" t="s">
        <v>1596</v>
      </c>
      <c r="F320" s="503" t="s">
        <v>1648</v>
      </c>
      <c r="G320" s="494" t="str">
        <f>IFERROR(INDEX('УЦН 2.0'!H:H,MATCH('УУС'!N320,'УЦН 2.0'!L:L,0)),"")</f>
        <v/>
      </c>
      <c r="H320" s="494" t="str">
        <f>IFERROR(INDEX('ПРТС'!H:H,MATCH('УУС'!N358,'ПРТС'!P:P,0)),"")</f>
        <v/>
      </c>
      <c r="I320" s="669" t="str">
        <f>IFERROR(INDEX('показатель 504-п'!J:J,MATCH('УУС'!N320,'показатель 504-п'!T:T,0)),"")</f>
        <v>-</v>
      </c>
      <c r="J320" s="515"/>
      <c r="K320" s="515" t="s">
        <v>156</v>
      </c>
      <c r="L320" s="670" t="s">
        <v>1603</v>
      </c>
      <c r="M320" s="670">
        <v>70182406104015</v>
      </c>
      <c r="N320" s="515">
        <v>1175</v>
      </c>
      <c r="O320" s="379"/>
      <c r="P320" s="379"/>
      <c r="Q320" s="379"/>
      <c r="R320" s="379"/>
      <c r="S320" s="379"/>
      <c r="U320" s="379"/>
      <c r="V320" s="379"/>
    </row>
    <row r="321" ht="14.25">
      <c r="A321" s="502">
        <v>324</v>
      </c>
      <c r="B321" s="503" t="s">
        <v>125</v>
      </c>
      <c r="C321" s="503" t="s">
        <v>2182</v>
      </c>
      <c r="D321" s="515">
        <f>IFERROR(INDEX('показатель 504-п'!E:E,MATCH('УУС'!N321,'показатель 504-п'!T:T,0)),"")</f>
        <v>41</v>
      </c>
      <c r="E321" s="515" t="s">
        <v>1596</v>
      </c>
      <c r="F321" s="503" t="s">
        <v>2183</v>
      </c>
      <c r="G321" s="494" t="str">
        <f>IFERROR(INDEX('УЦН 2.0'!H:H,MATCH('УУС'!N321,'УЦН 2.0'!L:L,0)),"")</f>
        <v/>
      </c>
      <c r="H321" s="494" t="str">
        <f>IFERROR(INDEX('ПРТС'!H:H,MATCH('УУС'!N359,'ПРТС'!P:P,0)),"")</f>
        <v/>
      </c>
      <c r="I321" s="669" t="str">
        <f>IFERROR(INDEX('показатель 504-п'!J:J,MATCH('УУС'!N321,'показатель 504-п'!T:T,0)),"")</f>
        <v>-</v>
      </c>
      <c r="J321" s="515"/>
      <c r="K321" s="515" t="s">
        <v>156</v>
      </c>
      <c r="L321" s="670" t="s">
        <v>1603</v>
      </c>
      <c r="M321" s="670">
        <v>70182407303004</v>
      </c>
      <c r="N321" s="515">
        <v>1178</v>
      </c>
      <c r="O321" s="379"/>
      <c r="P321" s="379"/>
      <c r="Q321" s="379"/>
      <c r="R321" s="379"/>
      <c r="S321" s="379"/>
      <c r="T321" s="379"/>
      <c r="U321" s="379"/>
      <c r="V321" s="379"/>
    </row>
    <row r="322" ht="14.25">
      <c r="A322" s="502">
        <v>325</v>
      </c>
      <c r="B322" s="503" t="s">
        <v>125</v>
      </c>
      <c r="C322" s="503" t="s">
        <v>2184</v>
      </c>
      <c r="D322" s="515">
        <f>IFERROR(INDEX('показатель 504-п'!E:E,MATCH('УУС'!N322,'показатель 504-п'!T:T,0)),"")</f>
        <v>45</v>
      </c>
      <c r="E322" s="515" t="s">
        <v>1596</v>
      </c>
      <c r="F322" s="503" t="s">
        <v>2185</v>
      </c>
      <c r="G322" s="494" t="str">
        <f>IFERROR(INDEX('УЦН 2.0'!H:H,MATCH('УУС'!N322,'УЦН 2.0'!L:L,0)),"")</f>
        <v/>
      </c>
      <c r="H322" s="494">
        <f>IFERROR(INDEX('ПРТС'!H:H,MATCH('УУС'!N360,'ПРТС'!P:P,0)),"")</f>
        <v>2023</v>
      </c>
      <c r="I322" s="669" t="str">
        <f>IFERROR(INDEX('показатель 504-п'!J:J,MATCH('УУС'!N322,'показатель 504-п'!T:T,0)),"")</f>
        <v>-</v>
      </c>
      <c r="J322" s="515"/>
      <c r="K322" s="515" t="s">
        <v>156</v>
      </c>
      <c r="L322" s="670" t="s">
        <v>1603</v>
      </c>
      <c r="M322" s="670">
        <v>70182407104020</v>
      </c>
      <c r="N322" s="515">
        <v>1179</v>
      </c>
      <c r="O322" s="379"/>
      <c r="P322" s="379"/>
      <c r="Q322" s="379"/>
      <c r="R322" s="379"/>
      <c r="S322" s="379"/>
      <c r="U322" s="379"/>
      <c r="V322" s="379"/>
    </row>
    <row r="323" ht="14.25">
      <c r="A323" s="502">
        <v>326</v>
      </c>
      <c r="B323" s="503" t="s">
        <v>125</v>
      </c>
      <c r="C323" s="503" t="s">
        <v>2186</v>
      </c>
      <c r="D323" s="515">
        <f>IFERROR(INDEX('показатель 504-п'!E:E,MATCH('УУС'!N323,'показатель 504-п'!T:T,0)),"")</f>
        <v>235</v>
      </c>
      <c r="E323" s="515" t="s">
        <v>1596</v>
      </c>
      <c r="F323" s="503" t="s">
        <v>945</v>
      </c>
      <c r="G323" s="494" t="str">
        <f>IFERROR(INDEX('УЦН 2.0'!H:H,MATCH('УУС'!N323,'УЦН 2.0'!L:L,0)),"")</f>
        <v/>
      </c>
      <c r="H323" s="494" t="str">
        <f>IFERROR(INDEX('ПРТС'!H:H,MATCH('УУС'!N361,'ПРТС'!P:P,0)),"")</f>
        <v/>
      </c>
      <c r="I323" s="669" t="str">
        <f>IFERROR(INDEX('показатель 504-п'!J:J,MATCH('УУС'!N323,'показатель 504-п'!T:T,0)),"")</f>
        <v xml:space="preserve">4G хор</v>
      </c>
      <c r="J323" s="515"/>
      <c r="K323" s="515" t="s">
        <v>156</v>
      </c>
      <c r="L323" s="670" t="s">
        <v>1603</v>
      </c>
      <c r="M323" s="670">
        <v>70182407104004</v>
      </c>
      <c r="N323" s="515">
        <v>1183</v>
      </c>
      <c r="O323" s="379"/>
      <c r="P323" s="379"/>
      <c r="Q323" s="379"/>
      <c r="R323" s="379"/>
      <c r="S323" s="379"/>
      <c r="T323" s="379"/>
      <c r="U323" s="379"/>
      <c r="V323" s="379"/>
    </row>
    <row r="324" ht="14.25">
      <c r="A324" s="502">
        <v>327</v>
      </c>
      <c r="B324" s="503" t="s">
        <v>125</v>
      </c>
      <c r="C324" s="503" t="s">
        <v>1971</v>
      </c>
      <c r="D324" s="515">
        <f>IFERROR(INDEX('показатель 504-п'!E:E,MATCH('УУС'!N324,'показатель 504-п'!T:T,0)),"")</f>
        <v>71</v>
      </c>
      <c r="E324" s="515" t="s">
        <v>1596</v>
      </c>
      <c r="F324" s="503" t="s">
        <v>973</v>
      </c>
      <c r="G324" s="494" t="str">
        <f>IFERROR(INDEX('УЦН 2.0'!H:H,MATCH('УУС'!N324,'УЦН 2.0'!L:L,0)),"")</f>
        <v/>
      </c>
      <c r="H324" s="494" t="str">
        <f>IFERROR(INDEX('ПРТС'!H:H,MATCH('УУС'!N362,'ПРТС'!P:P,0)),"")</f>
        <v/>
      </c>
      <c r="I324" s="669" t="str">
        <f>IFERROR(INDEX('показатель 504-п'!J:J,MATCH('УУС'!N324,'показатель 504-п'!T:T,0)),"")</f>
        <v xml:space="preserve">2G низ</v>
      </c>
      <c r="J324" s="515"/>
      <c r="K324" s="515" t="s">
        <v>156</v>
      </c>
      <c r="L324" s="670" t="s">
        <v>1603</v>
      </c>
      <c r="M324" s="670">
        <v>70182407104022</v>
      </c>
      <c r="N324" s="515">
        <v>1190</v>
      </c>
      <c r="O324" s="379"/>
      <c r="P324" s="379"/>
      <c r="Q324" s="379"/>
      <c r="R324" s="379"/>
      <c r="S324" s="379"/>
      <c r="U324" s="379"/>
      <c r="V324" s="379"/>
    </row>
    <row r="325" ht="14.25">
      <c r="A325" s="502">
        <v>328</v>
      </c>
      <c r="B325" s="503" t="s">
        <v>125</v>
      </c>
      <c r="C325" s="503" t="s">
        <v>2187</v>
      </c>
      <c r="D325" s="515">
        <f>IFERROR(INDEX('показатель 504-п'!E:E,MATCH('УУС'!N325,'показатель 504-п'!T:T,0)),"")</f>
        <v>68</v>
      </c>
      <c r="E325" s="515" t="s">
        <v>1596</v>
      </c>
      <c r="F325" s="503" t="s">
        <v>2188</v>
      </c>
      <c r="G325" s="494" t="str">
        <f>IFERROR(INDEX('УЦН 2.0'!H:H,MATCH('УУС'!N325,'УЦН 2.0'!L:L,0)),"")</f>
        <v/>
      </c>
      <c r="H325" s="494" t="str">
        <f>IFERROR(INDEX('ПРТС'!H:H,MATCH('УУС'!N363,'ПРТС'!P:P,0)),"")</f>
        <v/>
      </c>
      <c r="I325" s="669" t="str">
        <f>IFERROR(INDEX('показатель 504-п'!J:J,MATCH('УУС'!N325,'показатель 504-п'!T:T,0)),"")</f>
        <v>-</v>
      </c>
      <c r="J325" s="515"/>
      <c r="K325" s="515" t="s">
        <v>156</v>
      </c>
      <c r="L325" s="670" t="s">
        <v>1603</v>
      </c>
      <c r="M325" s="670">
        <v>70182407104031</v>
      </c>
      <c r="N325" s="515">
        <v>1193</v>
      </c>
      <c r="O325" s="379"/>
      <c r="P325" s="379"/>
      <c r="Q325" s="379"/>
      <c r="R325" s="379"/>
      <c r="S325" s="379"/>
      <c r="U325" s="379"/>
      <c r="V325" s="379"/>
    </row>
    <row r="326" ht="14.25">
      <c r="A326" s="502">
        <v>329</v>
      </c>
      <c r="B326" s="503" t="s">
        <v>90</v>
      </c>
      <c r="C326" s="503" t="s">
        <v>2189</v>
      </c>
      <c r="D326" s="515">
        <f>IFERROR(INDEX('показатель 504-п'!E:E,MATCH('УУС'!N326,'показатель 504-п'!T:T,0)),"")</f>
        <v>692</v>
      </c>
      <c r="E326" s="515" t="s">
        <v>1596</v>
      </c>
      <c r="F326" s="503" t="s">
        <v>2190</v>
      </c>
      <c r="G326" s="494" t="str">
        <f>IFERROR(INDEX('УЦН 2.0'!H:H,MATCH('УУС'!N326,'УЦН 2.0'!L:L,0)),"")</f>
        <v/>
      </c>
      <c r="H326" s="494" t="str">
        <f>IFERROR(INDEX('ПРТС'!H:H,MATCH('УУС'!N364,'ПРТС'!P:P,0)),"")</f>
        <v/>
      </c>
      <c r="I326" s="669" t="str">
        <f>IFERROR(INDEX('показатель 504-п'!J:J,MATCH('УУС'!N326,'показатель 504-п'!T:T,0)),"")</f>
        <v xml:space="preserve">4G хор</v>
      </c>
      <c r="J326" s="515" t="s">
        <v>1641</v>
      </c>
      <c r="K326" s="515" t="s">
        <v>2191</v>
      </c>
      <c r="L326" s="670" t="s">
        <v>1603</v>
      </c>
      <c r="M326" s="670">
        <v>70182404702010</v>
      </c>
      <c r="N326" s="515">
        <v>1196</v>
      </c>
      <c r="O326" s="379"/>
      <c r="P326" s="379"/>
      <c r="Q326" s="379"/>
      <c r="R326" s="379"/>
      <c r="S326" s="379"/>
      <c r="U326" s="379"/>
      <c r="V326" s="379"/>
    </row>
    <row r="327" ht="14.25">
      <c r="A327" s="502">
        <v>330</v>
      </c>
      <c r="B327" s="503" t="s">
        <v>90</v>
      </c>
      <c r="C327" s="503" t="s">
        <v>2192</v>
      </c>
      <c r="D327" s="515">
        <f>IFERROR(INDEX('показатель 504-п'!E:E,MATCH('УУС'!N327,'показатель 504-п'!T:T,0)),"")</f>
        <v>324</v>
      </c>
      <c r="E327" s="515" t="s">
        <v>1596</v>
      </c>
      <c r="F327" s="503" t="s">
        <v>2193</v>
      </c>
      <c r="G327" s="494" t="str">
        <f>IFERROR(INDEX('УЦН 2.0'!H:H,MATCH('УУС'!N327,'УЦН 2.0'!L:L,0)),"")</f>
        <v/>
      </c>
      <c r="H327" s="494" t="str">
        <f>IFERROR(INDEX('ПРТС'!H:H,MATCH('УУС'!N365,'ПРТС'!P:P,0)),"")</f>
        <v/>
      </c>
      <c r="I327" s="669" t="str">
        <f>IFERROR(INDEX('показатель 504-п'!J:J,MATCH('УУС'!N327,'показатель 504-п'!T:T,0)),"")</f>
        <v xml:space="preserve">4G хор</v>
      </c>
      <c r="J327" s="668" t="s">
        <v>1641</v>
      </c>
      <c r="K327" s="515" t="s">
        <v>2191</v>
      </c>
      <c r="L327" s="670" t="s">
        <v>1603</v>
      </c>
      <c r="M327" s="670">
        <v>70182404702011</v>
      </c>
      <c r="N327" s="515">
        <v>1197</v>
      </c>
      <c r="O327" s="379"/>
      <c r="P327" s="379"/>
      <c r="Q327" s="379"/>
      <c r="R327" s="379"/>
      <c r="S327" s="379"/>
      <c r="U327" s="379"/>
      <c r="V327" s="379"/>
    </row>
    <row r="328" ht="14.25">
      <c r="A328" s="502">
        <v>331</v>
      </c>
      <c r="B328" s="503" t="s">
        <v>90</v>
      </c>
      <c r="C328" s="503" t="s">
        <v>1644</v>
      </c>
      <c r="D328" s="515">
        <f>IFERROR(INDEX('показатель 504-п'!E:E,MATCH('УУС'!N328,'показатель 504-п'!T:T,0)),"")</f>
        <v>92</v>
      </c>
      <c r="E328" s="515" t="s">
        <v>1596</v>
      </c>
      <c r="F328" s="503" t="s">
        <v>2194</v>
      </c>
      <c r="G328" s="494" t="str">
        <f>IFERROR(INDEX('УЦН 2.0'!H:H,MATCH('УУС'!N328,'УЦН 2.0'!L:L,0)),"")</f>
        <v/>
      </c>
      <c r="H328" s="494" t="str">
        <f>IFERROR(INDEX('ПРТС'!H:H,MATCH('УУС'!N366,'ПРТС'!P:P,0)),"")</f>
        <v/>
      </c>
      <c r="I328" s="669" t="str">
        <f>IFERROR(INDEX('показатель 504-п'!J:J,MATCH('УУС'!N328,'показатель 504-п'!T:T,0)),"")</f>
        <v xml:space="preserve">4G хор</v>
      </c>
      <c r="J328" s="515" t="s">
        <v>1641</v>
      </c>
      <c r="K328" s="515" t="s">
        <v>2191</v>
      </c>
      <c r="L328" s="670" t="s">
        <v>1603</v>
      </c>
      <c r="M328" s="670">
        <v>70182404702023</v>
      </c>
      <c r="N328" s="515">
        <v>1198</v>
      </c>
      <c r="O328" s="379"/>
      <c r="P328" s="379"/>
      <c r="Q328" s="379"/>
      <c r="R328" s="379"/>
      <c r="S328" s="379"/>
      <c r="U328" s="379"/>
      <c r="V328" s="379"/>
    </row>
    <row r="329" ht="14.25">
      <c r="A329" s="502">
        <v>332</v>
      </c>
      <c r="B329" s="503" t="s">
        <v>90</v>
      </c>
      <c r="C329" s="503" t="s">
        <v>2195</v>
      </c>
      <c r="D329" s="515">
        <f>IFERROR(INDEX('показатель 504-п'!E:E,MATCH('УУС'!N329,'показатель 504-п'!T:T,0)),"")</f>
        <v>15</v>
      </c>
      <c r="E329" s="515" t="s">
        <v>1596</v>
      </c>
      <c r="F329" s="503" t="s">
        <v>2196</v>
      </c>
      <c r="G329" s="494" t="str">
        <f>IFERROR(INDEX('УЦН 2.0'!H:H,MATCH('УУС'!N329,'УЦН 2.0'!L:L,0)),"")</f>
        <v/>
      </c>
      <c r="H329" s="494">
        <f>IFERROR(INDEX('ПРТС'!H:H,MATCH('УУС'!N367,'ПРТС'!P:P,0)),"")</f>
        <v>2020</v>
      </c>
      <c r="I329" s="669" t="str">
        <f>IFERROR(INDEX('показатель 504-п'!J:J,MATCH('УУС'!N329,'показатель 504-п'!T:T,0)),"")</f>
        <v>-</v>
      </c>
      <c r="J329" s="515" t="s">
        <v>1637</v>
      </c>
      <c r="K329" s="515" t="s">
        <v>2191</v>
      </c>
      <c r="L329" s="670" t="s">
        <v>1603</v>
      </c>
      <c r="M329" s="670">
        <v>70182404702029</v>
      </c>
      <c r="N329" s="515">
        <v>1199</v>
      </c>
      <c r="O329" s="379"/>
      <c r="P329" s="379"/>
      <c r="Q329" s="379"/>
      <c r="R329" s="379"/>
      <c r="S329" s="379"/>
      <c r="T329" s="379"/>
      <c r="U329" s="379"/>
      <c r="V329" s="379"/>
    </row>
    <row r="330" ht="14.25">
      <c r="A330" s="502">
        <v>333</v>
      </c>
      <c r="B330" s="503" t="s">
        <v>90</v>
      </c>
      <c r="C330" s="503" t="s">
        <v>2197</v>
      </c>
      <c r="D330" s="515">
        <f>IFERROR(INDEX('показатель 504-п'!E:E,MATCH('УУС'!N330,'показатель 504-п'!T:T,0)),"")</f>
        <v>351</v>
      </c>
      <c r="E330" s="515" t="s">
        <v>1596</v>
      </c>
      <c r="F330" s="503" t="s">
        <v>2198</v>
      </c>
      <c r="G330" s="494" t="str">
        <f>IFERROR(INDEX('УЦН 2.0'!H:H,MATCH('УУС'!N330,'УЦН 2.0'!L:L,0)),"")</f>
        <v/>
      </c>
      <c r="H330" s="494" t="str">
        <f>IFERROR(INDEX('ПРТС'!H:H,MATCH('УУС'!N370,'ПРТС'!P:P,0)),"")</f>
        <v/>
      </c>
      <c r="I330" s="669" t="str">
        <f>IFERROR(INDEX('показатель 504-п'!J:J,MATCH('УУС'!N330,'показатель 504-п'!T:T,0)),"")</f>
        <v xml:space="preserve">4G хор</v>
      </c>
      <c r="J330" s="515" t="s">
        <v>1641</v>
      </c>
      <c r="K330" s="515" t="s">
        <v>2191</v>
      </c>
      <c r="L330" s="670" t="s">
        <v>1603</v>
      </c>
      <c r="M330" s="670">
        <v>70182404702014</v>
      </c>
      <c r="N330" s="515">
        <v>1211</v>
      </c>
      <c r="O330" s="379"/>
      <c r="P330" s="379"/>
      <c r="Q330" s="379"/>
      <c r="R330" s="379"/>
      <c r="S330" s="379"/>
      <c r="U330" s="379"/>
      <c r="V330" s="379"/>
    </row>
    <row r="331" ht="14.25">
      <c r="A331" s="502">
        <v>334</v>
      </c>
      <c r="B331" s="503" t="s">
        <v>90</v>
      </c>
      <c r="C331" s="503" t="s">
        <v>1813</v>
      </c>
      <c r="D331" s="515">
        <f>IFERROR(INDEX('показатель 504-п'!E:E,MATCH('УУС'!N331,'показатель 504-п'!T:T,0)),"")</f>
        <v>313</v>
      </c>
      <c r="E331" s="515" t="s">
        <v>1596</v>
      </c>
      <c r="F331" s="503" t="s">
        <v>2199</v>
      </c>
      <c r="G331" s="494" t="str">
        <f>IFERROR(INDEX('УЦН 2.0'!H:H,MATCH('УУС'!N331,'УЦН 2.0'!L:L,0)),"")</f>
        <v/>
      </c>
      <c r="H331" s="494" t="str">
        <f>IFERROR(INDEX('ПРТС'!H:H,MATCH('УУС'!N371,'ПРТС'!P:P,0)),"")</f>
        <v/>
      </c>
      <c r="I331" s="669" t="str">
        <f>IFERROR(INDEX('показатель 504-п'!J:J,MATCH('УУС'!N331,'показатель 504-п'!T:T,0)),"")</f>
        <v xml:space="preserve">4G хор</v>
      </c>
      <c r="J331" s="515" t="s">
        <v>1637</v>
      </c>
      <c r="K331" s="515" t="s">
        <v>2191</v>
      </c>
      <c r="L331" s="670" t="s">
        <v>1603</v>
      </c>
      <c r="M331" s="670">
        <v>70182404702020</v>
      </c>
      <c r="N331" s="515">
        <v>1212</v>
      </c>
      <c r="O331" s="379"/>
      <c r="P331" s="379"/>
      <c r="Q331" s="379"/>
      <c r="R331" s="379"/>
      <c r="S331" s="379"/>
      <c r="U331" s="379"/>
      <c r="V331" s="379"/>
    </row>
    <row r="332" ht="14.25">
      <c r="A332" s="502">
        <v>335</v>
      </c>
      <c r="B332" s="671" t="s">
        <v>90</v>
      </c>
      <c r="C332" s="672" t="s">
        <v>2200</v>
      </c>
      <c r="D332" s="515">
        <f>IFERROR(INDEX('показатель 504-п'!E:E,MATCH('УУС'!N332,'показатель 504-п'!T:T,0)),"")</f>
        <v>48</v>
      </c>
      <c r="E332" s="673" t="s">
        <v>1596</v>
      </c>
      <c r="F332" s="671" t="s">
        <v>905</v>
      </c>
      <c r="G332" s="494" t="str">
        <f>IFERROR(INDEX('УЦН 2.0'!H:H,MATCH('УУС'!N332,'УЦН 2.0'!L:L,0)),"")</f>
        <v/>
      </c>
      <c r="H332" s="494">
        <f>IFERROR(INDEX('ПРТС'!H:H,MATCH('УУС'!N372,'ПРТС'!P:P,0)),"")</f>
        <v>2023</v>
      </c>
      <c r="I332" s="669" t="str">
        <f>IFERROR(INDEX('показатель 504-п'!J:J,MATCH('УУС'!N332,'показатель 504-п'!T:T,0)),"")</f>
        <v>-</v>
      </c>
      <c r="J332" s="673" t="s">
        <v>1637</v>
      </c>
      <c r="K332" s="673" t="s">
        <v>2191</v>
      </c>
      <c r="L332" s="674" t="s">
        <v>1603</v>
      </c>
      <c r="M332" s="674">
        <v>70182404702017</v>
      </c>
      <c r="N332" s="673">
        <v>1217</v>
      </c>
      <c r="O332" s="675"/>
      <c r="P332" s="379"/>
      <c r="Q332" s="379"/>
      <c r="R332" s="379"/>
      <c r="S332" s="379"/>
      <c r="U332" s="379"/>
      <c r="V332" s="379"/>
    </row>
    <row r="333" ht="14.25">
      <c r="A333" s="502">
        <v>336</v>
      </c>
      <c r="B333" s="503" t="s">
        <v>90</v>
      </c>
      <c r="C333" s="503" t="s">
        <v>2201</v>
      </c>
      <c r="D333" s="515">
        <f>IFERROR(INDEX('показатель 504-п'!E:E,MATCH('УУС'!N333,'показатель 504-п'!T:T,0)),"")</f>
        <v>42</v>
      </c>
      <c r="E333" s="515" t="s">
        <v>1596</v>
      </c>
      <c r="F333" s="503" t="s">
        <v>2202</v>
      </c>
      <c r="G333" s="494" t="str">
        <f>IFERROR(INDEX('УЦН 2.0'!H:H,MATCH('УУС'!N333,'УЦН 2.0'!L:L,0)),"")</f>
        <v/>
      </c>
      <c r="H333" s="494" t="str">
        <f>IFERROR(INDEX('ПРТС'!H:H,MATCH('УУС'!N373,'ПРТС'!P:P,0)),"")</f>
        <v/>
      </c>
      <c r="I333" s="669" t="str">
        <f>IFERROR(INDEX('показатель 504-п'!J:J,MATCH('УУС'!N333,'показатель 504-п'!T:T,0)),"")</f>
        <v>-</v>
      </c>
      <c r="J333" s="515" t="s">
        <v>1637</v>
      </c>
      <c r="K333" s="515" t="s">
        <v>2191</v>
      </c>
      <c r="L333" s="670" t="s">
        <v>1603</v>
      </c>
      <c r="M333" s="670">
        <v>70182404702002</v>
      </c>
      <c r="N333" s="515">
        <v>1218</v>
      </c>
      <c r="O333" s="379"/>
      <c r="P333" s="379"/>
      <c r="Q333" s="379"/>
      <c r="R333" s="379"/>
      <c r="S333" s="379"/>
      <c r="U333" s="379"/>
      <c r="V333" s="379"/>
    </row>
    <row r="334" ht="14.25">
      <c r="A334" s="502">
        <v>337</v>
      </c>
      <c r="B334" s="691" t="s">
        <v>90</v>
      </c>
      <c r="C334" s="692" t="s">
        <v>2203</v>
      </c>
      <c r="D334" s="515">
        <f>IFERROR(INDEX('показатель 504-п'!E:E,MATCH('УУС'!N334,'показатель 504-п'!T:T,0)),"")</f>
        <v>65</v>
      </c>
      <c r="E334" s="668" t="s">
        <v>1596</v>
      </c>
      <c r="F334" s="692" t="s">
        <v>842</v>
      </c>
      <c r="G334" s="494" t="str">
        <f>IFERROR(INDEX('УЦН 2.0'!H:H,MATCH('УУС'!N334,'УЦН 2.0'!L:L,0)),"")</f>
        <v/>
      </c>
      <c r="H334" s="494" t="str">
        <f>IFERROR(INDEX('ПРТС'!H:H,MATCH(#REF!,'ПРТС'!P:P,0)),"")</f>
        <v/>
      </c>
      <c r="I334" s="669" t="str">
        <f>IFERROR(INDEX('показатель 504-п'!J:J,MATCH('УУС'!N334,'показатель 504-п'!T:T,0)),"")</f>
        <v xml:space="preserve">2G низ</v>
      </c>
      <c r="J334" s="515" t="s">
        <v>1637</v>
      </c>
      <c r="K334" s="515" t="s">
        <v>2191</v>
      </c>
      <c r="L334" s="670" t="s">
        <v>1603</v>
      </c>
      <c r="M334" s="670">
        <v>70182404702018</v>
      </c>
      <c r="N334" s="515">
        <v>1219</v>
      </c>
      <c r="O334" s="379"/>
      <c r="P334" s="379"/>
      <c r="Q334" s="379"/>
      <c r="R334" s="379"/>
      <c r="S334" s="379"/>
      <c r="U334" s="379"/>
      <c r="V334" s="379"/>
    </row>
    <row r="335" ht="14.25">
      <c r="A335" s="502">
        <v>338</v>
      </c>
      <c r="B335" s="693" t="s">
        <v>90</v>
      </c>
      <c r="C335" s="672" t="s">
        <v>2204</v>
      </c>
      <c r="D335" s="515">
        <f>IFERROR(INDEX('показатель 504-п'!E:E,MATCH('УУС'!N335,'показатель 504-п'!T:T,0)),"")</f>
        <v>130</v>
      </c>
      <c r="E335" s="673" t="s">
        <v>1596</v>
      </c>
      <c r="F335" s="671" t="s">
        <v>2205</v>
      </c>
      <c r="G335" s="494" t="str">
        <f>IFERROR(INDEX('УЦН 2.0'!H:H,MATCH('УУС'!N335,'УЦН 2.0'!L:L,0)),"")</f>
        <v/>
      </c>
      <c r="H335" s="494" t="str">
        <f>IFERROR(INDEX('ПРТС'!H:H,MATCH(#REF!,'ПРТС'!P:P,0)),"")</f>
        <v/>
      </c>
      <c r="I335" s="669" t="str">
        <f>IFERROR(INDEX('показатель 504-п'!J:J,MATCH('УУС'!N335,'показатель 504-п'!T:T,0)),"")</f>
        <v xml:space="preserve">2G низ</v>
      </c>
      <c r="J335" s="673" t="s">
        <v>1637</v>
      </c>
      <c r="K335" s="673" t="s">
        <v>2191</v>
      </c>
      <c r="L335" s="674" t="s">
        <v>1603</v>
      </c>
      <c r="M335" s="674">
        <v>70182404702032</v>
      </c>
      <c r="N335" s="673">
        <v>1221</v>
      </c>
      <c r="O335" s="675"/>
      <c r="P335" s="379"/>
      <c r="Q335" s="379"/>
      <c r="R335" s="379"/>
      <c r="S335" s="379"/>
      <c r="U335" s="379"/>
      <c r="V335" s="379"/>
    </row>
    <row r="336" ht="14.25">
      <c r="A336" s="502">
        <v>339</v>
      </c>
      <c r="B336" s="671" t="s">
        <v>130</v>
      </c>
      <c r="C336" s="672" t="s">
        <v>2206</v>
      </c>
      <c r="D336" s="515">
        <f>IFERROR(INDEX('показатель 504-п'!E:E,MATCH('УУС'!N336,'показатель 504-п'!T:T,0)),"")</f>
        <v>19</v>
      </c>
      <c r="E336" s="673" t="s">
        <v>1596</v>
      </c>
      <c r="F336" s="671" t="s">
        <v>2207</v>
      </c>
      <c r="G336" s="494" t="str">
        <f>IFERROR(INDEX('УЦН 2.0'!H:H,MATCH('УУС'!N336,'УЦН 2.0'!L:L,0)),"")</f>
        <v/>
      </c>
      <c r="H336" s="494" t="str">
        <f>IFERROR(INDEX('ПРТС'!H:H,MATCH(#REF!,'ПРТС'!P:P,0)),"")</f>
        <v/>
      </c>
      <c r="I336" s="669" t="str">
        <f>IFERROR(INDEX('показатель 504-п'!J:J,MATCH('УУС'!N336,'показатель 504-п'!T:T,0)),"")</f>
        <v>-</v>
      </c>
      <c r="J336" s="673" t="s">
        <v>1637</v>
      </c>
      <c r="K336" s="673" t="s">
        <v>2208</v>
      </c>
      <c r="L336" s="674" t="s">
        <v>1603</v>
      </c>
      <c r="M336" s="674">
        <v>70182404003009</v>
      </c>
      <c r="N336" s="673">
        <v>1229</v>
      </c>
      <c r="O336" s="675"/>
      <c r="P336" s="379"/>
      <c r="Q336" s="379"/>
      <c r="R336" s="379"/>
      <c r="S336" s="379"/>
      <c r="U336" s="379"/>
      <c r="V336" s="379"/>
    </row>
    <row r="337" ht="14.25">
      <c r="A337" s="502">
        <v>340</v>
      </c>
      <c r="B337" s="503" t="s">
        <v>130</v>
      </c>
      <c r="C337" s="503" t="s">
        <v>2209</v>
      </c>
      <c r="D337" s="515">
        <f>IFERROR(INDEX('показатель 504-п'!E:E,MATCH('УУС'!N337,'показатель 504-п'!T:T,0)),"")</f>
        <v>19</v>
      </c>
      <c r="E337" s="515" t="s">
        <v>1596</v>
      </c>
      <c r="F337" s="503" t="s">
        <v>1899</v>
      </c>
      <c r="G337" s="494" t="str">
        <f>IFERROR(INDEX('УЦН 2.0'!H:H,MATCH('УУС'!N337,'УЦН 2.0'!L:L,0)),"")</f>
        <v/>
      </c>
      <c r="H337" s="494">
        <f>IFERROR(INDEX('ПРТС'!H:H,MATCH('УУС'!N375,'ПРТС'!P:P,0)),"")</f>
        <v>2023</v>
      </c>
      <c r="I337" s="669" t="str">
        <f>IFERROR(INDEX('показатель 504-п'!J:J,MATCH('УУС'!N337,'показатель 504-п'!T:T,0)),"")</f>
        <v>-</v>
      </c>
      <c r="J337" s="668" t="s">
        <v>1637</v>
      </c>
      <c r="K337" s="515" t="s">
        <v>2208</v>
      </c>
      <c r="L337" s="670" t="s">
        <v>1603</v>
      </c>
      <c r="M337" s="670">
        <v>70182404003014</v>
      </c>
      <c r="N337" s="515">
        <v>1231</v>
      </c>
      <c r="O337" s="379"/>
      <c r="P337" s="379"/>
      <c r="Q337" s="379"/>
      <c r="R337" s="379"/>
      <c r="S337" s="379"/>
      <c r="U337" s="379"/>
      <c r="V337" s="379"/>
    </row>
    <row r="338" ht="14.25">
      <c r="A338" s="502">
        <v>341</v>
      </c>
      <c r="B338" s="503" t="s">
        <v>130</v>
      </c>
      <c r="C338" s="503" t="s">
        <v>2210</v>
      </c>
      <c r="D338" s="515">
        <f>IFERROR(INDEX('показатель 504-п'!E:E,MATCH('УУС'!N338,'показатель 504-п'!T:T,0)),"")</f>
        <v>801</v>
      </c>
      <c r="E338" s="515" t="s">
        <v>1596</v>
      </c>
      <c r="F338" s="503" t="s">
        <v>953</v>
      </c>
      <c r="G338" s="494" t="str">
        <f>IFERROR(INDEX('УЦН 2.0'!H:H,MATCH('УУС'!N338,'УЦН 2.0'!L:L,0)),"")</f>
        <v/>
      </c>
      <c r="H338" s="494">
        <f>IFERROR(INDEX('ПРТС'!H:H,MATCH('УУС'!N376,'ПРТС'!P:P,0)),"")</f>
        <v>2021</v>
      </c>
      <c r="I338" s="669" t="str">
        <f>IFERROR(INDEX('показатель 504-п'!J:J,MATCH('УУС'!N338,'показатель 504-п'!T:T,0)),"")</f>
        <v xml:space="preserve">4G хор</v>
      </c>
      <c r="J338" s="515" t="s">
        <v>1637</v>
      </c>
      <c r="K338" s="515" t="s">
        <v>2208</v>
      </c>
      <c r="L338" s="670" t="s">
        <v>1603</v>
      </c>
      <c r="M338" s="670">
        <v>70182404003016</v>
      </c>
      <c r="N338" s="515">
        <v>1233</v>
      </c>
      <c r="O338" s="379"/>
      <c r="P338" s="379"/>
      <c r="Q338" s="379"/>
      <c r="R338" s="379"/>
      <c r="S338" s="379"/>
      <c r="T338" s="379"/>
      <c r="U338" s="379"/>
      <c r="V338" s="379"/>
    </row>
    <row r="339" ht="14.25">
      <c r="A339" s="502">
        <v>342</v>
      </c>
      <c r="B339" s="503" t="s">
        <v>130</v>
      </c>
      <c r="C339" s="503" t="s">
        <v>2012</v>
      </c>
      <c r="D339" s="515">
        <f>IFERROR(INDEX('показатель 504-п'!E:E,MATCH('УУС'!N339,'показатель 504-п'!T:T,0)),"")</f>
        <v>190</v>
      </c>
      <c r="E339" s="515" t="s">
        <v>1596</v>
      </c>
      <c r="F339" s="503" t="s">
        <v>1015</v>
      </c>
      <c r="G339" s="494" t="str">
        <f>IFERROR(INDEX('УЦН 2.0'!H:H,MATCH('УУС'!N339,'УЦН 2.0'!L:L,0)),"")</f>
        <v/>
      </c>
      <c r="H339" s="494" t="str">
        <f>IFERROR(INDEX('ПРТС'!H:H,MATCH('УУС'!N377,'ПРТС'!P:P,0)),"")</f>
        <v/>
      </c>
      <c r="I339" s="669" t="str">
        <f>IFERROR(INDEX('показатель 504-п'!J:J,MATCH('УУС'!N339,'показатель 504-п'!T:T,0)),"")</f>
        <v xml:space="preserve">4G хор</v>
      </c>
      <c r="J339" s="515" t="s">
        <v>1637</v>
      </c>
      <c r="K339" s="515" t="s">
        <v>2208</v>
      </c>
      <c r="L339" s="670" t="s">
        <v>1603</v>
      </c>
      <c r="M339" s="670">
        <v>70182404003012</v>
      </c>
      <c r="N339" s="515">
        <v>1234</v>
      </c>
      <c r="O339" s="379"/>
      <c r="P339" s="379"/>
      <c r="Q339" s="379"/>
      <c r="R339" s="379"/>
      <c r="S339" s="379"/>
      <c r="U339" s="379"/>
      <c r="V339" s="379"/>
    </row>
    <row r="340" ht="14.25">
      <c r="A340" s="502">
        <v>343</v>
      </c>
      <c r="B340" s="503" t="s">
        <v>130</v>
      </c>
      <c r="C340" s="503" t="s">
        <v>2211</v>
      </c>
      <c r="D340" s="515">
        <f>IFERROR(INDEX('показатель 504-п'!E:E,MATCH('УУС'!N340,'показатель 504-п'!T:T,0)),"")</f>
        <v>7</v>
      </c>
      <c r="E340" s="515" t="s">
        <v>1596</v>
      </c>
      <c r="F340" s="503" t="s">
        <v>2212</v>
      </c>
      <c r="G340" s="494" t="str">
        <f>IFERROR(INDEX('УЦН 2.0'!H:H,MATCH('УУС'!N340,'УЦН 2.0'!L:L,0)),"")</f>
        <v/>
      </c>
      <c r="H340" s="494" t="str">
        <f>IFERROR(INDEX('ПРТС'!H:H,MATCH('УУС'!N378,'ПРТС'!P:P,0)),"")</f>
        <v/>
      </c>
      <c r="I340" s="669" t="str">
        <f>IFERROR(INDEX('показатель 504-п'!J:J,MATCH('УУС'!N340,'показатель 504-п'!T:T,0)),"")</f>
        <v>-</v>
      </c>
      <c r="J340" s="515" t="s">
        <v>1637</v>
      </c>
      <c r="K340" s="515" t="s">
        <v>2208</v>
      </c>
      <c r="L340" s="670" t="s">
        <v>1646</v>
      </c>
      <c r="M340" s="670">
        <v>70182404003027</v>
      </c>
      <c r="N340" s="515">
        <v>1235</v>
      </c>
      <c r="O340" s="379"/>
      <c r="P340" s="379"/>
      <c r="Q340" s="379"/>
      <c r="R340" s="379"/>
      <c r="S340" s="379"/>
      <c r="U340" s="379"/>
      <c r="V340" s="379"/>
    </row>
    <row r="341" ht="14.25">
      <c r="A341" s="502">
        <v>344</v>
      </c>
      <c r="B341" s="503" t="s">
        <v>130</v>
      </c>
      <c r="C341" s="503" t="s">
        <v>2213</v>
      </c>
      <c r="D341" s="515">
        <f>IFERROR(INDEX('показатель 504-п'!E:E,MATCH('УУС'!N341,'показатель 504-п'!T:T,0)),"")</f>
        <v>85</v>
      </c>
      <c r="E341" s="515" t="s">
        <v>1596</v>
      </c>
      <c r="F341" s="503" t="s">
        <v>2214</v>
      </c>
      <c r="G341" s="494" t="str">
        <f>IFERROR(INDEX('УЦН 2.0'!H:H,MATCH('УУС'!N341,'УЦН 2.0'!L:L,0)),"")</f>
        <v/>
      </c>
      <c r="H341" s="494" t="str">
        <f>IFERROR(INDEX('ПРТС'!H:H,MATCH('УУС'!N379,'ПРТС'!P:P,0)),"")</f>
        <v/>
      </c>
      <c r="I341" s="669" t="str">
        <f>IFERROR(INDEX('показатель 504-п'!J:J,MATCH('УУС'!N341,'показатель 504-п'!T:T,0)),"")</f>
        <v xml:space="preserve">3G низ</v>
      </c>
      <c r="J341" s="515" t="s">
        <v>1637</v>
      </c>
      <c r="K341" s="515" t="s">
        <v>2208</v>
      </c>
      <c r="L341" s="670" t="s">
        <v>1603</v>
      </c>
      <c r="M341" s="670">
        <v>70182404003023</v>
      </c>
      <c r="N341" s="515">
        <v>1236</v>
      </c>
      <c r="O341" s="379"/>
      <c r="P341" s="379"/>
      <c r="Q341" s="379"/>
      <c r="R341" s="379"/>
      <c r="S341" s="379"/>
      <c r="U341" s="379"/>
      <c r="V341" s="379"/>
    </row>
    <row r="342" ht="14.25">
      <c r="A342" s="502">
        <v>345</v>
      </c>
      <c r="B342" s="503" t="s">
        <v>130</v>
      </c>
      <c r="C342" s="503" t="s">
        <v>2215</v>
      </c>
      <c r="D342" s="515">
        <f>IFERROR(INDEX('показатель 504-п'!E:E,MATCH('УУС'!N342,'показатель 504-п'!T:T,0)),"")</f>
        <v>253</v>
      </c>
      <c r="E342" s="515" t="s">
        <v>1596</v>
      </c>
      <c r="F342" s="503" t="s">
        <v>1016</v>
      </c>
      <c r="G342" s="494" t="str">
        <f>IFERROR(INDEX('УЦН 2.0'!H:H,MATCH('УУС'!N342,'УЦН 2.0'!L:L,0)),"")</f>
        <v/>
      </c>
      <c r="H342" s="494" t="str">
        <f>IFERROR(INDEX('ПРТС'!H:H,MATCH('УУС'!N380,'ПРТС'!P:P,0)),"")</f>
        <v/>
      </c>
      <c r="I342" s="669" t="str">
        <f>IFERROR(INDEX('показатель 504-п'!J:J,MATCH('УУС'!N342,'показатель 504-п'!T:T,0)),"")</f>
        <v xml:space="preserve">4G низ</v>
      </c>
      <c r="J342" s="515" t="s">
        <v>1637</v>
      </c>
      <c r="K342" s="515" t="s">
        <v>2208</v>
      </c>
      <c r="L342" s="670" t="s">
        <v>1603</v>
      </c>
      <c r="M342" s="670">
        <v>70182404003002</v>
      </c>
      <c r="N342" s="515">
        <v>1239</v>
      </c>
      <c r="O342" s="379"/>
      <c r="P342" s="379"/>
      <c r="Q342" s="379"/>
      <c r="R342" s="379"/>
      <c r="S342" s="379"/>
      <c r="U342" s="379"/>
      <c r="V342" s="379"/>
    </row>
    <row r="343" ht="14.25">
      <c r="A343" s="502">
        <v>346</v>
      </c>
      <c r="B343" s="503" t="s">
        <v>130</v>
      </c>
      <c r="C343" s="503" t="s">
        <v>2216</v>
      </c>
      <c r="D343" s="515">
        <f>IFERROR(INDEX('показатель 504-п'!E:E,MATCH('УУС'!N343,'показатель 504-п'!T:T,0)),"")</f>
        <v>17</v>
      </c>
      <c r="E343" s="515" t="s">
        <v>1596</v>
      </c>
      <c r="F343" s="503" t="s">
        <v>1648</v>
      </c>
      <c r="G343" s="494" t="str">
        <f>IFERROR(INDEX('УЦН 2.0'!H:H,MATCH('УУС'!N343,'УЦН 2.0'!L:L,0)),"")</f>
        <v/>
      </c>
      <c r="H343" s="494" t="str">
        <f>IFERROR(INDEX('ПРТС'!H:H,MATCH('УУС'!N383,'ПРТС'!P:P,0)),"")</f>
        <v/>
      </c>
      <c r="I343" s="669" t="str">
        <f>IFERROR(INDEX('показатель 504-п'!J:J,MATCH('УУС'!N343,'показатель 504-п'!T:T,0)),"")</f>
        <v>-</v>
      </c>
      <c r="J343" s="515" t="s">
        <v>1637</v>
      </c>
      <c r="K343" s="515" t="s">
        <v>2208</v>
      </c>
      <c r="L343" s="670" t="s">
        <v>1646</v>
      </c>
      <c r="M343" s="670">
        <v>70182404003028</v>
      </c>
      <c r="N343" s="515">
        <v>1245</v>
      </c>
      <c r="O343" s="379"/>
      <c r="P343" s="379"/>
      <c r="Q343" s="379"/>
      <c r="R343" s="379"/>
      <c r="S343" s="379"/>
      <c r="U343" s="379"/>
      <c r="V343" s="379"/>
    </row>
    <row r="344" ht="14.25">
      <c r="A344" s="502">
        <v>347</v>
      </c>
      <c r="B344" s="503" t="s">
        <v>130</v>
      </c>
      <c r="C344" s="503" t="s">
        <v>2217</v>
      </c>
      <c r="D344" s="515">
        <f>IFERROR(INDEX('показатель 504-п'!E:E,MATCH('УУС'!N344,'показатель 504-п'!T:T,0)),"")</f>
        <v>581</v>
      </c>
      <c r="E344" s="515" t="s">
        <v>1596</v>
      </c>
      <c r="F344" s="503" t="s">
        <v>2218</v>
      </c>
      <c r="G344" s="494" t="str">
        <f>IFERROR(INDEX('УЦН 2.0'!H:H,MATCH('УУС'!N344,'УЦН 2.0'!L:L,0)),"")</f>
        <v/>
      </c>
      <c r="H344" s="494" t="str">
        <f>IFERROR(INDEX('ПРТС'!H:H,MATCH('УУС'!N384,'ПРТС'!P:P,0)),"")</f>
        <v/>
      </c>
      <c r="I344" s="669" t="str">
        <f>IFERROR(INDEX('показатель 504-п'!J:J,MATCH('УУС'!N344,'показатель 504-п'!T:T,0)),"")</f>
        <v xml:space="preserve">4G хор</v>
      </c>
      <c r="J344" s="515" t="s">
        <v>1641</v>
      </c>
      <c r="K344" s="515" t="s">
        <v>2208</v>
      </c>
      <c r="L344" s="670" t="s">
        <v>1603</v>
      </c>
      <c r="M344" s="670">
        <v>70182404003030</v>
      </c>
      <c r="N344" s="515">
        <v>1255</v>
      </c>
      <c r="O344" s="379"/>
      <c r="P344" s="379"/>
      <c r="Q344" s="379"/>
      <c r="R344" s="379"/>
      <c r="S344" s="379"/>
      <c r="U344" s="379"/>
      <c r="V344" s="379"/>
    </row>
    <row r="345" ht="14.25">
      <c r="A345" s="502">
        <v>348</v>
      </c>
      <c r="B345" s="503" t="s">
        <v>130</v>
      </c>
      <c r="C345" s="503" t="s">
        <v>2219</v>
      </c>
      <c r="D345" s="515">
        <f>IFERROR(INDEX('показатель 504-п'!E:E,MATCH('УУС'!N345,'показатель 504-п'!T:T,0)),"")</f>
        <v>129</v>
      </c>
      <c r="E345" s="515" t="s">
        <v>1596</v>
      </c>
      <c r="F345" s="503" t="s">
        <v>2220</v>
      </c>
      <c r="G345" s="494" t="str">
        <f>IFERROR(INDEX('УЦН 2.0'!H:H,MATCH('УУС'!N345,'УЦН 2.0'!L:L,0)),"")</f>
        <v/>
      </c>
      <c r="H345" s="494" t="str">
        <f>IFERROR(INDEX('ПРТС'!H:H,MATCH('УУС'!N385,'ПРТС'!P:P,0)),"")</f>
        <v/>
      </c>
      <c r="I345" s="669" t="str">
        <f>IFERROR(INDEX('показатель 504-п'!J:J,MATCH('УУС'!N345,'показатель 504-п'!T:T,0)),"")</f>
        <v xml:space="preserve">4G хор</v>
      </c>
      <c r="J345" s="515" t="s">
        <v>1641</v>
      </c>
      <c r="K345" s="515" t="s">
        <v>2208</v>
      </c>
      <c r="L345" s="670" t="s">
        <v>1603</v>
      </c>
      <c r="M345" s="670">
        <v>70182404003015</v>
      </c>
      <c r="N345" s="515">
        <v>1257</v>
      </c>
      <c r="O345" s="379"/>
      <c r="P345" s="379"/>
      <c r="Q345" s="379"/>
      <c r="R345" s="379"/>
      <c r="S345" s="379"/>
      <c r="T345" s="379"/>
      <c r="U345" s="379"/>
      <c r="V345" s="379"/>
    </row>
    <row r="346" ht="14.25">
      <c r="A346" s="502">
        <v>349</v>
      </c>
      <c r="B346" s="503" t="s">
        <v>2221</v>
      </c>
      <c r="C346" s="503" t="s">
        <v>2222</v>
      </c>
      <c r="D346" s="515">
        <f>IFERROR(INDEX('показатель 504-п'!E:E,MATCH('УУС'!N346,'показатель 504-п'!T:T,0)),"")</f>
        <v>56</v>
      </c>
      <c r="E346" s="515" t="s">
        <v>1607</v>
      </c>
      <c r="F346" s="503" t="s">
        <v>2223</v>
      </c>
      <c r="G346" s="494" t="str">
        <f>IFERROR(INDEX('УЦН 2.0'!H:H,MATCH('УУС'!N346,'УЦН 2.0'!L:L,0)),"")</f>
        <v/>
      </c>
      <c r="H346" s="494" t="str">
        <f>IFERROR(INDEX('ПРТС'!H:H,MATCH('УУС'!N386,'ПРТС'!P:P,0)),"")</f>
        <v/>
      </c>
      <c r="I346" s="669" t="str">
        <f>IFERROR(INDEX('показатель 504-п'!J:J,MATCH('УУС'!N346,'показатель 504-п'!T:T,0)),"")</f>
        <v>-</v>
      </c>
      <c r="J346" s="515" t="s">
        <v>1637</v>
      </c>
      <c r="K346" s="515" t="s">
        <v>2224</v>
      </c>
      <c r="L346" s="670" t="s">
        <v>1608</v>
      </c>
      <c r="M346" s="670">
        <v>6012400001134</v>
      </c>
      <c r="N346" s="508">
        <v>1259</v>
      </c>
      <c r="O346" s="379"/>
      <c r="P346" s="379"/>
      <c r="Q346" s="379"/>
      <c r="R346" s="379"/>
      <c r="S346" s="379"/>
      <c r="U346" s="379"/>
      <c r="V346" s="379"/>
    </row>
    <row r="347" ht="14.25">
      <c r="A347" s="502">
        <v>350</v>
      </c>
      <c r="B347" s="503" t="s">
        <v>2221</v>
      </c>
      <c r="C347" s="503" t="s">
        <v>2225</v>
      </c>
      <c r="D347" s="515">
        <f>IFERROR(INDEX('показатель 504-п'!E:E,MATCH('УУС'!N347,'показатель 504-п'!T:T,0)),"")</f>
        <v>65</v>
      </c>
      <c r="E347" s="515" t="s">
        <v>1596</v>
      </c>
      <c r="F347" s="503" t="s">
        <v>2226</v>
      </c>
      <c r="G347" s="494" t="str">
        <f>IFERROR(INDEX('УЦН 2.0'!H:H,MATCH('УУС'!N347,'УЦН 2.0'!L:L,0)),"")</f>
        <v/>
      </c>
      <c r="H347" s="494" t="str">
        <f>IFERROR(INDEX('ПРТС'!H:H,MATCH('УУС'!N387,'ПРТС'!P:P,0)),"")</f>
        <v/>
      </c>
      <c r="I347" s="669" t="str">
        <f>IFERROR(INDEX('показатель 504-п'!J:J,MATCH('УУС'!N347,'показатель 504-п'!T:T,0)),"")</f>
        <v xml:space="preserve">2G низ</v>
      </c>
      <c r="J347" s="668" t="s">
        <v>1641</v>
      </c>
      <c r="K347" s="515" t="s">
        <v>2224</v>
      </c>
      <c r="L347" s="670" t="e">
        <v>#N/A</v>
      </c>
      <c r="M347" s="670">
        <v>70182403401014</v>
      </c>
      <c r="N347" s="515">
        <v>1260</v>
      </c>
      <c r="O347" s="379"/>
      <c r="P347" s="379"/>
      <c r="Q347" s="379"/>
      <c r="R347" s="379"/>
      <c r="S347" s="379"/>
      <c r="U347" s="379"/>
      <c r="V347" s="379"/>
    </row>
    <row r="348" ht="14.25">
      <c r="A348" s="502">
        <v>351</v>
      </c>
      <c r="B348" s="503" t="s">
        <v>2221</v>
      </c>
      <c r="C348" s="503" t="s">
        <v>2227</v>
      </c>
      <c r="D348" s="515">
        <f>IFERROR(INDEX('показатель 504-п'!E:E,MATCH('УУС'!N348,'показатель 504-п'!T:T,0)),"")</f>
        <v>121</v>
      </c>
      <c r="E348" s="515" t="s">
        <v>1596</v>
      </c>
      <c r="F348" s="503" t="s">
        <v>2228</v>
      </c>
      <c r="G348" s="494" t="str">
        <f>IFERROR(INDEX('УЦН 2.0'!H:H,MATCH('УУС'!N348,'УЦН 2.0'!L:L,0)),"")</f>
        <v xml:space="preserve">2024 доп</v>
      </c>
      <c r="H348" s="494" t="str">
        <f>IFERROR(INDEX('ПРТС'!H:H,MATCH('УУС'!N388,'ПРТС'!P:P,0)),"")</f>
        <v/>
      </c>
      <c r="I348" s="669" t="str">
        <f>IFERROR(INDEX('показатель 504-п'!J:J,MATCH('УУС'!N348,'показатель 504-п'!T:T,0)),"")</f>
        <v>-</v>
      </c>
      <c r="J348" s="515" t="s">
        <v>1637</v>
      </c>
      <c r="K348" s="515" t="s">
        <v>2224</v>
      </c>
      <c r="L348" s="670" t="s">
        <v>1603</v>
      </c>
      <c r="M348" s="670">
        <v>70182400240280</v>
      </c>
      <c r="N348" s="515">
        <v>1262</v>
      </c>
      <c r="O348" s="379"/>
      <c r="P348" s="379"/>
      <c r="Q348" s="379"/>
      <c r="R348" s="379"/>
      <c r="S348" s="379"/>
      <c r="U348" s="379"/>
      <c r="V348" s="379"/>
    </row>
    <row r="349" ht="14.25">
      <c r="A349" s="502">
        <v>352</v>
      </c>
      <c r="B349" s="503" t="s">
        <v>2221</v>
      </c>
      <c r="C349" s="503" t="s">
        <v>2229</v>
      </c>
      <c r="D349" s="515">
        <f>IFERROR(INDEX('показатель 504-п'!E:E,MATCH('УУС'!N349,'показатель 504-п'!T:T,0)),"")</f>
        <v>32</v>
      </c>
      <c r="E349" s="515" t="s">
        <v>1596</v>
      </c>
      <c r="F349" s="503" t="s">
        <v>2004</v>
      </c>
      <c r="G349" s="494" t="str">
        <f>IFERROR(INDEX('УЦН 2.0'!H:H,MATCH('УУС'!N349,'УЦН 2.0'!L:L,0)),"")</f>
        <v/>
      </c>
      <c r="H349" s="494" t="str">
        <f>IFERROR(INDEX('ПРТС'!H:H,MATCH('УУС'!N389,'ПРТС'!P:P,0)),"")</f>
        <v/>
      </c>
      <c r="I349" s="669" t="str">
        <f>IFERROR(INDEX('показатель 504-п'!J:J,MATCH('УУС'!N349,'показатель 504-п'!T:T,0)),"")</f>
        <v>-</v>
      </c>
      <c r="J349" s="515" t="s">
        <v>1637</v>
      </c>
      <c r="K349" s="515" t="s">
        <v>2224</v>
      </c>
      <c r="L349" s="670" t="e">
        <v>#N/A</v>
      </c>
      <c r="M349" s="670">
        <v>70182403401016</v>
      </c>
      <c r="N349" s="515">
        <v>1266</v>
      </c>
      <c r="O349" s="379"/>
      <c r="P349" s="379"/>
      <c r="Q349" s="379"/>
      <c r="R349" s="379"/>
      <c r="S349" s="379"/>
      <c r="U349" s="379"/>
      <c r="V349" s="379"/>
    </row>
    <row r="350" ht="14.25">
      <c r="A350" s="502">
        <v>353</v>
      </c>
      <c r="B350" s="503" t="s">
        <v>2221</v>
      </c>
      <c r="C350" s="503" t="s">
        <v>2230</v>
      </c>
      <c r="D350" s="515">
        <f>IFERROR(INDEX('показатель 504-п'!E:E,MATCH('УУС'!N350,'показатель 504-п'!T:T,0)),"")</f>
        <v>42</v>
      </c>
      <c r="E350" s="515" t="s">
        <v>1596</v>
      </c>
      <c r="F350" s="503" t="s">
        <v>2231</v>
      </c>
      <c r="G350" s="494" t="str">
        <f>IFERROR(INDEX('УЦН 2.0'!H:H,MATCH('УУС'!N350,'УЦН 2.0'!L:L,0)),"")</f>
        <v/>
      </c>
      <c r="H350" s="494" t="str">
        <f>IFERROR(INDEX('ПРТС'!H:H,MATCH('УУС'!N390,'ПРТС'!P:P,0)),"")</f>
        <v/>
      </c>
      <c r="I350" s="669" t="str">
        <f>IFERROR(INDEX('показатель 504-п'!J:J,MATCH('УУС'!N350,'показатель 504-п'!T:T,0)),"")</f>
        <v>-</v>
      </c>
      <c r="J350" s="515" t="s">
        <v>1637</v>
      </c>
      <c r="K350" s="515" t="s">
        <v>2224</v>
      </c>
      <c r="L350" s="670" t="s">
        <v>1600</v>
      </c>
      <c r="M350" s="670">
        <v>70182400240300</v>
      </c>
      <c r="N350" s="515">
        <v>1273</v>
      </c>
      <c r="O350" s="379"/>
      <c r="P350" s="379"/>
      <c r="Q350" s="379"/>
      <c r="R350" s="379"/>
      <c r="S350" s="379"/>
      <c r="U350" s="379"/>
      <c r="V350" s="379"/>
    </row>
    <row r="351" s="379" customFormat="1" ht="14.25">
      <c r="A351" s="502">
        <v>354</v>
      </c>
      <c r="B351" s="503" t="s">
        <v>2221</v>
      </c>
      <c r="C351" s="503" t="s">
        <v>1961</v>
      </c>
      <c r="D351" s="515">
        <f>IFERROR(INDEX('показатель 504-п'!E:E,MATCH('УУС'!N351,'показатель 504-п'!T:T,0)),"")</f>
        <v>3</v>
      </c>
      <c r="E351" s="515" t="s">
        <v>1607</v>
      </c>
      <c r="F351" s="503" t="s">
        <v>1899</v>
      </c>
      <c r="G351" s="494" t="str">
        <f>IFERROR(INDEX('УЦН 2.0'!H:H,MATCH('УУС'!N351,'УЦН 2.0'!L:L,0)),"")</f>
        <v/>
      </c>
      <c r="H351" s="494" t="str">
        <f>IFERROR(INDEX('ПРТС'!H:H,MATCH('УУС'!N391,'ПРТС'!P:P,0)),"")</f>
        <v/>
      </c>
      <c r="I351" s="669" t="str">
        <f>IFERROR(INDEX('показатель 504-п'!J:J,MATCH('УУС'!N351,'показатель 504-п'!T:T,0)),"")</f>
        <v>-</v>
      </c>
      <c r="J351" s="515" t="s">
        <v>1637</v>
      </c>
      <c r="K351" s="515" t="s">
        <v>2224</v>
      </c>
      <c r="L351" s="670" t="e">
        <v>#N/A</v>
      </c>
      <c r="M351" s="670">
        <v>6012400001720</v>
      </c>
      <c r="N351" s="508">
        <v>1274</v>
      </c>
      <c r="O351" s="379"/>
      <c r="P351" s="379"/>
      <c r="Q351" s="379"/>
      <c r="R351" s="379"/>
      <c r="S351" s="379"/>
      <c r="U351" s="379"/>
      <c r="V351" s="379"/>
    </row>
    <row r="352" ht="14.25">
      <c r="A352" s="502">
        <v>355</v>
      </c>
      <c r="B352" s="503" t="s">
        <v>2221</v>
      </c>
      <c r="C352" s="503" t="s">
        <v>2104</v>
      </c>
      <c r="D352" s="515">
        <f>IFERROR(INDEX('показатель 504-п'!E:E,MATCH('УУС'!N352,'показатель 504-п'!T:T,0)),"")</f>
        <v>27</v>
      </c>
      <c r="E352" s="515" t="s">
        <v>1607</v>
      </c>
      <c r="F352" s="503" t="s">
        <v>2223</v>
      </c>
      <c r="G352" s="494" t="str">
        <f>IFERROR(INDEX('УЦН 2.0'!H:H,MATCH('УУС'!N352,'УЦН 2.0'!L:L,0)),"")</f>
        <v/>
      </c>
      <c r="H352" s="494" t="str">
        <f>IFERROR(INDEX('ПРТС'!H:H,MATCH('УУС'!N392,'ПРТС'!P:P,0)),"")</f>
        <v/>
      </c>
      <c r="I352" s="669" t="str">
        <f>IFERROR(INDEX('показатель 504-п'!J:J,MATCH('УУС'!N352,'показатель 504-п'!T:T,0)),"")</f>
        <v xml:space="preserve">4G низ</v>
      </c>
      <c r="J352" s="515" t="s">
        <v>1637</v>
      </c>
      <c r="K352" s="515" t="s">
        <v>2224</v>
      </c>
      <c r="L352" s="670" t="e">
        <v>#N/A</v>
      </c>
      <c r="M352" s="670">
        <v>6012400001527</v>
      </c>
      <c r="N352" s="508">
        <v>1275</v>
      </c>
      <c r="O352" s="379"/>
      <c r="P352" s="379"/>
      <c r="Q352" s="379"/>
      <c r="R352" s="379"/>
      <c r="S352" s="379"/>
      <c r="U352" s="379"/>
      <c r="V352" s="379"/>
    </row>
    <row r="353" ht="14.25">
      <c r="A353" s="502">
        <v>356</v>
      </c>
      <c r="B353" s="503" t="s">
        <v>2221</v>
      </c>
      <c r="C353" s="503" t="s">
        <v>2232</v>
      </c>
      <c r="D353" s="515">
        <f>IFERROR(INDEX('показатель 504-п'!E:E,MATCH('УУС'!N353,'показатель 504-п'!T:T,0)),"")</f>
        <v>49</v>
      </c>
      <c r="E353" s="515" t="s">
        <v>1607</v>
      </c>
      <c r="F353" s="503" t="s">
        <v>2233</v>
      </c>
      <c r="G353" s="494" t="str">
        <f>IFERROR(INDEX('УЦН 2.0'!H:H,MATCH('УУС'!N353,'УЦН 2.0'!L:L,0)),"")</f>
        <v/>
      </c>
      <c r="H353" s="494" t="str">
        <f>IFERROR(INDEX('ПРТС'!H:H,MATCH('УУС'!N393,'ПРТС'!P:P,0)),"")</f>
        <v/>
      </c>
      <c r="I353" s="669" t="str">
        <f>IFERROR(INDEX('показатель 504-п'!J:J,MATCH('УУС'!N353,'показатель 504-п'!T:T,0)),"")</f>
        <v>-</v>
      </c>
      <c r="J353" s="515" t="s">
        <v>1637</v>
      </c>
      <c r="K353" s="515" t="s">
        <v>2224</v>
      </c>
      <c r="L353" s="670" t="s">
        <v>1608</v>
      </c>
      <c r="M353" s="670">
        <v>6012400001126</v>
      </c>
      <c r="N353" s="508">
        <v>1276</v>
      </c>
      <c r="O353" s="379"/>
      <c r="P353" s="379"/>
      <c r="Q353" s="379"/>
      <c r="R353" s="379"/>
      <c r="S353" s="379"/>
      <c r="U353" s="379"/>
      <c r="V353" s="379"/>
    </row>
    <row r="354" ht="14.25">
      <c r="A354" s="502">
        <v>357</v>
      </c>
      <c r="B354" s="503" t="s">
        <v>2221</v>
      </c>
      <c r="C354" s="503" t="s">
        <v>2234</v>
      </c>
      <c r="D354" s="515">
        <f>IFERROR(INDEX('показатель 504-п'!E:E,MATCH('УУС'!N354,'показатель 504-п'!T:T,0)),"")</f>
        <v>42</v>
      </c>
      <c r="E354" s="515" t="s">
        <v>1596</v>
      </c>
      <c r="F354" s="503" t="s">
        <v>896</v>
      </c>
      <c r="G354" s="494" t="str">
        <f>IFERROR(INDEX('УЦН 2.0'!H:H,MATCH('УУС'!N354,'УЦН 2.0'!L:L,0)),"")</f>
        <v/>
      </c>
      <c r="H354" s="494" t="str">
        <f>IFERROR(INDEX('ПРТС'!H:H,MATCH('УУС'!N394,'ПРТС'!P:P,0)),"")</f>
        <v/>
      </c>
      <c r="I354" s="669" t="str">
        <f>IFERROR(INDEX('показатель 504-п'!J:J,MATCH('УУС'!N354,'показатель 504-п'!T:T,0)),"")</f>
        <v>-</v>
      </c>
      <c r="J354" s="515" t="s">
        <v>1637</v>
      </c>
      <c r="K354" s="515" t="s">
        <v>2224</v>
      </c>
      <c r="L354" s="670" t="s">
        <v>1600</v>
      </c>
      <c r="M354" s="670">
        <v>70182400240303</v>
      </c>
      <c r="N354" s="515">
        <v>1277</v>
      </c>
      <c r="O354" s="379"/>
      <c r="P354" s="379"/>
      <c r="Q354" s="379"/>
      <c r="R354" s="379"/>
      <c r="S354" s="379"/>
      <c r="T354" s="379"/>
      <c r="U354" s="379"/>
      <c r="V354" s="379"/>
    </row>
    <row r="355" ht="14.25">
      <c r="A355" s="502">
        <v>358</v>
      </c>
      <c r="B355" s="503" t="s">
        <v>2221</v>
      </c>
      <c r="C355" s="503" t="s">
        <v>2235</v>
      </c>
      <c r="D355" s="515">
        <f>IFERROR(INDEX('показатель 504-п'!E:E,MATCH('УУС'!N355,'показатель 504-п'!T:T,0)),"")</f>
        <v>19</v>
      </c>
      <c r="E355" s="515" t="s">
        <v>1596</v>
      </c>
      <c r="F355" s="503" t="s">
        <v>2236</v>
      </c>
      <c r="G355" s="494" t="str">
        <f>IFERROR(INDEX('УЦН 2.0'!H:H,MATCH('УУС'!N355,'УЦН 2.0'!L:L,0)),"")</f>
        <v/>
      </c>
      <c r="H355" s="494" t="str">
        <f>IFERROR(INDEX('ПРТС'!H:H,MATCH('УУС'!N395,'ПРТС'!P:P,0)),"")</f>
        <v/>
      </c>
      <c r="I355" s="669" t="str">
        <f>IFERROR(INDEX('показатель 504-п'!J:J,MATCH('УУС'!N355,'показатель 504-п'!T:T,0)),"")</f>
        <v>-</v>
      </c>
      <c r="J355" s="515" t="s">
        <v>1637</v>
      </c>
      <c r="K355" s="515" t="s">
        <v>2224</v>
      </c>
      <c r="L355" s="670" t="e">
        <v>#N/A</v>
      </c>
      <c r="M355" s="670">
        <v>70182403701040</v>
      </c>
      <c r="N355" s="515">
        <v>1281</v>
      </c>
      <c r="O355" s="379"/>
      <c r="P355" s="379"/>
      <c r="Q355" s="379"/>
      <c r="R355" s="379"/>
      <c r="S355" s="379"/>
      <c r="U355" s="379"/>
      <c r="V355" s="379"/>
    </row>
    <row r="356" ht="14.25">
      <c r="A356" s="502">
        <v>359</v>
      </c>
      <c r="B356" s="503" t="s">
        <v>2221</v>
      </c>
      <c r="C356" s="503" t="s">
        <v>2237</v>
      </c>
      <c r="D356" s="515">
        <f>IFERROR(INDEX('показатель 504-п'!E:E,MATCH('УУС'!N356,'показатель 504-п'!T:T,0)),"")</f>
        <v>4</v>
      </c>
      <c r="E356" s="515" t="s">
        <v>1607</v>
      </c>
      <c r="F356" s="503" t="s">
        <v>2238</v>
      </c>
      <c r="G356" s="494" t="str">
        <f>IFERROR(INDEX('УЦН 2.0'!H:H,MATCH('УУС'!N356,'УЦН 2.0'!L:L,0)),"")</f>
        <v/>
      </c>
      <c r="H356" s="494" t="str">
        <f>IFERROR(INDEX('ПРТС'!H:H,MATCH('УУС'!N396,'ПРТС'!P:P,0)),"")</f>
        <v/>
      </c>
      <c r="I356" s="669" t="str">
        <f>IFERROR(INDEX('показатель 504-п'!J:J,MATCH('УУС'!N356,'показатель 504-п'!T:T,0)),"")</f>
        <v>-</v>
      </c>
      <c r="J356" s="515" t="s">
        <v>1637</v>
      </c>
      <c r="K356" s="515" t="s">
        <v>2224</v>
      </c>
      <c r="L356" s="670" t="e">
        <v>#N/A</v>
      </c>
      <c r="M356" s="670">
        <v>6012400001541</v>
      </c>
      <c r="N356" s="508">
        <v>1290</v>
      </c>
      <c r="O356" s="379"/>
      <c r="P356" s="379"/>
      <c r="Q356" s="379"/>
      <c r="R356" s="379"/>
      <c r="S356" s="379"/>
      <c r="U356" s="379"/>
      <c r="V356" s="379"/>
    </row>
    <row r="357" ht="14.25">
      <c r="A357" s="502">
        <v>360</v>
      </c>
      <c r="B357" s="503" t="s">
        <v>2221</v>
      </c>
      <c r="C357" s="503" t="s">
        <v>2239</v>
      </c>
      <c r="D357" s="515">
        <f>IFERROR(INDEX('показатель 504-п'!E:E,MATCH('УУС'!N357,'показатель 504-п'!T:T,0)),"")</f>
        <v>6</v>
      </c>
      <c r="E357" s="515" t="s">
        <v>1596</v>
      </c>
      <c r="F357" s="503" t="s">
        <v>2240</v>
      </c>
      <c r="G357" s="494" t="str">
        <f>IFERROR(INDEX('УЦН 2.0'!H:H,MATCH('УУС'!N357,'УЦН 2.0'!L:L,0)),"")</f>
        <v/>
      </c>
      <c r="H357" s="494" t="str">
        <f>IFERROR(INDEX('ПРТС'!H:H,MATCH('УУС'!N397,'ПРТС'!P:P,0)),"")</f>
        <v/>
      </c>
      <c r="I357" s="669" t="str">
        <f>IFERROR(INDEX('показатель 504-п'!J:J,MATCH('УУС'!N357,'показатель 504-п'!T:T,0)),"")</f>
        <v>-</v>
      </c>
      <c r="J357" s="515" t="s">
        <v>1637</v>
      </c>
      <c r="K357" s="515" t="s">
        <v>2224</v>
      </c>
      <c r="L357" s="670" t="s">
        <v>1600</v>
      </c>
      <c r="M357" s="670">
        <v>70182400240311</v>
      </c>
      <c r="N357" s="515">
        <v>1293</v>
      </c>
      <c r="O357" s="379"/>
      <c r="P357" s="379"/>
      <c r="Q357" s="379"/>
      <c r="R357" s="379"/>
      <c r="S357" s="379"/>
      <c r="U357" s="379"/>
      <c r="V357" s="379"/>
    </row>
    <row r="358" ht="14.25">
      <c r="A358" s="502">
        <v>361</v>
      </c>
      <c r="B358" s="503" t="s">
        <v>44</v>
      </c>
      <c r="C358" s="503" t="s">
        <v>1977</v>
      </c>
      <c r="D358" s="515">
        <f>IFERROR(INDEX('показатель 504-п'!E:E,MATCH('УУС'!N358,'показатель 504-п'!T:T,0)),"")</f>
        <v>652</v>
      </c>
      <c r="E358" s="515" t="s">
        <v>1596</v>
      </c>
      <c r="F358" s="503" t="s">
        <v>2241</v>
      </c>
      <c r="G358" s="494" t="str">
        <f>IFERROR(INDEX('УЦН 2.0'!H:H,MATCH('УУС'!N358,'УЦН 2.0'!L:L,0)),"")</f>
        <v/>
      </c>
      <c r="H358" s="494" t="str">
        <f>IFERROR(INDEX('ПРТС'!H:H,MATCH('УУС'!N398,'ПРТС'!P:P,0)),"")</f>
        <v/>
      </c>
      <c r="I358" s="669" t="str">
        <f>IFERROR(INDEX('показатель 504-п'!J:J,MATCH('УУС'!N358,'показатель 504-п'!T:T,0)),"")</f>
        <v xml:space="preserve">4G хор</v>
      </c>
      <c r="J358" s="515" t="s">
        <v>1637</v>
      </c>
      <c r="K358" s="515" t="s">
        <v>156</v>
      </c>
      <c r="L358" s="670" t="s">
        <v>1600</v>
      </c>
      <c r="M358" s="670">
        <v>70182406504012</v>
      </c>
      <c r="N358" s="515">
        <v>1295</v>
      </c>
      <c r="O358" s="379"/>
      <c r="P358" s="379"/>
      <c r="Q358" s="379"/>
      <c r="R358" s="379"/>
      <c r="S358" s="379"/>
      <c r="T358" s="379"/>
      <c r="U358" s="379"/>
      <c r="V358" s="379"/>
    </row>
    <row r="359" ht="14.25">
      <c r="A359" s="502">
        <v>362</v>
      </c>
      <c r="B359" s="671" t="s">
        <v>44</v>
      </c>
      <c r="C359" s="672" t="s">
        <v>2242</v>
      </c>
      <c r="D359" s="515">
        <f>IFERROR(INDEX('показатель 504-п'!E:E,MATCH('УУС'!N359,'показатель 504-п'!T:T,0)),"")</f>
        <v>120</v>
      </c>
      <c r="E359" s="673" t="s">
        <v>1596</v>
      </c>
      <c r="F359" s="671" t="s">
        <v>1605</v>
      </c>
      <c r="G359" s="494" t="str">
        <f>IFERROR(INDEX('УЦН 2.0'!H:H,MATCH('УУС'!N359,'УЦН 2.0'!L:L,0)),"")</f>
        <v/>
      </c>
      <c r="H359" s="494" t="str">
        <f>IFERROR(INDEX('ПРТС'!H:H,MATCH('УУС'!N400,'ПРТС'!P:P,0)),"")</f>
        <v/>
      </c>
      <c r="I359" s="669" t="str">
        <f>IFERROR(INDEX('показатель 504-п'!J:J,MATCH('УУС'!N359,'показатель 504-п'!T:T,0)),"")</f>
        <v xml:space="preserve">2G низ</v>
      </c>
      <c r="J359" s="673" t="s">
        <v>1641</v>
      </c>
      <c r="K359" s="673" t="s">
        <v>156</v>
      </c>
      <c r="L359" s="674" t="s">
        <v>1600</v>
      </c>
      <c r="M359" s="674">
        <v>70182406504042</v>
      </c>
      <c r="N359" s="673">
        <v>1300</v>
      </c>
      <c r="O359" s="675"/>
      <c r="P359" s="379"/>
      <c r="Q359" s="379"/>
      <c r="R359" s="379"/>
      <c r="S359" s="379"/>
      <c r="U359" s="379"/>
      <c r="V359" s="379"/>
    </row>
    <row r="360" ht="14.25">
      <c r="A360" s="502">
        <v>363</v>
      </c>
      <c r="B360" s="503" t="s">
        <v>44</v>
      </c>
      <c r="C360" s="503" t="s">
        <v>2243</v>
      </c>
      <c r="D360" s="515">
        <f>IFERROR(INDEX('показатель 504-п'!E:E,MATCH('УУС'!N360,'показатель 504-п'!T:T,0)),"")</f>
        <v>221</v>
      </c>
      <c r="E360" s="515" t="s">
        <v>1596</v>
      </c>
      <c r="F360" s="503" t="s">
        <v>1948</v>
      </c>
      <c r="G360" s="494" t="str">
        <f>IFERROR(INDEX('УЦН 2.0'!H:H,MATCH('УУС'!N360,'УЦН 2.0'!L:L,0)),"")</f>
        <v/>
      </c>
      <c r="H360" s="494" t="str">
        <f>IFERROR(INDEX('ПРТС'!H:H,MATCH('УУС'!N401,'ПРТС'!P:P,0)),"")</f>
        <v/>
      </c>
      <c r="I360" s="669" t="str">
        <f>IFERROR(INDEX('показатель 504-п'!J:J,MATCH('УУС'!N360,'показатель 504-п'!T:T,0)),"")</f>
        <v xml:space="preserve">4G хор</v>
      </c>
      <c r="J360" s="515" t="s">
        <v>1641</v>
      </c>
      <c r="K360" s="515" t="s">
        <v>156</v>
      </c>
      <c r="L360" s="670" t="s">
        <v>1835</v>
      </c>
      <c r="M360" s="670">
        <v>70182406504003</v>
      </c>
      <c r="N360" s="515">
        <v>1303</v>
      </c>
      <c r="O360" s="379"/>
      <c r="P360" s="379"/>
      <c r="Q360" s="379"/>
      <c r="R360" s="379"/>
      <c r="S360" s="379"/>
      <c r="U360" s="379"/>
      <c r="V360" s="379"/>
    </row>
    <row r="361" ht="14.25">
      <c r="A361" s="502">
        <v>364</v>
      </c>
      <c r="B361" s="503" t="s">
        <v>44</v>
      </c>
      <c r="C361" s="503" t="s">
        <v>2244</v>
      </c>
      <c r="D361" s="515">
        <f>IFERROR(INDEX('показатель 504-п'!E:E,MATCH('УУС'!N361,'показатель 504-п'!T:T,0)),"")</f>
        <v>705</v>
      </c>
      <c r="E361" s="515" t="s">
        <v>1596</v>
      </c>
      <c r="F361" s="503" t="s">
        <v>2245</v>
      </c>
      <c r="G361" s="494" t="str">
        <f>IFERROR(INDEX('УЦН 2.0'!H:H,MATCH('УУС'!N361,'УЦН 2.0'!L:L,0)),"")</f>
        <v/>
      </c>
      <c r="H361" s="494" t="str">
        <f>IFERROR(INDEX('ПРТС'!H:H,MATCH('УУС'!N402,'ПРТС'!P:P,0)),"")</f>
        <v/>
      </c>
      <c r="I361" s="669" t="str">
        <f>IFERROR(INDEX('показатель 504-п'!J:J,MATCH('УУС'!N361,'показатель 504-п'!T:T,0)),"")</f>
        <v xml:space="preserve">3G хор</v>
      </c>
      <c r="J361" s="515" t="s">
        <v>1641</v>
      </c>
      <c r="K361" s="515" t="s">
        <v>156</v>
      </c>
      <c r="L361" s="670" t="s">
        <v>1603</v>
      </c>
      <c r="M361" s="670">
        <v>70182406504020</v>
      </c>
      <c r="N361" s="515">
        <v>1304</v>
      </c>
      <c r="O361" s="379"/>
      <c r="P361" s="379"/>
      <c r="Q361" s="379"/>
      <c r="R361" s="379"/>
      <c r="S361" s="379"/>
      <c r="U361" s="379"/>
      <c r="V361" s="379"/>
    </row>
    <row r="362" ht="14.25">
      <c r="A362" s="502">
        <v>365</v>
      </c>
      <c r="B362" s="503" t="s">
        <v>44</v>
      </c>
      <c r="C362" s="503" t="s">
        <v>2246</v>
      </c>
      <c r="D362" s="515">
        <f>IFERROR(INDEX('показатель 504-п'!E:E,MATCH('УУС'!N362,'показатель 504-п'!T:T,0)),"")</f>
        <v>62</v>
      </c>
      <c r="E362" s="515" t="s">
        <v>1596</v>
      </c>
      <c r="F362" s="503" t="s">
        <v>2247</v>
      </c>
      <c r="G362" s="494" t="str">
        <f>IFERROR(INDEX('УЦН 2.0'!H:H,MATCH('УУС'!N362,'УЦН 2.0'!L:L,0)),"")</f>
        <v/>
      </c>
      <c r="H362" s="494" t="str">
        <f>IFERROR(INDEX('ПРТС'!H:H,MATCH('УУС'!N403,'ПРТС'!P:P,0)),"")</f>
        <v/>
      </c>
      <c r="I362" s="669" t="str">
        <f>IFERROR(INDEX('показатель 504-п'!J:J,MATCH('УУС'!N362,'показатель 504-п'!T:T,0)),"")</f>
        <v xml:space="preserve">2G низ</v>
      </c>
      <c r="J362" s="515" t="s">
        <v>1637</v>
      </c>
      <c r="K362" s="515" t="s">
        <v>156</v>
      </c>
      <c r="L362" s="670" t="s">
        <v>1600</v>
      </c>
      <c r="M362" s="670">
        <v>70182406504032</v>
      </c>
      <c r="N362" s="515">
        <v>1306</v>
      </c>
      <c r="O362" s="379"/>
      <c r="P362" s="379"/>
      <c r="Q362" s="379"/>
      <c r="R362" s="379"/>
      <c r="S362" s="379"/>
      <c r="U362" s="379"/>
      <c r="V362" s="379"/>
    </row>
    <row r="363" ht="14.25">
      <c r="A363" s="502">
        <v>366</v>
      </c>
      <c r="B363" s="503" t="s">
        <v>44</v>
      </c>
      <c r="C363" s="503" t="s">
        <v>2248</v>
      </c>
      <c r="D363" s="515">
        <f>IFERROR(INDEX('показатель 504-п'!E:E,MATCH('УУС'!N363,'показатель 504-п'!T:T,0)),"")</f>
        <v>401</v>
      </c>
      <c r="E363" s="515" t="s">
        <v>1596</v>
      </c>
      <c r="F363" s="503" t="s">
        <v>1021</v>
      </c>
      <c r="G363" s="494">
        <f>IFERROR(INDEX('УЦН 2.0'!H:H,MATCH('УУС'!N363,'УЦН 2.0'!L:L,0)),"")</f>
        <v>2024</v>
      </c>
      <c r="H363" s="494" t="str">
        <f>IFERROR(INDEX('ПРТС'!H:H,MATCH('УУС'!N405,'ПРТС'!P:P,0)),"")</f>
        <v/>
      </c>
      <c r="I363" s="669" t="str">
        <f>IFERROR(INDEX('показатель 504-п'!J:J,MATCH('УУС'!N363,'показатель 504-п'!T:T,0)),"")</f>
        <v xml:space="preserve">3G низ</v>
      </c>
      <c r="J363" s="515" t="s">
        <v>1637</v>
      </c>
      <c r="K363" s="515" t="s">
        <v>156</v>
      </c>
      <c r="L363" s="670" t="s">
        <v>1600</v>
      </c>
      <c r="M363" s="670">
        <v>70182406504036</v>
      </c>
      <c r="N363" s="515">
        <v>1312</v>
      </c>
      <c r="O363" s="379"/>
      <c r="P363" s="379"/>
      <c r="Q363" s="379"/>
      <c r="R363" s="379"/>
      <c r="S363" s="379"/>
      <c r="U363" s="379"/>
      <c r="V363" s="379"/>
    </row>
    <row r="364" ht="14.25">
      <c r="A364" s="502">
        <v>367</v>
      </c>
      <c r="B364" s="503" t="s">
        <v>44</v>
      </c>
      <c r="C364" s="503" t="s">
        <v>2249</v>
      </c>
      <c r="D364" s="515">
        <f>IFERROR(INDEX('показатель 504-п'!E:E,MATCH('УУС'!N364,'показатель 504-п'!T:T,0)),"")</f>
        <v>86</v>
      </c>
      <c r="E364" s="515" t="s">
        <v>1596</v>
      </c>
      <c r="F364" s="503" t="s">
        <v>973</v>
      </c>
      <c r="G364" s="494" t="str">
        <f>IFERROR(INDEX('УЦН 2.0'!H:H,MATCH('УУС'!N364,'УЦН 2.0'!L:L,0)),"")</f>
        <v/>
      </c>
      <c r="H364" s="494" t="str">
        <f>IFERROR(INDEX('ПРТС'!H:H,MATCH('УУС'!N406,'ПРТС'!P:P,0)),"")</f>
        <v/>
      </c>
      <c r="I364" s="669" t="str">
        <f>IFERROR(INDEX('показатель 504-п'!J:J,MATCH('УУС'!N364,'показатель 504-п'!T:T,0)),"")</f>
        <v xml:space="preserve">4G хор</v>
      </c>
      <c r="J364" s="515" t="s">
        <v>1637</v>
      </c>
      <c r="K364" s="515" t="s">
        <v>156</v>
      </c>
      <c r="L364" s="670" t="s">
        <v>1600</v>
      </c>
      <c r="M364" s="670">
        <v>70182406504015</v>
      </c>
      <c r="N364" s="515">
        <v>1318</v>
      </c>
      <c r="O364" s="379"/>
      <c r="P364" s="379"/>
      <c r="Q364" s="379"/>
      <c r="R364" s="379"/>
      <c r="S364" s="379"/>
      <c r="U364" s="379"/>
      <c r="V364" s="379"/>
    </row>
    <row r="365" ht="14.25">
      <c r="A365" s="502">
        <v>368</v>
      </c>
      <c r="B365" s="503" t="s">
        <v>44</v>
      </c>
      <c r="C365" s="503" t="s">
        <v>2250</v>
      </c>
      <c r="D365" s="515">
        <f>IFERROR(INDEX('показатель 504-п'!E:E,MATCH('УУС'!N365,'показатель 504-п'!T:T,0)),"")</f>
        <v>170</v>
      </c>
      <c r="E365" s="515" t="s">
        <v>1596</v>
      </c>
      <c r="F365" s="503" t="s">
        <v>1605</v>
      </c>
      <c r="G365" s="494" t="str">
        <f>IFERROR(INDEX('УЦН 2.0'!H:H,MATCH('УУС'!N365,'УЦН 2.0'!L:L,0)),"")</f>
        <v/>
      </c>
      <c r="H365" s="494">
        <f>IFERROR(INDEX('ПРТС'!H:H,MATCH('УУС'!N407,'ПРТС'!P:P,0)),"")</f>
        <v>2018</v>
      </c>
      <c r="I365" s="669" t="str">
        <f>IFERROR(INDEX('показатель 504-п'!J:J,MATCH('УУС'!N365,'показатель 504-п'!T:T,0)),"")</f>
        <v xml:space="preserve">4G хор</v>
      </c>
      <c r="J365" s="515" t="s">
        <v>1637</v>
      </c>
      <c r="K365" s="515" t="s">
        <v>156</v>
      </c>
      <c r="L365" s="670" t="s">
        <v>1600</v>
      </c>
      <c r="M365" s="670">
        <v>70182406504027</v>
      </c>
      <c r="N365" s="515">
        <v>1327</v>
      </c>
      <c r="O365" s="379"/>
      <c r="P365" s="379"/>
      <c r="Q365" s="379"/>
      <c r="R365" s="379"/>
      <c r="S365" s="379"/>
      <c r="U365" s="379"/>
      <c r="V365" s="379"/>
    </row>
    <row r="366" ht="14.25">
      <c r="A366" s="502">
        <v>369</v>
      </c>
      <c r="B366" s="503" t="s">
        <v>44</v>
      </c>
      <c r="C366" s="503" t="s">
        <v>2251</v>
      </c>
      <c r="D366" s="515">
        <f>IFERROR(INDEX('показатель 504-п'!E:E,MATCH('УУС'!N366,'показатель 504-п'!T:T,0)),"")</f>
        <v>46</v>
      </c>
      <c r="E366" s="515" t="s">
        <v>1596</v>
      </c>
      <c r="F366" s="503" t="s">
        <v>1033</v>
      </c>
      <c r="G366" s="494" t="str">
        <f>IFERROR(INDEX('УЦН 2.0'!H:H,MATCH('УУС'!N366,'УЦН 2.0'!L:L,0)),"")</f>
        <v/>
      </c>
      <c r="H366" s="494" t="str">
        <f>IFERROR(INDEX('ПРТС'!H:H,MATCH('УУС'!N409,'ПРТС'!P:P,0)),"")</f>
        <v/>
      </c>
      <c r="I366" s="669" t="str">
        <f>IFERROR(INDEX('показатель 504-п'!J:J,MATCH('УУС'!N366,'показатель 504-п'!T:T,0)),"")</f>
        <v xml:space="preserve">4G хор</v>
      </c>
      <c r="J366" s="515" t="s">
        <v>1637</v>
      </c>
      <c r="K366" s="515" t="s">
        <v>156</v>
      </c>
      <c r="L366" s="670" t="s">
        <v>1600</v>
      </c>
      <c r="M366" s="670">
        <v>70182400240313</v>
      </c>
      <c r="N366" s="515">
        <v>1335</v>
      </c>
      <c r="O366" s="379"/>
      <c r="P366" s="379"/>
      <c r="Q366" s="379"/>
      <c r="R366" s="379"/>
      <c r="S366" s="379"/>
      <c r="U366" s="379"/>
      <c r="V366" s="379"/>
    </row>
    <row r="367" ht="14.25">
      <c r="A367" s="502">
        <v>370</v>
      </c>
      <c r="B367" s="503" t="s">
        <v>44</v>
      </c>
      <c r="C367" s="503" t="s">
        <v>2252</v>
      </c>
      <c r="D367" s="515">
        <f>IFERROR(INDEX('показатель 504-п'!E:E,MATCH('УУС'!N367,'показатель 504-п'!T:T,0)),"")</f>
        <v>694</v>
      </c>
      <c r="E367" s="515" t="s">
        <v>1596</v>
      </c>
      <c r="F367" s="503" t="s">
        <v>2253</v>
      </c>
      <c r="G367" s="494" t="str">
        <f>IFERROR(INDEX('УЦН 2.0'!H:H,MATCH('УУС'!N367,'УЦН 2.0'!L:L,0)),"")</f>
        <v/>
      </c>
      <c r="H367" s="494" t="str">
        <f>IFERROR(INDEX('ПРТС'!H:H,MATCH('УУС'!N410,'ПРТС'!P:P,0)),"")</f>
        <v/>
      </c>
      <c r="I367" s="669" t="str">
        <f>IFERROR(INDEX('показатель 504-п'!J:J,MATCH('УУС'!N367,'показатель 504-п'!T:T,0)),"")</f>
        <v xml:space="preserve">4G хор</v>
      </c>
      <c r="J367" s="515" t="s">
        <v>1641</v>
      </c>
      <c r="K367" s="515" t="s">
        <v>156</v>
      </c>
      <c r="L367" s="670" t="s">
        <v>1603</v>
      </c>
      <c r="M367" s="670">
        <v>70182406504025</v>
      </c>
      <c r="N367" s="515">
        <v>1338</v>
      </c>
      <c r="O367" s="379"/>
      <c r="P367" s="379"/>
      <c r="Q367" s="379"/>
      <c r="R367" s="379"/>
      <c r="S367" s="379"/>
      <c r="U367" s="379"/>
      <c r="V367" s="379"/>
    </row>
    <row r="368" ht="14.25">
      <c r="A368" s="502">
        <v>371</v>
      </c>
      <c r="B368" s="503" t="s">
        <v>44</v>
      </c>
      <c r="C368" s="503" t="s">
        <v>1802</v>
      </c>
      <c r="D368" s="515">
        <f>IFERROR(INDEX('показатель 504-п'!E:E,MATCH('УУС'!N368,'показатель 504-п'!T:T,0)),"")</f>
        <v>7</v>
      </c>
      <c r="E368" s="515" t="s">
        <v>1596</v>
      </c>
      <c r="F368" s="503" t="s">
        <v>2254</v>
      </c>
      <c r="G368" s="494" t="str">
        <f>IFERROR(INDEX('УЦН 2.0'!H:H,MATCH('УУС'!N368,'УЦН 2.0'!L:L,0)),"")</f>
        <v/>
      </c>
      <c r="H368" s="494" t="str">
        <f>IFERROR(INDEX('ПРТС'!H:H,MATCH('УУС'!N411,'ПРТС'!P:P,0)),"")</f>
        <v/>
      </c>
      <c r="I368" s="669" t="str">
        <f>IFERROR(INDEX('показатель 504-п'!J:J,MATCH('УУС'!N368,'показатель 504-п'!T:T,0)),"")</f>
        <v xml:space="preserve">2G низ</v>
      </c>
      <c r="J368" s="515" t="s">
        <v>1637</v>
      </c>
      <c r="K368" s="515" t="s">
        <v>156</v>
      </c>
      <c r="L368" s="670" t="s">
        <v>1600</v>
      </c>
      <c r="M368" s="670">
        <v>70182406504037</v>
      </c>
      <c r="N368" s="515">
        <v>1341</v>
      </c>
      <c r="O368" s="379"/>
      <c r="P368" s="379"/>
      <c r="Q368" s="379"/>
      <c r="R368" s="379"/>
      <c r="S368" s="379"/>
      <c r="U368" s="379"/>
      <c r="V368" s="379"/>
    </row>
    <row r="369" ht="14.25">
      <c r="A369" s="502">
        <v>372</v>
      </c>
      <c r="B369" s="503" t="s">
        <v>398</v>
      </c>
      <c r="C369" s="503" t="s">
        <v>1595</v>
      </c>
      <c r="D369" s="515">
        <f>IFERROR(INDEX('показатель 504-п'!E:E,MATCH('УУС'!N369,'показатель 504-п'!T:T,0)),"")</f>
        <v>23</v>
      </c>
      <c r="E369" s="515" t="s">
        <v>1596</v>
      </c>
      <c r="F369" s="503" t="s">
        <v>2255</v>
      </c>
      <c r="G369" s="494" t="str">
        <f>IFERROR(INDEX('УЦН 2.0'!H:H,MATCH('УУС'!N369,'УЦН 2.0'!L:L,0)),"")</f>
        <v/>
      </c>
      <c r="H369" s="494" t="str">
        <f>IFERROR(INDEX('ПРТС'!H:H,MATCH('УУС'!N412,'ПРТС'!P:P,0)),"")</f>
        <v/>
      </c>
      <c r="I369" s="669" t="str">
        <f>IFERROR(INDEX('показатель 504-п'!J:J,MATCH('УУС'!N369,'показатель 504-п'!T:T,0)),"")</f>
        <v xml:space="preserve">3G низ</v>
      </c>
      <c r="J369" s="515" t="s">
        <v>1825</v>
      </c>
      <c r="K369" s="515" t="s">
        <v>2256</v>
      </c>
      <c r="L369" s="670" t="s">
        <v>1600</v>
      </c>
      <c r="M369" s="670">
        <v>70182400240314</v>
      </c>
      <c r="N369" s="515">
        <v>1345</v>
      </c>
      <c r="O369" s="379"/>
      <c r="P369" s="379"/>
      <c r="Q369" s="379"/>
      <c r="R369" s="379"/>
      <c r="S369" s="379"/>
      <c r="U369" s="379"/>
      <c r="V369" s="379"/>
    </row>
    <row r="370" ht="14.25">
      <c r="A370" s="502">
        <v>373</v>
      </c>
      <c r="B370" s="503" t="s">
        <v>398</v>
      </c>
      <c r="C370" s="503" t="s">
        <v>2257</v>
      </c>
      <c r="D370" s="515">
        <f>IFERROR(INDEX('показатель 504-п'!E:E,MATCH('УУС'!N370,'показатель 504-п'!T:T,0)),"")</f>
        <v>104</v>
      </c>
      <c r="E370" s="515" t="s">
        <v>1596</v>
      </c>
      <c r="F370" s="503" t="s">
        <v>1005</v>
      </c>
      <c r="G370" s="494" t="str">
        <f>IFERROR(INDEX('УЦН 2.0'!H:H,MATCH('УУС'!N370,'УЦН 2.0'!L:L,0)),"")</f>
        <v/>
      </c>
      <c r="H370" s="494" t="str">
        <f>IFERROR(INDEX('ПРТС'!H:H,MATCH('УУС'!N413,'ПРТС'!P:P,0)),"")</f>
        <v/>
      </c>
      <c r="I370" s="669" t="str">
        <f>IFERROR(INDEX('показатель 504-п'!J:J,MATCH('УУС'!N370,'показатель 504-п'!T:T,0)),"")</f>
        <v xml:space="preserve">3G хор</v>
      </c>
      <c r="J370" s="668" t="s">
        <v>1825</v>
      </c>
      <c r="K370" s="515" t="s">
        <v>2256</v>
      </c>
      <c r="L370" s="670" t="s">
        <v>1600</v>
      </c>
      <c r="M370" s="670">
        <v>70182404203023</v>
      </c>
      <c r="N370" s="515">
        <v>1346</v>
      </c>
      <c r="O370" s="379"/>
      <c r="P370" s="379"/>
      <c r="Q370" s="379"/>
      <c r="R370" s="379"/>
      <c r="S370" s="379"/>
      <c r="U370" s="379"/>
      <c r="V370" s="379"/>
    </row>
    <row r="371" ht="14.25">
      <c r="A371" s="502">
        <v>374</v>
      </c>
      <c r="B371" s="503" t="s">
        <v>398</v>
      </c>
      <c r="C371" s="503" t="s">
        <v>2258</v>
      </c>
      <c r="D371" s="515">
        <f>IFERROR(INDEX('показатель 504-п'!E:E,MATCH('УУС'!N371,'показатель 504-п'!T:T,0)),"")</f>
        <v>53</v>
      </c>
      <c r="E371" s="515" t="s">
        <v>1596</v>
      </c>
      <c r="F371" s="503" t="s">
        <v>2259</v>
      </c>
      <c r="G371" s="494" t="str">
        <f>IFERROR(INDEX('УЦН 2.0'!H:H,MATCH('УУС'!N371,'УЦН 2.0'!L:L,0)),"")</f>
        <v/>
      </c>
      <c r="H371" s="494" t="str">
        <f>IFERROR(INDEX('ПРТС'!H:H,MATCH('УУС'!N414,'ПРТС'!P:P,0)),"")</f>
        <v/>
      </c>
      <c r="I371" s="669" t="str">
        <f>IFERROR(INDEX('показатель 504-п'!J:J,MATCH('УУС'!N371,'показатель 504-п'!T:T,0)),"")</f>
        <v xml:space="preserve">2G низ</v>
      </c>
      <c r="J371" s="515" t="s">
        <v>1825</v>
      </c>
      <c r="K371" s="515" t="s">
        <v>2256</v>
      </c>
      <c r="L371" s="670" t="s">
        <v>1603</v>
      </c>
      <c r="M371" s="670">
        <v>70182404203010</v>
      </c>
      <c r="N371" s="515">
        <v>1348</v>
      </c>
      <c r="O371" s="379"/>
      <c r="P371" s="379"/>
      <c r="Q371" s="379"/>
      <c r="R371" s="379"/>
      <c r="S371" s="379"/>
      <c r="U371" s="379"/>
      <c r="V371" s="379"/>
    </row>
    <row r="372" ht="14.25">
      <c r="A372" s="502">
        <v>375</v>
      </c>
      <c r="B372" s="503" t="s">
        <v>398</v>
      </c>
      <c r="C372" s="503" t="s">
        <v>1808</v>
      </c>
      <c r="D372" s="515">
        <f>IFERROR(INDEX('показатель 504-п'!E:E,MATCH('УУС'!N372,'показатель 504-п'!T:T,0)),"")</f>
        <v>263</v>
      </c>
      <c r="E372" s="515" t="s">
        <v>1596</v>
      </c>
      <c r="F372" s="503" t="s">
        <v>1026</v>
      </c>
      <c r="G372" s="494" t="str">
        <f>IFERROR(INDEX('УЦН 2.0'!H:H,MATCH('УУС'!N372,'УЦН 2.0'!L:L,0)),"")</f>
        <v/>
      </c>
      <c r="H372" s="494" t="str">
        <f>IFERROR(INDEX('ПРТС'!H:H,MATCH('УУС'!N415,'ПРТС'!P:P,0)),"")</f>
        <v/>
      </c>
      <c r="I372" s="669" t="str">
        <f>IFERROR(INDEX('показатель 504-п'!J:J,MATCH('УУС'!N372,'показатель 504-п'!T:T,0)),"")</f>
        <v xml:space="preserve">4G хор</v>
      </c>
      <c r="J372" s="515" t="s">
        <v>1825</v>
      </c>
      <c r="K372" s="515" t="s">
        <v>2256</v>
      </c>
      <c r="L372" s="670" t="s">
        <v>1603</v>
      </c>
      <c r="M372" s="670">
        <v>70182404203016</v>
      </c>
      <c r="N372" s="515">
        <v>1349</v>
      </c>
      <c r="O372" s="379"/>
      <c r="P372" s="379"/>
      <c r="Q372" s="379"/>
      <c r="R372" s="379"/>
      <c r="S372" s="379"/>
      <c r="U372" s="379"/>
      <c r="V372" s="379"/>
    </row>
    <row r="373" ht="14.25">
      <c r="A373" s="502">
        <v>376</v>
      </c>
      <c r="B373" s="503" t="s">
        <v>398</v>
      </c>
      <c r="C373" s="503" t="s">
        <v>2260</v>
      </c>
      <c r="D373" s="515">
        <f>IFERROR(INDEX('показатель 504-п'!E:E,MATCH('УУС'!N373,'показатель 504-п'!T:T,0)),"")</f>
        <v>60</v>
      </c>
      <c r="E373" s="515" t="s">
        <v>1596</v>
      </c>
      <c r="F373" s="503" t="s">
        <v>1612</v>
      </c>
      <c r="G373" s="494" t="str">
        <f>IFERROR(INDEX('УЦН 2.0'!H:H,MATCH('УУС'!N373,'УЦН 2.0'!L:L,0)),"")</f>
        <v/>
      </c>
      <c r="H373" s="494" t="str">
        <f>IFERROR(INDEX('ПРТС'!H:H,MATCH('УУС'!N416,'ПРТС'!P:P,0)),"")</f>
        <v/>
      </c>
      <c r="I373" s="669" t="str">
        <f>IFERROR(INDEX('показатель 504-п'!J:J,MATCH('УУС'!N373,'показатель 504-п'!T:T,0)),"")</f>
        <v>-</v>
      </c>
      <c r="J373" s="515" t="s">
        <v>1825</v>
      </c>
      <c r="K373" s="515" t="s">
        <v>2256</v>
      </c>
      <c r="L373" s="670" t="s">
        <v>1600</v>
      </c>
      <c r="M373" s="670">
        <v>70182404203015</v>
      </c>
      <c r="N373" s="515">
        <v>1353</v>
      </c>
      <c r="O373" s="379"/>
      <c r="P373" s="379"/>
      <c r="Q373" s="379"/>
      <c r="R373" s="379"/>
      <c r="S373" s="379"/>
      <c r="U373" s="379"/>
      <c r="V373" s="379"/>
    </row>
    <row r="374" ht="14.25">
      <c r="A374" s="502">
        <v>379</v>
      </c>
      <c r="B374" s="503" t="s">
        <v>398</v>
      </c>
      <c r="C374" s="503" t="s">
        <v>2235</v>
      </c>
      <c r="D374" s="515">
        <f>IFERROR(INDEX('показатель 504-п'!E:E,MATCH('УУС'!N374,'показатель 504-п'!T:T,0)),"")</f>
        <v>38</v>
      </c>
      <c r="E374" s="515" t="s">
        <v>1596</v>
      </c>
      <c r="F374" s="503" t="s">
        <v>2261</v>
      </c>
      <c r="G374" s="494" t="str">
        <f>IFERROR(INDEX('УЦН 2.0'!H:H,MATCH('УУС'!N374,'УЦН 2.0'!L:L,0)),"")</f>
        <v/>
      </c>
      <c r="H374" s="494" t="str">
        <f>IFERROR(INDEX('ПРТС'!H:H,MATCH('УУС'!N422,'ПРТС'!P:P,0)),"")</f>
        <v/>
      </c>
      <c r="I374" s="669" t="str">
        <f>IFERROR(INDEX('показатель 504-п'!J:J,MATCH('УУС'!N374,'показатель 504-п'!T:T,0)),"")</f>
        <v xml:space="preserve">4G хор</v>
      </c>
      <c r="J374" s="515" t="s">
        <v>1825</v>
      </c>
      <c r="K374" s="515" t="s">
        <v>2256</v>
      </c>
      <c r="L374" s="670" t="s">
        <v>1600</v>
      </c>
      <c r="M374" s="670">
        <v>70182404203009</v>
      </c>
      <c r="N374" s="515">
        <v>1368</v>
      </c>
      <c r="O374" s="379"/>
      <c r="P374" s="379"/>
      <c r="Q374" s="379"/>
      <c r="R374" s="379"/>
      <c r="S374" s="379"/>
      <c r="U374" s="379"/>
      <c r="V374" s="379"/>
    </row>
    <row r="375" ht="14.25">
      <c r="A375" s="502">
        <v>381</v>
      </c>
      <c r="B375" s="503" t="s">
        <v>398</v>
      </c>
      <c r="C375" s="503" t="s">
        <v>2262</v>
      </c>
      <c r="D375" s="515">
        <f>IFERROR(INDEX('показатель 504-п'!E:E,MATCH('УУС'!N375,'показатель 504-п'!T:T,0)),"")</f>
        <v>187</v>
      </c>
      <c r="E375" s="515" t="s">
        <v>1596</v>
      </c>
      <c r="F375" s="503" t="s">
        <v>2263</v>
      </c>
      <c r="G375" s="494" t="str">
        <f>IFERROR(INDEX('УЦН 2.0'!H:H,MATCH('УУС'!N375,'УЦН 2.0'!L:L,0)),"")</f>
        <v/>
      </c>
      <c r="H375" s="494" t="str">
        <f>IFERROR(INDEX('ПРТС'!H:H,MATCH('УУС'!N424,'ПРТС'!P:P,0)),"")</f>
        <v/>
      </c>
      <c r="I375" s="669" t="str">
        <f>IFERROR(INDEX('показатель 504-п'!J:J,MATCH('УУС'!N375,'показатель 504-п'!T:T,0)),"")</f>
        <v xml:space="preserve">4G хор</v>
      </c>
      <c r="J375" s="515" t="s">
        <v>1825</v>
      </c>
      <c r="K375" s="515" t="s">
        <v>2256</v>
      </c>
      <c r="L375" s="670" t="s">
        <v>1600</v>
      </c>
      <c r="M375" s="670">
        <v>70182404203008</v>
      </c>
      <c r="N375" s="515">
        <v>1371</v>
      </c>
      <c r="O375" s="379"/>
      <c r="P375" s="379"/>
      <c r="Q375" s="379"/>
      <c r="R375" s="379"/>
      <c r="S375" s="379"/>
      <c r="T375" s="379"/>
      <c r="U375" s="379"/>
      <c r="V375" s="379"/>
    </row>
    <row r="376" ht="14.25">
      <c r="A376" s="502">
        <v>382</v>
      </c>
      <c r="B376" s="503" t="s">
        <v>398</v>
      </c>
      <c r="C376" s="503" t="s">
        <v>2264</v>
      </c>
      <c r="D376" s="515">
        <f>IFERROR(INDEX('показатель 504-п'!E:E,MATCH('УУС'!N376,'показатель 504-п'!T:T,0)),"")</f>
        <v>345</v>
      </c>
      <c r="E376" s="515" t="s">
        <v>1596</v>
      </c>
      <c r="F376" s="503" t="s">
        <v>2265</v>
      </c>
      <c r="G376" s="494" t="str">
        <f>IFERROR(INDEX('УЦН 2.0'!H:H,MATCH('УУС'!N376,'УЦН 2.0'!L:L,0)),"")</f>
        <v/>
      </c>
      <c r="H376" s="494" t="str">
        <f>IFERROR(INDEX('ПРТС'!H:H,MATCH('УУС'!N425,'ПРТС'!P:P,0)),"")</f>
        <v/>
      </c>
      <c r="I376" s="669" t="str">
        <f>IFERROR(INDEX('показатель 504-п'!J:J,MATCH('УУС'!N376,'показатель 504-п'!T:T,0)),"")</f>
        <v xml:space="preserve">4G хор</v>
      </c>
      <c r="J376" s="515" t="s">
        <v>2266</v>
      </c>
      <c r="K376" s="515" t="s">
        <v>2256</v>
      </c>
      <c r="L376" s="670" t="s">
        <v>1603</v>
      </c>
      <c r="M376" s="670">
        <v>70182404203019</v>
      </c>
      <c r="N376" s="515">
        <v>1372</v>
      </c>
      <c r="O376" s="379"/>
      <c r="P376" s="379"/>
      <c r="Q376" s="379"/>
      <c r="R376" s="379"/>
      <c r="S376" s="379"/>
      <c r="U376" s="379"/>
      <c r="V376" s="379"/>
    </row>
    <row r="377" ht="14.25">
      <c r="A377" s="502">
        <v>383</v>
      </c>
      <c r="B377" s="503" t="s">
        <v>398</v>
      </c>
      <c r="C377" s="503" t="s">
        <v>2267</v>
      </c>
      <c r="D377" s="515">
        <f>IFERROR(INDEX('показатель 504-п'!E:E,MATCH('УУС'!N377,'показатель 504-п'!T:T,0)),"")</f>
        <v>734</v>
      </c>
      <c r="E377" s="515" t="s">
        <v>1596</v>
      </c>
      <c r="F377" s="503" t="s">
        <v>2268</v>
      </c>
      <c r="G377" s="494" t="str">
        <f>IFERROR(INDEX('УЦН 2.0'!H:H,MATCH('УУС'!N377,'УЦН 2.0'!L:L,0)),"")</f>
        <v/>
      </c>
      <c r="H377" s="494" t="str">
        <f>IFERROR(INDEX('ПРТС'!H:H,MATCH('УУС'!N426,'ПРТС'!P:P,0)),"")</f>
        <v/>
      </c>
      <c r="I377" s="669" t="str">
        <f>IFERROR(INDEX('показатель 504-п'!J:J,MATCH('УУС'!N377,'показатель 504-п'!T:T,0)),"")</f>
        <v xml:space="preserve">4G хор</v>
      </c>
      <c r="J377" s="515" t="s">
        <v>1825</v>
      </c>
      <c r="K377" s="515" t="s">
        <v>2256</v>
      </c>
      <c r="L377" s="670" t="s">
        <v>1600</v>
      </c>
      <c r="M377" s="670">
        <v>70182404203014</v>
      </c>
      <c r="N377" s="669">
        <v>1373</v>
      </c>
      <c r="O377" s="379"/>
      <c r="P377" s="379"/>
      <c r="Q377" s="379"/>
      <c r="R377" s="379"/>
      <c r="S377" s="379"/>
      <c r="U377" s="379"/>
      <c r="V377" s="379"/>
    </row>
    <row r="378" ht="14.25">
      <c r="A378" s="502">
        <v>384</v>
      </c>
      <c r="B378" s="671" t="s">
        <v>398</v>
      </c>
      <c r="C378" s="672" t="s">
        <v>2269</v>
      </c>
      <c r="D378" s="515">
        <f>IFERROR(INDEX('показатель 504-п'!E:E,MATCH('УУС'!N378,'показатель 504-п'!T:T,0)),"")</f>
        <v>77</v>
      </c>
      <c r="E378" s="673" t="s">
        <v>1596</v>
      </c>
      <c r="F378" s="671" t="s">
        <v>887</v>
      </c>
      <c r="G378" s="494" t="str">
        <f>IFERROR(INDEX('УЦН 2.0'!H:H,MATCH('УУС'!N378,'УЦН 2.0'!L:L,0)),"")</f>
        <v/>
      </c>
      <c r="H378" s="494" t="str">
        <f>IFERROR(INDEX('ПРТС'!H:H,MATCH('УУС'!N427,'ПРТС'!P:P,0)),"")</f>
        <v/>
      </c>
      <c r="I378" s="669" t="str">
        <f>IFERROR(INDEX('показатель 504-п'!J:J,MATCH('УУС'!N378,'показатель 504-п'!T:T,0)),"")</f>
        <v xml:space="preserve">2G низ</v>
      </c>
      <c r="J378" s="673" t="s">
        <v>1825</v>
      </c>
      <c r="K378" s="673" t="s">
        <v>2256</v>
      </c>
      <c r="L378" s="674" t="s">
        <v>1600</v>
      </c>
      <c r="M378" s="674">
        <v>70182404203020</v>
      </c>
      <c r="N378" s="673">
        <v>1374</v>
      </c>
      <c r="O378" s="675"/>
      <c r="P378" s="379"/>
      <c r="Q378" s="379"/>
      <c r="R378" s="379"/>
      <c r="S378" s="379"/>
      <c r="T378" s="379"/>
      <c r="U378" s="379"/>
      <c r="V378" s="379"/>
    </row>
    <row r="379" ht="14.25">
      <c r="A379" s="502">
        <v>385</v>
      </c>
      <c r="B379" s="503" t="s">
        <v>398</v>
      </c>
      <c r="C379" s="503" t="s">
        <v>2270</v>
      </c>
      <c r="D379" s="515">
        <f>IFERROR(INDEX('показатель 504-п'!E:E,MATCH('УУС'!N379,'показатель 504-п'!T:T,0)),"")</f>
        <v>35</v>
      </c>
      <c r="E379" s="515" t="s">
        <v>1596</v>
      </c>
      <c r="F379" s="503" t="s">
        <v>1952</v>
      </c>
      <c r="G379" s="494" t="str">
        <f>IFERROR(INDEX('УЦН 2.0'!H:H,MATCH('УУС'!N379,'УЦН 2.0'!L:L,0)),"")</f>
        <v/>
      </c>
      <c r="H379" s="494" t="str">
        <f>IFERROR(INDEX('ПРТС'!H:H,MATCH('УУС'!N428,'ПРТС'!P:P,0)),"")</f>
        <v/>
      </c>
      <c r="I379" s="669" t="str">
        <f>IFERROR(INDEX('показатель 504-п'!J:J,MATCH('УУС'!N379,'показатель 504-п'!T:T,0)),"")</f>
        <v>-</v>
      </c>
      <c r="J379" s="515" t="s">
        <v>1825</v>
      </c>
      <c r="K379" s="515" t="s">
        <v>2256</v>
      </c>
      <c r="L379" s="670" t="s">
        <v>1600</v>
      </c>
      <c r="M379" s="670">
        <v>70182404203013</v>
      </c>
      <c r="N379" s="515">
        <v>1375</v>
      </c>
      <c r="O379" s="379"/>
      <c r="P379" s="379"/>
      <c r="Q379" s="379"/>
      <c r="R379" s="379"/>
      <c r="S379" s="379"/>
      <c r="U379" s="379"/>
      <c r="V379" s="379"/>
    </row>
    <row r="380" ht="14.25">
      <c r="A380" s="502">
        <v>386</v>
      </c>
      <c r="B380" s="503" t="s">
        <v>405</v>
      </c>
      <c r="C380" s="503" t="s">
        <v>2271</v>
      </c>
      <c r="D380" s="515">
        <f>IFERROR(INDEX('показатель 504-п'!E:E,MATCH('УУС'!N380,'показатель 504-п'!T:T,0)),"")</f>
        <v>12</v>
      </c>
      <c r="E380" s="515" t="s">
        <v>1607</v>
      </c>
      <c r="F380" s="503" t="s">
        <v>2272</v>
      </c>
      <c r="G380" s="494" t="str">
        <f>IFERROR(INDEX('УЦН 2.0'!H:H,MATCH('УУС'!N380,'УЦН 2.0'!L:L,0)),"")</f>
        <v/>
      </c>
      <c r="H380" s="494" t="str">
        <f>IFERROR(INDEX('ПРТС'!H:H,MATCH('УУС'!N429,'ПРТС'!P:P,0)),"")</f>
        <v/>
      </c>
      <c r="I380" s="669" t="str">
        <f>IFERROR(INDEX('показатель 504-п'!J:J,MATCH('УУС'!N380,'показатель 504-п'!T:T,0)),"")</f>
        <v>-</v>
      </c>
      <c r="J380" s="515" t="s">
        <v>1637</v>
      </c>
      <c r="K380" s="515" t="s">
        <v>2273</v>
      </c>
      <c r="L380" s="670" t="s">
        <v>1608</v>
      </c>
      <c r="M380" s="670">
        <v>6012400001271</v>
      </c>
      <c r="N380" s="508">
        <v>1384</v>
      </c>
      <c r="O380" s="379"/>
      <c r="P380" s="379"/>
      <c r="Q380" s="379"/>
      <c r="R380" s="379"/>
      <c r="S380" s="379"/>
      <c r="U380" s="379"/>
      <c r="V380" s="379"/>
    </row>
    <row r="381" ht="14.25">
      <c r="A381" s="502">
        <v>387</v>
      </c>
      <c r="B381" s="503" t="s">
        <v>46</v>
      </c>
      <c r="C381" s="503" t="s">
        <v>2274</v>
      </c>
      <c r="D381" s="515">
        <f>IFERROR(INDEX('показатель 504-п'!E:E,MATCH('УУС'!N381,'показатель 504-п'!T:T,0)),"")</f>
        <v>227</v>
      </c>
      <c r="E381" s="515" t="s">
        <v>1596</v>
      </c>
      <c r="F381" s="503" t="s">
        <v>2275</v>
      </c>
      <c r="G381" s="494">
        <f>IFERROR(INDEX('УЦН 2.0'!H:H,MATCH('УУС'!N381,'УЦН 2.0'!L:L,0)),"")</f>
        <v>2024</v>
      </c>
      <c r="H381" s="494" t="str">
        <f>IFERROR(INDEX('ПРТС'!H:H,MATCH('УУС'!N430,'ПРТС'!P:P,0)),"")</f>
        <v/>
      </c>
      <c r="I381" s="669" t="str">
        <f>IFERROR(INDEX('показатель 504-п'!J:J,MATCH('УУС'!N381,'показатель 504-п'!T:T,0)),"")</f>
        <v xml:space="preserve">2G низ</v>
      </c>
      <c r="J381" s="515" t="s">
        <v>1641</v>
      </c>
      <c r="K381" s="515" t="s">
        <v>2276</v>
      </c>
      <c r="L381" s="670" t="s">
        <v>1600</v>
      </c>
      <c r="M381" s="670">
        <v>70182401905026</v>
      </c>
      <c r="N381" s="515">
        <v>1389</v>
      </c>
      <c r="O381" s="379"/>
      <c r="P381" s="379"/>
      <c r="Q381" s="379"/>
      <c r="R381" s="379"/>
      <c r="S381" s="379"/>
      <c r="T381" s="379"/>
      <c r="U381" s="379"/>
      <c r="V381" s="379"/>
    </row>
    <row r="382" ht="14.25">
      <c r="A382" s="502">
        <v>388</v>
      </c>
      <c r="B382" s="503" t="s">
        <v>46</v>
      </c>
      <c r="C382" s="503" t="s">
        <v>2277</v>
      </c>
      <c r="D382" s="515">
        <f>IFERROR(INDEX('показатель 504-п'!E:E,MATCH('УУС'!N382,'показатель 504-п'!T:T,0)),"")</f>
        <v>139</v>
      </c>
      <c r="E382" s="515" t="s">
        <v>1596</v>
      </c>
      <c r="F382" s="503" t="s">
        <v>1648</v>
      </c>
      <c r="G382" s="494" t="str">
        <f>IFERROR(INDEX('УЦН 2.0'!H:H,MATCH('УУС'!N382,'УЦН 2.0'!L:L,0)),"")</f>
        <v/>
      </c>
      <c r="H382" s="494" t="str">
        <f>IFERROR(INDEX('ПРТС'!H:H,MATCH('УУС'!N431,'ПРТС'!P:P,0)),"")</f>
        <v/>
      </c>
      <c r="I382" s="669" t="str">
        <f>IFERROR(INDEX('показатель 504-п'!J:J,MATCH('УУС'!N382,'показатель 504-п'!T:T,0)),"")</f>
        <v xml:space="preserve">4G хор</v>
      </c>
      <c r="J382" s="669" t="s">
        <v>1637</v>
      </c>
      <c r="K382" s="515" t="s">
        <v>2276</v>
      </c>
      <c r="L382" s="670" t="s">
        <v>1600</v>
      </c>
      <c r="M382" s="670">
        <v>70182401905033</v>
      </c>
      <c r="N382" s="515">
        <v>1393</v>
      </c>
      <c r="O382" s="379"/>
      <c r="P382" s="379"/>
      <c r="Q382" s="379"/>
      <c r="R382" s="379"/>
      <c r="S382" s="379"/>
      <c r="T382" s="379"/>
      <c r="U382" s="379"/>
      <c r="V382" s="379"/>
    </row>
    <row r="383" ht="14.25">
      <c r="A383" s="502">
        <v>389</v>
      </c>
      <c r="B383" s="503" t="s">
        <v>46</v>
      </c>
      <c r="C383" s="503" t="s">
        <v>2278</v>
      </c>
      <c r="D383" s="515">
        <f>IFERROR(INDEX('показатель 504-п'!E:E,MATCH('УУС'!N383,'показатель 504-п'!T:T,0)),"")</f>
        <v>453</v>
      </c>
      <c r="E383" s="515" t="s">
        <v>1596</v>
      </c>
      <c r="F383" s="503" t="s">
        <v>2279</v>
      </c>
      <c r="G383" s="494" t="str">
        <f>IFERROR(INDEX('УЦН 2.0'!H:H,MATCH('УУС'!N383,'УЦН 2.0'!L:L,0)),"")</f>
        <v/>
      </c>
      <c r="H383" s="494" t="str">
        <f>IFERROR(INDEX('ПРТС'!H:H,MATCH('УУС'!N432,'ПРТС'!P:P,0)),"")</f>
        <v/>
      </c>
      <c r="I383" s="669" t="str">
        <f>IFERROR(INDEX('показатель 504-п'!J:J,MATCH('УУС'!N383,'показатель 504-п'!T:T,0)),"")</f>
        <v xml:space="preserve">4G хор</v>
      </c>
      <c r="J383" s="502" t="s">
        <v>1637</v>
      </c>
      <c r="K383" s="515" t="s">
        <v>2276</v>
      </c>
      <c r="L383" s="670" t="s">
        <v>1603</v>
      </c>
      <c r="M383" s="670">
        <v>70182401905017</v>
      </c>
      <c r="N383" s="515">
        <v>1395</v>
      </c>
      <c r="O383" s="379"/>
      <c r="P383" s="379"/>
      <c r="Q383" s="379"/>
      <c r="R383" s="379"/>
      <c r="S383" s="379"/>
      <c r="T383" s="379"/>
      <c r="U383" s="379"/>
      <c r="V383" s="379"/>
    </row>
    <row r="384" ht="14.25">
      <c r="A384" s="502">
        <v>390</v>
      </c>
      <c r="B384" s="503" t="s">
        <v>46</v>
      </c>
      <c r="C384" s="503" t="s">
        <v>2280</v>
      </c>
      <c r="D384" s="515">
        <f>IFERROR(INDEX('показатель 504-п'!E:E,MATCH('УУС'!N384,'показатель 504-п'!T:T,0)),"")</f>
        <v>134</v>
      </c>
      <c r="E384" s="515" t="s">
        <v>1596</v>
      </c>
      <c r="F384" s="503" t="s">
        <v>2037</v>
      </c>
      <c r="G384" s="494" t="str">
        <f>IFERROR(INDEX('УЦН 2.0'!H:H,MATCH('УУС'!N384,'УЦН 2.0'!L:L,0)),"")</f>
        <v/>
      </c>
      <c r="H384" s="494" t="str">
        <f>IFERROR(INDEX('ПРТС'!H:H,MATCH('УУС'!N433,'ПРТС'!P:P,0)),"")</f>
        <v/>
      </c>
      <c r="I384" s="669" t="str">
        <f>IFERROR(INDEX('показатель 504-п'!J:J,MATCH('УУС'!N384,'показатель 504-п'!T:T,0)),"")</f>
        <v xml:space="preserve">3G низ</v>
      </c>
      <c r="J384" s="502" t="s">
        <v>1641</v>
      </c>
      <c r="K384" s="515" t="s">
        <v>2276</v>
      </c>
      <c r="L384" s="670" t="s">
        <v>1600</v>
      </c>
      <c r="M384" s="670">
        <v>70182401905027</v>
      </c>
      <c r="N384" s="515">
        <v>1397</v>
      </c>
      <c r="O384" s="379"/>
      <c r="P384" s="379"/>
      <c r="Q384" s="379"/>
      <c r="R384" s="379"/>
      <c r="S384" s="379"/>
      <c r="U384" s="379"/>
      <c r="V384" s="379"/>
    </row>
    <row r="385" ht="14.25">
      <c r="A385" s="502">
        <v>391</v>
      </c>
      <c r="B385" s="503" t="s">
        <v>46</v>
      </c>
      <c r="C385" s="503" t="s">
        <v>2281</v>
      </c>
      <c r="D385" s="515">
        <f>IFERROR(INDEX('показатель 504-п'!E:E,MATCH('УУС'!N385,'показатель 504-п'!T:T,0)),"")</f>
        <v>13</v>
      </c>
      <c r="E385" s="515" t="s">
        <v>1596</v>
      </c>
      <c r="F385" s="503" t="s">
        <v>1648</v>
      </c>
      <c r="G385" s="494" t="str">
        <f>IFERROR(INDEX('УЦН 2.0'!H:H,MATCH('УУС'!N385,'УЦН 2.0'!L:L,0)),"")</f>
        <v/>
      </c>
      <c r="H385" s="494" t="str">
        <f>IFERROR(INDEX('ПРТС'!H:H,MATCH('УУС'!N435,'ПРТС'!P:P,0)),"")</f>
        <v/>
      </c>
      <c r="I385" s="669" t="str">
        <f>IFERROR(INDEX('показатель 504-п'!J:J,MATCH('УУС'!N385,'показатель 504-п'!T:T,0)),"")</f>
        <v>-</v>
      </c>
      <c r="J385" s="502" t="s">
        <v>1637</v>
      </c>
      <c r="K385" s="515" t="s">
        <v>2276</v>
      </c>
      <c r="L385" s="670" t="s">
        <v>1600</v>
      </c>
      <c r="M385" s="670">
        <v>70182404903027</v>
      </c>
      <c r="N385" s="515">
        <v>1403</v>
      </c>
      <c r="O385" s="379"/>
      <c r="P385" s="379"/>
      <c r="Q385" s="379"/>
      <c r="R385" s="379"/>
      <c r="S385" s="379"/>
      <c r="U385" s="379"/>
      <c r="V385" s="379"/>
    </row>
    <row r="386" ht="14.25">
      <c r="A386" s="502">
        <v>392</v>
      </c>
      <c r="B386" s="503" t="s">
        <v>46</v>
      </c>
      <c r="C386" s="503" t="s">
        <v>2282</v>
      </c>
      <c r="D386" s="515">
        <f>IFERROR(INDEX('показатель 504-п'!E:E,MATCH('УУС'!N386,'показатель 504-п'!T:T,0)),"")</f>
        <v>222</v>
      </c>
      <c r="E386" s="515" t="s">
        <v>1596</v>
      </c>
      <c r="F386" s="503" t="s">
        <v>2283</v>
      </c>
      <c r="G386" s="494" t="str">
        <f>IFERROR(INDEX('УЦН 2.0'!H:H,MATCH('УУС'!N386,'УЦН 2.0'!L:L,0)),"")</f>
        <v/>
      </c>
      <c r="H386" s="494">
        <f>IFERROR(INDEX('ПРТС'!H:H,MATCH('УУС'!N436,'ПРТС'!P:P,0)),"")</f>
        <v>2024</v>
      </c>
      <c r="I386" s="669" t="str">
        <f>IFERROR(INDEX('показатель 504-п'!J:J,MATCH('УУС'!N386,'показатель 504-п'!T:T,0)),"")</f>
        <v xml:space="preserve">2G низ</v>
      </c>
      <c r="J386" s="502" t="s">
        <v>1641</v>
      </c>
      <c r="K386" s="515" t="s">
        <v>2276</v>
      </c>
      <c r="L386" s="670" t="s">
        <v>1600</v>
      </c>
      <c r="M386" s="670">
        <v>70182401905012</v>
      </c>
      <c r="N386" s="515">
        <v>1405</v>
      </c>
      <c r="O386" s="379"/>
      <c r="P386" s="379"/>
      <c r="Q386" s="379"/>
      <c r="R386" s="379"/>
      <c r="S386" s="379"/>
      <c r="U386" s="379"/>
      <c r="V386" s="379"/>
    </row>
    <row r="387" ht="14.25">
      <c r="A387" s="502">
        <v>393</v>
      </c>
      <c r="B387" s="503" t="s">
        <v>46</v>
      </c>
      <c r="C387" s="503" t="s">
        <v>2284</v>
      </c>
      <c r="D387" s="515">
        <f>IFERROR(INDEX('показатель 504-п'!E:E,MATCH('УУС'!N387,'показатель 504-п'!T:T,0)),"")</f>
        <v>0</v>
      </c>
      <c r="E387" s="515" t="s">
        <v>1596</v>
      </c>
      <c r="F387" s="503" t="s">
        <v>2285</v>
      </c>
      <c r="G387" s="494" t="str">
        <f>IFERROR(INDEX('УЦН 2.0'!H:H,MATCH('УУС'!N387,'УЦН 2.0'!L:L,0)),"")</f>
        <v/>
      </c>
      <c r="H387" s="494" t="str">
        <f>IFERROR(INDEX('ПРТС'!H:H,MATCH('УУС'!N437,'ПРТС'!P:P,0)),"")</f>
        <v/>
      </c>
      <c r="I387" s="669" t="str">
        <f>IFERROR(INDEX('показатель 504-п'!J:J,MATCH('УУС'!N387,'показатель 504-п'!T:T,0)),"")</f>
        <v xml:space="preserve">3G низ</v>
      </c>
      <c r="J387" s="502" t="s">
        <v>1637</v>
      </c>
      <c r="K387" s="515" t="s">
        <v>2276</v>
      </c>
      <c r="L387" s="670" t="s">
        <v>1600</v>
      </c>
      <c r="M387" s="670">
        <v>70182401905032</v>
      </c>
      <c r="N387" s="515">
        <v>1411</v>
      </c>
      <c r="O387" s="379"/>
      <c r="P387" s="379"/>
      <c r="Q387" s="379"/>
      <c r="R387" s="379"/>
      <c r="S387" s="379"/>
      <c r="U387" s="379"/>
      <c r="V387" s="379"/>
    </row>
    <row r="388" ht="14.25">
      <c r="A388" s="502">
        <v>394</v>
      </c>
      <c r="B388" s="503" t="s">
        <v>46</v>
      </c>
      <c r="C388" s="503" t="s">
        <v>2286</v>
      </c>
      <c r="D388" s="515">
        <f>IFERROR(INDEX('показатель 504-п'!E:E,MATCH('УУС'!N388,'показатель 504-п'!T:T,0)),"")</f>
        <v>39</v>
      </c>
      <c r="E388" s="515" t="s">
        <v>1596</v>
      </c>
      <c r="F388" s="503" t="s">
        <v>2287</v>
      </c>
      <c r="G388" s="494" t="str">
        <f>IFERROR(INDEX('УЦН 2.0'!H:H,MATCH('УУС'!N388,'УЦН 2.0'!L:L,0)),"")</f>
        <v/>
      </c>
      <c r="H388" s="494" t="str">
        <f>IFERROR(INDEX('ПРТС'!H:H,MATCH('УУС'!N440,'ПРТС'!P:P,0)),"")</f>
        <v/>
      </c>
      <c r="I388" s="669" t="str">
        <f>IFERROR(INDEX('показатель 504-п'!J:J,MATCH('УУС'!N388,'показатель 504-п'!T:T,0)),"")</f>
        <v>-</v>
      </c>
      <c r="J388" s="502" t="s">
        <v>1637</v>
      </c>
      <c r="K388" s="515" t="s">
        <v>2276</v>
      </c>
      <c r="L388" s="670" t="s">
        <v>1600</v>
      </c>
      <c r="M388" s="670">
        <v>70182401905019</v>
      </c>
      <c r="N388" s="515">
        <v>1420</v>
      </c>
      <c r="O388" s="379"/>
      <c r="P388" s="379"/>
      <c r="Q388" s="379"/>
      <c r="R388" s="379"/>
      <c r="S388" s="379"/>
      <c r="U388" s="379"/>
      <c r="V388" s="379"/>
    </row>
    <row r="389" ht="14.25">
      <c r="A389" s="502">
        <v>395</v>
      </c>
      <c r="B389" s="503" t="s">
        <v>46</v>
      </c>
      <c r="C389" s="503" t="s">
        <v>2288</v>
      </c>
      <c r="D389" s="515">
        <f>IFERROR(INDEX('показатель 504-п'!E:E,MATCH('УУС'!N389,'показатель 504-п'!T:T,0)),"")</f>
        <v>782</v>
      </c>
      <c r="E389" s="515" t="s">
        <v>1596</v>
      </c>
      <c r="F389" s="503" t="s">
        <v>2289</v>
      </c>
      <c r="G389" s="494" t="str">
        <f>IFERROR(INDEX('УЦН 2.0'!H:H,MATCH('УУС'!N389,'УЦН 2.0'!L:L,0)),"")</f>
        <v/>
      </c>
      <c r="H389" s="494" t="str">
        <f>IFERROR(INDEX('ПРТС'!H:H,MATCH('УУС'!N441,'ПРТС'!P:P,0)),"")</f>
        <v/>
      </c>
      <c r="I389" s="669" t="str">
        <f>IFERROR(INDEX('показатель 504-п'!J:J,MATCH('УУС'!N389,'показатель 504-п'!T:T,0)),"")</f>
        <v xml:space="preserve">3G хор</v>
      </c>
      <c r="J389" s="502" t="s">
        <v>1637</v>
      </c>
      <c r="K389" s="515" t="s">
        <v>2276</v>
      </c>
      <c r="L389" s="670" t="s">
        <v>1600</v>
      </c>
      <c r="M389" s="670">
        <v>70182401905011</v>
      </c>
      <c r="N389" s="515">
        <v>1422</v>
      </c>
      <c r="O389" s="379"/>
      <c r="P389" s="379"/>
      <c r="Q389" s="379"/>
      <c r="R389" s="379"/>
      <c r="S389" s="379"/>
      <c r="U389" s="379"/>
      <c r="V389" s="379"/>
    </row>
    <row r="390" ht="14.25">
      <c r="A390" s="502">
        <v>396</v>
      </c>
      <c r="B390" s="503" t="s">
        <v>1039</v>
      </c>
      <c r="C390" s="503" t="s">
        <v>2290</v>
      </c>
      <c r="D390" s="515">
        <f>IFERROR(INDEX('показатель 504-п'!E:E,MATCH('УУС'!N390,'показатель 504-п'!T:T,0)),"")</f>
        <v>194</v>
      </c>
      <c r="E390" s="515" t="s">
        <v>1596</v>
      </c>
      <c r="F390" s="503" t="s">
        <v>1041</v>
      </c>
      <c r="G390" s="494">
        <f>IFERROR(INDEX('УЦН 2.0'!H:H,MATCH('УУС'!N390,'УЦН 2.0'!L:L,0)),"")</f>
        <v>2024</v>
      </c>
      <c r="H390" s="494" t="str">
        <f>IFERROR(INDEX('ПРТС'!H:H,MATCH('УУС'!N442,'ПРТС'!P:P,0)),"")</f>
        <v/>
      </c>
      <c r="I390" s="669" t="str">
        <f>IFERROR(INDEX('показатель 504-п'!J:J,MATCH('УУС'!N390,'показатель 504-п'!T:T,0)),"")</f>
        <v>-</v>
      </c>
      <c r="J390" s="502" t="s">
        <v>1825</v>
      </c>
      <c r="K390" s="515" t="s">
        <v>156</v>
      </c>
      <c r="L390" s="670" t="s">
        <v>156</v>
      </c>
      <c r="M390" s="670" t="s">
        <v>156</v>
      </c>
      <c r="N390" s="515">
        <v>1426</v>
      </c>
      <c r="O390" s="379"/>
      <c r="P390" s="379"/>
      <c r="Q390" s="379"/>
      <c r="R390" s="379"/>
      <c r="S390" s="379"/>
      <c r="T390" s="379"/>
      <c r="U390" s="379"/>
      <c r="V390" s="379"/>
    </row>
    <row r="391" ht="14.25">
      <c r="A391" s="502">
        <v>397</v>
      </c>
      <c r="B391" s="503" t="s">
        <v>1039</v>
      </c>
      <c r="C391" s="503" t="s">
        <v>2291</v>
      </c>
      <c r="D391" s="515">
        <f>IFERROR(INDEX('показатель 504-п'!E:E,MATCH('УУС'!N391,'показатель 504-п'!T:T,0)),"")</f>
        <v>144</v>
      </c>
      <c r="E391" s="515" t="s">
        <v>1596</v>
      </c>
      <c r="F391" s="503" t="s">
        <v>2292</v>
      </c>
      <c r="G391" s="494" t="str">
        <f>IFERROR(INDEX('УЦН 2.0'!H:H,MATCH('УУС'!N391,'УЦН 2.0'!L:L,0)),"")</f>
        <v xml:space="preserve">2024 доп</v>
      </c>
      <c r="H391" s="494" t="str">
        <f>IFERROR(INDEX('ПРТС'!H:H,MATCH('УУС'!N443,'ПРТС'!P:P,0)),"")</f>
        <v/>
      </c>
      <c r="I391" s="669" t="str">
        <f>IFERROR(INDEX('показатель 504-п'!J:J,MATCH('УУС'!N391,'показатель 504-п'!T:T,0)),"")</f>
        <v xml:space="preserve">2G низ</v>
      </c>
      <c r="J391" s="668" t="s">
        <v>1825</v>
      </c>
      <c r="K391" s="515" t="s">
        <v>2293</v>
      </c>
      <c r="L391" s="670" t="s">
        <v>1608</v>
      </c>
      <c r="M391" s="670">
        <v>70182407601004</v>
      </c>
      <c r="N391" s="515">
        <v>1429</v>
      </c>
      <c r="O391" s="379"/>
      <c r="P391" s="379"/>
      <c r="Q391" s="379"/>
      <c r="R391" s="379"/>
      <c r="S391" s="379"/>
      <c r="T391" s="379"/>
      <c r="U391" s="379"/>
      <c r="V391" s="379"/>
    </row>
    <row r="392" ht="14.25">
      <c r="A392" s="502">
        <v>398</v>
      </c>
      <c r="B392" s="503" t="s">
        <v>1039</v>
      </c>
      <c r="C392" s="503" t="s">
        <v>2294</v>
      </c>
      <c r="D392" s="515">
        <f>IFERROR(INDEX('показатель 504-п'!E:E,MATCH('УУС'!N392,'показатель 504-п'!T:T,0)),"")</f>
        <v>203</v>
      </c>
      <c r="E392" s="515" t="s">
        <v>1596</v>
      </c>
      <c r="F392" s="503" t="s">
        <v>2295</v>
      </c>
      <c r="G392" s="494">
        <f>IFERROR(INDEX('УЦН 2.0'!H:H,MATCH('УУС'!N392,'УЦН 2.0'!L:L,0)),"")</f>
        <v>2024</v>
      </c>
      <c r="H392" s="494">
        <f>IFERROR(INDEX('ПРТС'!H:H,MATCH('УУС'!N444,'ПРТС'!P:P,0)),"")</f>
        <v>2022</v>
      </c>
      <c r="I392" s="669" t="str">
        <f>IFERROR(INDEX('показатель 504-п'!J:J,MATCH('УУС'!N392,'показатель 504-п'!T:T,0)),"")</f>
        <v>-</v>
      </c>
      <c r="J392" s="515" t="s">
        <v>1825</v>
      </c>
      <c r="K392" s="515" t="s">
        <v>2293</v>
      </c>
      <c r="L392" s="670" t="s">
        <v>1608</v>
      </c>
      <c r="M392" s="670">
        <v>70182407601006</v>
      </c>
      <c r="N392" s="515">
        <v>1433</v>
      </c>
      <c r="O392" s="379"/>
      <c r="P392" s="379"/>
      <c r="Q392" s="379"/>
      <c r="R392" s="379"/>
      <c r="S392" s="379"/>
      <c r="U392" s="379"/>
      <c r="V392" s="379"/>
    </row>
    <row r="393" ht="14.25">
      <c r="A393" s="502">
        <v>399</v>
      </c>
      <c r="B393" s="503" t="s">
        <v>1039</v>
      </c>
      <c r="C393" s="503" t="s">
        <v>2296</v>
      </c>
      <c r="D393" s="515">
        <f>IFERROR(INDEX('показатель 504-п'!E:E,MATCH('УУС'!N393,'показатель 504-п'!T:T,0)),"")</f>
        <v>276</v>
      </c>
      <c r="E393" s="515" t="s">
        <v>1596</v>
      </c>
      <c r="F393" s="503" t="s">
        <v>1044</v>
      </c>
      <c r="G393" s="494" t="str">
        <f>IFERROR(INDEX('УЦН 2.0'!H:H,MATCH('УУС'!N393,'УЦН 2.0'!L:L,0)),"")</f>
        <v/>
      </c>
      <c r="H393" s="494" t="str">
        <f>IFERROR(INDEX('ПРТС'!H:H,MATCH('УУС'!N445,'ПРТС'!P:P,0)),"")</f>
        <v/>
      </c>
      <c r="I393" s="669" t="str">
        <f>IFERROR(INDEX('показатель 504-п'!J:J,MATCH('УУС'!N393,'показатель 504-п'!T:T,0)),"")</f>
        <v xml:space="preserve">2G низ</v>
      </c>
      <c r="J393" s="515" t="s">
        <v>1825</v>
      </c>
      <c r="K393" s="515" t="s">
        <v>2293</v>
      </c>
      <c r="L393" s="670" t="s">
        <v>1646</v>
      </c>
      <c r="M393" s="670">
        <v>70182407601001</v>
      </c>
      <c r="N393" s="515">
        <v>1435</v>
      </c>
      <c r="O393" s="379"/>
      <c r="P393" s="379"/>
      <c r="Q393" s="379"/>
      <c r="R393" s="379"/>
      <c r="S393" s="379"/>
      <c r="U393" s="379"/>
      <c r="V393" s="379"/>
    </row>
    <row r="394" ht="14.25">
      <c r="A394" s="502">
        <v>400</v>
      </c>
      <c r="B394" s="503" t="s">
        <v>1039</v>
      </c>
      <c r="C394" s="503" t="s">
        <v>2297</v>
      </c>
      <c r="D394" s="515">
        <f>IFERROR(INDEX('показатель 504-п'!E:E,MATCH('УУС'!N394,'показатель 504-п'!T:T,0)),"")</f>
        <v>309</v>
      </c>
      <c r="E394" s="515" t="s">
        <v>1596</v>
      </c>
      <c r="F394" s="503" t="s">
        <v>2298</v>
      </c>
      <c r="G394" s="494" t="str">
        <f>IFERROR(INDEX('УЦН 2.0'!H:H,MATCH('УУС'!N394,'УЦН 2.0'!L:L,0)),"")</f>
        <v/>
      </c>
      <c r="H394" s="494" t="str">
        <f>IFERROR(INDEX('ПРТС'!H:H,MATCH('УУС'!N446,'ПРТС'!P:P,0)),"")</f>
        <v/>
      </c>
      <c r="I394" s="669" t="str">
        <f>IFERROR(INDEX('показатель 504-п'!J:J,MATCH('УУС'!N394,'показатель 504-п'!T:T,0)),"")</f>
        <v>-</v>
      </c>
      <c r="J394" s="515" t="s">
        <v>1825</v>
      </c>
      <c r="K394" s="515" t="s">
        <v>2293</v>
      </c>
      <c r="L394" s="670" t="s">
        <v>1608</v>
      </c>
      <c r="M394" s="670">
        <v>70182407601003</v>
      </c>
      <c r="N394" s="515">
        <v>1438</v>
      </c>
      <c r="O394" s="379"/>
      <c r="P394" s="379"/>
      <c r="Q394" s="379"/>
      <c r="R394" s="379"/>
      <c r="S394" s="379"/>
      <c r="U394" s="379"/>
      <c r="V394" s="379"/>
    </row>
    <row r="395" ht="14.25">
      <c r="A395" s="502">
        <v>401</v>
      </c>
      <c r="B395" s="503" t="s">
        <v>1039</v>
      </c>
      <c r="C395" s="503" t="s">
        <v>2299</v>
      </c>
      <c r="D395" s="515">
        <f>IFERROR(INDEX('показатель 504-п'!E:E,MATCH('УУС'!N395,'показатель 504-п'!T:T,0)),"")</f>
        <v>330</v>
      </c>
      <c r="E395" s="515" t="s">
        <v>1596</v>
      </c>
      <c r="F395" s="503" t="s">
        <v>1967</v>
      </c>
      <c r="G395" s="494" t="str">
        <f>IFERROR(INDEX('УЦН 2.0'!H:H,MATCH('УУС'!N395,'УЦН 2.0'!L:L,0)),"")</f>
        <v/>
      </c>
      <c r="H395" s="494" t="str">
        <f>IFERROR(INDEX('ПРТС'!H:H,MATCH('УУС'!N447,'ПРТС'!P:P,0)),"")</f>
        <v/>
      </c>
      <c r="I395" s="669" t="str">
        <f>IFERROR(INDEX('показатель 504-п'!J:J,MATCH('УУС'!N395,'показатель 504-п'!T:T,0)),"")</f>
        <v>-</v>
      </c>
      <c r="J395" s="515" t="s">
        <v>1825</v>
      </c>
      <c r="K395" s="515" t="s">
        <v>2293</v>
      </c>
      <c r="L395" s="670" t="s">
        <v>1608</v>
      </c>
      <c r="M395" s="670">
        <v>70182407601009</v>
      </c>
      <c r="N395" s="515">
        <v>1442</v>
      </c>
      <c r="O395" s="379"/>
      <c r="P395" s="379"/>
      <c r="Q395" s="379"/>
      <c r="R395" s="379"/>
      <c r="S395" s="379"/>
      <c r="U395" s="379"/>
      <c r="V395" s="379"/>
    </row>
    <row r="396" ht="14.25">
      <c r="A396" s="502">
        <v>402</v>
      </c>
      <c r="B396" s="503" t="s">
        <v>1039</v>
      </c>
      <c r="C396" s="503" t="s">
        <v>2300</v>
      </c>
      <c r="D396" s="515">
        <f>IFERROR(INDEX('показатель 504-п'!E:E,MATCH('УУС'!N396,'показатель 504-п'!T:T,0)),"")</f>
        <v>194</v>
      </c>
      <c r="E396" s="515" t="s">
        <v>1596</v>
      </c>
      <c r="F396" s="503" t="s">
        <v>2301</v>
      </c>
      <c r="G396" s="494" t="str">
        <f>IFERROR(INDEX('УЦН 2.0'!H:H,MATCH('УУС'!N396,'УЦН 2.0'!L:L,0)),"")</f>
        <v/>
      </c>
      <c r="H396" s="494" t="str">
        <f>IFERROR(INDEX('ПРТС'!H:H,MATCH('УУС'!N448,'ПРТС'!P:P,0)),"")</f>
        <v/>
      </c>
      <c r="I396" s="669" t="str">
        <f>IFERROR(INDEX('показатель 504-п'!J:J,MATCH('УУС'!N396,'показатель 504-п'!T:T,0)),"")</f>
        <v>-</v>
      </c>
      <c r="J396" s="515" t="s">
        <v>1825</v>
      </c>
      <c r="K396" s="515" t="s">
        <v>2293</v>
      </c>
      <c r="L396" s="670" t="s">
        <v>1608</v>
      </c>
      <c r="M396" s="670">
        <v>70182401101005</v>
      </c>
      <c r="N396" s="515">
        <v>1443</v>
      </c>
      <c r="O396" s="379"/>
      <c r="P396" s="379"/>
      <c r="Q396" s="379"/>
      <c r="R396" s="379"/>
      <c r="S396" s="379"/>
      <c r="U396" s="379"/>
      <c r="V396" s="379"/>
    </row>
    <row r="397" ht="14.25">
      <c r="A397" s="502">
        <v>403</v>
      </c>
      <c r="B397" s="503" t="s">
        <v>1039</v>
      </c>
      <c r="C397" s="503" t="s">
        <v>2302</v>
      </c>
      <c r="D397" s="515">
        <f>IFERROR(INDEX('показатель 504-п'!E:E,MATCH('УУС'!N397,'показатель 504-п'!T:T,0)),"")</f>
        <v>531</v>
      </c>
      <c r="E397" s="515" t="s">
        <v>1596</v>
      </c>
      <c r="F397" s="503" t="s">
        <v>1052</v>
      </c>
      <c r="G397" s="494" t="str">
        <f>IFERROR(INDEX('УЦН 2.0'!H:H,MATCH('УУС'!N397,'УЦН 2.0'!L:L,0)),"")</f>
        <v/>
      </c>
      <c r="H397" s="494" t="str">
        <f>IFERROR(INDEX('ПРТС'!H:H,MATCH('УУС'!N449,'ПРТС'!P:P,0)),"")</f>
        <v/>
      </c>
      <c r="I397" s="669" t="str">
        <f>IFERROR(INDEX('показатель 504-п'!J:J,MATCH('УУС'!N397,'показатель 504-п'!T:T,0)),"")</f>
        <v>-</v>
      </c>
      <c r="J397" s="515" t="s">
        <v>1825</v>
      </c>
      <c r="K397" s="515" t="s">
        <v>2293</v>
      </c>
      <c r="L397" s="670" t="s">
        <v>1608</v>
      </c>
      <c r="M397" s="670">
        <v>70182407601010</v>
      </c>
      <c r="N397" s="515">
        <v>1444</v>
      </c>
      <c r="O397" s="379"/>
      <c r="P397" s="379"/>
      <c r="Q397" s="379"/>
      <c r="R397" s="379"/>
      <c r="S397" s="379"/>
      <c r="U397" s="379"/>
      <c r="V397" s="379"/>
    </row>
    <row r="398" ht="14.25">
      <c r="A398" s="502">
        <v>404</v>
      </c>
      <c r="B398" s="503" t="s">
        <v>1039</v>
      </c>
      <c r="C398" s="503" t="s">
        <v>2303</v>
      </c>
      <c r="D398" s="515">
        <f>IFERROR(INDEX('показатель 504-п'!E:E,MATCH('УУС'!N398,'показатель 504-п'!T:T,0)),"")</f>
        <v>173</v>
      </c>
      <c r="E398" s="515" t="s">
        <v>1596</v>
      </c>
      <c r="F398" s="503" t="s">
        <v>1055</v>
      </c>
      <c r="G398" s="494">
        <f>IFERROR(INDEX('УЦН 2.0'!H:H,MATCH('УУС'!N398,'УЦН 2.0'!L:L,0)),"")</f>
        <v>2024</v>
      </c>
      <c r="H398" s="494" t="str">
        <f>IFERROR(INDEX('ПРТС'!H:H,MATCH('УУС'!N450,'ПРТС'!P:P,0)),"")</f>
        <v/>
      </c>
      <c r="I398" s="669" t="str">
        <f>IFERROR(INDEX('показатель 504-п'!J:J,MATCH('УУС'!N398,'показатель 504-п'!T:T,0)),"")</f>
        <v>-</v>
      </c>
      <c r="J398" s="515" t="s">
        <v>1825</v>
      </c>
      <c r="K398" s="515" t="s">
        <v>2293</v>
      </c>
      <c r="L398" s="670" t="s">
        <v>1608</v>
      </c>
      <c r="M398" s="670">
        <v>70182401101006</v>
      </c>
      <c r="N398" s="515">
        <v>1448</v>
      </c>
      <c r="O398" s="379"/>
      <c r="P398" s="379"/>
      <c r="Q398" s="379"/>
      <c r="R398" s="379"/>
      <c r="S398" s="379"/>
      <c r="U398" s="379"/>
      <c r="V398" s="379"/>
    </row>
    <row r="399" ht="14.25">
      <c r="A399" s="502">
        <v>405</v>
      </c>
      <c r="B399" s="503" t="s">
        <v>50</v>
      </c>
      <c r="C399" s="503" t="s">
        <v>2304</v>
      </c>
      <c r="D399" s="515">
        <f>IFERROR(INDEX('показатель 504-п'!E:E,MATCH('УУС'!N399,'показатель 504-п'!T:T,0)),"")</f>
        <v>284</v>
      </c>
      <c r="E399" s="515" t="s">
        <v>1596</v>
      </c>
      <c r="F399" s="503" t="s">
        <v>2305</v>
      </c>
      <c r="G399" s="494" t="str">
        <f>IFERROR(INDEX('УЦН 2.0'!H:H,MATCH('УУС'!N399,'УЦН 2.0'!L:L,0)),"")</f>
        <v/>
      </c>
      <c r="H399" s="494">
        <f>IFERROR(INDEX('ПРТС'!H:H,MATCH('УУС'!N452,'ПРТС'!P:P,0)),"")</f>
        <v>2022</v>
      </c>
      <c r="I399" s="669" t="str">
        <f>IFERROR(INDEX('показатель 504-п'!J:J,MATCH('УУС'!N399,'показатель 504-п'!T:T,0)),"")</f>
        <v xml:space="preserve">4G хор</v>
      </c>
      <c r="J399" s="668" t="s">
        <v>1637</v>
      </c>
      <c r="K399" s="515" t="s">
        <v>2306</v>
      </c>
      <c r="L399" s="670" t="s">
        <v>1603</v>
      </c>
      <c r="M399" s="670">
        <v>70182400240342</v>
      </c>
      <c r="N399" s="515">
        <v>1457</v>
      </c>
      <c r="O399" s="379"/>
      <c r="P399" s="379"/>
      <c r="Q399" s="379"/>
      <c r="R399" s="379"/>
      <c r="S399" s="379"/>
      <c r="U399" s="379"/>
      <c r="V399" s="379"/>
    </row>
    <row r="400" ht="14.25">
      <c r="A400" s="502">
        <v>406</v>
      </c>
      <c r="B400" s="671" t="s">
        <v>50</v>
      </c>
      <c r="C400" s="521" t="s">
        <v>2307</v>
      </c>
      <c r="D400" s="515">
        <f>IFERROR(INDEX('показатель 504-п'!E:E,MATCH('УУС'!N400,'показатель 504-п'!T:T,0)),"")</f>
        <v>21</v>
      </c>
      <c r="E400" s="673"/>
      <c r="F400" s="671"/>
      <c r="G400" s="494" t="str">
        <f>IFERROR(INDEX('УЦН 2.0'!H:H,MATCH('УУС'!N400,'УЦН 2.0'!L:L,0)),"")</f>
        <v/>
      </c>
      <c r="H400" s="494" t="str">
        <f>IFERROR(INDEX('ПРТС'!H:H,MATCH('УУС'!N453,'ПРТС'!P:P,0)),"")</f>
        <v/>
      </c>
      <c r="I400" s="669" t="str">
        <f>IFERROR(INDEX('показатель 504-п'!J:J,MATCH('УУС'!N400,'показатель 504-п'!T:T,0)),"")</f>
        <v>-</v>
      </c>
      <c r="J400" s="673" t="s">
        <v>1641</v>
      </c>
      <c r="K400" s="673"/>
      <c r="L400" s="674"/>
      <c r="M400" s="674"/>
      <c r="N400" s="673">
        <v>1458</v>
      </c>
      <c r="O400" s="675"/>
      <c r="P400" s="379"/>
      <c r="Q400" s="379"/>
      <c r="R400" s="379"/>
      <c r="S400" s="379"/>
      <c r="U400" s="379"/>
      <c r="V400" s="379"/>
    </row>
    <row r="401" ht="14.25">
      <c r="A401" s="502">
        <v>407</v>
      </c>
      <c r="B401" s="671" t="s">
        <v>50</v>
      </c>
      <c r="C401" s="672" t="s">
        <v>2308</v>
      </c>
      <c r="D401" s="515">
        <f>IFERROR(INDEX('показатель 504-п'!E:E,MATCH('УУС'!N401,'показатель 504-п'!T:T,0)),"")</f>
        <v>133</v>
      </c>
      <c r="E401" s="673" t="s">
        <v>1596</v>
      </c>
      <c r="F401" s="671" t="s">
        <v>2309</v>
      </c>
      <c r="G401" s="494" t="str">
        <f>IFERROR(INDEX('УЦН 2.0'!H:H,MATCH('УУС'!N401,'УЦН 2.0'!L:L,0)),"")</f>
        <v/>
      </c>
      <c r="H401" s="494">
        <f>IFERROR(INDEX('ПРТС'!H:H,MATCH('УУС'!N454,'ПРТС'!P:P,0)),"")</f>
        <v>2024</v>
      </c>
      <c r="I401" s="669" t="str">
        <f>IFERROR(INDEX('показатель 504-п'!J:J,MATCH('УУС'!N401,'показатель 504-п'!T:T,0)),"")</f>
        <v>-</v>
      </c>
      <c r="J401" s="673" t="s">
        <v>1637</v>
      </c>
      <c r="K401" s="673" t="s">
        <v>2306</v>
      </c>
      <c r="L401" s="674" t="s">
        <v>1600</v>
      </c>
      <c r="M401" s="674">
        <v>70182400240294</v>
      </c>
      <c r="N401" s="673">
        <v>1460</v>
      </c>
      <c r="O401" s="675"/>
      <c r="P401" s="379"/>
      <c r="Q401" s="379"/>
      <c r="R401" s="379"/>
      <c r="S401" s="379"/>
      <c r="U401" s="379"/>
      <c r="V401" s="379"/>
    </row>
    <row r="402" ht="14.25">
      <c r="A402" s="502">
        <v>408</v>
      </c>
      <c r="B402" s="503" t="s">
        <v>2310</v>
      </c>
      <c r="C402" s="503" t="s">
        <v>2311</v>
      </c>
      <c r="D402" s="515">
        <f>IFERROR(INDEX('показатель 504-п'!E:E,MATCH('УУС'!N402,'показатель 504-п'!T:T,0)),"")</f>
        <v>124</v>
      </c>
      <c r="E402" s="515" t="s">
        <v>1607</v>
      </c>
      <c r="F402" s="503" t="s">
        <v>2312</v>
      </c>
      <c r="G402" s="494" t="str">
        <f>IFERROR(INDEX('УЦН 2.0'!H:H,MATCH('УУС'!N402,'УЦН 2.0'!L:L,0)),"")</f>
        <v/>
      </c>
      <c r="H402" s="494">
        <f>IFERROR(INDEX('ПРТС'!H:H,MATCH('УУС'!N455,'ПРТС'!P:P,0)),"")</f>
        <v>2022</v>
      </c>
      <c r="I402" s="669" t="str">
        <f>IFERROR(INDEX('показатель 504-п'!J:J,MATCH('УУС'!N402,'показатель 504-п'!T:T,0)),"")</f>
        <v>-</v>
      </c>
      <c r="J402" s="515" t="s">
        <v>1637</v>
      </c>
      <c r="K402" s="515" t="s">
        <v>2306</v>
      </c>
      <c r="L402" s="670" t="s">
        <v>1608</v>
      </c>
      <c r="M402" s="670">
        <v>6012400001563</v>
      </c>
      <c r="N402" s="508">
        <v>1461</v>
      </c>
      <c r="O402" s="379"/>
      <c r="P402" s="379"/>
      <c r="Q402" s="379"/>
      <c r="R402" s="379"/>
      <c r="S402" s="379"/>
      <c r="U402" s="379"/>
      <c r="V402" s="379"/>
    </row>
    <row r="403" ht="14.25">
      <c r="A403" s="502">
        <v>409</v>
      </c>
      <c r="B403" s="503" t="s">
        <v>50</v>
      </c>
      <c r="C403" s="503" t="s">
        <v>2313</v>
      </c>
      <c r="D403" s="515">
        <f>IFERROR(INDEX('показатель 504-п'!E:E,MATCH('УУС'!N403,'показатель 504-п'!T:T,0)),"")</f>
        <v>112</v>
      </c>
      <c r="E403" s="515" t="s">
        <v>1596</v>
      </c>
      <c r="F403" s="503" t="s">
        <v>2314</v>
      </c>
      <c r="G403" s="494" t="str">
        <f>IFERROR(INDEX('УЦН 2.0'!H:H,MATCH('УУС'!N403,'УЦН 2.0'!L:L,0)),"")</f>
        <v/>
      </c>
      <c r="H403" s="494" t="str">
        <f>IFERROR(INDEX('ПРТС'!H:H,MATCH('УУС'!N456,'ПРТС'!P:P,0)),"")</f>
        <v/>
      </c>
      <c r="I403" s="669" t="str">
        <f>IFERROR(INDEX('показатель 504-п'!J:J,MATCH('УУС'!N403,'показатель 504-п'!T:T,0)),"")</f>
        <v xml:space="preserve">3G низ</v>
      </c>
      <c r="J403" s="515" t="s">
        <v>1637</v>
      </c>
      <c r="K403" s="515" t="s">
        <v>2306</v>
      </c>
      <c r="L403" s="670" t="s">
        <v>1600</v>
      </c>
      <c r="M403" s="670">
        <v>70182400240340</v>
      </c>
      <c r="N403" s="515">
        <v>1462</v>
      </c>
      <c r="O403" s="379"/>
      <c r="P403" s="379"/>
      <c r="Q403" s="379"/>
      <c r="R403" s="379"/>
      <c r="S403" s="379"/>
      <c r="U403" s="379"/>
      <c r="V403" s="379"/>
    </row>
    <row r="404" ht="14.25">
      <c r="A404" s="502">
        <v>410</v>
      </c>
      <c r="B404" s="503" t="s">
        <v>2310</v>
      </c>
      <c r="C404" s="503" t="s">
        <v>2315</v>
      </c>
      <c r="D404" s="515">
        <f>IFERROR(INDEX('показатель 504-п'!E:E,MATCH('УУС'!N404,'показатель 504-п'!T:T,0)),"")</f>
        <v>133</v>
      </c>
      <c r="E404" s="515" t="s">
        <v>1607</v>
      </c>
      <c r="F404" s="503" t="s">
        <v>1005</v>
      </c>
      <c r="G404" s="494">
        <f>IFERROR(INDEX('УЦН 2.0'!H:H,MATCH('УУС'!N404,'УЦН 2.0'!L:L,0)),"")</f>
        <v>2024</v>
      </c>
      <c r="H404" s="494" t="str">
        <f>IFERROR(INDEX('ПРТС'!H:H,MATCH('УУС'!N457,'ПРТС'!P:P,0)),"")</f>
        <v/>
      </c>
      <c r="I404" s="669" t="str">
        <f>IFERROR(INDEX('показатель 504-п'!J:J,MATCH('УУС'!N404,'показатель 504-п'!T:T,0)),"")</f>
        <v>-</v>
      </c>
      <c r="J404" s="515" t="s">
        <v>1637</v>
      </c>
      <c r="K404" s="515" t="s">
        <v>2306</v>
      </c>
      <c r="L404" s="670" t="s">
        <v>1608</v>
      </c>
      <c r="M404" s="670">
        <v>6012400001461</v>
      </c>
      <c r="N404" s="508">
        <v>1463</v>
      </c>
      <c r="O404" s="379"/>
      <c r="P404" s="379"/>
      <c r="Q404" s="379"/>
      <c r="R404" s="379"/>
      <c r="S404" s="379"/>
      <c r="U404" s="379"/>
      <c r="V404" s="379"/>
    </row>
    <row r="405" ht="14.25">
      <c r="A405" s="502">
        <v>411</v>
      </c>
      <c r="B405" s="503" t="s">
        <v>2310</v>
      </c>
      <c r="C405" s="503" t="s">
        <v>2316</v>
      </c>
      <c r="D405" s="515">
        <f>IFERROR(INDEX('показатель 504-п'!E:E,MATCH('УУС'!N405,'показатель 504-п'!T:T,0)),"")</f>
        <v>53</v>
      </c>
      <c r="E405" s="515" t="s">
        <v>1607</v>
      </c>
      <c r="F405" s="503" t="s">
        <v>2317</v>
      </c>
      <c r="G405" s="494" t="str">
        <f>IFERROR(INDEX('УЦН 2.0'!H:H,MATCH('УУС'!N405,'УЦН 2.0'!L:L,0)),"")</f>
        <v/>
      </c>
      <c r="H405" s="494" t="str">
        <f>IFERROR(INDEX('ПРТС'!H:H,MATCH('УУС'!N459,'ПРТС'!P:P,0)),"")</f>
        <v/>
      </c>
      <c r="I405" s="669" t="str">
        <f>IFERROR(INDEX('показатель 504-п'!J:J,MATCH('УУС'!N405,'показатель 504-п'!T:T,0)),"")</f>
        <v xml:space="preserve">2G низ</v>
      </c>
      <c r="J405" s="515" t="s">
        <v>1637</v>
      </c>
      <c r="K405" s="515" t="s">
        <v>2306</v>
      </c>
      <c r="L405" s="670" t="s">
        <v>1608</v>
      </c>
      <c r="M405" s="670">
        <v>6012400001241</v>
      </c>
      <c r="N405" s="508">
        <v>1467</v>
      </c>
      <c r="O405" s="379"/>
      <c r="P405" s="379"/>
      <c r="Q405" s="379"/>
      <c r="R405" s="379"/>
      <c r="S405" s="379"/>
      <c r="U405" s="379"/>
      <c r="V405" s="379"/>
    </row>
    <row r="406" ht="14.25">
      <c r="A406" s="502">
        <v>412</v>
      </c>
      <c r="B406" s="503" t="s">
        <v>2310</v>
      </c>
      <c r="C406" s="503" t="s">
        <v>2318</v>
      </c>
      <c r="D406" s="515">
        <f>IFERROR(INDEX('показатель 504-п'!E:E,MATCH('УУС'!N406,'показатель 504-п'!T:T,0)),"")</f>
        <v>58</v>
      </c>
      <c r="E406" s="515" t="s">
        <v>1607</v>
      </c>
      <c r="F406" s="503" t="s">
        <v>2319</v>
      </c>
      <c r="G406" s="494" t="str">
        <f>IFERROR(INDEX('УЦН 2.0'!H:H,MATCH('УУС'!N406,'УЦН 2.0'!L:L,0)),"")</f>
        <v/>
      </c>
      <c r="H406" s="494">
        <f>IFERROR(INDEX('ПРТС'!H:H,MATCH('УУС'!N460,'ПРТС'!P:P,0)),"")</f>
        <v>2018</v>
      </c>
      <c r="I406" s="669" t="str">
        <f>IFERROR(INDEX('показатель 504-п'!J:J,MATCH('УУС'!N406,'показатель 504-п'!T:T,0)),"")</f>
        <v>-</v>
      </c>
      <c r="J406" s="515" t="s">
        <v>1637</v>
      </c>
      <c r="K406" s="515" t="s">
        <v>2306</v>
      </c>
      <c r="L406" s="670" t="s">
        <v>1608</v>
      </c>
      <c r="M406" s="670">
        <v>6012400001220</v>
      </c>
      <c r="N406" s="508">
        <v>1468</v>
      </c>
      <c r="O406" s="379"/>
      <c r="P406" s="379"/>
      <c r="Q406" s="379"/>
      <c r="R406" s="379"/>
      <c r="S406" s="379"/>
      <c r="U406" s="379"/>
      <c r="V406" s="379"/>
    </row>
    <row r="407" ht="14.25">
      <c r="A407" s="502">
        <v>413</v>
      </c>
      <c r="B407" s="503" t="s">
        <v>50</v>
      </c>
      <c r="C407" s="503" t="s">
        <v>2320</v>
      </c>
      <c r="D407" s="515">
        <f>IFERROR(INDEX('показатель 504-п'!E:E,MATCH('УУС'!N407,'показатель 504-п'!T:T,0)),"")</f>
        <v>377</v>
      </c>
      <c r="E407" s="515" t="s">
        <v>1596</v>
      </c>
      <c r="F407" s="503" t="s">
        <v>2321</v>
      </c>
      <c r="G407" s="494" t="str">
        <f>IFERROR(INDEX('УЦН 2.0'!H:H,MATCH('УУС'!N407,'УЦН 2.0'!L:L,0)),"")</f>
        <v/>
      </c>
      <c r="H407" s="494" t="str">
        <f>IFERROR(INDEX('ПРТС'!H:H,MATCH('УУС'!N461,'ПРТС'!P:P,0)),"")</f>
        <v/>
      </c>
      <c r="I407" s="669" t="str">
        <f>IFERROR(INDEX('показатель 504-п'!J:J,MATCH('УУС'!N407,'показатель 504-п'!T:T,0)),"")</f>
        <v xml:space="preserve">4G хор</v>
      </c>
      <c r="J407" s="515" t="s">
        <v>1641</v>
      </c>
      <c r="K407" s="515" t="s">
        <v>2306</v>
      </c>
      <c r="L407" s="670" t="s">
        <v>1603</v>
      </c>
      <c r="M407" s="670">
        <v>70182400240328</v>
      </c>
      <c r="N407" s="515">
        <v>1471</v>
      </c>
      <c r="O407" s="379"/>
      <c r="P407" s="379"/>
      <c r="Q407" s="379"/>
      <c r="R407" s="379"/>
      <c r="S407" s="379"/>
      <c r="U407" s="379"/>
      <c r="V407" s="379"/>
    </row>
    <row r="408" ht="14.25">
      <c r="A408" s="502">
        <v>414</v>
      </c>
      <c r="B408" s="503" t="s">
        <v>50</v>
      </c>
      <c r="C408" s="503" t="s">
        <v>2322</v>
      </c>
      <c r="D408" s="515">
        <f>IFERROR(INDEX('показатель 504-п'!E:E,MATCH('УУС'!N408,'показатель 504-п'!T:T,0)),"")</f>
        <v>287</v>
      </c>
      <c r="E408" s="515" t="s">
        <v>1596</v>
      </c>
      <c r="F408" s="503" t="s">
        <v>2323</v>
      </c>
      <c r="G408" s="494" t="str">
        <f>IFERROR(INDEX('УЦН 2.0'!H:H,MATCH('УУС'!N408,'УЦН 2.0'!L:L,0)),"")</f>
        <v/>
      </c>
      <c r="H408" s="494" t="str">
        <f>IFERROR(INDEX('ПРТС'!H:H,MATCH('УУС'!N462,'ПРТС'!P:P,0)),"")</f>
        <v/>
      </c>
      <c r="I408" s="669" t="str">
        <f>IFERROR(INDEX('показатель 504-п'!J:J,MATCH('УУС'!N408,'показатель 504-п'!T:T,0)),"")</f>
        <v xml:space="preserve">4G хор</v>
      </c>
      <c r="J408" s="515" t="s">
        <v>1641</v>
      </c>
      <c r="K408" s="515" t="s">
        <v>2306</v>
      </c>
      <c r="L408" s="670" t="s">
        <v>1603</v>
      </c>
      <c r="M408" s="670">
        <v>70182400240331</v>
      </c>
      <c r="N408" s="515">
        <v>1474</v>
      </c>
      <c r="O408" s="379"/>
      <c r="P408" s="379"/>
      <c r="Q408" s="379"/>
      <c r="R408" s="379"/>
      <c r="S408" s="379"/>
      <c r="T408" s="379"/>
      <c r="U408" s="379"/>
      <c r="V408" s="379"/>
    </row>
    <row r="409" ht="14.25">
      <c r="A409" s="502">
        <v>415</v>
      </c>
      <c r="B409" s="503" t="s">
        <v>52</v>
      </c>
      <c r="C409" s="503" t="s">
        <v>2324</v>
      </c>
      <c r="D409" s="515">
        <f>IFERROR(INDEX('показатель 504-п'!E:E,MATCH('УУС'!N409,'показатель 504-п'!T:T,0)),"")</f>
        <v>35</v>
      </c>
      <c r="E409" s="515" t="s">
        <v>1607</v>
      </c>
      <c r="F409" s="503" t="s">
        <v>821</v>
      </c>
      <c r="G409" s="494" t="str">
        <f>IFERROR(INDEX('УЦН 2.0'!H:H,MATCH('УУС'!N409,'УЦН 2.0'!L:L,0)),"")</f>
        <v/>
      </c>
      <c r="H409" s="494" t="str">
        <f>IFERROR(INDEX('ПРТС'!H:H,MATCH('УУС'!N463,'ПРТС'!P:P,0)),"")</f>
        <v/>
      </c>
      <c r="I409" s="669" t="str">
        <f>IFERROR(INDEX('показатель 504-п'!J:J,MATCH('УУС'!N409,'показатель 504-п'!T:T,0)),"")</f>
        <v>-</v>
      </c>
      <c r="J409" s="515" t="s">
        <v>1637</v>
      </c>
      <c r="K409" s="515" t="s">
        <v>2325</v>
      </c>
      <c r="L409" s="670" t="s">
        <v>1608</v>
      </c>
      <c r="M409" s="670">
        <v>6012400001177</v>
      </c>
      <c r="N409" s="508">
        <v>1480</v>
      </c>
      <c r="O409" s="379"/>
      <c r="P409" s="379"/>
      <c r="Q409" s="379"/>
      <c r="R409" s="379"/>
      <c r="S409" s="379"/>
      <c r="T409" s="379"/>
      <c r="U409" s="379"/>
      <c r="V409" s="379"/>
    </row>
    <row r="410" ht="14.25">
      <c r="A410" s="502">
        <v>416</v>
      </c>
      <c r="B410" s="503" t="s">
        <v>52</v>
      </c>
      <c r="C410" s="503" t="s">
        <v>2326</v>
      </c>
      <c r="D410" s="515">
        <f>IFERROR(INDEX('показатель 504-п'!E:E,MATCH('УУС'!N410,'показатель 504-п'!T:T,0)),"")</f>
        <v>76</v>
      </c>
      <c r="E410" s="515" t="s">
        <v>1607</v>
      </c>
      <c r="F410" s="503" t="s">
        <v>2327</v>
      </c>
      <c r="G410" s="494" t="str">
        <f>IFERROR(INDEX('УЦН 2.0'!H:H,MATCH('УУС'!N410,'УЦН 2.0'!L:L,0)),"")</f>
        <v/>
      </c>
      <c r="H410" s="494" t="str">
        <f>IFERROR(INDEX('ПРТС'!H:H,MATCH('УУС'!N464,'ПРТС'!P:P,0)),"")</f>
        <v/>
      </c>
      <c r="I410" s="669" t="str">
        <f>IFERROR(INDEX('показатель 504-п'!J:J,MATCH('УУС'!N410,'показатель 504-п'!T:T,0)),"")</f>
        <v>-</v>
      </c>
      <c r="J410" s="668" t="s">
        <v>1637</v>
      </c>
      <c r="K410" s="515" t="s">
        <v>2325</v>
      </c>
      <c r="L410" s="670" t="s">
        <v>1608</v>
      </c>
      <c r="M410" s="670">
        <v>6012400001185</v>
      </c>
      <c r="N410" s="508">
        <v>1486</v>
      </c>
      <c r="O410" s="379"/>
      <c r="P410" s="379"/>
      <c r="Q410" s="379"/>
      <c r="R410" s="379"/>
      <c r="S410" s="379"/>
      <c r="U410" s="379"/>
      <c r="V410" s="379"/>
    </row>
    <row r="411" ht="14.25">
      <c r="A411" s="502">
        <v>417</v>
      </c>
      <c r="B411" s="503" t="s">
        <v>2328</v>
      </c>
      <c r="C411" s="503" t="s">
        <v>2329</v>
      </c>
      <c r="D411" s="515">
        <f>IFERROR(INDEX('показатель 504-п'!E:E,MATCH('УУС'!N411,'показатель 504-п'!T:T,0)),"")</f>
        <v>16</v>
      </c>
      <c r="E411" s="515" t="s">
        <v>1607</v>
      </c>
      <c r="F411" s="503" t="s">
        <v>1784</v>
      </c>
      <c r="G411" s="494" t="str">
        <f>IFERROR(INDEX('УЦН 2.0'!H:H,MATCH('УУС'!N411,'УЦН 2.0'!L:L,0)),"")</f>
        <v/>
      </c>
      <c r="H411" s="494" t="str">
        <f>IFERROR(INDEX('ПРТС'!H:H,MATCH('УУС'!N465,'ПРТС'!P:P,0)),"")</f>
        <v/>
      </c>
      <c r="I411" s="669" t="str">
        <f>IFERROR(INDEX('показатель 504-п'!J:J,MATCH('УУС'!N411,'показатель 504-п'!T:T,0)),"")</f>
        <v>-</v>
      </c>
      <c r="J411" s="515" t="s">
        <v>1637</v>
      </c>
      <c r="K411" s="515" t="s">
        <v>2325</v>
      </c>
      <c r="L411" s="670" t="s">
        <v>1608</v>
      </c>
      <c r="M411" s="670">
        <v>6012400001586</v>
      </c>
      <c r="N411" s="508">
        <v>1490</v>
      </c>
      <c r="O411" s="379"/>
      <c r="P411" s="379"/>
      <c r="Q411" s="379"/>
      <c r="R411" s="379"/>
      <c r="S411" s="379"/>
      <c r="U411" s="379"/>
      <c r="V411" s="379"/>
    </row>
    <row r="412" ht="14.25">
      <c r="A412" s="502">
        <v>418</v>
      </c>
      <c r="B412" s="503" t="s">
        <v>52</v>
      </c>
      <c r="C412" s="503" t="s">
        <v>2330</v>
      </c>
      <c r="D412" s="515">
        <f>IFERROR(INDEX('показатель 504-п'!E:E,MATCH('УУС'!N412,'показатель 504-п'!T:T,0)),"")</f>
        <v>49</v>
      </c>
      <c r="E412" s="515" t="s">
        <v>1607</v>
      </c>
      <c r="F412" s="503" t="s">
        <v>2331</v>
      </c>
      <c r="G412" s="494" t="str">
        <f>IFERROR(INDEX('УЦН 2.0'!H:H,MATCH('УУС'!N412,'УЦН 2.0'!L:L,0)),"")</f>
        <v/>
      </c>
      <c r="H412" s="494" t="str">
        <f>IFERROR(INDEX('ПРТС'!H:H,MATCH('УУС'!N467,'ПРТС'!P:P,0)),"")</f>
        <v/>
      </c>
      <c r="I412" s="669" t="str">
        <f>IFERROR(INDEX('показатель 504-п'!J:J,MATCH('УУС'!N412,'показатель 504-п'!T:T,0)),"")</f>
        <v>-</v>
      </c>
      <c r="J412" s="515" t="s">
        <v>1637</v>
      </c>
      <c r="K412" s="515" t="s">
        <v>2325</v>
      </c>
      <c r="L412" s="670" t="s">
        <v>1608</v>
      </c>
      <c r="M412" s="670">
        <v>6012400001192</v>
      </c>
      <c r="N412" s="508">
        <v>1494</v>
      </c>
      <c r="O412" s="379"/>
      <c r="P412" s="379"/>
      <c r="Q412" s="379"/>
      <c r="R412" s="379"/>
      <c r="S412" s="379"/>
      <c r="U412" s="379"/>
      <c r="V412" s="379"/>
    </row>
    <row r="413" ht="14.25">
      <c r="A413" s="502">
        <v>419</v>
      </c>
      <c r="B413" s="503" t="s">
        <v>52</v>
      </c>
      <c r="C413" s="503" t="s">
        <v>2332</v>
      </c>
      <c r="D413" s="515">
        <f>IFERROR(INDEX('показатель 504-п'!E:E,MATCH('УУС'!N413,'показатель 504-п'!T:T,0)),"")</f>
        <v>23</v>
      </c>
      <c r="E413" s="515" t="s">
        <v>1607</v>
      </c>
      <c r="F413" s="503" t="s">
        <v>2333</v>
      </c>
      <c r="G413" s="494" t="str">
        <f>IFERROR(INDEX('УЦН 2.0'!H:H,MATCH('УУС'!N413,'УЦН 2.0'!L:L,0)),"")</f>
        <v/>
      </c>
      <c r="H413" s="494" t="str">
        <f>IFERROR(INDEX('ПРТС'!H:H,MATCH('УУС'!N468,'ПРТС'!P:P,0)),"")</f>
        <v/>
      </c>
      <c r="I413" s="669" t="str">
        <f>IFERROR(INDEX('показатель 504-п'!J:J,MATCH('УУС'!N413,'показатель 504-п'!T:T,0)),"")</f>
        <v>-</v>
      </c>
      <c r="J413" s="515" t="s">
        <v>1637</v>
      </c>
      <c r="K413" s="515" t="s">
        <v>2325</v>
      </c>
      <c r="L413" s="670" t="s">
        <v>1608</v>
      </c>
      <c r="M413" s="670">
        <v>6012400001180</v>
      </c>
      <c r="N413" s="508">
        <v>1496</v>
      </c>
      <c r="O413" s="379"/>
      <c r="P413" s="379"/>
      <c r="Q413" s="379"/>
      <c r="R413" s="379"/>
      <c r="S413" s="379"/>
      <c r="T413" s="379"/>
      <c r="U413" s="379"/>
      <c r="V413" s="379"/>
    </row>
    <row r="414" ht="14.25">
      <c r="A414" s="502">
        <v>420</v>
      </c>
      <c r="B414" s="503" t="s">
        <v>52</v>
      </c>
      <c r="C414" s="503" t="s">
        <v>2334</v>
      </c>
      <c r="D414" s="515">
        <f>IFERROR(INDEX('показатель 504-п'!E:E,MATCH('УУС'!N414,'показатель 504-п'!T:T,0)),"")</f>
        <v>189</v>
      </c>
      <c r="E414" s="515" t="s">
        <v>1607</v>
      </c>
      <c r="F414" s="503" t="s">
        <v>2335</v>
      </c>
      <c r="G414" s="494" t="str">
        <f>IFERROR(INDEX('УЦН 2.0'!H:H,MATCH('УУС'!N414,'УЦН 2.0'!L:L,0)),"")</f>
        <v/>
      </c>
      <c r="H414" s="494" t="str">
        <f>IFERROR(INDEX('ПРТС'!H:H,MATCH('УУС'!N469,'ПРТС'!P:P,0)),"")</f>
        <v/>
      </c>
      <c r="I414" s="669" t="str">
        <f>IFERROR(INDEX('показатель 504-п'!J:J,MATCH('УУС'!N414,'показатель 504-п'!T:T,0)),"")</f>
        <v>-</v>
      </c>
      <c r="J414" s="515" t="s">
        <v>1637</v>
      </c>
      <c r="K414" s="515" t="s">
        <v>2325</v>
      </c>
      <c r="L414" s="670" t="s">
        <v>1608</v>
      </c>
      <c r="M414" s="670">
        <v>6012400002068</v>
      </c>
      <c r="N414" s="508">
        <v>1499</v>
      </c>
      <c r="O414" s="379"/>
      <c r="P414" s="379"/>
      <c r="Q414" s="379"/>
      <c r="R414" s="379"/>
      <c r="S414" s="379"/>
      <c r="U414" s="379"/>
      <c r="V414" s="379"/>
    </row>
    <row r="415" ht="14.25">
      <c r="A415" s="502">
        <v>421</v>
      </c>
      <c r="B415" s="503" t="s">
        <v>52</v>
      </c>
      <c r="C415" s="503" t="s">
        <v>2336</v>
      </c>
      <c r="D415" s="515">
        <f>IFERROR(INDEX('показатель 504-п'!E:E,MATCH('УУС'!N415,'показатель 504-п'!T:T,0)),"")</f>
        <v>76</v>
      </c>
      <c r="E415" s="515" t="s">
        <v>1607</v>
      </c>
      <c r="F415" s="503" t="s">
        <v>953</v>
      </c>
      <c r="G415" s="494" t="str">
        <f>IFERROR(INDEX('УЦН 2.0'!H:H,MATCH('УУС'!N415,'УЦН 2.0'!L:L,0)),"")</f>
        <v/>
      </c>
      <c r="H415" s="494" t="str">
        <f>IFERROR(INDEX('ПРТС'!H:H,MATCH('УУС'!N470,'ПРТС'!P:P,0)),"")</f>
        <v/>
      </c>
      <c r="I415" s="669" t="str">
        <f>IFERROR(INDEX('показатель 504-п'!J:J,MATCH('УУС'!N415,'показатель 504-п'!T:T,0)),"")</f>
        <v>-</v>
      </c>
      <c r="J415" s="515" t="s">
        <v>1637</v>
      </c>
      <c r="K415" s="515" t="s">
        <v>2325</v>
      </c>
      <c r="L415" s="670" t="s">
        <v>1608</v>
      </c>
      <c r="M415" s="670">
        <v>6012400001155</v>
      </c>
      <c r="N415" s="508">
        <v>1502</v>
      </c>
      <c r="O415" s="379"/>
      <c r="P415" s="379"/>
      <c r="Q415" s="379"/>
      <c r="R415" s="379"/>
      <c r="S415" s="379"/>
      <c r="U415" s="379"/>
      <c r="V415" s="379"/>
    </row>
    <row r="416" ht="14.25">
      <c r="A416" s="502">
        <v>422</v>
      </c>
      <c r="B416" s="503" t="s">
        <v>2328</v>
      </c>
      <c r="C416" s="503" t="s">
        <v>2337</v>
      </c>
      <c r="D416" s="515">
        <f>IFERROR(INDEX('показатель 504-п'!E:E,MATCH('УУС'!N416,'показатель 504-п'!T:T,0)),"")</f>
        <v>64</v>
      </c>
      <c r="E416" s="515" t="s">
        <v>1607</v>
      </c>
      <c r="F416" s="503" t="s">
        <v>2338</v>
      </c>
      <c r="G416" s="494" t="str">
        <f>IFERROR(INDEX('УЦН 2.0'!H:H,MATCH('УУС'!N416,'УЦН 2.0'!L:L,0)),"")</f>
        <v/>
      </c>
      <c r="H416" s="494" t="str">
        <f>IFERROR(INDEX('ПРТС'!H:H,MATCH('УУС'!N471,'ПРТС'!P:P,0)),"")</f>
        <v/>
      </c>
      <c r="I416" s="669" t="str">
        <f>IFERROR(INDEX('показатель 504-п'!J:J,MATCH('УУС'!N416,'показатель 504-п'!T:T,0)),"")</f>
        <v>-</v>
      </c>
      <c r="J416" s="515" t="s">
        <v>1637</v>
      </c>
      <c r="K416" s="515" t="s">
        <v>2325</v>
      </c>
      <c r="L416" s="670" t="s">
        <v>1608</v>
      </c>
      <c r="M416" s="670">
        <v>6012400001197</v>
      </c>
      <c r="N416" s="508">
        <v>1503</v>
      </c>
      <c r="O416" s="379"/>
      <c r="P416" s="379"/>
      <c r="Q416" s="379"/>
      <c r="R416" s="379"/>
      <c r="S416" s="379"/>
      <c r="U416" s="379"/>
      <c r="V416" s="379"/>
    </row>
    <row r="417" ht="14.25">
      <c r="A417" s="502">
        <v>423</v>
      </c>
      <c r="B417" s="503" t="s">
        <v>52</v>
      </c>
      <c r="C417" s="503" t="s">
        <v>2339</v>
      </c>
      <c r="D417" s="515">
        <f>IFERROR(INDEX('показатель 504-п'!E:E,MATCH('УУС'!N417,'показатель 504-п'!T:T,0)),"")</f>
        <v>101</v>
      </c>
      <c r="E417" s="515" t="s">
        <v>1607</v>
      </c>
      <c r="F417" s="503" t="s">
        <v>2340</v>
      </c>
      <c r="G417" s="494">
        <f>IFERROR(INDEX('УЦН 2.0'!H:H,MATCH('УУС'!N417,'УЦН 2.0'!L:L,0)),"")</f>
        <v>2024</v>
      </c>
      <c r="H417" s="494" t="str">
        <f>IFERROR(INDEX('ПРТС'!H:H,MATCH('УУС'!N472,'ПРТС'!P:P,0)),"")</f>
        <v/>
      </c>
      <c r="I417" s="669" t="str">
        <f>IFERROR(INDEX('показатель 504-п'!J:J,MATCH('УУС'!N417,'показатель 504-п'!T:T,0)),"")</f>
        <v>-</v>
      </c>
      <c r="J417" s="515" t="s">
        <v>1637</v>
      </c>
      <c r="K417" s="515" t="s">
        <v>2325</v>
      </c>
      <c r="L417" s="670" t="s">
        <v>1608</v>
      </c>
      <c r="M417" s="670">
        <v>6012400001157</v>
      </c>
      <c r="N417" s="508">
        <v>1505</v>
      </c>
      <c r="O417" s="379"/>
      <c r="P417" s="379"/>
      <c r="Q417" s="379"/>
      <c r="R417" s="379"/>
      <c r="S417" s="379"/>
      <c r="T417" s="379"/>
      <c r="U417" s="379"/>
      <c r="V417" s="379"/>
    </row>
    <row r="418" ht="14.25">
      <c r="A418" s="502">
        <v>424</v>
      </c>
      <c r="B418" s="503" t="s">
        <v>52</v>
      </c>
      <c r="C418" s="503" t="s">
        <v>2341</v>
      </c>
      <c r="D418" s="515" t="str">
        <f>IFERROR(INDEX('показатель 504-п'!E:E,MATCH('УУС'!N418,'показатель 504-п'!T:T,0)),"")</f>
        <v/>
      </c>
      <c r="E418" s="515" t="s">
        <v>1607</v>
      </c>
      <c r="F418" s="503" t="s">
        <v>2342</v>
      </c>
      <c r="G418" s="494" t="str">
        <f>IFERROR(INDEX('УЦН 2.0'!H:H,MATCH('УУС'!N418,'УЦН 2.0'!L:L,0)),"")</f>
        <v/>
      </c>
      <c r="H418" s="494" t="str">
        <f>IFERROR(INDEX('ПРТС'!H:H,MATCH('УУС'!N473,'ПРТС'!P:P,0)),"")</f>
        <v/>
      </c>
      <c r="I418" s="669" t="str">
        <f>IFERROR(INDEX('показатель 504-п'!J:J,MATCH('УУС'!N418,'показатель 504-п'!T:T,0)),"")</f>
        <v/>
      </c>
      <c r="J418" s="515" t="s">
        <v>1637</v>
      </c>
      <c r="K418" s="515" t="s">
        <v>2325</v>
      </c>
      <c r="L418" s="670" t="s">
        <v>1608</v>
      </c>
      <c r="M418" s="670">
        <v>6012400001585</v>
      </c>
      <c r="N418" s="508" t="s">
        <v>156</v>
      </c>
      <c r="O418" s="379"/>
      <c r="P418" s="379"/>
      <c r="Q418" s="379"/>
      <c r="R418" s="379"/>
      <c r="S418" s="379"/>
      <c r="U418" s="379"/>
      <c r="V418" s="379"/>
    </row>
    <row r="419" ht="14.25">
      <c r="A419" s="502">
        <v>425</v>
      </c>
      <c r="B419" s="503" t="s">
        <v>2343</v>
      </c>
      <c r="C419" s="503" t="s">
        <v>2344</v>
      </c>
      <c r="D419" s="515">
        <f>IFERROR(INDEX('показатель 504-п'!E:E,MATCH('УУС'!N419,'показатель 504-п'!T:T,0)),"")</f>
        <v>28</v>
      </c>
      <c r="E419" s="515" t="s">
        <v>1596</v>
      </c>
      <c r="F419" s="503" t="s">
        <v>1640</v>
      </c>
      <c r="G419" s="494" t="str">
        <f>IFERROR(INDEX('УЦН 2.0'!H:H,MATCH('УУС'!N419,'УЦН 2.0'!L:L,0)),"")</f>
        <v/>
      </c>
      <c r="H419" s="494" t="str">
        <f>IFERROR(INDEX('ПРТС'!H:H,MATCH('УУС'!N474,'ПРТС'!P:P,0)),"")</f>
        <v/>
      </c>
      <c r="I419" s="669" t="str">
        <f>IFERROR(INDEX('показатель 504-п'!J:J,MATCH('УУС'!N419,'показатель 504-п'!T:T,0)),"")</f>
        <v>-</v>
      </c>
      <c r="J419" s="515" t="s">
        <v>1637</v>
      </c>
      <c r="K419" s="515" t="s">
        <v>2345</v>
      </c>
      <c r="L419" s="670" t="e">
        <v>#N/A</v>
      </c>
      <c r="M419" s="670">
        <v>70182405806012</v>
      </c>
      <c r="N419" s="515">
        <v>1513</v>
      </c>
      <c r="O419" s="379"/>
      <c r="P419" s="379"/>
      <c r="Q419" s="379"/>
      <c r="R419" s="379"/>
      <c r="S419" s="379"/>
      <c r="U419" s="379"/>
      <c r="V419" s="379"/>
    </row>
    <row r="420" ht="14.25">
      <c r="A420" s="502">
        <v>426</v>
      </c>
      <c r="B420" s="503" t="s">
        <v>2343</v>
      </c>
      <c r="C420" s="503" t="s">
        <v>2346</v>
      </c>
      <c r="D420" s="515">
        <f>IFERROR(INDEX('показатель 504-п'!E:E,MATCH('УУС'!N420,'показатель 504-п'!T:T,0)),"")</f>
        <v>9</v>
      </c>
      <c r="E420" s="515" t="s">
        <v>1596</v>
      </c>
      <c r="F420" s="503" t="s">
        <v>1648</v>
      </c>
      <c r="G420" s="494" t="str">
        <f>IFERROR(INDEX('УЦН 2.0'!H:H,MATCH('УУС'!N420,'УЦН 2.0'!L:L,0)),"")</f>
        <v/>
      </c>
      <c r="H420" s="494" t="str">
        <f>IFERROR(INDEX('ПРТС'!H:H,MATCH('УУС'!N475,'ПРТС'!P:P,0)),"")</f>
        <v/>
      </c>
      <c r="I420" s="669" t="str">
        <f>IFERROR(INDEX('показатель 504-п'!J:J,MATCH('УУС'!N420,'показатель 504-п'!T:T,0)),"")</f>
        <v>-</v>
      </c>
      <c r="J420" s="668" t="s">
        <v>1637</v>
      </c>
      <c r="K420" s="515" t="s">
        <v>2345</v>
      </c>
      <c r="L420" s="670" t="s">
        <v>1600</v>
      </c>
      <c r="M420" s="670">
        <v>70182405806014</v>
      </c>
      <c r="N420" s="515">
        <v>1514</v>
      </c>
      <c r="O420" s="379"/>
      <c r="P420" s="379"/>
      <c r="Q420" s="379"/>
      <c r="R420" s="379"/>
      <c r="S420" s="379"/>
      <c r="U420" s="379"/>
      <c r="V420" s="379"/>
    </row>
    <row r="421" ht="14.25">
      <c r="A421" s="502">
        <v>427</v>
      </c>
      <c r="B421" s="503" t="s">
        <v>2343</v>
      </c>
      <c r="C421" s="503" t="s">
        <v>2347</v>
      </c>
      <c r="D421" s="515">
        <f>IFERROR(INDEX('показатель 504-п'!E:E,MATCH('УУС'!N421,'показатель 504-п'!T:T,0)),"")</f>
        <v>119</v>
      </c>
      <c r="E421" s="515" t="s">
        <v>1596</v>
      </c>
      <c r="F421" s="503" t="s">
        <v>2348</v>
      </c>
      <c r="G421" s="494" t="str">
        <f>IFERROR(INDEX('УЦН 2.0'!H:H,MATCH('УУС'!N421,'УЦН 2.0'!L:L,0)),"")</f>
        <v/>
      </c>
      <c r="H421" s="494" t="str">
        <f>IFERROR(INDEX('ПРТС'!H:H,MATCH('УУС'!N476,'ПРТС'!P:P,0)),"")</f>
        <v/>
      </c>
      <c r="I421" s="669" t="str">
        <f>IFERROR(INDEX('показатель 504-п'!J:J,MATCH('УУС'!N421,'показатель 504-п'!T:T,0)),"")</f>
        <v>-</v>
      </c>
      <c r="J421" s="515" t="s">
        <v>1637</v>
      </c>
      <c r="K421" s="515" t="s">
        <v>2345</v>
      </c>
      <c r="L421" s="670" t="s">
        <v>1603</v>
      </c>
      <c r="M421" s="670">
        <v>70182405806011</v>
      </c>
      <c r="N421" s="515">
        <v>1515</v>
      </c>
      <c r="O421" s="379"/>
      <c r="P421" s="379"/>
      <c r="Q421" s="379"/>
      <c r="R421" s="379"/>
      <c r="S421" s="379"/>
      <c r="U421" s="379"/>
      <c r="V421" s="379"/>
    </row>
    <row r="422" ht="14.25">
      <c r="A422" s="502">
        <v>428</v>
      </c>
      <c r="B422" s="671" t="s">
        <v>2343</v>
      </c>
      <c r="C422" s="672" t="s">
        <v>2349</v>
      </c>
      <c r="D422" s="515">
        <f>IFERROR(INDEX('показатель 504-п'!E:E,MATCH('УУС'!N422,'показатель 504-п'!T:T,0)),"")</f>
        <v>139</v>
      </c>
      <c r="E422" s="673" t="s">
        <v>1596</v>
      </c>
      <c r="F422" s="671" t="s">
        <v>2350</v>
      </c>
      <c r="G422" s="494" t="str">
        <f>IFERROR(INDEX('УЦН 2.0'!H:H,MATCH('УУС'!N422,'УЦН 2.0'!L:L,0)),"")</f>
        <v/>
      </c>
      <c r="H422" s="494" t="str">
        <f>IFERROR(INDEX('ПРТС'!H:H,MATCH('УУС'!N477,'ПРТС'!P:P,0)),"")</f>
        <v/>
      </c>
      <c r="I422" s="669" t="str">
        <f>IFERROR(INDEX('показатель 504-п'!J:J,MATCH('УУС'!N422,'показатель 504-п'!T:T,0)),"")</f>
        <v>-</v>
      </c>
      <c r="J422" s="673" t="s">
        <v>1637</v>
      </c>
      <c r="K422" s="673" t="s">
        <v>2345</v>
      </c>
      <c r="L422" s="674" t="s">
        <v>1600</v>
      </c>
      <c r="M422" s="674">
        <v>70182405806017</v>
      </c>
      <c r="N422" s="673">
        <v>1523</v>
      </c>
      <c r="O422" s="675"/>
      <c r="P422" s="379"/>
      <c r="Q422" s="379"/>
      <c r="R422" s="379"/>
      <c r="S422" s="379"/>
      <c r="U422" s="379"/>
      <c r="V422" s="379"/>
    </row>
    <row r="423" ht="14.25">
      <c r="A423" s="502">
        <v>429</v>
      </c>
      <c r="B423" s="671" t="s">
        <v>2343</v>
      </c>
      <c r="C423" s="672" t="s">
        <v>2351</v>
      </c>
      <c r="D423" s="515">
        <f>IFERROR(INDEX('показатель 504-п'!E:E,MATCH('УУС'!N423,'показатель 504-п'!T:T,0)),"")</f>
        <v>23</v>
      </c>
      <c r="E423" s="673" t="s">
        <v>1596</v>
      </c>
      <c r="F423" s="671" t="s">
        <v>2352</v>
      </c>
      <c r="G423" s="494" t="str">
        <f>IFERROR(INDEX('УЦН 2.0'!H:H,MATCH('УУС'!N423,'УЦН 2.0'!L:L,0)),"")</f>
        <v/>
      </c>
      <c r="H423" s="494" t="str">
        <f>IFERROR(INDEX('ПРТС'!H:H,MATCH('УУС'!N478,'ПРТС'!P:P,0)),"")</f>
        <v/>
      </c>
      <c r="I423" s="669" t="str">
        <f>IFERROR(INDEX('показатель 504-п'!J:J,MATCH('УУС'!N423,'показатель 504-п'!T:T,0)),"")</f>
        <v>-</v>
      </c>
      <c r="J423" s="673" t="s">
        <v>1637</v>
      </c>
      <c r="K423" s="673" t="s">
        <v>2345</v>
      </c>
      <c r="L423" s="674" t="s">
        <v>1600</v>
      </c>
      <c r="M423" s="674">
        <v>70182405806010</v>
      </c>
      <c r="N423" s="673">
        <v>1525</v>
      </c>
      <c r="O423" s="675"/>
      <c r="P423" s="379"/>
      <c r="Q423" s="379"/>
      <c r="R423" s="379"/>
      <c r="S423" s="379"/>
      <c r="U423" s="379"/>
      <c r="V423" s="379"/>
    </row>
    <row r="424" ht="14.25">
      <c r="A424" s="502">
        <v>430</v>
      </c>
      <c r="B424" s="671" t="s">
        <v>2343</v>
      </c>
      <c r="C424" s="672" t="s">
        <v>2353</v>
      </c>
      <c r="D424" s="515">
        <f>IFERROR(INDEX('показатель 504-п'!E:E,MATCH('УУС'!N424,'показатель 504-п'!T:T,0)),"")</f>
        <v>41</v>
      </c>
      <c r="E424" s="673" t="s">
        <v>1596</v>
      </c>
      <c r="F424" s="671" t="s">
        <v>2354</v>
      </c>
      <c r="G424" s="494" t="str">
        <f>IFERROR(INDEX('УЦН 2.0'!H:H,MATCH('УУС'!N424,'УЦН 2.0'!L:L,0)),"")</f>
        <v/>
      </c>
      <c r="H424" s="494" t="str">
        <f>IFERROR(INDEX('ПРТС'!H:H,MATCH('УУС'!N479,'ПРТС'!P:P,0)),"")</f>
        <v/>
      </c>
      <c r="I424" s="669" t="str">
        <f>IFERROR(INDEX('показатель 504-п'!J:J,MATCH('УУС'!N424,'показатель 504-п'!T:T,0)),"")</f>
        <v>-</v>
      </c>
      <c r="J424" s="673" t="s">
        <v>1637</v>
      </c>
      <c r="K424" s="673" t="s">
        <v>2345</v>
      </c>
      <c r="L424" s="674" t="s">
        <v>1600</v>
      </c>
      <c r="M424" s="674">
        <v>70182405806027</v>
      </c>
      <c r="N424" s="673">
        <v>1527</v>
      </c>
      <c r="O424" s="675"/>
      <c r="P424" s="379"/>
      <c r="Q424" s="379"/>
      <c r="R424" s="379"/>
      <c r="S424" s="379"/>
      <c r="U424" s="379"/>
      <c r="V424" s="379"/>
    </row>
    <row r="425" ht="14.25">
      <c r="A425" s="502">
        <v>431</v>
      </c>
      <c r="B425" s="671" t="s">
        <v>2343</v>
      </c>
      <c r="C425" s="672" t="s">
        <v>2355</v>
      </c>
      <c r="D425" s="515">
        <f>IFERROR(INDEX('показатель 504-п'!E:E,MATCH('УУС'!N425,'показатель 504-п'!T:T,0)),"")</f>
        <v>132</v>
      </c>
      <c r="E425" s="673" t="s">
        <v>1596</v>
      </c>
      <c r="F425" s="671" t="s">
        <v>2356</v>
      </c>
      <c r="G425" s="494" t="str">
        <f>IFERROR(INDEX('УЦН 2.0'!H:H,MATCH('УУС'!N425,'УЦН 2.0'!L:L,0)),"")</f>
        <v/>
      </c>
      <c r="H425" s="494" t="str">
        <f>IFERROR(INDEX('ПРТС'!H:H,MATCH('УУС'!N480,'ПРТС'!P:P,0)),"")</f>
        <v/>
      </c>
      <c r="I425" s="669" t="str">
        <f>IFERROR(INDEX('показатель 504-п'!J:J,MATCH('УУС'!N425,'показатель 504-п'!T:T,0)),"")</f>
        <v>-</v>
      </c>
      <c r="J425" s="673" t="s">
        <v>1637</v>
      </c>
      <c r="K425" s="673" t="s">
        <v>2345</v>
      </c>
      <c r="L425" s="674" t="s">
        <v>1646</v>
      </c>
      <c r="M425" s="674">
        <v>70182405806021</v>
      </c>
      <c r="N425" s="673">
        <v>1528</v>
      </c>
      <c r="O425" s="675"/>
      <c r="P425" s="379"/>
      <c r="Q425" s="379"/>
      <c r="R425" s="379"/>
      <c r="S425" s="379"/>
      <c r="U425" s="379"/>
      <c r="V425" s="379"/>
    </row>
    <row r="426" ht="14.25">
      <c r="A426" s="502">
        <v>432</v>
      </c>
      <c r="B426" s="503" t="s">
        <v>2343</v>
      </c>
      <c r="C426" s="503" t="s">
        <v>2180</v>
      </c>
      <c r="D426" s="515">
        <f>IFERROR(INDEX('показатель 504-п'!E:E,MATCH('УУС'!N426,'показатель 504-п'!T:T,0)),"")</f>
        <v>98</v>
      </c>
      <c r="E426" s="515" t="s">
        <v>1596</v>
      </c>
      <c r="F426" s="503" t="s">
        <v>2357</v>
      </c>
      <c r="G426" s="494" t="str">
        <f>IFERROR(INDEX('УЦН 2.0'!H:H,MATCH('УУС'!N426,'УЦН 2.0'!L:L,0)),"")</f>
        <v/>
      </c>
      <c r="H426" s="494" t="str">
        <f>IFERROR(INDEX('ПРТС'!H:H,MATCH(#REF!,'ПРТС'!P:P,0)),"")</f>
        <v/>
      </c>
      <c r="I426" s="669" t="str">
        <f>IFERROR(INDEX('показатель 504-п'!J:J,MATCH('УУС'!N426,'показатель 504-п'!T:T,0)),"")</f>
        <v xml:space="preserve">2G низ</v>
      </c>
      <c r="J426" s="515" t="s">
        <v>1637</v>
      </c>
      <c r="K426" s="515" t="s">
        <v>2345</v>
      </c>
      <c r="L426" s="670" t="s">
        <v>1600</v>
      </c>
      <c r="M426" s="670">
        <v>70182405806024</v>
      </c>
      <c r="N426" s="515">
        <v>1530</v>
      </c>
      <c r="O426" s="379"/>
      <c r="P426" s="379"/>
      <c r="Q426" s="379"/>
      <c r="R426" s="379"/>
      <c r="S426" s="379"/>
      <c r="T426" s="379"/>
      <c r="U426" s="379"/>
      <c r="V426" s="379"/>
    </row>
    <row r="427" ht="14.25">
      <c r="A427" s="502">
        <v>433</v>
      </c>
      <c r="B427" s="503" t="s">
        <v>2343</v>
      </c>
      <c r="C427" s="503" t="s">
        <v>2358</v>
      </c>
      <c r="D427" s="515">
        <f>IFERROR(INDEX('показатель 504-п'!E:E,MATCH('УУС'!N427,'показатель 504-п'!T:T,0)),"")</f>
        <v>47</v>
      </c>
      <c r="E427" s="515" t="s">
        <v>1596</v>
      </c>
      <c r="F427" s="503" t="s">
        <v>896</v>
      </c>
      <c r="G427" s="494" t="str">
        <f>IFERROR(INDEX('УЦН 2.0'!H:H,MATCH('УУС'!N427,'УЦН 2.0'!L:L,0)),"")</f>
        <v/>
      </c>
      <c r="H427" s="494" t="str">
        <f>IFERROR(INDEX('ПРТС'!H:H,MATCH(#REF!,'ПРТС'!P:P,0)),"")</f>
        <v/>
      </c>
      <c r="I427" s="669" t="str">
        <f>IFERROR(INDEX('показатель 504-п'!J:J,MATCH('УУС'!N427,'показатель 504-п'!T:T,0)),"")</f>
        <v>-</v>
      </c>
      <c r="J427" s="515" t="s">
        <v>1637</v>
      </c>
      <c r="K427" s="515" t="s">
        <v>2345</v>
      </c>
      <c r="L427" s="670" t="s">
        <v>1600</v>
      </c>
      <c r="M427" s="670">
        <v>70182405806028</v>
      </c>
      <c r="N427" s="515">
        <v>1531</v>
      </c>
      <c r="O427" s="379"/>
      <c r="P427" s="379"/>
      <c r="Q427" s="379"/>
      <c r="R427" s="379"/>
      <c r="S427" s="379"/>
      <c r="T427" s="379"/>
      <c r="U427" s="379"/>
      <c r="V427" s="379"/>
    </row>
    <row r="428" ht="14.25">
      <c r="A428" s="502">
        <v>434</v>
      </c>
      <c r="B428" s="671" t="s">
        <v>2343</v>
      </c>
      <c r="C428" s="672" t="s">
        <v>2182</v>
      </c>
      <c r="D428" s="515">
        <f>IFERROR(INDEX('показатель 504-п'!E:E,MATCH('УУС'!N428,'показатель 504-п'!T:T,0)),"")</f>
        <v>8</v>
      </c>
      <c r="E428" s="673" t="s">
        <v>1596</v>
      </c>
      <c r="F428" s="671" t="s">
        <v>2359</v>
      </c>
      <c r="G428" s="494" t="str">
        <f>IFERROR(INDEX('УЦН 2.0'!H:H,MATCH('УУС'!N428,'УЦН 2.0'!L:L,0)),"")</f>
        <v/>
      </c>
      <c r="H428" s="494" t="str">
        <f>IFERROR(INDEX('ПРТС'!H:H,MATCH('УУС'!N481,'ПРТС'!P:P,0)),"")</f>
        <v/>
      </c>
      <c r="I428" s="669" t="str">
        <f>IFERROR(INDEX('показатель 504-п'!J:J,MATCH('УУС'!N428,'показатель 504-п'!T:T,0)),"")</f>
        <v>-</v>
      </c>
      <c r="J428" s="673" t="s">
        <v>1637</v>
      </c>
      <c r="K428" s="673" t="s">
        <v>2345</v>
      </c>
      <c r="L428" s="674" t="s">
        <v>1600</v>
      </c>
      <c r="M428" s="674">
        <v>70182405806019</v>
      </c>
      <c r="N428" s="673">
        <v>1532</v>
      </c>
      <c r="O428" s="675"/>
      <c r="P428" s="379"/>
      <c r="Q428" s="379"/>
      <c r="R428" s="379"/>
      <c r="S428" s="379"/>
      <c r="T428" s="379"/>
      <c r="U428" s="379"/>
      <c r="V428" s="379"/>
    </row>
    <row r="429" ht="14.25">
      <c r="A429" s="502">
        <v>435</v>
      </c>
      <c r="B429" s="503" t="s">
        <v>2343</v>
      </c>
      <c r="C429" s="503" t="s">
        <v>2360</v>
      </c>
      <c r="D429" s="515">
        <f>IFERROR(INDEX('показатель 504-п'!E:E,MATCH('УУС'!N429,'показатель 504-п'!T:T,0)),"")</f>
        <v>141</v>
      </c>
      <c r="E429" s="515" t="s">
        <v>1596</v>
      </c>
      <c r="F429" s="503" t="s">
        <v>2361</v>
      </c>
      <c r="G429" s="494" t="str">
        <f>IFERROR(INDEX('УЦН 2.0'!H:H,MATCH('УУС'!N429,'УЦН 2.0'!L:L,0)),"")</f>
        <v/>
      </c>
      <c r="H429" s="494" t="str">
        <f>IFERROR(INDEX('ПРТС'!H:H,MATCH('УУС'!N482,'ПРТС'!P:P,0)),"")</f>
        <v/>
      </c>
      <c r="I429" s="669" t="str">
        <f>IFERROR(INDEX('показатель 504-п'!J:J,MATCH('УУС'!N429,'показатель 504-п'!T:T,0)),"")</f>
        <v xml:space="preserve">2G низ</v>
      </c>
      <c r="J429" s="515" t="s">
        <v>1637</v>
      </c>
      <c r="K429" s="515" t="s">
        <v>2345</v>
      </c>
      <c r="L429" s="670" t="s">
        <v>1600</v>
      </c>
      <c r="M429" s="670">
        <v>70182405806023</v>
      </c>
      <c r="N429" s="515">
        <v>1534</v>
      </c>
      <c r="O429" s="379"/>
      <c r="P429" s="379"/>
      <c r="Q429" s="379"/>
      <c r="R429" s="379"/>
      <c r="S429" s="379"/>
      <c r="T429" s="379"/>
      <c r="U429" s="379"/>
      <c r="V429" s="379"/>
    </row>
    <row r="430" ht="14.25">
      <c r="A430" s="502">
        <v>436</v>
      </c>
      <c r="B430" s="671" t="s">
        <v>2343</v>
      </c>
      <c r="C430" s="672" t="s">
        <v>2362</v>
      </c>
      <c r="D430" s="515">
        <f>IFERROR(INDEX('показатель 504-п'!E:E,MATCH('УУС'!N430,'показатель 504-п'!T:T,0)),"")</f>
        <v>8</v>
      </c>
      <c r="E430" s="673" t="s">
        <v>1596</v>
      </c>
      <c r="F430" s="671" t="s">
        <v>2363</v>
      </c>
      <c r="G430" s="494" t="str">
        <f>IFERROR(INDEX('УЦН 2.0'!H:H,MATCH('УУС'!N430,'УЦН 2.0'!L:L,0)),"")</f>
        <v/>
      </c>
      <c r="H430" s="494" t="str">
        <f>IFERROR(INDEX('ПРТС'!H:H,MATCH('УУС'!N484,'ПРТС'!P:P,0)),"")</f>
        <v/>
      </c>
      <c r="I430" s="669" t="str">
        <f>IFERROR(INDEX('показатель 504-п'!J:J,MATCH('УУС'!N430,'показатель 504-п'!T:T,0)),"")</f>
        <v>-</v>
      </c>
      <c r="J430" s="673" t="s">
        <v>1637</v>
      </c>
      <c r="K430" s="673" t="s">
        <v>2345</v>
      </c>
      <c r="L430" s="674" t="s">
        <v>1646</v>
      </c>
      <c r="M430" s="674">
        <v>70182405806020</v>
      </c>
      <c r="N430" s="673">
        <v>1537</v>
      </c>
      <c r="O430" s="675"/>
      <c r="P430" s="379"/>
      <c r="Q430" s="379"/>
      <c r="R430" s="379"/>
      <c r="S430" s="379"/>
      <c r="T430" s="379"/>
      <c r="U430" s="379"/>
      <c r="V430" s="379"/>
    </row>
    <row r="431" ht="14.25">
      <c r="A431" s="502">
        <v>437</v>
      </c>
      <c r="B431" s="503" t="s">
        <v>2343</v>
      </c>
      <c r="C431" s="503" t="s">
        <v>2364</v>
      </c>
      <c r="D431" s="515">
        <f>IFERROR(INDEX('показатель 504-п'!E:E,MATCH('УУС'!N431,'показатель 504-п'!T:T,0)),"")</f>
        <v>18</v>
      </c>
      <c r="E431" s="515" t="s">
        <v>1596</v>
      </c>
      <c r="F431" s="503" t="s">
        <v>2365</v>
      </c>
      <c r="G431" s="494" t="str">
        <f>IFERROR(INDEX('УЦН 2.0'!H:H,MATCH('УУС'!N431,'УЦН 2.0'!L:L,0)),"")</f>
        <v/>
      </c>
      <c r="H431" s="494" t="str">
        <f>IFERROR(INDEX('ПРТС'!H:H,MATCH('УУС'!N485,'ПРТС'!P:P,0)),"")</f>
        <v/>
      </c>
      <c r="I431" s="669" t="str">
        <f>IFERROR(INDEX('показатель 504-п'!J:J,MATCH('УУС'!N431,'показатель 504-п'!T:T,0)),"")</f>
        <v>-</v>
      </c>
      <c r="J431" s="515" t="s">
        <v>1637</v>
      </c>
      <c r="K431" s="515" t="s">
        <v>2345</v>
      </c>
      <c r="L431" s="670" t="s">
        <v>1603</v>
      </c>
      <c r="M431" s="670">
        <v>70182405806018</v>
      </c>
      <c r="N431" s="515">
        <v>1539</v>
      </c>
      <c r="O431" s="379"/>
      <c r="P431" s="379"/>
      <c r="Q431" s="379"/>
      <c r="R431" s="379"/>
      <c r="S431" s="379"/>
      <c r="U431" s="379"/>
      <c r="V431" s="379"/>
    </row>
    <row r="432" ht="14.25">
      <c r="A432" s="502">
        <v>438</v>
      </c>
      <c r="B432" s="671" t="s">
        <v>2343</v>
      </c>
      <c r="C432" s="672" t="s">
        <v>2366</v>
      </c>
      <c r="D432" s="515">
        <f>IFERROR(INDEX('показатель 504-п'!E:E,MATCH('УУС'!N432,'показатель 504-п'!T:T,0)),"")</f>
        <v>11</v>
      </c>
      <c r="E432" s="673" t="s">
        <v>1596</v>
      </c>
      <c r="F432" s="671" t="s">
        <v>2367</v>
      </c>
      <c r="G432" s="494" t="str">
        <f>IFERROR(INDEX('УЦН 2.0'!H:H,MATCH('УУС'!N432,'УЦН 2.0'!L:L,0)),"")</f>
        <v/>
      </c>
      <c r="H432" s="494" t="str">
        <f>IFERROR(INDEX('ПРТС'!H:H,MATCH('УУС'!N487,'ПРТС'!P:P,0)),"")</f>
        <v/>
      </c>
      <c r="I432" s="669" t="str">
        <f>IFERROR(INDEX('показатель 504-п'!J:J,MATCH('УУС'!N432,'показатель 504-п'!T:T,0)),"")</f>
        <v>-</v>
      </c>
      <c r="J432" s="673" t="s">
        <v>1637</v>
      </c>
      <c r="K432" s="673" t="s">
        <v>2345</v>
      </c>
      <c r="L432" s="674" t="s">
        <v>1600</v>
      </c>
      <c r="M432" s="674">
        <v>70182405806015</v>
      </c>
      <c r="N432" s="694">
        <v>1542</v>
      </c>
      <c r="O432" s="675"/>
      <c r="P432" s="379"/>
      <c r="Q432" s="379"/>
      <c r="R432" s="379"/>
      <c r="S432" s="379"/>
      <c r="T432" s="379"/>
      <c r="U432" s="379"/>
      <c r="V432" s="379"/>
    </row>
    <row r="433" ht="14.25">
      <c r="A433" s="502">
        <v>439</v>
      </c>
      <c r="B433" s="695" t="s">
        <v>149</v>
      </c>
      <c r="C433" s="695" t="s">
        <v>2368</v>
      </c>
      <c r="D433" s="515">
        <f>IFERROR(INDEX('показатель 504-п'!E:E,MATCH('УУС'!N433,'показатель 504-п'!T:T,0)),"")</f>
        <v>213</v>
      </c>
      <c r="E433" s="696"/>
      <c r="F433" s="695"/>
      <c r="G433" s="494" t="str">
        <f>IFERROR(INDEX('УЦН 2.0'!H:H,MATCH('УУС'!N433,'УЦН 2.0'!L:L,0)),"")</f>
        <v/>
      </c>
      <c r="H433" s="494" t="str">
        <f>IFERROR(INDEX('ПРТС'!H:H,MATCH('УУС'!N488,'ПРТС'!P:P,0)),"")</f>
        <v/>
      </c>
      <c r="I433" s="669" t="str">
        <f>IFERROR(INDEX('показатель 504-п'!J:J,MATCH('УУС'!N433,'показатель 504-п'!T:T,0)),"")</f>
        <v xml:space="preserve">4G хор</v>
      </c>
      <c r="J433" s="696"/>
      <c r="K433" s="696"/>
      <c r="L433" s="697"/>
      <c r="M433" s="698"/>
      <c r="N433" s="510">
        <v>1544</v>
      </c>
      <c r="O433" s="675"/>
      <c r="P433" s="379"/>
      <c r="Q433" s="379"/>
      <c r="R433" s="379"/>
      <c r="S433" s="379"/>
      <c r="U433" s="379"/>
      <c r="V433" s="379"/>
    </row>
    <row r="434" ht="14.25">
      <c r="A434" s="502">
        <v>440</v>
      </c>
      <c r="B434" s="503" t="s">
        <v>149</v>
      </c>
      <c r="C434" s="503" t="s">
        <v>2369</v>
      </c>
      <c r="D434" s="515">
        <f>IFERROR(INDEX('показатель 504-п'!E:E,MATCH('УУС'!N434,'показатель 504-п'!T:T,0)),"")</f>
        <v>61</v>
      </c>
      <c r="E434" s="515" t="s">
        <v>1596</v>
      </c>
      <c r="F434" s="503" t="s">
        <v>2370</v>
      </c>
      <c r="G434" s="494" t="str">
        <f>IFERROR(INDEX('УЦН 2.0'!H:H,MATCH('УУС'!N434,'УЦН 2.0'!L:L,0)),"")</f>
        <v/>
      </c>
      <c r="H434" s="494" t="str">
        <f>IFERROR(INDEX('ПРТС'!H:H,MATCH('УУС'!N489,'ПРТС'!P:P,0)),"")</f>
        <v/>
      </c>
      <c r="I434" s="669" t="str">
        <f>IFERROR(INDEX('показатель 504-п'!J:J,MATCH('УУС'!N434,'показатель 504-п'!T:T,0)),"")</f>
        <v xml:space="preserve">4G хор</v>
      </c>
      <c r="J434" s="515" t="s">
        <v>1641</v>
      </c>
      <c r="K434" s="515" t="s">
        <v>156</v>
      </c>
      <c r="L434" s="670" t="s">
        <v>1603</v>
      </c>
      <c r="M434" s="670">
        <v>70182405602004</v>
      </c>
      <c r="N434" s="515">
        <v>1547</v>
      </c>
      <c r="O434" s="379"/>
      <c r="P434" s="379"/>
      <c r="Q434" s="379"/>
      <c r="R434" s="379"/>
      <c r="S434" s="379"/>
      <c r="U434" s="379"/>
      <c r="V434" s="379"/>
    </row>
    <row r="435" ht="14.25">
      <c r="A435" s="502">
        <v>441</v>
      </c>
      <c r="B435" s="503" t="s">
        <v>149</v>
      </c>
      <c r="C435" s="503" t="s">
        <v>2371</v>
      </c>
      <c r="D435" s="515">
        <f>IFERROR(INDEX('показатель 504-п'!E:E,MATCH('УУС'!N435,'показатель 504-п'!T:T,0)),"")</f>
        <v>190</v>
      </c>
      <c r="E435" s="515" t="s">
        <v>1596</v>
      </c>
      <c r="F435" s="503" t="s">
        <v>2372</v>
      </c>
      <c r="G435" s="494" t="str">
        <f>IFERROR(INDEX('УЦН 2.0'!H:H,MATCH('УУС'!N435,'УЦН 2.0'!L:L,0)),"")</f>
        <v/>
      </c>
      <c r="H435" s="494" t="str">
        <f>IFERROR(INDEX('ПРТС'!H:H,MATCH('УУС'!N490,'ПРТС'!P:P,0)),"")</f>
        <v/>
      </c>
      <c r="I435" s="669" t="str">
        <f>IFERROR(INDEX('показатель 504-п'!J:J,MATCH('УУС'!N435,'показатель 504-п'!T:T,0)),"")</f>
        <v xml:space="preserve">4G хор</v>
      </c>
      <c r="J435" s="515" t="s">
        <v>1637</v>
      </c>
      <c r="K435" s="515" t="s">
        <v>156</v>
      </c>
      <c r="L435" s="670" t="s">
        <v>1603</v>
      </c>
      <c r="M435" s="670">
        <v>70182405602020</v>
      </c>
      <c r="N435" s="515">
        <v>1550</v>
      </c>
      <c r="O435" s="379"/>
      <c r="P435" s="379"/>
      <c r="Q435" s="379"/>
      <c r="R435" s="379"/>
      <c r="S435" s="379"/>
      <c r="U435" s="379"/>
      <c r="V435" s="379"/>
    </row>
    <row r="436" ht="14.25">
      <c r="A436" s="502">
        <v>442</v>
      </c>
      <c r="B436" s="503" t="s">
        <v>149</v>
      </c>
      <c r="C436" s="503" t="s">
        <v>2129</v>
      </c>
      <c r="D436" s="515">
        <f>IFERROR(INDEX('показатель 504-п'!E:E,MATCH('УУС'!N436,'показатель 504-п'!T:T,0)),"")</f>
        <v>547</v>
      </c>
      <c r="E436" s="515" t="s">
        <v>1596</v>
      </c>
      <c r="F436" s="503" t="s">
        <v>2373</v>
      </c>
      <c r="G436" s="494" t="str">
        <f>IFERROR(INDEX('УЦН 2.0'!H:H,MATCH('УУС'!N436,'УЦН 2.0'!L:L,0)),"")</f>
        <v/>
      </c>
      <c r="H436" s="494" t="str">
        <f>IFERROR(INDEX('ПРТС'!H:H,MATCH('УУС'!N492,'ПРТС'!P:P,0)),"")</f>
        <v/>
      </c>
      <c r="I436" s="669" t="str">
        <f>IFERROR(INDEX('показатель 504-п'!J:J,MATCH('УУС'!N436,'показатель 504-п'!T:T,0)),"")</f>
        <v xml:space="preserve">2G хор</v>
      </c>
      <c r="J436" s="515" t="s">
        <v>1641</v>
      </c>
      <c r="K436" s="515" t="s">
        <v>156</v>
      </c>
      <c r="L436" s="670" t="s">
        <v>1603</v>
      </c>
      <c r="M436" s="670">
        <v>70182405602038</v>
      </c>
      <c r="N436" s="515">
        <v>1556</v>
      </c>
      <c r="O436" s="379"/>
      <c r="P436" s="379"/>
      <c r="Q436" s="379"/>
      <c r="R436" s="379"/>
      <c r="S436" s="379"/>
      <c r="T436" s="379"/>
      <c r="U436" s="379"/>
      <c r="V436" s="379"/>
    </row>
    <row r="437" ht="14.25">
      <c r="A437" s="502">
        <v>443</v>
      </c>
      <c r="B437" s="503" t="s">
        <v>149</v>
      </c>
      <c r="C437" s="503" t="s">
        <v>2374</v>
      </c>
      <c r="D437" s="515">
        <f>IFERROR(INDEX('показатель 504-п'!E:E,MATCH('УУС'!N437,'показатель 504-п'!T:T,0)),"")</f>
        <v>131</v>
      </c>
      <c r="E437" s="515" t="s">
        <v>1596</v>
      </c>
      <c r="F437" s="503" t="s">
        <v>973</v>
      </c>
      <c r="G437" s="494" t="str">
        <f>IFERROR(INDEX('УЦН 2.0'!H:H,MATCH('УУС'!N437,'УЦН 2.0'!L:L,0)),"")</f>
        <v/>
      </c>
      <c r="H437" s="494" t="str">
        <f>IFERROR(INDEX('ПРТС'!H:H,MATCH('УУС'!N493,'ПРТС'!P:P,0)),"")</f>
        <v/>
      </c>
      <c r="I437" s="669" t="str">
        <f>IFERROR(INDEX('показатель 504-п'!J:J,MATCH('УУС'!N437,'показатель 504-п'!T:T,0)),"")</f>
        <v xml:space="preserve">4G хор</v>
      </c>
      <c r="J437" s="515" t="s">
        <v>1641</v>
      </c>
      <c r="K437" s="515" t="s">
        <v>156</v>
      </c>
      <c r="L437" s="670" t="s">
        <v>1603</v>
      </c>
      <c r="M437" s="670">
        <v>70182405602005</v>
      </c>
      <c r="N437" s="515">
        <v>1558</v>
      </c>
      <c r="O437" s="379"/>
      <c r="P437" s="379"/>
      <c r="Q437" s="379"/>
      <c r="R437" s="379"/>
      <c r="S437" s="379"/>
      <c r="U437" s="379"/>
      <c r="V437" s="379"/>
    </row>
    <row r="438" ht="14.25">
      <c r="A438" s="502">
        <v>444</v>
      </c>
      <c r="B438" s="503" t="s">
        <v>149</v>
      </c>
      <c r="C438" s="503" t="s">
        <v>2375</v>
      </c>
      <c r="D438" s="515">
        <f>IFERROR(INDEX('показатель 504-п'!E:E,MATCH('УУС'!N438,'показатель 504-п'!T:T,0)),"")</f>
        <v>514</v>
      </c>
      <c r="E438" s="515" t="s">
        <v>1596</v>
      </c>
      <c r="F438" s="503" t="s">
        <v>2376</v>
      </c>
      <c r="G438" s="494" t="str">
        <f>IFERROR(INDEX('УЦН 2.0'!H:H,MATCH('УУС'!N438,'УЦН 2.0'!L:L,0)),"")</f>
        <v/>
      </c>
      <c r="H438" s="494" t="str">
        <f>IFERROR(INDEX('ПРТС'!H:H,MATCH('УУС'!N494,'ПРТС'!P:P,0)),"")</f>
        <v/>
      </c>
      <c r="I438" s="669" t="str">
        <f>IFERROR(INDEX('показатель 504-п'!J:J,MATCH('УУС'!N438,'показатель 504-п'!T:T,0)),"")</f>
        <v xml:space="preserve">4G хор</v>
      </c>
      <c r="J438" s="515" t="s">
        <v>1641</v>
      </c>
      <c r="K438" s="515" t="s">
        <v>156</v>
      </c>
      <c r="L438" s="670" t="s">
        <v>1603</v>
      </c>
      <c r="M438" s="670">
        <v>70182405602006</v>
      </c>
      <c r="N438" s="515">
        <v>1564</v>
      </c>
      <c r="O438" s="379"/>
      <c r="P438" s="379"/>
      <c r="Q438" s="379"/>
      <c r="R438" s="379"/>
      <c r="S438" s="379"/>
      <c r="U438" s="379"/>
      <c r="V438" s="379"/>
    </row>
    <row r="439" ht="14.25">
      <c r="A439" s="502">
        <v>445</v>
      </c>
      <c r="B439" s="503" t="s">
        <v>149</v>
      </c>
      <c r="C439" s="503" t="s">
        <v>2377</v>
      </c>
      <c r="D439" s="515">
        <f>IFERROR(INDEX('показатель 504-п'!E:E,MATCH('УУС'!N439,'показатель 504-п'!T:T,0)),"")</f>
        <v>563</v>
      </c>
      <c r="E439" s="515" t="s">
        <v>1596</v>
      </c>
      <c r="F439" s="503" t="s">
        <v>2378</v>
      </c>
      <c r="G439" s="494" t="str">
        <f>IFERROR(INDEX('УЦН 2.0'!H:H,MATCH('УУС'!N439,'УЦН 2.0'!L:L,0)),"")</f>
        <v/>
      </c>
      <c r="H439" s="494" t="str">
        <f>IFERROR(INDEX('ПРТС'!H:H,MATCH('УУС'!N495,'ПРТС'!P:P,0)),"")</f>
        <v/>
      </c>
      <c r="I439" s="669" t="str">
        <f>IFERROR(INDEX('показатель 504-п'!J:J,MATCH('УУС'!N439,'показатель 504-п'!T:T,0)),"")</f>
        <v xml:space="preserve">4G хор</v>
      </c>
      <c r="J439" s="515" t="s">
        <v>1641</v>
      </c>
      <c r="K439" s="515" t="s">
        <v>156</v>
      </c>
      <c r="L439" s="670" t="s">
        <v>1603</v>
      </c>
      <c r="M439" s="670">
        <v>70182405602022</v>
      </c>
      <c r="N439" s="515">
        <v>1575</v>
      </c>
      <c r="O439" s="379"/>
      <c r="P439" s="379"/>
      <c r="Q439" s="379"/>
      <c r="R439" s="379"/>
      <c r="S439" s="379"/>
      <c r="U439" s="379"/>
      <c r="V439" s="379"/>
    </row>
    <row r="440" ht="14.25">
      <c r="A440" s="502">
        <v>446</v>
      </c>
      <c r="B440" s="503" t="s">
        <v>149</v>
      </c>
      <c r="C440" s="503" t="s">
        <v>2379</v>
      </c>
      <c r="D440" s="515">
        <f>IFERROR(INDEX('показатель 504-п'!E:E,MATCH('УУС'!N440,'показатель 504-п'!T:T,0)),"")</f>
        <v>699</v>
      </c>
      <c r="E440" s="515" t="s">
        <v>1596</v>
      </c>
      <c r="F440" s="503" t="s">
        <v>2380</v>
      </c>
      <c r="G440" s="494" t="str">
        <f>IFERROR(INDEX('УЦН 2.0'!H:H,MATCH('УУС'!N440,'УЦН 2.0'!L:L,0)),"")</f>
        <v/>
      </c>
      <c r="H440" s="494" t="str">
        <f>IFERROR(INDEX('ПРТС'!H:H,MATCH('УУС'!N496,'ПРТС'!P:P,0)),"")</f>
        <v/>
      </c>
      <c r="I440" s="669" t="str">
        <f>IFERROR(INDEX('показатель 504-п'!J:J,MATCH('УУС'!N440,'показатель 504-п'!T:T,0)),"")</f>
        <v xml:space="preserve">4G хор</v>
      </c>
      <c r="J440" s="515" t="s">
        <v>1637</v>
      </c>
      <c r="K440" s="515" t="s">
        <v>156</v>
      </c>
      <c r="L440" s="670" t="s">
        <v>1603</v>
      </c>
      <c r="M440" s="670">
        <v>70182405602008</v>
      </c>
      <c r="N440" s="515">
        <v>1576</v>
      </c>
      <c r="O440" s="379"/>
      <c r="P440" s="379"/>
      <c r="Q440" s="379"/>
      <c r="R440" s="379"/>
      <c r="S440" s="379"/>
      <c r="U440" s="379"/>
      <c r="V440" s="379"/>
    </row>
    <row r="441" ht="14.25">
      <c r="A441" s="502">
        <v>447</v>
      </c>
      <c r="B441" s="503" t="s">
        <v>149</v>
      </c>
      <c r="C441" s="503" t="s">
        <v>2381</v>
      </c>
      <c r="D441" s="515">
        <f>IFERROR(INDEX('показатель 504-п'!E:E,MATCH('УУС'!N441,'показатель 504-п'!T:T,0)),"")</f>
        <v>298</v>
      </c>
      <c r="E441" s="515" t="s">
        <v>1596</v>
      </c>
      <c r="F441" s="503" t="s">
        <v>2382</v>
      </c>
      <c r="G441" s="494" t="str">
        <f>IFERROR(INDEX('УЦН 2.0'!H:H,MATCH('УУС'!N441,'УЦН 2.0'!L:L,0)),"")</f>
        <v/>
      </c>
      <c r="H441" s="494" t="str">
        <f>IFERROR(INDEX('ПРТС'!H:H,MATCH('УУС'!N498,'ПРТС'!P:P,0)),"")</f>
        <v/>
      </c>
      <c r="I441" s="669" t="str">
        <f>IFERROR(INDEX('показатель 504-п'!J:J,MATCH('УУС'!N441,'показатель 504-п'!T:T,0)),"")</f>
        <v xml:space="preserve">4G низ</v>
      </c>
      <c r="J441" s="515" t="s">
        <v>1637</v>
      </c>
      <c r="K441" s="515" t="s">
        <v>156</v>
      </c>
      <c r="L441" s="670" t="s">
        <v>1600</v>
      </c>
      <c r="M441" s="670">
        <v>70182405602051</v>
      </c>
      <c r="N441" s="515">
        <v>1582</v>
      </c>
      <c r="O441" s="379"/>
      <c r="P441" s="379"/>
      <c r="Q441" s="379"/>
      <c r="R441" s="379"/>
      <c r="S441" s="379"/>
      <c r="U441" s="379"/>
      <c r="V441" s="379"/>
    </row>
    <row r="442" ht="14.25">
      <c r="A442" s="502">
        <v>448</v>
      </c>
      <c r="B442" s="671" t="s">
        <v>149</v>
      </c>
      <c r="C442" s="672" t="s">
        <v>2383</v>
      </c>
      <c r="D442" s="515">
        <f>IFERROR(INDEX('показатель 504-п'!E:E,MATCH('УУС'!N442,'показатель 504-п'!T:T,0)),"")</f>
        <v>35</v>
      </c>
      <c r="E442" s="673" t="s">
        <v>1596</v>
      </c>
      <c r="F442" s="671" t="s">
        <v>904</v>
      </c>
      <c r="G442" s="494" t="str">
        <f>IFERROR(INDEX('УЦН 2.0'!H:H,MATCH('УУС'!N442,'УЦН 2.0'!L:L,0)),"")</f>
        <v/>
      </c>
      <c r="H442" s="494" t="str">
        <f>IFERROR(INDEX('ПРТС'!H:H,MATCH('УУС'!N499,'ПРТС'!P:P,0)),"")</f>
        <v/>
      </c>
      <c r="I442" s="669" t="str">
        <f>IFERROR(INDEX('показатель 504-п'!J:J,MATCH('УУС'!N442,'показатель 504-п'!T:T,0)),"")</f>
        <v xml:space="preserve">2G низ</v>
      </c>
      <c r="J442" s="673" t="s">
        <v>1637</v>
      </c>
      <c r="K442" s="673" t="s">
        <v>156</v>
      </c>
      <c r="L442" s="674" t="s">
        <v>1600</v>
      </c>
      <c r="M442" s="674">
        <v>70182405602041</v>
      </c>
      <c r="N442" s="673">
        <v>1584</v>
      </c>
      <c r="O442" s="675"/>
      <c r="P442" s="379"/>
      <c r="Q442" s="379"/>
      <c r="R442" s="379"/>
      <c r="S442" s="379"/>
      <c r="U442" s="379"/>
      <c r="V442" s="379"/>
    </row>
    <row r="443" ht="14.25">
      <c r="A443" s="502">
        <v>449</v>
      </c>
      <c r="B443" s="671" t="s">
        <v>149</v>
      </c>
      <c r="C443" s="672" t="s">
        <v>2384</v>
      </c>
      <c r="D443" s="515">
        <f>IFERROR(INDEX('показатель 504-п'!E:E,MATCH('УУС'!N443,'показатель 504-п'!T:T,0)),"")</f>
        <v>194</v>
      </c>
      <c r="E443" s="673" t="s">
        <v>1596</v>
      </c>
      <c r="F443" s="671" t="s">
        <v>1886</v>
      </c>
      <c r="G443" s="494" t="str">
        <f>IFERROR(INDEX('УЦН 2.0'!H:H,MATCH('УУС'!N443,'УЦН 2.0'!L:L,0)),"")</f>
        <v/>
      </c>
      <c r="H443" s="494" t="str">
        <f>IFERROR(INDEX('ПРТС'!H:H,MATCH('УУС'!N500,'ПРТС'!P:P,0)),"")</f>
        <v/>
      </c>
      <c r="I443" s="669" t="str">
        <f>IFERROR(INDEX('показатель 504-п'!J:J,MATCH('УУС'!N443,'показатель 504-п'!T:T,0)),"")</f>
        <v xml:space="preserve">2G низ</v>
      </c>
      <c r="J443" s="694" t="s">
        <v>1641</v>
      </c>
      <c r="K443" s="694" t="s">
        <v>156</v>
      </c>
      <c r="L443" s="674" t="s">
        <v>1603</v>
      </c>
      <c r="M443" s="674">
        <v>70182405602010</v>
      </c>
      <c r="N443" s="673">
        <v>1585</v>
      </c>
      <c r="O443" s="675"/>
      <c r="P443" s="379"/>
      <c r="Q443" s="379"/>
      <c r="R443" s="379"/>
      <c r="S443" s="379"/>
      <c r="T443" s="379"/>
      <c r="U443" s="379"/>
      <c r="V443" s="379"/>
    </row>
    <row r="444" ht="14.25">
      <c r="A444" s="502">
        <v>450</v>
      </c>
      <c r="B444" s="503" t="s">
        <v>149</v>
      </c>
      <c r="C444" s="503" t="s">
        <v>2385</v>
      </c>
      <c r="D444" s="515">
        <f>IFERROR(INDEX('показатель 504-п'!E:E,MATCH('УУС'!N444,'показатель 504-п'!T:T,0)),"")</f>
        <v>357</v>
      </c>
      <c r="E444" s="515" t="s">
        <v>1596</v>
      </c>
      <c r="F444" s="503" t="s">
        <v>2386</v>
      </c>
      <c r="G444" s="494" t="str">
        <f>IFERROR(INDEX('УЦН 2.0'!H:H,MATCH('УУС'!N444,'УЦН 2.0'!L:L,0)),"")</f>
        <v/>
      </c>
      <c r="H444" s="494" t="str">
        <f>IFERROR(INDEX('ПРТС'!H:H,MATCH('УУС'!N501,'ПРТС'!P:P,0)),"")</f>
        <v/>
      </c>
      <c r="I444" s="669" t="str">
        <f>IFERROR(INDEX('показатель 504-п'!J:J,MATCH('УУС'!N444,'показатель 504-п'!T:T,0)),"")</f>
        <v xml:space="preserve">4G хор</v>
      </c>
      <c r="J444" s="510" t="s">
        <v>1641</v>
      </c>
      <c r="K444" s="510" t="s">
        <v>156</v>
      </c>
      <c r="L444" s="670" t="s">
        <v>1600</v>
      </c>
      <c r="M444" s="670">
        <v>70182405602021</v>
      </c>
      <c r="N444" s="515">
        <v>1587</v>
      </c>
      <c r="O444" s="379"/>
      <c r="P444" s="379"/>
      <c r="Q444" s="379"/>
      <c r="R444" s="379"/>
      <c r="S444" s="379"/>
      <c r="U444" s="379"/>
      <c r="V444" s="379"/>
    </row>
    <row r="445" ht="14.25">
      <c r="A445" s="502">
        <v>451</v>
      </c>
      <c r="B445" s="503" t="s">
        <v>149</v>
      </c>
      <c r="C445" s="503" t="s">
        <v>2387</v>
      </c>
      <c r="D445" s="515">
        <f>IFERROR(INDEX('показатель 504-п'!E:E,MATCH('УУС'!N445,'показатель 504-п'!T:T,0)),"")</f>
        <v>299</v>
      </c>
      <c r="E445" s="515" t="s">
        <v>1596</v>
      </c>
      <c r="F445" s="503" t="s">
        <v>1060</v>
      </c>
      <c r="G445" s="494" t="str">
        <f>IFERROR(INDEX('УЦН 2.0'!H:H,MATCH('УУС'!N445,'УЦН 2.0'!L:L,0)),"")</f>
        <v/>
      </c>
      <c r="H445" s="494" t="str">
        <f>IFERROR(INDEX('ПРТС'!H:H,MATCH('УУС'!N502,'ПРТС'!P:P,0)),"")</f>
        <v/>
      </c>
      <c r="I445" s="669" t="str">
        <f>IFERROR(INDEX('показатель 504-п'!J:J,MATCH('УУС'!N445,'показатель 504-п'!T:T,0)),"")</f>
        <v xml:space="preserve">4G хор</v>
      </c>
      <c r="J445" s="510" t="s">
        <v>1641</v>
      </c>
      <c r="K445" s="510" t="s">
        <v>156</v>
      </c>
      <c r="L445" s="670" t="s">
        <v>1603</v>
      </c>
      <c r="M445" s="670">
        <v>70182405602029</v>
      </c>
      <c r="N445" s="515">
        <v>1589</v>
      </c>
      <c r="O445" s="379"/>
      <c r="P445" s="379"/>
      <c r="Q445" s="379"/>
      <c r="R445" s="379"/>
      <c r="S445" s="379"/>
      <c r="U445" s="379"/>
      <c r="V445" s="379"/>
    </row>
    <row r="446" ht="14.25">
      <c r="A446" s="502">
        <v>452</v>
      </c>
      <c r="B446" s="503" t="s">
        <v>149</v>
      </c>
      <c r="C446" s="503" t="s">
        <v>2388</v>
      </c>
      <c r="D446" s="515">
        <f>IFERROR(INDEX('показатель 504-п'!E:E,MATCH('УУС'!N446,'показатель 504-п'!T:T,0)),"")</f>
        <v>79</v>
      </c>
      <c r="E446" s="515" t="s">
        <v>1596</v>
      </c>
      <c r="F446" s="503" t="s">
        <v>2389</v>
      </c>
      <c r="G446" s="494" t="str">
        <f>IFERROR(INDEX('УЦН 2.0'!H:H,MATCH('УУС'!N446,'УЦН 2.0'!L:L,0)),"")</f>
        <v/>
      </c>
      <c r="H446" s="494" t="str">
        <f>IFERROR(INDEX('ПРТС'!H:H,MATCH('УУС'!N503,'ПРТС'!P:P,0)),"")</f>
        <v/>
      </c>
      <c r="I446" s="669" t="str">
        <f>IFERROR(INDEX('показатель 504-п'!J:J,MATCH('УУС'!N446,'показатель 504-п'!T:T,0)),"")</f>
        <v xml:space="preserve">4G хор</v>
      </c>
      <c r="J446" s="510" t="s">
        <v>1641</v>
      </c>
      <c r="K446" s="510" t="s">
        <v>156</v>
      </c>
      <c r="L446" s="670" t="s">
        <v>1600</v>
      </c>
      <c r="M446" s="670">
        <v>70182405602052</v>
      </c>
      <c r="N446" s="515">
        <v>1590</v>
      </c>
      <c r="O446" s="379"/>
      <c r="P446" s="379"/>
      <c r="Q446" s="379"/>
      <c r="R446" s="379"/>
      <c r="S446" s="379"/>
      <c r="U446" s="379"/>
      <c r="V446" s="379"/>
    </row>
    <row r="447" ht="14.25">
      <c r="A447" s="502">
        <v>453</v>
      </c>
      <c r="B447" s="503" t="s">
        <v>428</v>
      </c>
      <c r="C447" s="503" t="s">
        <v>2390</v>
      </c>
      <c r="D447" s="515">
        <f>IFERROR(INDEX('показатель 504-п'!E:E,MATCH('УУС'!N447,'показатель 504-п'!T:T,0)),"")</f>
        <v>40</v>
      </c>
      <c r="E447" s="515" t="s">
        <v>1596</v>
      </c>
      <c r="F447" s="503" t="s">
        <v>2391</v>
      </c>
      <c r="G447" s="494" t="str">
        <f>IFERROR(INDEX('УЦН 2.0'!H:H,MATCH('УУС'!N447,'УЦН 2.0'!L:L,0)),"")</f>
        <v/>
      </c>
      <c r="H447" s="494" t="str">
        <f>IFERROR(INDEX('ПРТС'!H:H,MATCH('УУС'!N504,'ПРТС'!P:P,0)),"")</f>
        <v/>
      </c>
      <c r="I447" s="669" t="str">
        <f>IFERROR(INDEX('показатель 504-п'!J:J,MATCH('УУС'!N447,'показатель 504-п'!T:T,0)),"")</f>
        <v xml:space="preserve">4G хор</v>
      </c>
      <c r="J447" s="510" t="s">
        <v>1637</v>
      </c>
      <c r="K447" s="510" t="s">
        <v>2392</v>
      </c>
      <c r="L447" s="670" t="s">
        <v>1600</v>
      </c>
      <c r="M447" s="670">
        <v>70182404604025</v>
      </c>
      <c r="N447" s="515">
        <v>1601</v>
      </c>
      <c r="O447" s="379"/>
      <c r="P447" s="379"/>
      <c r="Q447" s="379"/>
      <c r="R447" s="379"/>
      <c r="S447" s="379"/>
      <c r="T447" s="379"/>
      <c r="U447" s="379"/>
      <c r="V447" s="379"/>
    </row>
    <row r="448" ht="14.25">
      <c r="A448" s="502">
        <v>454</v>
      </c>
      <c r="B448" s="503" t="s">
        <v>428</v>
      </c>
      <c r="C448" s="503" t="s">
        <v>1813</v>
      </c>
      <c r="D448" s="515">
        <f>IFERROR(INDEX('показатель 504-п'!E:E,MATCH('УУС'!N448,'показатель 504-п'!T:T,0)),"")</f>
        <v>120</v>
      </c>
      <c r="E448" s="515" t="s">
        <v>1596</v>
      </c>
      <c r="F448" s="503" t="s">
        <v>2393</v>
      </c>
      <c r="G448" s="494" t="str">
        <f>IFERROR(INDEX('УЦН 2.0'!H:H,MATCH('УУС'!N448,'УЦН 2.0'!L:L,0)),"")</f>
        <v/>
      </c>
      <c r="H448" s="494" t="str">
        <f>IFERROR(INDEX('ПРТС'!H:H,MATCH('УУС'!N506,'ПРТС'!P:P,0)),"")</f>
        <v/>
      </c>
      <c r="I448" s="669" t="str">
        <f>IFERROR(INDEX('показатель 504-п'!J:J,MATCH('УУС'!N448,'показатель 504-п'!T:T,0)),"")</f>
        <v xml:space="preserve">4G хор</v>
      </c>
      <c r="J448" s="510" t="s">
        <v>1637</v>
      </c>
      <c r="K448" s="510" t="s">
        <v>2392</v>
      </c>
      <c r="L448" s="670" t="s">
        <v>1600</v>
      </c>
      <c r="M448" s="670">
        <v>70182404604012</v>
      </c>
      <c r="N448" s="515">
        <v>1607</v>
      </c>
      <c r="O448" s="379"/>
      <c r="P448" s="379"/>
      <c r="Q448" s="379"/>
      <c r="R448" s="379"/>
      <c r="S448" s="379"/>
      <c r="T448" s="379"/>
      <c r="U448" s="379"/>
      <c r="V448" s="379"/>
    </row>
    <row r="449" ht="14.25">
      <c r="A449" s="502">
        <v>455</v>
      </c>
      <c r="B449" s="503" t="s">
        <v>428</v>
      </c>
      <c r="C449" s="503" t="s">
        <v>1917</v>
      </c>
      <c r="D449" s="515">
        <f>IFERROR(INDEX('показатель 504-п'!E:E,MATCH('УУС'!N449,'показатель 504-п'!T:T,0)),"")</f>
        <v>157</v>
      </c>
      <c r="E449" s="515" t="s">
        <v>1596</v>
      </c>
      <c r="F449" s="503" t="s">
        <v>2394</v>
      </c>
      <c r="G449" s="494" t="str">
        <f>IFERROR(INDEX('УЦН 2.0'!H:H,MATCH('УУС'!N449,'УЦН 2.0'!L:L,0)),"")</f>
        <v/>
      </c>
      <c r="H449" s="494" t="str">
        <f>IFERROR(INDEX('ПРТС'!H:H,MATCH('УУС'!N507,'ПРТС'!P:P,0)),"")</f>
        <v/>
      </c>
      <c r="I449" s="669" t="str">
        <f>IFERROR(INDEX('показатель 504-п'!J:J,MATCH('УУС'!N449,'показатель 504-п'!T:T,0)),"")</f>
        <v xml:space="preserve">3G низ</v>
      </c>
      <c r="J449" s="510" t="s">
        <v>1637</v>
      </c>
      <c r="K449" s="510" t="s">
        <v>2392</v>
      </c>
      <c r="L449" s="670" t="s">
        <v>1600</v>
      </c>
      <c r="M449" s="670">
        <v>70182404604020</v>
      </c>
      <c r="N449" s="515">
        <v>1608</v>
      </c>
      <c r="O449" s="379"/>
      <c r="P449" s="379"/>
      <c r="Q449" s="379"/>
      <c r="R449" s="379"/>
      <c r="S449" s="379"/>
      <c r="U449" s="379"/>
      <c r="V449" s="379"/>
    </row>
    <row r="450" ht="14.25">
      <c r="A450" s="502">
        <v>456</v>
      </c>
      <c r="B450" s="503" t="s">
        <v>428</v>
      </c>
      <c r="C450" s="503" t="s">
        <v>2395</v>
      </c>
      <c r="D450" s="515">
        <f>IFERROR(INDEX('показатель 504-п'!E:E,MATCH('УУС'!N450,'показатель 504-п'!T:T,0)),"")</f>
        <v>692</v>
      </c>
      <c r="E450" s="515" t="s">
        <v>1596</v>
      </c>
      <c r="F450" s="503" t="s">
        <v>2396</v>
      </c>
      <c r="G450" s="494" t="str">
        <f>IFERROR(INDEX('УЦН 2.0'!H:H,MATCH('УУС'!N450,'УЦН 2.0'!L:L,0)),"")</f>
        <v/>
      </c>
      <c r="H450" s="494" t="str">
        <f>IFERROR(INDEX('ПРТС'!H:H,MATCH('УУС'!N509,'ПРТС'!P:P,0)),"")</f>
        <v/>
      </c>
      <c r="I450" s="669" t="str">
        <f>IFERROR(INDEX('показатель 504-п'!J:J,MATCH('УУС'!N450,'показатель 504-п'!T:T,0)),"")</f>
        <v xml:space="preserve">4G хор</v>
      </c>
      <c r="J450" s="515" t="s">
        <v>1641</v>
      </c>
      <c r="K450" s="515" t="s">
        <v>2392</v>
      </c>
      <c r="L450" s="670" t="s">
        <v>1603</v>
      </c>
      <c r="M450" s="670">
        <v>70182404604002</v>
      </c>
      <c r="N450" s="515">
        <v>1620</v>
      </c>
      <c r="O450" s="379"/>
      <c r="P450" s="379"/>
      <c r="Q450" s="379"/>
      <c r="R450" s="379"/>
      <c r="S450" s="379"/>
      <c r="U450" s="379"/>
      <c r="V450" s="379"/>
    </row>
    <row r="451" ht="14.25">
      <c r="A451" s="502">
        <v>457</v>
      </c>
      <c r="B451" s="503" t="s">
        <v>2397</v>
      </c>
      <c r="C451" s="503" t="s">
        <v>2398</v>
      </c>
      <c r="D451" s="515">
        <f>IFERROR(INDEX('показатель 504-п'!E:E,MATCH('УУС'!N451,'показатель 504-п'!T:T,0)),"")</f>
        <v>6</v>
      </c>
      <c r="E451" s="515" t="s">
        <v>1596</v>
      </c>
      <c r="F451" s="503" t="s">
        <v>821</v>
      </c>
      <c r="G451" s="494" t="str">
        <f>IFERROR(INDEX('УЦН 2.0'!H:H,MATCH('УУС'!N451,'УЦН 2.0'!L:L,0)),"")</f>
        <v/>
      </c>
      <c r="H451" s="494" t="str">
        <f>IFERROR(INDEX('ПРТС'!H:H,MATCH('УУС'!N510,'ПРТС'!P:P,0)),"")</f>
        <v/>
      </c>
      <c r="I451" s="669" t="str">
        <f>IFERROR(INDEX('показатель 504-п'!J:J,MATCH('УУС'!N451,'показатель 504-п'!T:T,0)),"")</f>
        <v xml:space="preserve">4G хор</v>
      </c>
      <c r="J451" s="515" t="s">
        <v>1637</v>
      </c>
      <c r="K451" s="515" t="s">
        <v>2399</v>
      </c>
      <c r="L451" s="670" t="s">
        <v>1600</v>
      </c>
      <c r="M451" s="670">
        <v>70182400240349</v>
      </c>
      <c r="N451" s="515">
        <v>1630</v>
      </c>
      <c r="O451" s="379"/>
      <c r="P451" s="379"/>
      <c r="Q451" s="379"/>
      <c r="R451" s="379"/>
      <c r="S451" s="379"/>
      <c r="U451" s="379"/>
      <c r="V451" s="379"/>
    </row>
    <row r="452" ht="14.25">
      <c r="A452" s="502">
        <v>458</v>
      </c>
      <c r="B452" s="503" t="s">
        <v>2397</v>
      </c>
      <c r="C452" s="503" t="s">
        <v>2400</v>
      </c>
      <c r="D452" s="515">
        <f>IFERROR(INDEX('показатель 504-п'!E:E,MATCH('УУС'!N452,'показатель 504-п'!T:T,0)),"")</f>
        <v>246</v>
      </c>
      <c r="E452" s="515" t="s">
        <v>1596</v>
      </c>
      <c r="F452" s="503" t="s">
        <v>842</v>
      </c>
      <c r="G452" s="494" t="str">
        <f>IFERROR(INDEX('УЦН 2.0'!H:H,MATCH('УУС'!N452,'УЦН 2.0'!L:L,0)),"")</f>
        <v/>
      </c>
      <c r="H452" s="494" t="str">
        <f>IFERROR(INDEX('ПРТС'!H:H,MATCH('УУС'!N511,'ПРТС'!P:P,0)),"")</f>
        <v/>
      </c>
      <c r="I452" s="669" t="str">
        <f>IFERROR(INDEX('показатель 504-п'!J:J,MATCH('УУС'!N452,'показатель 504-п'!T:T,0)),"")</f>
        <v xml:space="preserve">4G хор</v>
      </c>
      <c r="J452" s="515" t="s">
        <v>1641</v>
      </c>
      <c r="K452" s="515" t="s">
        <v>2399</v>
      </c>
      <c r="L452" s="670" t="s">
        <v>1603</v>
      </c>
      <c r="M452" s="670">
        <v>70182405302026</v>
      </c>
      <c r="N452" s="515">
        <v>1634</v>
      </c>
      <c r="O452" s="379"/>
      <c r="P452" s="379"/>
      <c r="Q452" s="379"/>
      <c r="R452" s="379"/>
      <c r="S452" s="379"/>
      <c r="U452" s="379"/>
      <c r="V452" s="379"/>
    </row>
    <row r="453" ht="28.5">
      <c r="A453" s="502">
        <v>459</v>
      </c>
      <c r="B453" s="503" t="s">
        <v>2397</v>
      </c>
      <c r="C453" s="503" t="s">
        <v>2401</v>
      </c>
      <c r="D453" s="515">
        <f>IFERROR(INDEX('показатель 504-п'!E:E,MATCH('УУС'!N453,'показатель 504-п'!T:T,0)),"")</f>
        <v>143</v>
      </c>
      <c r="E453" s="515" t="s">
        <v>1596</v>
      </c>
      <c r="F453" s="503" t="s">
        <v>2402</v>
      </c>
      <c r="G453" s="494" t="str">
        <f>IFERROR(INDEX('УЦН 2.0'!H:H,MATCH('УУС'!N453,'УЦН 2.0'!L:L,0)),"")</f>
        <v/>
      </c>
      <c r="H453" s="494" t="str">
        <f>IFERROR(INDEX('ПРТС'!H:H,MATCH('УУС'!N512,'ПРТС'!P:P,0)),"")</f>
        <v/>
      </c>
      <c r="I453" s="669" t="str">
        <f>IFERROR(INDEX('показатель 504-п'!J:J,MATCH('УУС'!N453,'показатель 504-п'!T:T,0)),"")</f>
        <v xml:space="preserve">4G низ</v>
      </c>
      <c r="J453" s="515" t="s">
        <v>1641</v>
      </c>
      <c r="K453" s="515" t="s">
        <v>2399</v>
      </c>
      <c r="L453" s="670" t="s">
        <v>1603</v>
      </c>
      <c r="M453" s="670">
        <v>70182405302030</v>
      </c>
      <c r="N453" s="515">
        <v>1640</v>
      </c>
      <c r="O453" s="379"/>
      <c r="P453" s="379"/>
      <c r="Q453" s="379"/>
      <c r="R453" s="379"/>
      <c r="S453" s="379"/>
      <c r="U453" s="379"/>
      <c r="V453" s="379"/>
    </row>
    <row r="454" ht="28.5">
      <c r="A454" s="502">
        <v>460</v>
      </c>
      <c r="B454" s="503" t="s">
        <v>2397</v>
      </c>
      <c r="C454" s="503" t="s">
        <v>2403</v>
      </c>
      <c r="D454" s="515">
        <f>IFERROR(INDEX('показатель 504-п'!E:E,MATCH('УУС'!N454,'показатель 504-п'!T:T,0)),"")</f>
        <v>383</v>
      </c>
      <c r="E454" s="515" t="s">
        <v>1596</v>
      </c>
      <c r="F454" s="503" t="s">
        <v>2404</v>
      </c>
      <c r="G454" s="494" t="str">
        <f>IFERROR(INDEX('УЦН 2.0'!H:H,MATCH('УУС'!N454,'УЦН 2.0'!L:L,0)),"")</f>
        <v/>
      </c>
      <c r="H454" s="494" t="str">
        <f>IFERROR(INDEX('ПРТС'!H:H,MATCH('УУС'!N513,'ПРТС'!P:P,0)),"")</f>
        <v/>
      </c>
      <c r="I454" s="669" t="str">
        <f>IFERROR(INDEX('показатель 504-п'!J:J,MATCH('УУС'!N454,'показатель 504-п'!T:T,0)),"")</f>
        <v xml:space="preserve">4G низ</v>
      </c>
      <c r="J454" s="515" t="s">
        <v>1641</v>
      </c>
      <c r="K454" s="515" t="s">
        <v>2399</v>
      </c>
      <c r="L454" s="670" t="s">
        <v>1603</v>
      </c>
      <c r="M454" s="670">
        <v>70182405302033</v>
      </c>
      <c r="N454" s="515">
        <v>1643</v>
      </c>
      <c r="O454" s="379"/>
      <c r="P454" s="379"/>
      <c r="Q454" s="379"/>
      <c r="R454" s="379"/>
      <c r="S454" s="379"/>
      <c r="U454" s="379"/>
      <c r="V454" s="379"/>
    </row>
    <row r="455" ht="28.5">
      <c r="A455" s="502">
        <v>461</v>
      </c>
      <c r="B455" s="503" t="s">
        <v>2397</v>
      </c>
      <c r="C455" s="503" t="s">
        <v>2405</v>
      </c>
      <c r="D455" s="515">
        <f>IFERROR(INDEX('показатель 504-п'!E:E,MATCH('УУС'!N455,'показатель 504-п'!T:T,0)),"")</f>
        <v>277</v>
      </c>
      <c r="E455" s="515" t="s">
        <v>1596</v>
      </c>
      <c r="F455" s="503" t="s">
        <v>865</v>
      </c>
      <c r="G455" s="494" t="str">
        <f>IFERROR(INDEX('УЦН 2.0'!H:H,MATCH('УУС'!N455,'УЦН 2.0'!L:L,0)),"")</f>
        <v/>
      </c>
      <c r="H455" s="494" t="str">
        <f>IFERROR(INDEX('ПРТС'!H:H,MATCH('УУС'!N515,'ПРТС'!P:P,0)),"")</f>
        <v/>
      </c>
      <c r="I455" s="669" t="str">
        <f>IFERROR(INDEX('показатель 504-п'!J:J,MATCH('УУС'!N455,'показатель 504-п'!T:T,0)),"")</f>
        <v xml:space="preserve">4G хор</v>
      </c>
      <c r="J455" s="515" t="s">
        <v>1641</v>
      </c>
      <c r="K455" s="515" t="s">
        <v>2399</v>
      </c>
      <c r="L455" s="670" t="s">
        <v>1603</v>
      </c>
      <c r="M455" s="670">
        <v>70182405302027</v>
      </c>
      <c r="N455" s="515">
        <v>1649</v>
      </c>
      <c r="O455" s="379"/>
      <c r="P455" s="379"/>
      <c r="Q455" s="379"/>
      <c r="R455" s="379"/>
      <c r="S455" s="379"/>
      <c r="U455" s="379"/>
      <c r="V455" s="379"/>
    </row>
    <row r="456" ht="28.5">
      <c r="A456" s="502">
        <v>462</v>
      </c>
      <c r="B456" s="503" t="s">
        <v>2397</v>
      </c>
      <c r="C456" s="503" t="s">
        <v>1620</v>
      </c>
      <c r="D456" s="515">
        <f>IFERROR(INDEX('показатель 504-п'!E:E,MATCH('УУС'!N456,'показатель 504-п'!T:T,0)),"")</f>
        <v>159</v>
      </c>
      <c r="E456" s="515" t="s">
        <v>1596</v>
      </c>
      <c r="F456" s="503" t="s">
        <v>2406</v>
      </c>
      <c r="G456" s="494" t="str">
        <f>IFERROR(INDEX('УЦН 2.0'!H:H,MATCH('УУС'!N456,'УЦН 2.0'!L:L,0)),"")</f>
        <v/>
      </c>
      <c r="H456" s="494" t="str">
        <f>IFERROR(INDEX('ПРТС'!H:H,MATCH('УУС'!N517,'ПРТС'!P:P,0)),"")</f>
        <v/>
      </c>
      <c r="I456" s="669" t="str">
        <f>IFERROR(INDEX('показатель 504-п'!J:J,MATCH('УУС'!N456,'показатель 504-п'!T:T,0)),"")</f>
        <v xml:space="preserve">4G хор</v>
      </c>
      <c r="J456" s="515" t="s">
        <v>1641</v>
      </c>
      <c r="K456" s="515" t="s">
        <v>2399</v>
      </c>
      <c r="L456" s="670" t="s">
        <v>1603</v>
      </c>
      <c r="M456" s="670">
        <v>70182405302037</v>
      </c>
      <c r="N456" s="515">
        <v>1651</v>
      </c>
      <c r="O456" s="379"/>
      <c r="P456" s="379"/>
      <c r="Q456" s="379"/>
      <c r="R456" s="379"/>
      <c r="S456" s="379"/>
      <c r="U456" s="379"/>
      <c r="V456" s="379"/>
    </row>
    <row r="457" ht="28.5">
      <c r="A457" s="502">
        <v>463</v>
      </c>
      <c r="B457" s="503" t="s">
        <v>2397</v>
      </c>
      <c r="C457" s="503" t="s">
        <v>2407</v>
      </c>
      <c r="D457" s="515">
        <f>IFERROR(INDEX('показатель 504-п'!E:E,MATCH('УУС'!N457,'показатель 504-п'!T:T,0)),"")</f>
        <v>626</v>
      </c>
      <c r="E457" s="515" t="s">
        <v>1596</v>
      </c>
      <c r="F457" s="503" t="s">
        <v>2408</v>
      </c>
      <c r="G457" s="494" t="str">
        <f>IFERROR(INDEX('УЦН 2.0'!H:H,MATCH('УУС'!N457,'УЦН 2.0'!L:L,0)),"")</f>
        <v/>
      </c>
      <c r="H457" s="494" t="str">
        <f>IFERROR(INDEX('ПРТС'!H:H,MATCH('УУС'!N518,'ПРТС'!P:P,0)),"")</f>
        <v/>
      </c>
      <c r="I457" s="669" t="str">
        <f>IFERROR(INDEX('показатель 504-п'!J:J,MATCH('УУС'!N457,'показатель 504-п'!T:T,0)),"")</f>
        <v xml:space="preserve">4G хор</v>
      </c>
      <c r="J457" s="515" t="s">
        <v>1641</v>
      </c>
      <c r="K457" s="515" t="s">
        <v>2399</v>
      </c>
      <c r="L457" s="670" t="s">
        <v>1603</v>
      </c>
      <c r="M457" s="670">
        <v>70182405302031</v>
      </c>
      <c r="N457" s="515">
        <v>1652</v>
      </c>
      <c r="O457" s="379"/>
      <c r="P457" s="379"/>
      <c r="Q457" s="379"/>
      <c r="R457" s="379"/>
      <c r="S457" s="379"/>
      <c r="U457" s="379"/>
      <c r="V457" s="379"/>
    </row>
    <row r="458" ht="28.5">
      <c r="A458" s="502">
        <v>464</v>
      </c>
      <c r="B458" s="503" t="s">
        <v>2397</v>
      </c>
      <c r="C458" s="503" t="s">
        <v>2409</v>
      </c>
      <c r="D458" s="515">
        <f>IFERROR(INDEX('показатель 504-п'!E:E,MATCH('УУС'!N458,'показатель 504-п'!T:T,0)),"")</f>
        <v>199</v>
      </c>
      <c r="E458" s="515" t="s">
        <v>1596</v>
      </c>
      <c r="F458" s="503" t="s">
        <v>2410</v>
      </c>
      <c r="G458" s="494" t="str">
        <f>IFERROR(INDEX('УЦН 2.0'!H:H,MATCH('УУС'!N458,'УЦН 2.0'!L:L,0)),"")</f>
        <v/>
      </c>
      <c r="H458" s="494" t="str">
        <f>IFERROR(INDEX('ПРТС'!H:H,MATCH('УУС'!N519,'ПРТС'!P:P,0)),"")</f>
        <v/>
      </c>
      <c r="I458" s="669" t="str">
        <f>IFERROR(INDEX('показатель 504-п'!J:J,MATCH('УУС'!N458,'показатель 504-п'!T:T,0)),"")</f>
        <v xml:space="preserve">4G хор</v>
      </c>
      <c r="J458" s="515" t="s">
        <v>1641</v>
      </c>
      <c r="K458" s="515" t="s">
        <v>2399</v>
      </c>
      <c r="L458" s="670" t="s">
        <v>1603</v>
      </c>
      <c r="M458" s="670">
        <v>70182405302015</v>
      </c>
      <c r="N458" s="515">
        <v>1653</v>
      </c>
      <c r="O458" s="379"/>
      <c r="P458" s="379"/>
      <c r="Q458" s="379"/>
      <c r="R458" s="379"/>
      <c r="S458" s="379"/>
      <c r="U458" s="379"/>
      <c r="V458" s="379"/>
    </row>
    <row r="459" ht="28.5">
      <c r="A459" s="502">
        <v>465</v>
      </c>
      <c r="B459" s="503" t="s">
        <v>2397</v>
      </c>
      <c r="C459" s="503" t="s">
        <v>2411</v>
      </c>
      <c r="D459" s="515">
        <f>IFERROR(INDEX('показатель 504-п'!E:E,MATCH('УУС'!N459,'показатель 504-п'!T:T,0)),"")</f>
        <v>138</v>
      </c>
      <c r="E459" s="515" t="s">
        <v>1596</v>
      </c>
      <c r="F459" s="503" t="s">
        <v>2412</v>
      </c>
      <c r="G459" s="494" t="str">
        <f>IFERROR(INDEX('УЦН 2.0'!H:H,MATCH('УУС'!N459,'УЦН 2.0'!L:L,0)),"")</f>
        <v/>
      </c>
      <c r="H459" s="494" t="str">
        <f>IFERROR(INDEX('ПРТС'!H:H,MATCH('УУС'!N522,'ПРТС'!P:P,0)),"")</f>
        <v/>
      </c>
      <c r="I459" s="669" t="str">
        <f>IFERROR(INDEX('показатель 504-п'!J:J,MATCH('УУС'!N459,'показатель 504-п'!T:T,0)),"")</f>
        <v xml:space="preserve">4G хор</v>
      </c>
      <c r="J459" s="515" t="s">
        <v>1641</v>
      </c>
      <c r="K459" s="515" t="s">
        <v>2399</v>
      </c>
      <c r="L459" s="670" t="s">
        <v>1603</v>
      </c>
      <c r="M459" s="670">
        <v>70182400240350</v>
      </c>
      <c r="N459" s="515">
        <v>1659</v>
      </c>
      <c r="O459" s="379"/>
      <c r="P459" s="379"/>
      <c r="Q459" s="379"/>
      <c r="R459" s="379"/>
      <c r="S459" s="379"/>
      <c r="U459" s="379"/>
      <c r="V459" s="379"/>
    </row>
    <row r="460" ht="28.5">
      <c r="A460" s="502">
        <v>466</v>
      </c>
      <c r="B460" s="503" t="s">
        <v>2397</v>
      </c>
      <c r="C460" s="503" t="s">
        <v>2413</v>
      </c>
      <c r="D460" s="515">
        <f>IFERROR(INDEX('показатель 504-п'!E:E,MATCH('УУС'!N460,'показатель 504-п'!T:T,0)),"")</f>
        <v>239</v>
      </c>
      <c r="E460" s="515" t="s">
        <v>1596</v>
      </c>
      <c r="F460" s="503" t="s">
        <v>2414</v>
      </c>
      <c r="G460" s="494" t="str">
        <f>IFERROR(INDEX('УЦН 2.0'!H:H,MATCH('УУС'!N460,'УЦН 2.0'!L:L,0)),"")</f>
        <v/>
      </c>
      <c r="H460" s="494" t="str">
        <f>IFERROR(INDEX('ПРТС'!H:H,MATCH('УУС'!N525,'ПРТС'!P:P,0)),"")</f>
        <v/>
      </c>
      <c r="I460" s="669" t="str">
        <f>IFERROR(INDEX('показатель 504-п'!J:J,MATCH('УУС'!N460,'показатель 504-п'!T:T,0)),"")</f>
        <v xml:space="preserve">4G хор</v>
      </c>
      <c r="J460" s="515" t="s">
        <v>1641</v>
      </c>
      <c r="K460" s="515" t="s">
        <v>2399</v>
      </c>
      <c r="L460" s="670" t="s">
        <v>1603</v>
      </c>
      <c r="M460" s="670">
        <v>70182405302022</v>
      </c>
      <c r="N460" s="515">
        <v>1666</v>
      </c>
      <c r="O460" s="379"/>
      <c r="P460" s="379"/>
      <c r="Q460" s="379"/>
      <c r="R460" s="379"/>
      <c r="S460" s="379"/>
      <c r="T460" s="379"/>
      <c r="U460" s="379"/>
      <c r="V460" s="379"/>
    </row>
    <row r="461" ht="28.5">
      <c r="A461" s="502">
        <v>467</v>
      </c>
      <c r="B461" s="503" t="s">
        <v>447</v>
      </c>
      <c r="C461" s="503" t="s">
        <v>2415</v>
      </c>
      <c r="D461" s="515">
        <f>IFERROR(INDEX('показатель 504-п'!E:E,MATCH('УУС'!N461,'показатель 504-п'!T:T,0)),"")</f>
        <v>129</v>
      </c>
      <c r="E461" s="515" t="s">
        <v>1596</v>
      </c>
      <c r="F461" s="503" t="s">
        <v>2416</v>
      </c>
      <c r="G461" s="494">
        <f>IFERROR(INDEX('УЦН 2.0'!H:H,MATCH('УУС'!N461,'УЦН 2.0'!L:L,0)),"")</f>
        <v>2024</v>
      </c>
      <c r="H461" s="494" t="str">
        <f>IFERROR(INDEX('ПРТС'!H:H,MATCH('УУС'!N526,'ПРТС'!P:P,0)),"")</f>
        <v/>
      </c>
      <c r="I461" s="669" t="str">
        <f>IFERROR(INDEX('показатель 504-п'!J:J,MATCH('УУС'!N461,'показатель 504-п'!T:T,0)),"")</f>
        <v xml:space="preserve">2G низ</v>
      </c>
      <c r="J461" s="515" t="s">
        <v>1641</v>
      </c>
      <c r="K461" s="515" t="s">
        <v>2417</v>
      </c>
      <c r="L461" s="670" t="s">
        <v>1603</v>
      </c>
      <c r="M461" s="670">
        <v>70182403901025</v>
      </c>
      <c r="N461" s="515">
        <v>1670</v>
      </c>
      <c r="O461" s="379"/>
      <c r="P461" s="379"/>
      <c r="Q461" s="379"/>
      <c r="R461" s="379"/>
      <c r="S461" s="379"/>
      <c r="U461" s="379"/>
      <c r="V461" s="379"/>
    </row>
    <row r="462" ht="14.25">
      <c r="A462" s="502">
        <v>468</v>
      </c>
      <c r="B462" s="503" t="s">
        <v>447</v>
      </c>
      <c r="C462" s="503" t="s">
        <v>2418</v>
      </c>
      <c r="D462" s="515">
        <f>IFERROR(INDEX('показатель 504-п'!E:E,MATCH('УУС'!N462,'показатель 504-п'!T:T,0)),"")</f>
        <v>117</v>
      </c>
      <c r="E462" s="515" t="s">
        <v>1596</v>
      </c>
      <c r="F462" s="503" t="s">
        <v>818</v>
      </c>
      <c r="G462" s="494" t="str">
        <f>IFERROR(INDEX('УЦН 2.0'!H:H,MATCH('УУС'!N462,'УЦН 2.0'!L:L,0)),"")</f>
        <v/>
      </c>
      <c r="H462" s="494" t="str">
        <f>IFERROR(INDEX('ПРТС'!H:H,MATCH('УУС'!N528,'ПРТС'!P:P,0)),"")</f>
        <v/>
      </c>
      <c r="I462" s="669" t="str">
        <f>IFERROR(INDEX('показатель 504-п'!J:J,MATCH('УУС'!N462,'показатель 504-п'!T:T,0)),"")</f>
        <v xml:space="preserve">2G низ</v>
      </c>
      <c r="J462" s="668" t="s">
        <v>1641</v>
      </c>
      <c r="K462" s="515" t="s">
        <v>2417</v>
      </c>
      <c r="L462" s="670" t="s">
        <v>1603</v>
      </c>
      <c r="M462" s="670">
        <v>70182403901014</v>
      </c>
      <c r="N462" s="515">
        <v>1683</v>
      </c>
      <c r="O462" s="379"/>
      <c r="P462" s="379"/>
      <c r="Q462" s="379"/>
      <c r="R462" s="379"/>
      <c r="S462" s="379"/>
      <c r="T462" s="379"/>
      <c r="U462" s="379"/>
      <c r="V462" s="379"/>
    </row>
    <row r="463" ht="14.25">
      <c r="A463" s="502">
        <v>469</v>
      </c>
      <c r="B463" s="503" t="s">
        <v>447</v>
      </c>
      <c r="C463" s="503" t="s">
        <v>2419</v>
      </c>
      <c r="D463" s="515">
        <f>IFERROR(INDEX('показатель 504-п'!E:E,MATCH('УУС'!N463,'показатель 504-п'!T:T,0)),"")</f>
        <v>298</v>
      </c>
      <c r="E463" s="515" t="s">
        <v>1596</v>
      </c>
      <c r="F463" s="503" t="s">
        <v>945</v>
      </c>
      <c r="G463" s="494" t="str">
        <f>IFERROR(INDEX('УЦН 2.0'!H:H,MATCH('УУС'!N463,'УЦН 2.0'!L:L,0)),"")</f>
        <v/>
      </c>
      <c r="H463" s="494" t="str">
        <f>IFERROR(INDEX('ПРТС'!H:H,MATCH('УУС'!N529,'ПРТС'!P:P,0)),"")</f>
        <v/>
      </c>
      <c r="I463" s="669" t="str">
        <f>IFERROR(INDEX('показатель 504-п'!J:J,MATCH('УУС'!N463,'показатель 504-п'!T:T,0)),"")</f>
        <v xml:space="preserve">2G низ</v>
      </c>
      <c r="J463" s="515" t="s">
        <v>1641</v>
      </c>
      <c r="K463" s="515" t="s">
        <v>2417</v>
      </c>
      <c r="L463" s="670" t="s">
        <v>1603</v>
      </c>
      <c r="M463" s="670">
        <v>70182403901020</v>
      </c>
      <c r="N463" s="515">
        <v>1685</v>
      </c>
      <c r="O463" s="379"/>
      <c r="P463" s="379"/>
      <c r="Q463" s="379"/>
      <c r="R463" s="379"/>
      <c r="S463" s="379"/>
      <c r="T463" s="379"/>
      <c r="U463" s="379"/>
      <c r="V463" s="379"/>
    </row>
    <row r="464" ht="14.25">
      <c r="A464" s="502">
        <v>470</v>
      </c>
      <c r="B464" s="503" t="s">
        <v>447</v>
      </c>
      <c r="C464" s="503" t="s">
        <v>2420</v>
      </c>
      <c r="D464" s="515">
        <f>IFERROR(INDEX('показатель 504-п'!E:E,MATCH('УУС'!N464,'показатель 504-п'!T:T,0)),"")</f>
        <v>5</v>
      </c>
      <c r="E464" s="515" t="s">
        <v>1596</v>
      </c>
      <c r="F464" s="503" t="s">
        <v>2421</v>
      </c>
      <c r="G464" s="494" t="str">
        <f>IFERROR(INDEX('УЦН 2.0'!H:H,MATCH('УУС'!N464,'УЦН 2.0'!L:L,0)),"")</f>
        <v/>
      </c>
      <c r="H464" s="494" t="str">
        <f>IFERROR(INDEX('ПРТС'!H:H,MATCH('УУС'!N531,'ПРТС'!P:P,0)),"")</f>
        <v/>
      </c>
      <c r="I464" s="669" t="str">
        <f>IFERROR(INDEX('показатель 504-п'!J:J,MATCH('УУС'!N464,'показатель 504-п'!T:T,0)),"")</f>
        <v>-</v>
      </c>
      <c r="J464" s="515" t="s">
        <v>1637</v>
      </c>
      <c r="K464" s="515" t="s">
        <v>2417</v>
      </c>
      <c r="L464" s="670" t="s">
        <v>1600</v>
      </c>
      <c r="M464" s="670">
        <v>70182403901016</v>
      </c>
      <c r="N464" s="515">
        <v>1690</v>
      </c>
      <c r="O464" s="379"/>
      <c r="P464" s="379"/>
      <c r="Q464" s="379"/>
      <c r="R464" s="379"/>
      <c r="S464" s="379"/>
      <c r="U464" s="379"/>
      <c r="V464" s="379"/>
    </row>
    <row r="465" ht="14.25">
      <c r="A465" s="502">
        <v>471</v>
      </c>
      <c r="B465" s="503" t="s">
        <v>1091</v>
      </c>
      <c r="C465" s="503" t="s">
        <v>2422</v>
      </c>
      <c r="D465" s="515">
        <f>IFERROR(INDEX('показатель 504-п'!E:E,MATCH('УУС'!N465,'показатель 504-п'!T:T,0)),"")</f>
        <v>129</v>
      </c>
      <c r="E465" s="515" t="s">
        <v>1607</v>
      </c>
      <c r="F465" s="503" t="s">
        <v>2423</v>
      </c>
      <c r="G465" s="494" t="str">
        <f>IFERROR(INDEX('УЦН 2.0'!H:H,MATCH('УУС'!N465,'УЦН 2.0'!L:L,0)),"")</f>
        <v/>
      </c>
      <c r="H465" s="494" t="str">
        <f>IFERROR(INDEX('ПРТС'!H:H,MATCH('УУС'!N533,'ПРТС'!P:P,0)),"")</f>
        <v/>
      </c>
      <c r="I465" s="669" t="str">
        <f>IFERROR(INDEX('показатель 504-п'!J:J,MATCH('УУС'!N465,'показатель 504-п'!T:T,0)),"")</f>
        <v>-</v>
      </c>
      <c r="J465" s="515" t="s">
        <v>1637</v>
      </c>
      <c r="K465" s="515" t="s">
        <v>156</v>
      </c>
      <c r="L465" s="670" t="s">
        <v>1608</v>
      </c>
      <c r="M465" s="670">
        <v>6012400001006</v>
      </c>
      <c r="N465" s="508">
        <v>1702</v>
      </c>
      <c r="O465" s="379"/>
      <c r="P465" s="379"/>
      <c r="Q465" s="379"/>
      <c r="R465" s="379"/>
      <c r="S465" s="379"/>
      <c r="U465" s="379"/>
      <c r="V465" s="379"/>
    </row>
    <row r="466" ht="14.25">
      <c r="A466" s="502">
        <v>472</v>
      </c>
      <c r="B466" s="503" t="s">
        <v>2424</v>
      </c>
      <c r="C466" s="503" t="s">
        <v>2425</v>
      </c>
      <c r="D466" s="515">
        <f>IFERROR(INDEX('показатель 504-п'!E:E,MATCH('УУС'!N466,'показатель 504-п'!T:T,0)),"")</f>
        <v>198</v>
      </c>
      <c r="E466" s="515" t="s">
        <v>1607</v>
      </c>
      <c r="F466" s="503" t="s">
        <v>864</v>
      </c>
      <c r="G466" s="494" t="str">
        <f>IFERROR(INDEX('УЦН 2.0'!H:H,MATCH('УУС'!N466,'УЦН 2.0'!L:L,0)),"")</f>
        <v/>
      </c>
      <c r="H466" s="494" t="str">
        <f>IFERROR(INDEX('ПРТС'!H:H,MATCH('УУС'!N534,'ПРТС'!P:P,0)),"")</f>
        <v/>
      </c>
      <c r="I466" s="669" t="str">
        <f>IFERROR(INDEX('показатель 504-п'!J:J,MATCH('УУС'!N466,'показатель 504-п'!T:T,0)),"")</f>
        <v>-</v>
      </c>
      <c r="J466" s="515" t="s">
        <v>2426</v>
      </c>
      <c r="K466" s="515" t="s">
        <v>156</v>
      </c>
      <c r="L466" s="670" t="s">
        <v>1608</v>
      </c>
      <c r="M466" s="670">
        <v>6012400001017</v>
      </c>
      <c r="N466" s="508">
        <v>1703</v>
      </c>
      <c r="O466" s="379"/>
      <c r="P466" s="379"/>
      <c r="Q466" s="379"/>
      <c r="R466" s="379"/>
      <c r="S466" s="379"/>
      <c r="U466" s="379"/>
      <c r="V466" s="379"/>
    </row>
    <row r="467" ht="14.25">
      <c r="A467" s="502">
        <v>473</v>
      </c>
      <c r="B467" s="503" t="s">
        <v>1091</v>
      </c>
      <c r="C467" s="503" t="s">
        <v>2427</v>
      </c>
      <c r="D467" s="515">
        <f>IFERROR(INDEX('показатель 504-п'!E:E,MATCH('УУС'!N467,'показатель 504-п'!T:T,0)),"")</f>
        <v>141</v>
      </c>
      <c r="E467" s="515" t="s">
        <v>1607</v>
      </c>
      <c r="F467" s="503" t="s">
        <v>2428</v>
      </c>
      <c r="G467" s="494" t="str">
        <f>IFERROR(INDEX('УЦН 2.0'!H:H,MATCH('УУС'!N467,'УЦН 2.0'!L:L,0)),"")</f>
        <v/>
      </c>
      <c r="H467" s="494" t="str">
        <f>IFERROR(INDEX('ПРТС'!H:H,MATCH('УУС'!N535,'ПРТС'!P:P,0)),"")</f>
        <v/>
      </c>
      <c r="I467" s="669" t="str">
        <f>IFERROR(INDEX('показатель 504-п'!J:J,MATCH('УУС'!N467,'показатель 504-п'!T:T,0)),"")</f>
        <v>-</v>
      </c>
      <c r="J467" s="668" t="s">
        <v>2426</v>
      </c>
      <c r="K467" s="515" t="s">
        <v>156</v>
      </c>
      <c r="L467" s="670" t="s">
        <v>1608</v>
      </c>
      <c r="M467" s="670">
        <v>6012400001005</v>
      </c>
      <c r="N467" s="508">
        <v>1704</v>
      </c>
      <c r="O467" s="379"/>
      <c r="P467" s="379"/>
      <c r="Q467" s="379"/>
      <c r="R467" s="379"/>
      <c r="S467" s="379"/>
      <c r="T467" s="379"/>
      <c r="U467" s="379"/>
      <c r="V467" s="379"/>
    </row>
    <row r="468" ht="14.25">
      <c r="A468" s="502">
        <v>474</v>
      </c>
      <c r="B468" s="503" t="s">
        <v>1091</v>
      </c>
      <c r="C468" s="503" t="s">
        <v>2429</v>
      </c>
      <c r="D468" s="515">
        <f>IFERROR(INDEX('показатель 504-п'!E:E,MATCH('УУС'!N468,'показатель 504-п'!T:T,0)),"")</f>
        <v>36</v>
      </c>
      <c r="E468" s="515" t="s">
        <v>1607</v>
      </c>
      <c r="F468" s="503" t="s">
        <v>2430</v>
      </c>
      <c r="G468" s="494" t="str">
        <f>IFERROR(INDEX('УЦН 2.0'!H:H,MATCH('УУС'!N468,'УЦН 2.0'!L:L,0)),"")</f>
        <v/>
      </c>
      <c r="H468" s="494" t="str">
        <f>IFERROR(INDEX('ПРТС'!H:H,MATCH('УУС'!N536,'ПРТС'!P:P,0)),"")</f>
        <v/>
      </c>
      <c r="I468" s="669" t="str">
        <f>IFERROR(INDEX('показатель 504-п'!J:J,MATCH('УУС'!N468,'показатель 504-п'!T:T,0)),"")</f>
        <v>-</v>
      </c>
      <c r="J468" s="515" t="s">
        <v>2426</v>
      </c>
      <c r="K468" s="515" t="s">
        <v>156</v>
      </c>
      <c r="L468" s="670" t="s">
        <v>1608</v>
      </c>
      <c r="M468" s="670">
        <v>6012400001009</v>
      </c>
      <c r="N468" s="508">
        <v>1705</v>
      </c>
      <c r="O468" s="379"/>
      <c r="P468" s="379"/>
      <c r="Q468" s="379"/>
      <c r="R468" s="379"/>
      <c r="S468" s="379"/>
      <c r="U468" s="379"/>
      <c r="V468" s="379"/>
    </row>
    <row r="469" ht="14.25">
      <c r="A469" s="502">
        <v>475</v>
      </c>
      <c r="B469" s="503" t="s">
        <v>1091</v>
      </c>
      <c r="C469" s="503" t="s">
        <v>2431</v>
      </c>
      <c r="D469" s="515">
        <f>IFERROR(INDEX('показатель 504-п'!E:E,MATCH('УУС'!N469,'показатель 504-п'!T:T,0)),"")</f>
        <v>76</v>
      </c>
      <c r="E469" s="515" t="s">
        <v>1607</v>
      </c>
      <c r="F469" s="503" t="s">
        <v>2432</v>
      </c>
      <c r="G469" s="494" t="str">
        <f>IFERROR(INDEX('УЦН 2.0'!H:H,MATCH('УУС'!N469,'УЦН 2.0'!L:L,0)),"")</f>
        <v/>
      </c>
      <c r="H469" s="494" t="str">
        <f>IFERROR(INDEX('ПРТС'!H:H,MATCH('УУС'!N537,'ПРТС'!P:P,0)),"")</f>
        <v/>
      </c>
      <c r="I469" s="669" t="str">
        <f>IFERROR(INDEX('показатель 504-п'!J:J,MATCH('УУС'!N469,'показатель 504-п'!T:T,0)),"")</f>
        <v>-</v>
      </c>
      <c r="J469" s="515" t="s">
        <v>1637</v>
      </c>
      <c r="K469" s="515" t="s">
        <v>156</v>
      </c>
      <c r="L469" s="670" t="s">
        <v>1608</v>
      </c>
      <c r="M469" s="670">
        <v>6012400001010</v>
      </c>
      <c r="N469" s="508">
        <v>1706</v>
      </c>
      <c r="O469" s="379"/>
      <c r="P469" s="379"/>
      <c r="Q469" s="379"/>
      <c r="R469" s="379"/>
      <c r="S469" s="379"/>
      <c r="U469" s="379"/>
      <c r="V469" s="379"/>
    </row>
    <row r="470" ht="14.25">
      <c r="A470" s="502">
        <v>476</v>
      </c>
      <c r="B470" s="503" t="s">
        <v>2424</v>
      </c>
      <c r="C470" s="503" t="s">
        <v>2433</v>
      </c>
      <c r="D470" s="515">
        <f>IFERROR(INDEX('показатель 504-п'!E:E,MATCH('УУС'!N470,'показатель 504-п'!T:T,0)),"")</f>
        <v>141</v>
      </c>
      <c r="E470" s="515" t="s">
        <v>1607</v>
      </c>
      <c r="F470" s="503" t="s">
        <v>2434</v>
      </c>
      <c r="G470" s="494" t="str">
        <f>IFERROR(INDEX('УЦН 2.0'!H:H,MATCH('УУС'!N470,'УЦН 2.0'!L:L,0)),"")</f>
        <v/>
      </c>
      <c r="H470" s="494" t="str">
        <f>IFERROR(INDEX('ПРТС'!H:H,MATCH('УУС'!N538,'ПРТС'!P:P,0)),"")</f>
        <v/>
      </c>
      <c r="I470" s="669" t="str">
        <f>IFERROR(INDEX('показатель 504-п'!J:J,MATCH('УУС'!N470,'показатель 504-п'!T:T,0)),"")</f>
        <v>-</v>
      </c>
      <c r="J470" s="515" t="s">
        <v>2426</v>
      </c>
      <c r="K470" s="515" t="s">
        <v>156</v>
      </c>
      <c r="L470" s="670" t="e">
        <v>#N/A</v>
      </c>
      <c r="M470" s="699" t="e">
        <v>#N/A</v>
      </c>
      <c r="N470" s="508">
        <v>1707</v>
      </c>
      <c r="O470" s="379"/>
      <c r="P470" s="379"/>
      <c r="Q470" s="379"/>
      <c r="R470" s="379"/>
      <c r="S470" s="379"/>
      <c r="U470" s="379"/>
      <c r="V470" s="379"/>
    </row>
    <row r="471" ht="14.25">
      <c r="A471" s="502">
        <v>477</v>
      </c>
      <c r="B471" s="503" t="s">
        <v>1091</v>
      </c>
      <c r="C471" s="503" t="s">
        <v>2435</v>
      </c>
      <c r="D471" s="515">
        <f>IFERROR(INDEX('показатель 504-п'!E:E,MATCH('УУС'!N471,'показатель 504-п'!T:T,0)),"")</f>
        <v>15</v>
      </c>
      <c r="E471" s="515" t="s">
        <v>1607</v>
      </c>
      <c r="F471" s="503" t="s">
        <v>2352</v>
      </c>
      <c r="G471" s="494" t="str">
        <f>IFERROR(INDEX('УЦН 2.0'!H:H,MATCH('УУС'!N471,'УЦН 2.0'!L:L,0)),"")</f>
        <v/>
      </c>
      <c r="H471" s="494" t="str">
        <f>IFERROR(INDEX('ПРТС'!H:H,MATCH('УУС'!N539,'ПРТС'!P:P,0)),"")</f>
        <v/>
      </c>
      <c r="I471" s="669" t="str">
        <f>IFERROR(INDEX('показатель 504-п'!J:J,MATCH('УУС'!N471,'показатель 504-п'!T:T,0)),"")</f>
        <v>-</v>
      </c>
      <c r="J471" s="515" t="s">
        <v>1637</v>
      </c>
      <c r="K471" s="515" t="s">
        <v>156</v>
      </c>
      <c r="L471" s="670" t="s">
        <v>1608</v>
      </c>
      <c r="M471" s="670">
        <v>6012400001003</v>
      </c>
      <c r="N471" s="508">
        <v>1708</v>
      </c>
      <c r="O471" s="379"/>
      <c r="P471" s="379"/>
      <c r="Q471" s="379"/>
      <c r="R471" s="379"/>
      <c r="S471" s="379"/>
      <c r="U471" s="379"/>
      <c r="V471" s="379"/>
    </row>
    <row r="472" ht="14.25">
      <c r="A472" s="502">
        <v>478</v>
      </c>
      <c r="B472" s="503" t="s">
        <v>1091</v>
      </c>
      <c r="C472" s="503" t="s">
        <v>2436</v>
      </c>
      <c r="D472" s="515">
        <f>IFERROR(INDEX('показатель 504-п'!E:E,MATCH('УУС'!N472,'показатель 504-п'!T:T,0)),"")</f>
        <v>69</v>
      </c>
      <c r="E472" s="515" t="s">
        <v>1607</v>
      </c>
      <c r="F472" s="503" t="s">
        <v>878</v>
      </c>
      <c r="G472" s="494" t="str">
        <f>IFERROR(INDEX('УЦН 2.0'!H:H,MATCH('УУС'!N472,'УЦН 2.0'!L:L,0)),"")</f>
        <v/>
      </c>
      <c r="H472" s="494" t="str">
        <f>IFERROR(INDEX('ПРТС'!H:H,MATCH('УУС'!N540,'ПРТС'!P:P,0)),"")</f>
        <v/>
      </c>
      <c r="I472" s="669" t="str">
        <f>IFERROR(INDEX('показатель 504-п'!J:J,MATCH('УУС'!N472,'показатель 504-п'!T:T,0)),"")</f>
        <v>-</v>
      </c>
      <c r="J472" s="515" t="s">
        <v>2426</v>
      </c>
      <c r="K472" s="515" t="s">
        <v>156</v>
      </c>
      <c r="L472" s="670" t="s">
        <v>1608</v>
      </c>
      <c r="M472" s="680">
        <v>6012400001013</v>
      </c>
      <c r="N472" s="508">
        <v>1709</v>
      </c>
      <c r="O472" s="379"/>
      <c r="P472" s="379"/>
      <c r="Q472" s="379"/>
      <c r="R472" s="379"/>
      <c r="S472" s="379"/>
      <c r="U472" s="379"/>
      <c r="V472" s="379"/>
    </row>
    <row r="473" ht="14.25">
      <c r="A473" s="502">
        <v>479</v>
      </c>
      <c r="B473" s="503" t="s">
        <v>2424</v>
      </c>
      <c r="C473" s="503" t="s">
        <v>2437</v>
      </c>
      <c r="D473" s="515">
        <f>IFERROR(INDEX('показатель 504-п'!E:E,MATCH('УУС'!N473,'показатель 504-п'!T:T,0)),"")</f>
        <v>158</v>
      </c>
      <c r="E473" s="515" t="s">
        <v>1607</v>
      </c>
      <c r="F473" s="503" t="s">
        <v>1093</v>
      </c>
      <c r="G473" s="494">
        <f>IFERROR(INDEX('УЦН 2.0'!H:H,MATCH('УУС'!N473,'УЦН 2.0'!L:L,0)),"")</f>
        <v>2024</v>
      </c>
      <c r="H473" s="494" t="str">
        <f>IFERROR(INDEX('ПРТС'!H:H,MATCH('УУС'!N541,'ПРТС'!P:P,0)),"")</f>
        <v/>
      </c>
      <c r="I473" s="669" t="str">
        <f>IFERROR(INDEX('показатель 504-п'!J:J,MATCH('УУС'!N473,'показатель 504-п'!T:T,0)),"")</f>
        <v>-</v>
      </c>
      <c r="J473" s="515" t="s">
        <v>2426</v>
      </c>
      <c r="K473" s="515" t="s">
        <v>156</v>
      </c>
      <c r="L473" s="670" t="s">
        <v>1608</v>
      </c>
      <c r="M473" s="670">
        <v>6012400001012</v>
      </c>
      <c r="N473" s="508">
        <v>1710</v>
      </c>
      <c r="O473" s="379"/>
      <c r="P473" s="379"/>
      <c r="Q473" s="379"/>
      <c r="R473" s="379"/>
      <c r="S473" s="379"/>
      <c r="U473" s="379"/>
      <c r="V473" s="379"/>
    </row>
    <row r="474" ht="14.25">
      <c r="A474" s="502">
        <v>480</v>
      </c>
      <c r="B474" s="503" t="s">
        <v>2424</v>
      </c>
      <c r="C474" s="503" t="s">
        <v>2438</v>
      </c>
      <c r="D474" s="515">
        <f>IFERROR(INDEX('показатель 504-п'!E:E,MATCH('УУС'!N474,'показатель 504-п'!T:T,0)),"")</f>
        <v>139</v>
      </c>
      <c r="E474" s="515" t="s">
        <v>1607</v>
      </c>
      <c r="F474" s="503" t="s">
        <v>1687</v>
      </c>
      <c r="G474" s="494" t="str">
        <f>IFERROR(INDEX('УЦН 2.0'!H:H,MATCH('УУС'!N474,'УЦН 2.0'!L:L,0)),"")</f>
        <v/>
      </c>
      <c r="H474" s="494" t="str">
        <f>IFERROR(INDEX('ПРТС'!H:H,MATCH('УУС'!N542,'ПРТС'!P:P,0)),"")</f>
        <v/>
      </c>
      <c r="I474" s="669" t="str">
        <f>IFERROR(INDEX('показатель 504-п'!J:J,MATCH('УУС'!N474,'показатель 504-п'!T:T,0)),"")</f>
        <v>-</v>
      </c>
      <c r="J474" s="515" t="s">
        <v>1637</v>
      </c>
      <c r="K474" s="515" t="s">
        <v>156</v>
      </c>
      <c r="L474" s="670" t="s">
        <v>1608</v>
      </c>
      <c r="M474" s="670">
        <v>6012400001000</v>
      </c>
      <c r="N474" s="508">
        <v>1711</v>
      </c>
      <c r="O474" s="379"/>
      <c r="P474" s="379"/>
      <c r="Q474" s="379"/>
      <c r="R474" s="379"/>
      <c r="S474" s="379"/>
      <c r="U474" s="379"/>
      <c r="V474" s="379"/>
    </row>
    <row r="475" ht="14.25">
      <c r="A475" s="502">
        <v>481</v>
      </c>
      <c r="B475" s="503" t="s">
        <v>2424</v>
      </c>
      <c r="C475" s="503" t="s">
        <v>2439</v>
      </c>
      <c r="D475" s="515">
        <f>IFERROR(INDEX('показатель 504-п'!E:E,MATCH('УУС'!N475,'показатель 504-п'!T:T,0)),"")</f>
        <v>201</v>
      </c>
      <c r="E475" s="515" t="s">
        <v>1607</v>
      </c>
      <c r="F475" s="503" t="s">
        <v>2440</v>
      </c>
      <c r="G475" s="494">
        <f>IFERROR(INDEX('УЦН 2.0'!H:H,MATCH('УУС'!N475,'УЦН 2.0'!L:L,0)),"")</f>
        <v>2024</v>
      </c>
      <c r="H475" s="494" t="str">
        <f>IFERROR(INDEX('ПРТС'!H:H,MATCH('УУС'!N543,'ПРТС'!P:P,0)),"")</f>
        <v/>
      </c>
      <c r="I475" s="669" t="str">
        <f>IFERROR(INDEX('показатель 504-п'!J:J,MATCH('УУС'!N475,'показатель 504-п'!T:T,0)),"")</f>
        <v>-</v>
      </c>
      <c r="J475" s="515" t="s">
        <v>1637</v>
      </c>
      <c r="K475" s="515" t="s">
        <v>156</v>
      </c>
      <c r="L475" s="670" t="s">
        <v>1608</v>
      </c>
      <c r="M475" s="670">
        <v>6012400001015</v>
      </c>
      <c r="N475" s="508">
        <v>1712</v>
      </c>
      <c r="O475" s="379"/>
      <c r="P475" s="379"/>
      <c r="Q475" s="379"/>
      <c r="R475" s="379"/>
      <c r="S475" s="379"/>
      <c r="T475" s="379"/>
      <c r="U475" s="379"/>
      <c r="V475" s="379"/>
    </row>
    <row r="476" ht="14.25">
      <c r="A476" s="502">
        <v>482</v>
      </c>
      <c r="B476" s="503" t="s">
        <v>1091</v>
      </c>
      <c r="C476" s="503" t="s">
        <v>2441</v>
      </c>
      <c r="D476" s="515">
        <f>IFERROR(INDEX('показатель 504-п'!E:E,MATCH('УУС'!N476,'показатель 504-п'!T:T,0)),"")</f>
        <v>202</v>
      </c>
      <c r="E476" s="515" t="s">
        <v>1607</v>
      </c>
      <c r="F476" s="503" t="s">
        <v>1096</v>
      </c>
      <c r="G476" s="494">
        <f>IFERROR(INDEX('УЦН 2.0'!H:H,MATCH('УУС'!N476,'УЦН 2.0'!L:L,0)),"")</f>
        <v>2024</v>
      </c>
      <c r="H476" s="494" t="str">
        <f>IFERROR(INDEX('ПРТС'!H:H,MATCH('УУС'!N544,'ПРТС'!P:P,0)),"")</f>
        <v/>
      </c>
      <c r="I476" s="669" t="str">
        <f>IFERROR(INDEX('показатель 504-п'!J:J,MATCH('УУС'!N476,'показатель 504-п'!T:T,0)),"")</f>
        <v>-</v>
      </c>
      <c r="J476" s="515" t="s">
        <v>2426</v>
      </c>
      <c r="K476" s="515" t="s">
        <v>156</v>
      </c>
      <c r="L476" s="670" t="s">
        <v>1608</v>
      </c>
      <c r="M476" s="670">
        <v>6012400001007</v>
      </c>
      <c r="N476" s="508">
        <v>1715</v>
      </c>
      <c r="O476" s="379"/>
      <c r="P476" s="379"/>
      <c r="Q476" s="379"/>
      <c r="R476" s="379"/>
      <c r="S476" s="379"/>
      <c r="U476" s="379"/>
      <c r="V476" s="379"/>
    </row>
    <row r="477" ht="14.25">
      <c r="A477" s="502">
        <v>483</v>
      </c>
      <c r="B477" s="503" t="s">
        <v>2424</v>
      </c>
      <c r="C477" s="503" t="s">
        <v>2442</v>
      </c>
      <c r="D477" s="515">
        <f>IFERROR(INDEX('показатель 504-п'!E:E,MATCH('УУС'!N477,'показатель 504-п'!T:T,0)),"")</f>
        <v>75</v>
      </c>
      <c r="E477" s="515" t="s">
        <v>1607</v>
      </c>
      <c r="F477" s="503" t="s">
        <v>2183</v>
      </c>
      <c r="G477" s="494" t="str">
        <f>IFERROR(INDEX('УЦН 2.0'!H:H,MATCH('УУС'!N477,'УЦН 2.0'!L:L,0)),"")</f>
        <v/>
      </c>
      <c r="H477" s="494" t="str">
        <f>IFERROR(INDEX('ПРТС'!H:H,MATCH('УУС'!N545,'ПРТС'!P:P,0)),"")</f>
        <v/>
      </c>
      <c r="I477" s="669" t="str">
        <f>IFERROR(INDEX('показатель 504-п'!J:J,MATCH('УУС'!N477,'показатель 504-п'!T:T,0)),"")</f>
        <v>-</v>
      </c>
      <c r="J477" s="515" t="s">
        <v>2426</v>
      </c>
      <c r="K477" s="515" t="s">
        <v>156</v>
      </c>
      <c r="L477" s="670" t="s">
        <v>1608</v>
      </c>
      <c r="M477" s="670">
        <v>6012400001021</v>
      </c>
      <c r="N477" s="508">
        <v>1716</v>
      </c>
      <c r="O477" s="379"/>
      <c r="P477" s="379"/>
      <c r="Q477" s="379"/>
      <c r="R477" s="379"/>
      <c r="S477" s="379"/>
      <c r="U477" s="379"/>
      <c r="V477" s="379"/>
    </row>
    <row r="478" ht="14.25">
      <c r="A478" s="502">
        <v>484</v>
      </c>
      <c r="B478" s="503" t="s">
        <v>1091</v>
      </c>
      <c r="C478" s="503" t="s">
        <v>2443</v>
      </c>
      <c r="D478" s="515">
        <f>IFERROR(INDEX('показатель 504-п'!E:E,MATCH('УУС'!N478,'показатель 504-п'!T:T,0)),"")</f>
        <v>32</v>
      </c>
      <c r="E478" s="515" t="s">
        <v>1607</v>
      </c>
      <c r="F478" s="503" t="s">
        <v>1004</v>
      </c>
      <c r="G478" s="494" t="str">
        <f>IFERROR(INDEX('УЦН 2.0'!H:H,MATCH('УУС'!N478,'УЦН 2.0'!L:L,0)),"")</f>
        <v/>
      </c>
      <c r="H478" s="494" t="str">
        <f>IFERROR(INDEX('ПРТС'!H:H,MATCH('УУС'!N546,'ПРТС'!P:P,0)),"")</f>
        <v/>
      </c>
      <c r="I478" s="669" t="str">
        <f>IFERROR(INDEX('показатель 504-п'!J:J,MATCH('УУС'!N478,'показатель 504-п'!T:T,0)),"")</f>
        <v>-</v>
      </c>
      <c r="J478" s="515" t="s">
        <v>1637</v>
      </c>
      <c r="K478" s="515" t="s">
        <v>156</v>
      </c>
      <c r="L478" s="670" t="s">
        <v>1608</v>
      </c>
      <c r="M478" s="670">
        <v>6012400001014</v>
      </c>
      <c r="N478" s="508">
        <v>1717</v>
      </c>
      <c r="O478" s="379"/>
      <c r="P478" s="379"/>
      <c r="Q478" s="379"/>
      <c r="R478" s="379"/>
      <c r="S478" s="379"/>
      <c r="U478" s="379"/>
      <c r="V478" s="379"/>
    </row>
    <row r="479" ht="14.25">
      <c r="A479" s="502">
        <v>485</v>
      </c>
      <c r="B479" s="503" t="s">
        <v>2424</v>
      </c>
      <c r="C479" s="503" t="s">
        <v>2444</v>
      </c>
      <c r="D479" s="515">
        <f>IFERROR(INDEX('показатель 504-п'!E:E,MATCH('УУС'!N479,'показатель 504-п'!T:T,0)),"")</f>
        <v>220</v>
      </c>
      <c r="E479" s="515" t="s">
        <v>1607</v>
      </c>
      <c r="F479" s="503" t="s">
        <v>2445</v>
      </c>
      <c r="G479" s="494">
        <f>IFERROR(INDEX('УЦН 2.0'!H:H,MATCH('УУС'!N479,'УЦН 2.0'!L:L,0)),"")</f>
        <v>2024</v>
      </c>
      <c r="H479" s="494" t="str">
        <f>IFERROR(INDEX('ПРТС'!H:H,MATCH('УУС'!N547,'ПРТС'!P:P,0)),"")</f>
        <v/>
      </c>
      <c r="I479" s="669" t="str">
        <f>IFERROR(INDEX('показатель 504-п'!J:J,MATCH('УУС'!N479,'показатель 504-п'!T:T,0)),"")</f>
        <v>-</v>
      </c>
      <c r="J479" s="515" t="s">
        <v>2426</v>
      </c>
      <c r="K479" s="515" t="s">
        <v>156</v>
      </c>
      <c r="L479" s="670" t="s">
        <v>1608</v>
      </c>
      <c r="M479" s="699" t="e">
        <v>#N/A</v>
      </c>
      <c r="N479" s="508">
        <v>1718</v>
      </c>
      <c r="O479" s="379"/>
      <c r="P479" s="379"/>
      <c r="Q479" s="379"/>
      <c r="R479" s="379"/>
      <c r="S479" s="379"/>
      <c r="U479" s="379"/>
      <c r="V479" s="379"/>
    </row>
    <row r="480" ht="14.25">
      <c r="A480" s="502">
        <v>486</v>
      </c>
      <c r="B480" s="503" t="s">
        <v>1091</v>
      </c>
      <c r="C480" s="503" t="s">
        <v>2446</v>
      </c>
      <c r="D480" s="515">
        <f>IFERROR(INDEX('показатель 504-п'!E:E,MATCH('УУС'!N480,'показатель 504-п'!T:T,0)),"")</f>
        <v>88</v>
      </c>
      <c r="E480" s="515" t="s">
        <v>1607</v>
      </c>
      <c r="F480" s="503" t="s">
        <v>821</v>
      </c>
      <c r="G480" s="494" t="str">
        <f>IFERROR(INDEX('УЦН 2.0'!H:H,MATCH('УУС'!N480,'УЦН 2.0'!L:L,0)),"")</f>
        <v/>
      </c>
      <c r="H480" s="494" t="str">
        <f>IFERROR(INDEX('ПРТС'!H:H,MATCH('УУС'!N548,'ПРТС'!P:P,0)),"")</f>
        <v/>
      </c>
      <c r="I480" s="669" t="str">
        <f>IFERROR(INDEX('показатель 504-п'!J:J,MATCH('УУС'!N480,'показатель 504-п'!T:T,0)),"")</f>
        <v>-</v>
      </c>
      <c r="J480" s="515" t="s">
        <v>2426</v>
      </c>
      <c r="K480" s="515" t="s">
        <v>156</v>
      </c>
      <c r="L480" s="670" t="s">
        <v>1608</v>
      </c>
      <c r="M480" s="670">
        <v>6012400001004</v>
      </c>
      <c r="N480" s="508">
        <v>1720</v>
      </c>
      <c r="O480" s="379"/>
      <c r="P480" s="379"/>
      <c r="Q480" s="379"/>
      <c r="R480" s="379"/>
      <c r="S480" s="379"/>
      <c r="U480" s="379"/>
      <c r="V480" s="379"/>
    </row>
    <row r="481" ht="14.25">
      <c r="A481" s="379"/>
      <c r="B481" s="379"/>
      <c r="C481" s="379"/>
      <c r="D481" s="454"/>
      <c r="E481" s="379"/>
      <c r="F481" s="379"/>
      <c r="G481" s="665"/>
      <c r="H481" s="665"/>
      <c r="I481" s="379"/>
      <c r="J481" s="379"/>
      <c r="K481" s="379"/>
      <c r="L481" s="666"/>
      <c r="M481" s="666"/>
      <c r="N481" s="379"/>
      <c r="O481" s="379"/>
      <c r="P481" s="379"/>
      <c r="Q481" s="379"/>
      <c r="R481" s="379"/>
      <c r="S481" s="379"/>
      <c r="U481" s="379"/>
      <c r="V481" s="379"/>
    </row>
    <row r="482" ht="14.25">
      <c r="A482" s="379"/>
      <c r="B482" s="379"/>
      <c r="C482" s="379"/>
      <c r="D482" s="454"/>
      <c r="E482" s="379"/>
      <c r="F482" s="379"/>
      <c r="G482" s="665"/>
      <c r="H482" s="665"/>
      <c r="I482" s="379"/>
      <c r="J482" s="379"/>
      <c r="K482" s="379"/>
      <c r="L482" s="666"/>
      <c r="M482" s="666"/>
      <c r="N482" s="379"/>
      <c r="O482" s="379"/>
      <c r="P482" s="379"/>
      <c r="Q482" s="379"/>
      <c r="R482" s="379"/>
      <c r="S482" s="379"/>
      <c r="U482" s="379"/>
      <c r="V482" s="379"/>
    </row>
    <row r="483" ht="14.25">
      <c r="A483" s="379"/>
      <c r="B483" s="379"/>
      <c r="C483" s="379"/>
      <c r="D483" s="454"/>
      <c r="E483" s="379"/>
      <c r="F483" s="379"/>
      <c r="G483" s="665"/>
      <c r="H483" s="665"/>
      <c r="I483" s="379"/>
      <c r="J483" s="379"/>
      <c r="K483" s="379"/>
      <c r="L483" s="666"/>
      <c r="M483" s="666"/>
      <c r="N483" s="379"/>
      <c r="O483" s="379"/>
      <c r="P483" s="379"/>
      <c r="Q483" s="379"/>
      <c r="R483" s="379"/>
      <c r="S483" s="379"/>
      <c r="U483" s="379"/>
      <c r="V483" s="379"/>
    </row>
    <row r="484" ht="14.25">
      <c r="D484" s="454"/>
      <c r="G484" s="665"/>
      <c r="H484" s="665"/>
      <c r="I484" s="379"/>
      <c r="L484" s="666"/>
      <c r="P484" s="379"/>
      <c r="Q484" s="379"/>
      <c r="R484" s="379"/>
      <c r="S484" s="379"/>
      <c r="T484" s="379"/>
      <c r="U484" s="379"/>
      <c r="V484" s="379"/>
    </row>
    <row r="485" ht="14.25">
      <c r="A485" s="379"/>
      <c r="B485" s="379"/>
      <c r="C485" s="379"/>
      <c r="D485" s="454"/>
      <c r="E485" s="379"/>
      <c r="F485" s="379"/>
      <c r="G485" s="665"/>
      <c r="H485" s="665"/>
      <c r="I485" s="379"/>
      <c r="J485" s="379"/>
      <c r="K485" s="379"/>
      <c r="L485" s="666"/>
      <c r="M485" s="666"/>
      <c r="N485" s="379"/>
      <c r="O485" s="379"/>
      <c r="P485" s="379"/>
      <c r="Q485" s="379"/>
      <c r="R485" s="379"/>
      <c r="S485" s="379"/>
      <c r="T485" s="379"/>
      <c r="U485" s="379"/>
      <c r="V485" s="379"/>
    </row>
    <row r="486" ht="14.25">
      <c r="A486" s="379"/>
      <c r="B486" s="379"/>
      <c r="C486" s="379"/>
      <c r="D486" s="454"/>
      <c r="E486" s="379"/>
      <c r="F486" s="379"/>
      <c r="G486" s="665"/>
      <c r="H486" s="665"/>
      <c r="I486" s="379"/>
      <c r="J486" s="379"/>
      <c r="K486" s="379"/>
      <c r="L486" s="666"/>
      <c r="M486" s="666"/>
      <c r="N486" s="379"/>
      <c r="O486" s="379"/>
      <c r="P486" s="379"/>
      <c r="Q486" s="379"/>
      <c r="R486" s="379"/>
      <c r="S486" s="379"/>
      <c r="T486" s="379"/>
      <c r="U486" s="379"/>
      <c r="V486" s="379"/>
    </row>
    <row r="487" ht="14.25">
      <c r="D487" s="454"/>
      <c r="G487" s="665"/>
      <c r="H487" s="665"/>
      <c r="I487" s="379"/>
      <c r="L487" s="666"/>
      <c r="P487" s="379"/>
      <c r="Q487" s="379"/>
      <c r="R487" s="379"/>
      <c r="S487" s="379"/>
      <c r="T487" s="379"/>
      <c r="U487" s="379"/>
      <c r="V487" s="379"/>
    </row>
    <row r="488" ht="14.25">
      <c r="D488" s="454"/>
      <c r="G488" s="665"/>
      <c r="H488" s="665"/>
      <c r="I488" s="379"/>
      <c r="L488" s="666"/>
      <c r="P488" s="379"/>
      <c r="Q488" s="379"/>
      <c r="R488" s="379"/>
      <c r="S488" s="379"/>
      <c r="U488" s="379"/>
      <c r="V488" s="379"/>
    </row>
    <row r="489" ht="14.25">
      <c r="D489" s="454"/>
      <c r="G489" s="665"/>
      <c r="H489" s="665"/>
      <c r="I489" s="379"/>
      <c r="L489" s="666"/>
      <c r="P489" s="379"/>
      <c r="Q489" s="379"/>
      <c r="R489" s="379"/>
      <c r="S489" s="379"/>
      <c r="U489" s="379"/>
      <c r="V489" s="379"/>
    </row>
    <row r="490" ht="14.25">
      <c r="D490" s="454"/>
      <c r="G490" s="665"/>
      <c r="H490" s="665"/>
      <c r="I490" s="379"/>
      <c r="L490" s="666"/>
      <c r="P490" s="379"/>
      <c r="Q490" s="379"/>
      <c r="R490" s="379"/>
      <c r="S490" s="379"/>
      <c r="T490" s="379"/>
      <c r="U490" s="379"/>
      <c r="V490" s="379"/>
    </row>
    <row r="491" ht="14.25">
      <c r="D491" s="454"/>
      <c r="G491" s="665"/>
      <c r="H491" s="665"/>
      <c r="I491" s="379"/>
      <c r="L491" s="666"/>
      <c r="P491" s="379"/>
      <c r="Q491" s="379"/>
      <c r="R491" s="379"/>
      <c r="S491" s="379"/>
      <c r="U491" s="379"/>
      <c r="V491" s="379"/>
    </row>
    <row r="492" ht="14.25">
      <c r="D492" s="454"/>
      <c r="G492" s="665"/>
      <c r="H492" s="665"/>
      <c r="I492" s="379"/>
      <c r="L492" s="666"/>
      <c r="P492" s="379"/>
      <c r="Q492" s="379"/>
      <c r="R492" s="379"/>
      <c r="S492" s="379"/>
      <c r="T492" s="379"/>
      <c r="U492" s="379"/>
      <c r="V492" s="379"/>
    </row>
    <row r="493" ht="14.25">
      <c r="D493" s="454"/>
      <c r="G493" s="665"/>
      <c r="H493" s="665"/>
      <c r="I493" s="379"/>
      <c r="L493" s="666"/>
      <c r="P493" s="379"/>
      <c r="Q493" s="379"/>
      <c r="R493" s="379"/>
      <c r="S493" s="379"/>
      <c r="T493" s="379"/>
      <c r="U493" s="379"/>
      <c r="V493" s="379"/>
    </row>
    <row r="494" ht="14.25">
      <c r="D494" s="454"/>
      <c r="G494" s="665"/>
      <c r="H494" s="665"/>
      <c r="I494" s="379"/>
      <c r="L494" s="666"/>
      <c r="P494" s="379"/>
      <c r="Q494" s="379"/>
      <c r="R494" s="379"/>
      <c r="S494" s="379"/>
      <c r="U494" s="379"/>
      <c r="V494" s="379"/>
    </row>
    <row r="495" ht="14.25">
      <c r="D495" s="454"/>
      <c r="G495" s="665"/>
      <c r="H495" s="665"/>
      <c r="I495" s="379"/>
      <c r="L495" s="666"/>
      <c r="P495" s="379"/>
      <c r="Q495" s="379"/>
      <c r="R495" s="379"/>
      <c r="S495" s="379"/>
      <c r="T495" s="379"/>
      <c r="U495" s="379"/>
      <c r="V495" s="379"/>
    </row>
    <row r="496" ht="14.25">
      <c r="D496" s="454"/>
      <c r="G496" s="665"/>
      <c r="H496" s="665"/>
      <c r="I496" s="379"/>
      <c r="L496" s="666"/>
      <c r="P496" s="379"/>
      <c r="Q496" s="379"/>
      <c r="R496" s="379"/>
      <c r="S496" s="379"/>
      <c r="T496" s="379"/>
      <c r="U496" s="379"/>
      <c r="V496" s="379"/>
    </row>
    <row r="497" ht="14.25">
      <c r="B497" s="379"/>
      <c r="C497" s="379"/>
      <c r="D497" s="454"/>
      <c r="G497" s="665"/>
      <c r="H497" s="665"/>
      <c r="I497" s="379"/>
      <c r="L497" s="666"/>
      <c r="N497" s="379"/>
      <c r="P497" s="379"/>
      <c r="Q497" s="379"/>
      <c r="R497" s="379"/>
      <c r="S497" s="379"/>
      <c r="U497" s="379"/>
      <c r="V497" s="379"/>
    </row>
    <row r="498" ht="14.25">
      <c r="D498" s="454"/>
      <c r="G498" s="665"/>
      <c r="H498" s="665"/>
      <c r="I498" s="379"/>
      <c r="L498" s="666"/>
      <c r="P498" s="379"/>
      <c r="Q498" s="379"/>
      <c r="R498" s="379"/>
      <c r="S498" s="379"/>
      <c r="U498" s="379"/>
      <c r="V498" s="379"/>
    </row>
    <row r="499" ht="14.25">
      <c r="D499" s="454"/>
      <c r="G499" s="665"/>
      <c r="H499" s="665"/>
      <c r="I499" s="379"/>
      <c r="L499" s="666"/>
      <c r="P499" s="379"/>
      <c r="Q499" s="379"/>
      <c r="R499" s="379"/>
      <c r="S499" s="379"/>
      <c r="T499" s="379"/>
      <c r="U499" s="379"/>
      <c r="V499" s="379"/>
    </row>
    <row r="500" ht="14.25">
      <c r="D500" s="454"/>
      <c r="G500" s="665"/>
      <c r="H500" s="665"/>
      <c r="I500" s="379"/>
      <c r="L500" s="666"/>
      <c r="P500" s="379"/>
      <c r="Q500" s="379"/>
      <c r="R500" s="379"/>
      <c r="S500" s="379"/>
      <c r="U500" s="379"/>
      <c r="V500" s="379"/>
    </row>
    <row r="501" ht="14.25">
      <c r="D501" s="454"/>
      <c r="G501" s="665"/>
      <c r="H501" s="665"/>
      <c r="I501" s="379"/>
      <c r="L501" s="666"/>
      <c r="P501" s="379"/>
      <c r="Q501" s="379"/>
      <c r="R501" s="379"/>
      <c r="S501" s="379"/>
      <c r="U501" s="379"/>
      <c r="V501" s="379"/>
    </row>
    <row r="502" ht="14.25">
      <c r="D502" s="454"/>
      <c r="G502" s="665"/>
      <c r="H502" s="665"/>
      <c r="I502" s="379"/>
      <c r="L502" s="666"/>
      <c r="P502" s="379"/>
      <c r="Q502" s="379"/>
      <c r="R502" s="379"/>
      <c r="S502" s="379"/>
      <c r="U502" s="379"/>
      <c r="V502" s="379"/>
    </row>
    <row r="503" ht="14.25">
      <c r="D503" s="454"/>
      <c r="G503" s="665"/>
      <c r="H503" s="665"/>
      <c r="I503" s="379"/>
      <c r="L503" s="666"/>
      <c r="P503" s="379"/>
      <c r="Q503" s="379"/>
      <c r="R503" s="379"/>
      <c r="S503" s="379"/>
      <c r="U503" s="379"/>
      <c r="V503" s="379"/>
    </row>
    <row r="504" ht="14.25">
      <c r="D504" s="454"/>
      <c r="G504" s="665"/>
      <c r="H504" s="665"/>
      <c r="I504" s="379"/>
      <c r="L504" s="666"/>
      <c r="P504" s="379"/>
      <c r="Q504" s="379"/>
      <c r="R504" s="379"/>
      <c r="S504" s="379"/>
      <c r="U504" s="379"/>
      <c r="V504" s="379"/>
    </row>
    <row r="505" ht="14.25">
      <c r="D505" s="454"/>
      <c r="G505" s="665"/>
      <c r="H505" s="665"/>
      <c r="I505" s="379"/>
      <c r="L505" s="666"/>
      <c r="P505" s="379"/>
      <c r="Q505" s="379"/>
      <c r="R505" s="379"/>
      <c r="S505" s="379"/>
      <c r="T505" s="379"/>
      <c r="U505" s="379"/>
      <c r="V505" s="379"/>
    </row>
    <row r="506" ht="14.25">
      <c r="D506" s="454"/>
      <c r="G506" s="665"/>
      <c r="H506" s="665"/>
      <c r="I506" s="379"/>
      <c r="L506" s="666"/>
      <c r="P506" s="379"/>
      <c r="Q506" s="379"/>
      <c r="R506" s="379"/>
      <c r="S506" s="379"/>
      <c r="U506" s="379"/>
      <c r="V506" s="379"/>
    </row>
    <row r="507" ht="14.25">
      <c r="D507" s="454"/>
      <c r="G507" s="665"/>
      <c r="H507" s="665"/>
      <c r="I507" s="379"/>
      <c r="L507" s="666"/>
      <c r="P507" s="379"/>
      <c r="Q507" s="379"/>
      <c r="R507" s="379"/>
      <c r="S507" s="379"/>
      <c r="T507" s="379"/>
      <c r="U507" s="379"/>
      <c r="V507" s="379"/>
    </row>
    <row r="508" ht="14.25">
      <c r="D508" s="454"/>
      <c r="G508" s="665"/>
      <c r="H508" s="665"/>
      <c r="I508" s="379"/>
      <c r="L508" s="666"/>
      <c r="P508" s="379"/>
      <c r="Q508" s="379"/>
      <c r="R508" s="379"/>
      <c r="S508" s="379"/>
      <c r="T508" s="379"/>
      <c r="U508" s="379"/>
      <c r="V508" s="379"/>
    </row>
    <row r="509" ht="14.25">
      <c r="D509" s="454"/>
      <c r="G509" s="665"/>
      <c r="H509" s="665"/>
      <c r="I509" s="379"/>
      <c r="L509" s="666"/>
      <c r="P509" s="379"/>
      <c r="Q509" s="379"/>
      <c r="R509" s="379"/>
      <c r="S509" s="379"/>
      <c r="U509" s="379"/>
      <c r="V509" s="379"/>
    </row>
    <row r="510" ht="14.25">
      <c r="D510" s="454"/>
      <c r="G510" s="665"/>
      <c r="H510" s="665"/>
      <c r="I510" s="379"/>
      <c r="L510" s="666"/>
      <c r="P510" s="379"/>
      <c r="Q510" s="379"/>
      <c r="R510" s="379"/>
      <c r="S510" s="379"/>
      <c r="U510" s="379"/>
      <c r="V510" s="379"/>
    </row>
    <row r="511" ht="14.25">
      <c r="D511" s="454"/>
      <c r="G511" s="665"/>
      <c r="H511" s="665"/>
      <c r="I511" s="379"/>
      <c r="L511" s="666"/>
      <c r="P511" s="379"/>
      <c r="Q511" s="379"/>
      <c r="R511" s="379"/>
      <c r="S511" s="379"/>
      <c r="U511" s="379"/>
      <c r="V511" s="379"/>
    </row>
    <row r="512" ht="14.25">
      <c r="D512" s="454"/>
      <c r="G512" s="665"/>
      <c r="H512" s="665"/>
      <c r="I512" s="379"/>
      <c r="L512" s="666"/>
      <c r="P512" s="379"/>
      <c r="Q512" s="379"/>
      <c r="R512" s="379"/>
      <c r="S512" s="379"/>
      <c r="U512" s="379"/>
      <c r="V512" s="379"/>
    </row>
    <row r="513" ht="14.25">
      <c r="D513" s="454"/>
      <c r="G513" s="665"/>
      <c r="H513" s="665"/>
      <c r="I513" s="379"/>
      <c r="L513" s="666"/>
      <c r="P513" s="379"/>
      <c r="Q513" s="379"/>
      <c r="R513" s="379"/>
      <c r="S513" s="379"/>
      <c r="T513" s="379"/>
      <c r="U513" s="379"/>
      <c r="V513" s="379"/>
    </row>
    <row r="514" ht="14.25">
      <c r="D514" s="454"/>
      <c r="G514" s="665"/>
      <c r="H514" s="665"/>
      <c r="I514" s="379"/>
      <c r="L514" s="666"/>
      <c r="P514" s="379"/>
      <c r="Q514" s="379"/>
      <c r="R514" s="379"/>
      <c r="S514" s="379"/>
      <c r="U514" s="379"/>
      <c r="V514" s="379"/>
    </row>
    <row r="515" ht="14.25">
      <c r="D515" s="454"/>
      <c r="G515" s="665"/>
      <c r="H515" s="665"/>
      <c r="I515" s="379"/>
      <c r="L515" s="666"/>
      <c r="P515" s="379"/>
      <c r="Q515" s="379"/>
      <c r="R515" s="379"/>
      <c r="S515" s="379"/>
      <c r="U515" s="379"/>
      <c r="V515" s="379"/>
    </row>
    <row r="516" ht="14.25">
      <c r="D516" s="454"/>
      <c r="G516" s="665"/>
      <c r="H516" s="665"/>
      <c r="I516" s="379"/>
      <c r="L516" s="666"/>
      <c r="P516" s="379"/>
      <c r="Q516" s="379"/>
      <c r="R516" s="379"/>
      <c r="S516" s="379"/>
      <c r="T516" s="379"/>
      <c r="U516" s="379"/>
      <c r="V516" s="379"/>
    </row>
    <row r="517" ht="14.25">
      <c r="D517" s="454"/>
      <c r="G517" s="665"/>
      <c r="H517" s="665"/>
      <c r="I517" s="379"/>
      <c r="L517" s="666"/>
      <c r="P517" s="379"/>
      <c r="Q517" s="379"/>
      <c r="R517" s="379"/>
      <c r="S517" s="379"/>
      <c r="U517" s="379"/>
      <c r="V517" s="379"/>
    </row>
    <row r="518" ht="14.25">
      <c r="D518" s="454"/>
      <c r="G518" s="665"/>
      <c r="H518" s="665"/>
      <c r="I518" s="379"/>
      <c r="L518" s="666"/>
      <c r="P518" s="379"/>
      <c r="Q518" s="379"/>
      <c r="R518" s="379"/>
      <c r="S518" s="379"/>
      <c r="U518" s="379"/>
      <c r="V518" s="379"/>
    </row>
    <row r="519" ht="14.25">
      <c r="D519" s="454"/>
      <c r="G519" s="665"/>
      <c r="H519" s="665"/>
      <c r="I519" s="379"/>
      <c r="L519" s="666"/>
      <c r="P519" s="379"/>
      <c r="Q519" s="379"/>
      <c r="R519" s="379"/>
      <c r="S519" s="379"/>
      <c r="U519" s="379"/>
      <c r="V519" s="379"/>
    </row>
    <row r="520" ht="14.25">
      <c r="D520" s="454"/>
      <c r="G520" s="665"/>
      <c r="H520" s="665"/>
      <c r="I520" s="379"/>
      <c r="L520" s="666"/>
      <c r="P520" s="379"/>
      <c r="Q520" s="379"/>
      <c r="R520" s="379"/>
      <c r="S520" s="379"/>
      <c r="U520" s="379"/>
      <c r="V520" s="379"/>
    </row>
    <row r="521" ht="14.25">
      <c r="D521" s="454"/>
      <c r="G521" s="665"/>
      <c r="H521" s="665"/>
      <c r="I521" s="379"/>
      <c r="L521" s="666"/>
      <c r="P521" s="379"/>
      <c r="Q521" s="379"/>
      <c r="R521" s="379"/>
      <c r="S521" s="379"/>
      <c r="U521" s="379"/>
      <c r="V521" s="379"/>
    </row>
    <row r="522" ht="14.25">
      <c r="D522" s="454"/>
      <c r="G522" s="665"/>
      <c r="H522" s="665"/>
      <c r="I522" s="379"/>
      <c r="L522" s="666"/>
      <c r="P522" s="379"/>
      <c r="Q522" s="379"/>
      <c r="R522" s="379"/>
      <c r="S522" s="379"/>
      <c r="T522" s="379"/>
      <c r="U522" s="379"/>
      <c r="V522" s="379"/>
    </row>
    <row r="523" ht="14.25">
      <c r="D523" s="454"/>
      <c r="G523" s="665"/>
      <c r="H523" s="665"/>
      <c r="I523" s="379"/>
      <c r="L523" s="666"/>
      <c r="P523" s="379"/>
      <c r="Q523" s="379"/>
      <c r="R523" s="379"/>
      <c r="S523" s="379"/>
      <c r="U523" s="379"/>
      <c r="V523" s="379"/>
    </row>
    <row r="524" ht="14.25">
      <c r="D524" s="454"/>
      <c r="G524" s="665"/>
      <c r="H524" s="665"/>
      <c r="I524" s="379"/>
      <c r="L524" s="666"/>
      <c r="P524" s="379"/>
      <c r="Q524" s="379"/>
      <c r="R524" s="379"/>
      <c r="S524" s="379"/>
      <c r="T524" s="379"/>
      <c r="U524" s="379"/>
      <c r="V524" s="379"/>
    </row>
    <row r="525" ht="14.25">
      <c r="D525" s="454"/>
      <c r="G525" s="665"/>
      <c r="H525" s="665"/>
      <c r="I525" s="379"/>
      <c r="L525" s="666"/>
      <c r="P525" s="379"/>
      <c r="Q525" s="379"/>
      <c r="R525" s="379"/>
      <c r="S525" s="379"/>
      <c r="U525" s="379"/>
      <c r="V525" s="379"/>
    </row>
    <row r="526" ht="14.25">
      <c r="D526" s="454"/>
      <c r="G526" s="665"/>
      <c r="H526" s="665"/>
      <c r="I526" s="379"/>
      <c r="L526" s="666"/>
      <c r="P526" s="379"/>
      <c r="Q526" s="379"/>
      <c r="R526" s="379"/>
      <c r="S526" s="379"/>
      <c r="U526" s="379"/>
      <c r="V526" s="379"/>
    </row>
    <row r="527" ht="14.25">
      <c r="D527" s="454"/>
      <c r="G527" s="665"/>
      <c r="H527" s="665"/>
      <c r="I527" s="379"/>
      <c r="L527" s="666"/>
      <c r="P527" s="379"/>
      <c r="Q527" s="379"/>
      <c r="R527" s="379"/>
      <c r="S527" s="379"/>
      <c r="U527" s="379"/>
      <c r="V527" s="379"/>
    </row>
    <row r="528" ht="14.25">
      <c r="D528" s="454"/>
      <c r="G528" s="665"/>
      <c r="H528" s="665"/>
      <c r="I528" s="379"/>
      <c r="L528" s="666"/>
      <c r="P528" s="379"/>
      <c r="Q528" s="379"/>
      <c r="R528" s="379"/>
      <c r="S528" s="379"/>
      <c r="T528" s="379"/>
      <c r="U528" s="379"/>
      <c r="V528" s="379"/>
    </row>
    <row r="529" ht="14.25">
      <c r="D529" s="454"/>
      <c r="G529" s="665"/>
      <c r="H529" s="665"/>
      <c r="I529" s="379"/>
      <c r="L529" s="666"/>
      <c r="P529" s="379"/>
      <c r="Q529" s="379"/>
      <c r="R529" s="379"/>
      <c r="S529" s="379"/>
      <c r="T529" s="379"/>
      <c r="U529" s="379"/>
      <c r="V529" s="379"/>
    </row>
    <row r="530" ht="14.25">
      <c r="D530" s="454"/>
      <c r="G530" s="665"/>
      <c r="H530" s="665"/>
      <c r="I530" s="379"/>
      <c r="L530" s="666"/>
      <c r="P530" s="379"/>
      <c r="Q530" s="379"/>
      <c r="R530" s="379"/>
      <c r="S530" s="379"/>
      <c r="U530" s="379"/>
      <c r="V530" s="379"/>
    </row>
    <row r="531" ht="14.25">
      <c r="D531" s="454"/>
      <c r="G531" s="665"/>
      <c r="H531" s="665"/>
      <c r="I531" s="379"/>
      <c r="L531" s="666"/>
      <c r="P531" s="379"/>
      <c r="Q531" s="379"/>
      <c r="R531" s="379"/>
      <c r="S531" s="379"/>
      <c r="T531" s="379"/>
      <c r="U531" s="379"/>
      <c r="V531" s="379"/>
    </row>
    <row r="532" ht="14.25">
      <c r="D532" s="454"/>
      <c r="G532" s="665"/>
      <c r="H532" s="665"/>
      <c r="I532" s="379"/>
      <c r="L532" s="666"/>
      <c r="P532" s="379"/>
      <c r="Q532" s="379"/>
      <c r="R532" s="379"/>
      <c r="S532" s="379"/>
      <c r="T532" s="379"/>
      <c r="U532" s="379"/>
      <c r="V532" s="379"/>
    </row>
    <row r="533" ht="14.25">
      <c r="D533" s="454"/>
      <c r="G533" s="665"/>
      <c r="H533" s="665"/>
      <c r="I533" s="379"/>
      <c r="L533" s="666"/>
      <c r="P533" s="379"/>
      <c r="Q533" s="379"/>
      <c r="R533" s="379"/>
      <c r="S533" s="379"/>
      <c r="U533" s="379"/>
      <c r="V533" s="379"/>
    </row>
    <row r="534" ht="14.25">
      <c r="D534" s="454"/>
      <c r="G534" s="665"/>
      <c r="H534" s="665"/>
      <c r="I534" s="379"/>
      <c r="L534" s="666"/>
      <c r="P534" s="379"/>
      <c r="Q534" s="379"/>
      <c r="R534" s="379"/>
      <c r="S534" s="379"/>
      <c r="U534" s="379"/>
      <c r="V534" s="379"/>
    </row>
    <row r="535" ht="14.25">
      <c r="D535" s="454"/>
      <c r="G535" s="665"/>
      <c r="H535" s="665"/>
      <c r="I535" s="379"/>
      <c r="L535" s="666"/>
      <c r="P535" s="379"/>
      <c r="Q535" s="379"/>
      <c r="R535" s="379"/>
      <c r="S535" s="379"/>
      <c r="T535" s="379"/>
      <c r="U535" s="379"/>
      <c r="V535" s="379"/>
    </row>
    <row r="536" ht="14.25">
      <c r="D536" s="454"/>
      <c r="G536" s="665"/>
      <c r="H536" s="665"/>
      <c r="I536" s="379"/>
      <c r="L536" s="666"/>
      <c r="P536" s="379"/>
      <c r="Q536" s="379"/>
      <c r="R536" s="379"/>
      <c r="S536" s="379"/>
      <c r="U536" s="379"/>
      <c r="V536" s="379"/>
    </row>
    <row r="537" ht="14.25">
      <c r="D537" s="454"/>
      <c r="G537" s="665"/>
      <c r="H537" s="665"/>
      <c r="I537" s="379"/>
      <c r="L537" s="666"/>
      <c r="P537" s="379"/>
      <c r="Q537" s="379"/>
      <c r="R537" s="379"/>
      <c r="S537" s="379"/>
      <c r="U537" s="379"/>
      <c r="V537" s="379"/>
    </row>
    <row r="538" ht="14.25">
      <c r="D538" s="454"/>
      <c r="G538" s="665"/>
      <c r="H538" s="665"/>
      <c r="I538" s="379"/>
      <c r="L538" s="666"/>
      <c r="P538" s="379"/>
      <c r="Q538" s="379"/>
      <c r="R538" s="379"/>
      <c r="S538" s="379"/>
      <c r="T538" s="379"/>
      <c r="U538" s="379"/>
      <c r="V538" s="379"/>
    </row>
    <row r="539" ht="14.25">
      <c r="D539" s="454"/>
      <c r="G539" s="665"/>
      <c r="H539" s="665"/>
      <c r="I539" s="379"/>
      <c r="L539" s="666"/>
      <c r="P539" s="379"/>
      <c r="Q539" s="379"/>
      <c r="R539" s="379"/>
      <c r="S539" s="379"/>
      <c r="U539" s="379"/>
      <c r="V539" s="379"/>
    </row>
    <row r="540" ht="14.25">
      <c r="D540" s="454"/>
      <c r="G540" s="665"/>
      <c r="H540" s="665"/>
      <c r="I540" s="379"/>
      <c r="L540" s="666"/>
      <c r="P540" s="379"/>
      <c r="Q540" s="379"/>
      <c r="R540" s="379"/>
      <c r="S540" s="379"/>
      <c r="T540" s="379"/>
      <c r="U540" s="379"/>
      <c r="V540" s="379"/>
    </row>
    <row r="541" ht="14.25">
      <c r="D541" s="454"/>
      <c r="G541" s="665"/>
      <c r="H541" s="665"/>
      <c r="I541" s="379"/>
      <c r="L541" s="666"/>
      <c r="P541" s="379"/>
      <c r="Q541" s="379"/>
      <c r="R541" s="379"/>
      <c r="S541" s="379"/>
      <c r="U541" s="379"/>
      <c r="V541" s="379"/>
    </row>
    <row r="542" ht="14.25">
      <c r="D542" s="454"/>
      <c r="G542" s="665"/>
      <c r="H542" s="665"/>
      <c r="I542" s="379"/>
      <c r="L542" s="666"/>
      <c r="P542" s="379"/>
      <c r="Q542" s="379"/>
      <c r="R542" s="379"/>
      <c r="S542" s="379"/>
      <c r="U542" s="379"/>
      <c r="V542" s="379"/>
    </row>
    <row r="543" ht="14.25">
      <c r="D543" s="454"/>
      <c r="G543" s="665"/>
      <c r="H543" s="665"/>
      <c r="I543" s="379"/>
      <c r="L543" s="666"/>
      <c r="P543" s="379"/>
      <c r="Q543" s="379"/>
      <c r="R543" s="379"/>
      <c r="S543" s="379"/>
      <c r="U543" s="379"/>
      <c r="V543" s="379"/>
    </row>
    <row r="544" ht="14.25">
      <c r="D544" s="454"/>
      <c r="G544" s="665"/>
      <c r="H544" s="665"/>
      <c r="I544" s="379"/>
      <c r="L544" s="666"/>
      <c r="P544" s="379"/>
      <c r="Q544" s="379"/>
      <c r="R544" s="379"/>
      <c r="S544" s="379"/>
      <c r="U544" s="379"/>
      <c r="V544" s="379"/>
    </row>
    <row r="545" ht="14.25">
      <c r="D545" s="454"/>
      <c r="G545" s="665"/>
      <c r="H545" s="665"/>
      <c r="I545" s="379"/>
      <c r="L545" s="666"/>
      <c r="P545" s="379"/>
      <c r="Q545" s="379"/>
      <c r="R545" s="379"/>
      <c r="S545" s="379"/>
      <c r="U545" s="379"/>
      <c r="V545" s="379"/>
    </row>
    <row r="546" ht="14.25">
      <c r="D546" s="454"/>
      <c r="G546" s="665"/>
      <c r="H546" s="665"/>
      <c r="I546" s="379"/>
      <c r="L546" s="666"/>
      <c r="P546" s="379"/>
      <c r="Q546" s="379"/>
      <c r="R546" s="379"/>
      <c r="S546" s="379"/>
      <c r="U546" s="379"/>
      <c r="V546" s="379"/>
    </row>
    <row r="547" ht="14.25">
      <c r="D547" s="454"/>
      <c r="G547" s="665"/>
      <c r="H547" s="665"/>
      <c r="I547" s="379"/>
      <c r="L547" s="666"/>
      <c r="P547" s="379"/>
      <c r="Q547" s="379"/>
      <c r="R547" s="379"/>
      <c r="S547" s="379"/>
      <c r="U547" s="379"/>
      <c r="V547" s="379"/>
    </row>
    <row r="548" ht="14.25">
      <c r="D548" s="454"/>
      <c r="G548" s="665"/>
      <c r="H548" s="665"/>
      <c r="I548" s="379"/>
      <c r="L548" s="666"/>
      <c r="P548" s="379"/>
      <c r="Q548" s="379"/>
      <c r="R548" s="379"/>
      <c r="S548" s="379"/>
      <c r="U548" s="379"/>
      <c r="V548" s="379"/>
    </row>
    <row r="549" ht="14.25">
      <c r="D549" s="454"/>
      <c r="G549" s="665"/>
      <c r="H549" s="665"/>
      <c r="I549" s="379"/>
      <c r="L549" s="666"/>
      <c r="P549" s="379"/>
      <c r="Q549" s="379"/>
      <c r="R549" s="379"/>
      <c r="S549" s="379"/>
      <c r="U549" s="379"/>
      <c r="V549" s="379"/>
    </row>
    <row r="550" ht="14.25">
      <c r="D550" s="454"/>
      <c r="G550" s="665"/>
      <c r="H550" s="665"/>
      <c r="I550" s="379"/>
      <c r="L550" s="666"/>
      <c r="P550" s="379"/>
      <c r="Q550" s="379"/>
      <c r="R550" s="379"/>
      <c r="S550" s="379"/>
      <c r="U550" s="379"/>
      <c r="V550" s="379"/>
    </row>
    <row r="551" ht="14.25">
      <c r="D551" s="454"/>
      <c r="G551" s="665"/>
      <c r="H551" s="665"/>
      <c r="I551" s="379"/>
      <c r="L551" s="666"/>
      <c r="P551" s="379"/>
      <c r="Q551" s="379"/>
      <c r="R551" s="379"/>
      <c r="S551" s="379"/>
      <c r="U551" s="379"/>
      <c r="V551" s="379"/>
    </row>
    <row r="552" ht="14.25">
      <c r="D552" s="454"/>
      <c r="G552" s="665"/>
      <c r="H552" s="665"/>
      <c r="I552" s="379"/>
      <c r="L552" s="666"/>
      <c r="P552" s="379"/>
      <c r="Q552" s="379"/>
      <c r="R552" s="379"/>
      <c r="S552" s="379"/>
      <c r="U552" s="379"/>
      <c r="V552" s="379"/>
    </row>
    <row r="553" ht="14.25">
      <c r="D553" s="454"/>
      <c r="G553" s="665"/>
      <c r="H553" s="665"/>
      <c r="I553" s="379"/>
      <c r="L553" s="666"/>
      <c r="P553" s="379"/>
      <c r="Q553" s="379"/>
      <c r="R553" s="379"/>
      <c r="S553" s="379"/>
      <c r="U553" s="379"/>
      <c r="V553" s="379"/>
    </row>
    <row r="554" ht="14.25">
      <c r="D554" s="454"/>
      <c r="G554" s="665"/>
      <c r="H554" s="665"/>
      <c r="I554" s="379"/>
      <c r="L554" s="666"/>
      <c r="P554" s="379"/>
      <c r="Q554" s="379"/>
      <c r="R554" s="379"/>
      <c r="S554" s="379"/>
      <c r="U554" s="379"/>
      <c r="V554" s="379"/>
    </row>
    <row r="555" ht="14.25">
      <c r="D555" s="454"/>
      <c r="G555" s="665"/>
      <c r="H555" s="665"/>
      <c r="I555" s="379"/>
      <c r="L555" s="666"/>
      <c r="P555" s="379"/>
      <c r="Q555" s="379"/>
      <c r="R555" s="379"/>
      <c r="S555" s="379"/>
      <c r="U555" s="379"/>
      <c r="V555" s="379"/>
    </row>
    <row r="556" ht="14.25">
      <c r="D556" s="454"/>
      <c r="G556" s="665"/>
      <c r="H556" s="665"/>
      <c r="I556" s="379"/>
      <c r="L556" s="666"/>
      <c r="P556" s="379"/>
      <c r="Q556" s="379"/>
      <c r="R556" s="379"/>
      <c r="S556" s="379"/>
      <c r="U556" s="379"/>
      <c r="V556" s="379"/>
    </row>
    <row r="557" ht="14.25">
      <c r="D557" s="454"/>
      <c r="G557" s="665"/>
      <c r="H557" s="665"/>
      <c r="I557" s="379"/>
      <c r="L557" s="666"/>
      <c r="U557" s="379"/>
      <c r="V557" s="379"/>
    </row>
    <row r="558" ht="14.25">
      <c r="D558" s="454"/>
      <c r="G558" s="665"/>
      <c r="H558" s="665"/>
      <c r="I558" s="379"/>
      <c r="L558" s="666"/>
      <c r="U558" s="379"/>
      <c r="V558" s="379"/>
    </row>
    <row r="559" ht="14.25">
      <c r="G559" s="665"/>
      <c r="H559" s="665"/>
      <c r="L559" s="666"/>
      <c r="U559" s="379"/>
    </row>
    <row r="560" ht="14.25">
      <c r="D560" s="454"/>
      <c r="G560" s="665"/>
      <c r="H560" s="665"/>
      <c r="L560" s="666"/>
      <c r="U560" s="379"/>
    </row>
    <row r="562" ht="14.25">
      <c r="B562" s="379"/>
      <c r="C562" s="379"/>
      <c r="D562" s="454"/>
      <c r="E562" s="379"/>
      <c r="G562" s="665"/>
      <c r="H562" s="665"/>
      <c r="I562" s="379"/>
    </row>
  </sheetData>
  <autoFilter ref="A1:N480">
    <sortState ref="B1:B480">
      <sortCondition descending="0" ref="B1:B557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700" width="9.140625"/>
    <col customWidth="1" min="2" max="2" style="700" width="11.28125"/>
    <col customWidth="1" min="3" max="3" style="700" width="9.140625"/>
    <col customWidth="1" min="4" max="4" style="700" width="23.421875"/>
    <col customWidth="1" min="5" max="5" style="700" width="9.421875"/>
    <col customWidth="1" min="6" max="6" style="700" width="10.00390625"/>
    <col bestFit="1" min="7" max="7" style="700" width="9.57421875"/>
    <col min="8" max="8" style="700" width="9.140625"/>
    <col bestFit="1" min="9" max="9" style="700" width="9.57421875"/>
    <col min="10" max="14" style="700" width="9.140625"/>
    <col bestFit="1" customWidth="1" min="15" max="15" style="700" width="10.55078125"/>
    <col min="16" max="16384" style="700" width="9.140625"/>
  </cols>
  <sheetData>
    <row r="1" ht="16.5">
      <c r="A1" s="701" t="s">
        <v>460</v>
      </c>
      <c r="B1" s="702" t="s">
        <v>12</v>
      </c>
      <c r="C1" s="703"/>
      <c r="D1" s="703"/>
      <c r="E1" s="703"/>
      <c r="F1" s="703"/>
      <c r="G1" s="703"/>
      <c r="H1" s="703"/>
      <c r="I1" s="703"/>
      <c r="J1" s="704"/>
      <c r="K1" s="705" t="s">
        <v>817</v>
      </c>
      <c r="L1" s="706"/>
      <c r="M1" s="707" t="s">
        <v>2447</v>
      </c>
      <c r="N1" s="708"/>
      <c r="O1" s="700"/>
    </row>
    <row r="2" ht="16.5">
      <c r="A2" s="709"/>
      <c r="B2" s="710" t="s">
        <v>1388</v>
      </c>
      <c r="C2" s="711"/>
      <c r="D2" s="711"/>
      <c r="E2" s="711" t="s">
        <v>2448</v>
      </c>
      <c r="F2" s="711"/>
      <c r="G2" s="711"/>
      <c r="H2" s="701" t="s">
        <v>2449</v>
      </c>
      <c r="I2" s="707"/>
      <c r="J2" s="712"/>
      <c r="K2" s="708" t="s">
        <v>2450</v>
      </c>
      <c r="L2" s="712" t="s">
        <v>2451</v>
      </c>
      <c r="M2" s="713"/>
      <c r="N2" s="714"/>
      <c r="O2" s="700"/>
    </row>
    <row r="3" ht="16.5">
      <c r="A3" s="715"/>
      <c r="B3" s="716" t="s">
        <v>2452</v>
      </c>
      <c r="C3" s="717" t="s">
        <v>2453</v>
      </c>
      <c r="D3" s="717" t="s">
        <v>2454</v>
      </c>
      <c r="E3" s="717" t="s">
        <v>2450</v>
      </c>
      <c r="F3" s="717" t="s">
        <v>2455</v>
      </c>
      <c r="G3" s="717" t="s">
        <v>2454</v>
      </c>
      <c r="H3" s="717" t="s">
        <v>2450</v>
      </c>
      <c r="I3" s="717" t="s">
        <v>2455</v>
      </c>
      <c r="J3" s="718" t="s">
        <v>2454</v>
      </c>
      <c r="K3" s="719"/>
      <c r="L3" s="720"/>
      <c r="M3" s="721" t="s">
        <v>2450</v>
      </c>
      <c r="N3" s="722" t="s">
        <v>2451</v>
      </c>
      <c r="O3" s="700"/>
    </row>
    <row r="4" ht="16.5">
      <c r="A4" s="723">
        <v>2017</v>
      </c>
      <c r="B4" s="724">
        <f>COUNTIF('ПРТС'!H2:H142,"2017")</f>
        <v>1</v>
      </c>
      <c r="C4" s="725">
        <f>SUMIF('ПРТС'!H2:H142,"2017",'ПРТС'!E2:E142)</f>
        <v>283</v>
      </c>
      <c r="D4" s="726">
        <v>2.4700000000000002</v>
      </c>
      <c r="E4" s="727">
        <f>COUNTIF('БШПД'!F2:F150,"+")</f>
        <v>62</v>
      </c>
      <c r="F4" s="725">
        <f>SUMIF('БШПД'!F2:F150,"+",'БШПД'!D2:D150)</f>
        <v>14112</v>
      </c>
      <c r="G4" s="728">
        <f t="shared" ref="G4:G9" si="15">J4-D4</f>
        <v>14.909999999999998</v>
      </c>
      <c r="H4" s="729">
        <f t="shared" ref="H4:H9" si="16">B4+E4</f>
        <v>63</v>
      </c>
      <c r="I4" s="730">
        <f t="shared" ref="I4:I9" si="17">C4+H4</f>
        <v>346</v>
      </c>
      <c r="J4" s="731">
        <v>17.379999999999999</v>
      </c>
      <c r="K4" s="732"/>
      <c r="L4" s="733"/>
      <c r="M4" s="732">
        <f t="shared" ref="M4:M9" si="18">B4+K4</f>
        <v>1</v>
      </c>
      <c r="N4" s="725">
        <f t="shared" ref="N4:N9" si="19">C4+L4</f>
        <v>283</v>
      </c>
      <c r="O4" s="700"/>
      <c r="P4" s="700"/>
    </row>
    <row r="5" ht="16.5">
      <c r="A5" s="734">
        <v>2018</v>
      </c>
      <c r="B5" s="735">
        <f>COUNTIF('ПРТС'!H2:H142,"2018")</f>
        <v>19</v>
      </c>
      <c r="C5" s="725">
        <f>SUMIF('ПРТС'!H2:H142,"2018",'ПРТС'!E2:E142)</f>
        <v>5331</v>
      </c>
      <c r="D5" s="736">
        <v>59.670000000000002</v>
      </c>
      <c r="E5" s="730">
        <f>COUNTIF('БШПД'!G2:G150,"+")+COUNTIF('БШПД'!G2:G150,"++")</f>
        <v>92</v>
      </c>
      <c r="F5" s="725">
        <f>SUMIF('БШПД'!G2:G150,"+",'БШПД'!D3:D150)+SUMIF('БШПД'!G2:G150,"++",'БШПД'!D2:D150)</f>
        <v>18440</v>
      </c>
      <c r="G5" s="737">
        <f t="shared" si="15"/>
        <v>20.25</v>
      </c>
      <c r="H5" s="729">
        <f t="shared" si="16"/>
        <v>111</v>
      </c>
      <c r="I5" s="730">
        <f t="shared" si="17"/>
        <v>5442</v>
      </c>
      <c r="J5" s="738">
        <v>79.920000000000002</v>
      </c>
      <c r="K5" s="739"/>
      <c r="L5" s="733"/>
      <c r="M5" s="732">
        <f t="shared" si="18"/>
        <v>19</v>
      </c>
      <c r="N5" s="725">
        <f t="shared" si="19"/>
        <v>5331</v>
      </c>
      <c r="O5" s="700"/>
      <c r="P5" s="700"/>
    </row>
    <row r="6" ht="16.5">
      <c r="A6" s="734">
        <v>2019</v>
      </c>
      <c r="B6" s="735">
        <f>COUNTIF('ПРТС'!H2:H142,"2019")</f>
        <v>18</v>
      </c>
      <c r="C6" s="725">
        <f>SUMIF('ПРТС'!H2:H142,"2019",'ПРТС'!E2:E142)</f>
        <v>7423</v>
      </c>
      <c r="D6" s="736">
        <v>85.370000000000005</v>
      </c>
      <c r="E6" s="730">
        <f>COUNTIF('БШПД'!H2:H150,"+")+COUNTIF('БШПД'!H2:H150,"++")</f>
        <v>88</v>
      </c>
      <c r="F6" s="730">
        <f>SUMIF('БШПД'!H2:H150,"+",'БШПД'!D3:D150)+SUMIF('БШПД'!H2:H150,"++",'БШПД'!D2:D150)</f>
        <v>16096</v>
      </c>
      <c r="G6" s="737">
        <f t="shared" si="15"/>
        <v>25.109999999999999</v>
      </c>
      <c r="H6" s="729">
        <f t="shared" si="16"/>
        <v>106</v>
      </c>
      <c r="I6" s="730">
        <f t="shared" si="17"/>
        <v>7529</v>
      </c>
      <c r="J6" s="738">
        <v>110.48</v>
      </c>
      <c r="K6" s="739"/>
      <c r="L6" s="740"/>
      <c r="M6" s="732">
        <f t="shared" si="18"/>
        <v>18</v>
      </c>
      <c r="N6" s="725">
        <f t="shared" si="19"/>
        <v>7423</v>
      </c>
      <c r="O6" s="700"/>
      <c r="P6" s="700"/>
    </row>
    <row r="7" ht="16.5">
      <c r="A7" s="734">
        <v>2020</v>
      </c>
      <c r="B7" s="735">
        <f>COUNTIF('ПРТС'!H2:H142,"2020")</f>
        <v>20</v>
      </c>
      <c r="C7" s="725">
        <f>SUMIF('ПРТС'!H2:H142,"2020",'ПРТС'!E2:E142)</f>
        <v>8368</v>
      </c>
      <c r="D7" s="736">
        <v>91.319999999999993</v>
      </c>
      <c r="E7" s="730">
        <f>COUNTIF('БШПД'!I2:I150,"+")+COUNTIF('БШПД'!I2:I150,"++")</f>
        <v>89</v>
      </c>
      <c r="F7" s="730">
        <f>SUMIF('БШПД'!I2:I150,"+",'БШПД'!D3:D150)+SUMIF('БШПД'!I2:I150,"++",'БШПД'!D2:D150)</f>
        <v>15735</v>
      </c>
      <c r="G7" s="737">
        <f t="shared" si="15"/>
        <v>25.330000000000013</v>
      </c>
      <c r="H7" s="729">
        <f t="shared" si="16"/>
        <v>109</v>
      </c>
      <c r="I7" s="730">
        <f t="shared" si="17"/>
        <v>8477</v>
      </c>
      <c r="J7" s="738">
        <v>116.65000000000001</v>
      </c>
      <c r="K7" s="739"/>
      <c r="L7" s="740"/>
      <c r="M7" s="732">
        <f t="shared" si="18"/>
        <v>20</v>
      </c>
      <c r="N7" s="725">
        <f t="shared" si="19"/>
        <v>8368</v>
      </c>
      <c r="O7" s="700"/>
      <c r="P7" s="700"/>
    </row>
    <row r="8" ht="16.5">
      <c r="A8" s="734">
        <v>2021</v>
      </c>
      <c r="B8" s="735">
        <f>COUNTIF('ПРТС'!H2:H142,"2021")</f>
        <v>12</v>
      </c>
      <c r="C8" s="725">
        <f>SUMIF('ПРТС'!H2:H142,"2021",'ПРТС'!E2:E142)</f>
        <v>4295</v>
      </c>
      <c r="D8" s="736">
        <v>60.689999999999998</v>
      </c>
      <c r="E8" s="730">
        <f>COUNTIF('БШПД'!J2:J150,"+")+COUNTIF('БШПД'!J2:J150,"++")</f>
        <v>54</v>
      </c>
      <c r="F8" s="730">
        <f>SUMIF('БШПД'!J2:J150,"+",'БШПД'!D3:D150)+SUMIF('БШПД'!J2:J150,"++",'БШПД'!D2:D150)</f>
        <v>9783</v>
      </c>
      <c r="G8" s="737">
        <f t="shared" si="15"/>
        <v>13.109999999999999</v>
      </c>
      <c r="H8" s="729">
        <f t="shared" si="16"/>
        <v>66</v>
      </c>
      <c r="I8" s="730">
        <f t="shared" si="17"/>
        <v>4361</v>
      </c>
      <c r="J8" s="738">
        <v>73.799999999999997</v>
      </c>
      <c r="K8" s="739">
        <f>COUNTIF('УЦН 2.0'!H16:H181,"2021")</f>
        <v>27</v>
      </c>
      <c r="L8" s="740">
        <f>SUMIF('УЦН 2.0'!H16:H181,"2021",'УЦН 2.0'!F16:F181)</f>
        <v>7113</v>
      </c>
      <c r="M8" s="732">
        <f t="shared" si="18"/>
        <v>39</v>
      </c>
      <c r="N8" s="725">
        <f t="shared" si="19"/>
        <v>11408</v>
      </c>
      <c r="O8" s="700"/>
      <c r="P8" s="700"/>
    </row>
    <row r="9" ht="16.5">
      <c r="A9" s="734">
        <v>2022</v>
      </c>
      <c r="B9" s="735">
        <f>COUNTIF('ПРТС'!H2:H142,"2022")</f>
        <v>26</v>
      </c>
      <c r="C9" s="725">
        <f>SUMIF('ПРТС'!H2:H142,"2022",'ПРТС'!E2:E142)</f>
        <v>9306</v>
      </c>
      <c r="D9" s="736">
        <v>117.81999999999999</v>
      </c>
      <c r="E9" s="730">
        <f>COUNTIF('БШПД'!K2:K150,"+")+COUNTIF('БШПД'!K2:K150,"++")</f>
        <v>54</v>
      </c>
      <c r="F9" s="730">
        <f>SUMIF('БШПД'!K2:K150,"+",'БШПД'!D3:D150)+SUMIF('БШПД'!K2:K150,"++",'БШПД'!D2:D150)</f>
        <v>7004</v>
      </c>
      <c r="G9" s="737">
        <f t="shared" si="15"/>
        <v>12.840000000000003</v>
      </c>
      <c r="H9" s="729">
        <f t="shared" si="16"/>
        <v>80</v>
      </c>
      <c r="I9" s="730">
        <f t="shared" si="17"/>
        <v>9386</v>
      </c>
      <c r="J9" s="738">
        <v>130.66</v>
      </c>
      <c r="K9" s="739">
        <f>COUNTIF('УЦН 2.0'!H16:H181,"2022")</f>
        <v>17</v>
      </c>
      <c r="L9" s="740">
        <f>SUMIF('УЦН 2.0'!H16:H181,"2022",'УЦН 2.0'!F16:F181)</f>
        <v>2387</v>
      </c>
      <c r="M9" s="732">
        <f t="shared" si="18"/>
        <v>43</v>
      </c>
      <c r="N9" s="725">
        <f t="shared" si="19"/>
        <v>11693</v>
      </c>
      <c r="O9" s="741"/>
      <c r="P9" s="700"/>
      <c r="Q9" s="700"/>
    </row>
    <row r="10" ht="16.5">
      <c r="A10" s="734">
        <v>2023</v>
      </c>
      <c r="B10" s="735">
        <f>COUNTIF('ПРТС'!H2:H142,"2023")</f>
        <v>27</v>
      </c>
      <c r="C10" s="725">
        <f>SUMIF('ПРТС'!H2:H142,"2023",'ПРТС'!E2:E142)</f>
        <v>6732</v>
      </c>
      <c r="D10" s="736">
        <v>112.69</v>
      </c>
      <c r="E10" s="730">
        <f>COUNTIF('БШПД'!L2:L150,"+")+COUNTIF('БШПД'!L2:L150,"++")</f>
        <v>46</v>
      </c>
      <c r="F10" s="730">
        <f>SUMIF('БШПД'!L2:L150,"+",'БШПД'!D3:D150)+SUMIF('БШПД'!L2:L150,"++",'БШПД'!D2:D150)</f>
        <v>5527</v>
      </c>
      <c r="G10" s="737">
        <v>11.48</v>
      </c>
      <c r="H10" s="729">
        <f t="shared" ref="H10:H11" si="20">B10+E10</f>
        <v>73</v>
      </c>
      <c r="I10" s="730">
        <f t="shared" ref="I10:I11" si="21">C10+H10</f>
        <v>6805</v>
      </c>
      <c r="J10" s="738">
        <f>D10+G10</f>
        <v>124.17</v>
      </c>
      <c r="K10" s="739">
        <f>COUNTIF('УЦН 2.0'!H16:H181,"2023")+COUNTIF('УЦН 2.0'!H16:H181,"2023 (с 2022)")</f>
        <v>85</v>
      </c>
      <c r="L10" s="740">
        <f>SUMIF('УЦН 2.0'!H16:H181,"2023",'УЦН 2.0'!F16:F181)+SUMIF('УЦН 2.0'!H16:H181,"2023 (с 2022)",'УЦН 2.0'!F16:F181)</f>
        <v>15621</v>
      </c>
      <c r="M10" s="732">
        <f t="shared" ref="M10:M12" si="22">B10+K10</f>
        <v>112</v>
      </c>
      <c r="N10" s="725">
        <f t="shared" ref="N10:N12" si="23">C10+L10</f>
        <v>22353</v>
      </c>
      <c r="O10" s="742" t="s">
        <v>2456</v>
      </c>
      <c r="P10" s="743"/>
      <c r="Q10" s="700"/>
    </row>
    <row r="11" ht="16.5">
      <c r="A11" s="744">
        <v>2024</v>
      </c>
      <c r="B11" s="745">
        <f>COUNTIF('ПРТС'!H2:H142,"2024")</f>
        <v>18</v>
      </c>
      <c r="C11" s="746">
        <f>SUMIF('ПРТС'!H2:H142,"2024",'ПРТС'!E2:E142)</f>
        <v>5236</v>
      </c>
      <c r="D11" s="747">
        <v>72.700000000000003</v>
      </c>
      <c r="E11" s="745">
        <f>COUNTIF('БШПД'!M2:M151,"+")+COUNTIF('БШПД'!M2:M151,"++")</f>
        <v>35</v>
      </c>
      <c r="F11" s="746">
        <f>SUMIF('БШПД'!M2:M151,"+",'БШПД'!D2:D151)+SUMIF('БШПД'!M2:M151,"++",'БШПД'!D2:D151)</f>
        <v>3565</v>
      </c>
      <c r="G11" s="747">
        <f>J11-D11</f>
        <v>10.299999999999997</v>
      </c>
      <c r="H11" s="745">
        <f t="shared" si="20"/>
        <v>53</v>
      </c>
      <c r="I11" s="746">
        <f t="shared" si="21"/>
        <v>5289</v>
      </c>
      <c r="J11" s="748">
        <v>83</v>
      </c>
      <c r="K11" s="749">
        <v>43</v>
      </c>
      <c r="L11" s="750">
        <f>SUM(F2:F19)</f>
        <v>117045</v>
      </c>
      <c r="M11" s="751">
        <f t="shared" si="22"/>
        <v>61</v>
      </c>
      <c r="N11" s="752">
        <f t="shared" si="23"/>
        <v>122281</v>
      </c>
      <c r="O11" s="741"/>
      <c r="P11" s="741"/>
      <c r="Q11" s="700"/>
    </row>
    <row r="12" ht="16.5">
      <c r="A12" s="753" t="s">
        <v>2457</v>
      </c>
      <c r="B12" s="724">
        <f>SUM(B4:B11)-B4</f>
        <v>140</v>
      </c>
      <c r="C12" s="725">
        <f>SUM(C4:C11)-C4</f>
        <v>46691</v>
      </c>
      <c r="D12" s="727">
        <f>SUM(D4:D11)</f>
        <v>602.73000000000002</v>
      </c>
      <c r="E12" s="754">
        <f>'БШПД'!E151</f>
        <v>142</v>
      </c>
      <c r="F12" s="754">
        <f>SUM('БШПД'!D2:D150)</f>
        <v>26783</v>
      </c>
      <c r="G12" s="727">
        <f>SUM(G4:G11)</f>
        <v>133.33000000000001</v>
      </c>
      <c r="H12" s="755">
        <f>COUNTA('Пок-ль нараст.'!C:C)-1</f>
        <v>261</v>
      </c>
      <c r="I12" s="756">
        <f>SUM('Пок-ль нараст.'!D2:D219)</f>
        <v>54690</v>
      </c>
      <c r="J12" s="731">
        <f>SUM(J4:J11)</f>
        <v>736.05999999999995</v>
      </c>
      <c r="K12" s="732">
        <f>SUM(K4:K11)</f>
        <v>172</v>
      </c>
      <c r="L12" s="725">
        <f>SUM(L4:L11)</f>
        <v>142166</v>
      </c>
      <c r="M12" s="732">
        <f t="shared" si="22"/>
        <v>312</v>
      </c>
      <c r="N12" s="725">
        <f t="shared" si="23"/>
        <v>188857</v>
      </c>
      <c r="O12" s="700"/>
      <c r="P12" s="700"/>
      <c r="Q12" s="700"/>
    </row>
    <row r="13" ht="14.25">
      <c r="A13" s="757"/>
      <c r="B13" s="757"/>
      <c r="C13" s="757"/>
      <c r="D13" s="757"/>
      <c r="E13" s="757"/>
      <c r="F13" s="757"/>
      <c r="G13" s="757"/>
      <c r="H13" s="757"/>
      <c r="I13" s="757"/>
      <c r="J13" s="757"/>
      <c r="K13" s="757"/>
      <c r="L13" s="757"/>
      <c r="M13" s="757"/>
      <c r="N13" s="757"/>
      <c r="O13" s="700"/>
    </row>
    <row r="14" ht="14.25">
      <c r="A14" s="758" t="s">
        <v>2458</v>
      </c>
      <c r="B14" s="757"/>
      <c r="C14" s="757"/>
      <c r="D14" s="757"/>
      <c r="E14" s="757"/>
      <c r="F14" s="757"/>
      <c r="G14" s="757"/>
      <c r="H14" s="757"/>
      <c r="I14" s="757"/>
      <c r="J14" s="757"/>
      <c r="K14" s="757"/>
      <c r="L14" s="757"/>
      <c r="M14" s="757"/>
      <c r="N14" s="757"/>
      <c r="O14" s="742"/>
    </row>
    <row r="15" ht="14.25">
      <c r="A15" s="757"/>
      <c r="B15" s="757"/>
      <c r="C15" s="757"/>
      <c r="D15" s="759">
        <f>SUM(D4:D10)</f>
        <v>530.02999999999997</v>
      </c>
      <c r="E15" s="760"/>
      <c r="F15" s="760"/>
      <c r="G15" s="759"/>
      <c r="H15" s="757"/>
      <c r="I15" s="757"/>
      <c r="J15" s="757"/>
      <c r="K15" s="757"/>
      <c r="L15" s="757"/>
      <c r="M15" s="757"/>
      <c r="N15" s="761">
        <f>N10-352</f>
        <v>22001</v>
      </c>
      <c r="O15" s="742" t="s">
        <v>2459</v>
      </c>
    </row>
    <row r="16" ht="14.25">
      <c r="A16" s="700"/>
      <c r="B16" s="762"/>
      <c r="C16" s="762"/>
      <c r="D16" s="762"/>
      <c r="E16" s="762"/>
      <c r="F16" s="762"/>
      <c r="G16" s="763"/>
      <c r="H16" s="757"/>
      <c r="I16" s="700"/>
      <c r="J16" s="700"/>
      <c r="K16" s="700"/>
      <c r="L16" s="700"/>
      <c r="M16" s="700"/>
      <c r="N16" s="700"/>
      <c r="O16" s="700"/>
    </row>
    <row r="17" ht="14.25">
      <c r="A17" s="700"/>
      <c r="B17" s="700"/>
      <c r="C17" s="700"/>
      <c r="D17" s="700"/>
      <c r="E17" s="700"/>
      <c r="F17" s="700"/>
      <c r="G17" s="700"/>
      <c r="H17" s="757"/>
      <c r="I17" s="763"/>
      <c r="J17" s="700"/>
      <c r="K17" s="700"/>
      <c r="L17" s="700"/>
      <c r="M17" s="700"/>
      <c r="N17" s="700"/>
      <c r="O17" s="700"/>
    </row>
    <row r="18" ht="14.25">
      <c r="B18" s="700"/>
      <c r="C18" s="700"/>
      <c r="D18" s="700"/>
      <c r="E18" s="700"/>
      <c r="F18" s="700"/>
      <c r="G18" s="700"/>
      <c r="H18" s="757"/>
      <c r="I18" s="700"/>
      <c r="J18" s="700"/>
      <c r="K18" s="700"/>
      <c r="L18" s="700"/>
      <c r="M18" s="700"/>
      <c r="N18" s="700"/>
    </row>
    <row r="19" ht="14.25">
      <c r="D19" s="764"/>
      <c r="H19" s="757"/>
    </row>
    <row r="20" ht="14.25">
      <c r="A20" s="765" t="s">
        <v>2460</v>
      </c>
      <c r="B20" s="765"/>
      <c r="C20" s="765"/>
      <c r="D20" s="765"/>
      <c r="E20" s="765"/>
      <c r="F20" s="765"/>
      <c r="H20" s="757"/>
    </row>
    <row r="21" ht="57">
      <c r="A21" s="498" t="s">
        <v>0</v>
      </c>
      <c r="B21" s="499" t="s">
        <v>2461</v>
      </c>
      <c r="C21" s="498" t="s">
        <v>2462</v>
      </c>
      <c r="D21" s="498" t="s">
        <v>2463</v>
      </c>
      <c r="E21" s="498" t="s">
        <v>18</v>
      </c>
      <c r="F21" s="498" t="s">
        <v>2464</v>
      </c>
      <c r="H21" s="757"/>
    </row>
    <row r="22" ht="14.25">
      <c r="A22" s="766">
        <v>1</v>
      </c>
      <c r="B22" s="767">
        <v>2020</v>
      </c>
      <c r="C22" s="766">
        <v>1122</v>
      </c>
      <c r="D22" s="766">
        <v>948</v>
      </c>
      <c r="E22" s="766" t="s">
        <v>156</v>
      </c>
      <c r="F22" s="766" t="s">
        <v>2465</v>
      </c>
      <c r="G22" s="700"/>
      <c r="H22" s="757"/>
    </row>
    <row r="23" ht="14.25">
      <c r="A23" s="768">
        <v>2</v>
      </c>
      <c r="B23" s="769">
        <v>2021</v>
      </c>
      <c r="C23" s="768">
        <v>1122</v>
      </c>
      <c r="D23" s="768">
        <v>962</v>
      </c>
      <c r="E23" s="768">
        <v>12</v>
      </c>
      <c r="F23" s="768" t="s">
        <v>2466</v>
      </c>
    </row>
    <row r="24" ht="14.25">
      <c r="A24" s="770">
        <v>3</v>
      </c>
      <c r="B24" s="770">
        <v>2022</v>
      </c>
      <c r="C24" s="770">
        <v>1122</v>
      </c>
      <c r="D24" s="770">
        <v>995</v>
      </c>
      <c r="E24" s="770">
        <v>22</v>
      </c>
      <c r="F24" s="770" t="s">
        <v>2467</v>
      </c>
    </row>
    <row r="25" ht="14.25">
      <c r="A25" s="771">
        <v>4</v>
      </c>
      <c r="B25" s="771">
        <v>2023</v>
      </c>
      <c r="C25" s="771">
        <v>971</v>
      </c>
      <c r="D25" s="772">
        <v>786</v>
      </c>
      <c r="E25" s="771">
        <v>62</v>
      </c>
      <c r="F25" s="773">
        <f t="shared" ref="F25:F28" si="24">D25/C25</f>
        <v>0.80947476828012355</v>
      </c>
      <c r="G25" s="774"/>
      <c r="H25" s="700"/>
      <c r="I25" s="700"/>
      <c r="J25" s="700"/>
      <c r="R25" s="700"/>
      <c r="S25" s="700"/>
      <c r="T25" s="700"/>
      <c r="U25" s="700"/>
      <c r="V25" s="700"/>
      <c r="W25" s="700"/>
      <c r="X25" s="700"/>
      <c r="Y25" s="700"/>
    </row>
    <row r="26" ht="14.25">
      <c r="A26" s="775"/>
      <c r="B26" s="775">
        <v>2024</v>
      </c>
      <c r="C26" s="775">
        <f>COUNTIF('показатель 504-п'!E:E,"&gt;=100")</f>
        <v>971</v>
      </c>
      <c r="D26" s="776">
        <f t="shared" ref="D26:D28" si="25">D25+E26</f>
        <v>836</v>
      </c>
      <c r="E26" s="775">
        <v>50</v>
      </c>
      <c r="F26" s="777">
        <f t="shared" si="24"/>
        <v>0.86096807415036047</v>
      </c>
      <c r="G26" s="774">
        <v>86</v>
      </c>
      <c r="H26" s="700"/>
      <c r="I26" s="700"/>
      <c r="J26" s="700"/>
    </row>
    <row r="27" ht="14.25">
      <c r="A27" s="778"/>
      <c r="B27" s="779">
        <v>2025</v>
      </c>
      <c r="C27" s="779">
        <f>COUNTIF('показатель 504-п'!E:E,"&gt;=100")</f>
        <v>971</v>
      </c>
      <c r="D27" s="778">
        <f t="shared" si="25"/>
        <v>886</v>
      </c>
      <c r="E27" s="778">
        <v>50</v>
      </c>
      <c r="F27" s="780">
        <f t="shared" si="24"/>
        <v>0.91246138002059729</v>
      </c>
      <c r="G27" s="700"/>
      <c r="H27" s="700"/>
      <c r="I27" s="700"/>
      <c r="J27" s="700"/>
    </row>
    <row r="28" ht="14.25">
      <c r="A28" s="781"/>
      <c r="B28" s="782">
        <v>2026</v>
      </c>
      <c r="C28" s="782">
        <f>COUNTIF('показатель 504-п'!E:E,"&gt;=100")</f>
        <v>971</v>
      </c>
      <c r="D28" s="781">
        <f t="shared" si="25"/>
        <v>926</v>
      </c>
      <c r="E28" s="781">
        <v>40</v>
      </c>
      <c r="F28" s="783">
        <f t="shared" si="24"/>
        <v>0.95365602471678679</v>
      </c>
      <c r="G28" s="700"/>
      <c r="H28" s="700"/>
      <c r="I28" s="700"/>
      <c r="J28" s="700"/>
      <c r="R28" s="700"/>
      <c r="S28" s="700"/>
      <c r="T28" s="700"/>
      <c r="U28" s="700"/>
      <c r="V28" s="700"/>
      <c r="W28" s="700"/>
      <c r="X28" s="700"/>
    </row>
    <row r="29" ht="14.25">
      <c r="A29" s="700"/>
      <c r="B29" s="700"/>
      <c r="C29" s="700"/>
      <c r="D29" s="700"/>
      <c r="E29" s="700"/>
      <c r="F29" s="700"/>
      <c r="G29" s="700"/>
      <c r="H29" s="700"/>
      <c r="I29" s="700"/>
      <c r="J29" s="700"/>
      <c r="R29" s="700"/>
      <c r="S29" s="700"/>
      <c r="T29" s="700"/>
      <c r="U29" s="700"/>
      <c r="V29" s="700"/>
      <c r="W29" s="700"/>
      <c r="X29" s="700"/>
    </row>
    <row r="30" ht="14.25">
      <c r="A30" s="700"/>
      <c r="B30" s="700"/>
      <c r="C30" s="700"/>
      <c r="D30" s="784">
        <f>COUNTIFS('показатель 504-п'!J:J,"4G хор",'показатель 504-п'!J:J,"3G хор",'показатель 504-п'!E:E,"&gt;=100")</f>
        <v>0</v>
      </c>
      <c r="E30" s="700"/>
      <c r="F30" s="700"/>
      <c r="G30" s="700"/>
      <c r="H30" s="700"/>
      <c r="I30" s="700"/>
      <c r="J30" s="700"/>
      <c r="R30" s="700"/>
      <c r="S30" s="700"/>
      <c r="T30" s="700"/>
      <c r="U30" s="700"/>
      <c r="V30" s="700"/>
      <c r="W30" s="700"/>
      <c r="X30" s="700"/>
      <c r="Y30" s="700"/>
    </row>
    <row r="31" ht="14.25">
      <c r="A31" s="700"/>
      <c r="B31" s="700"/>
      <c r="C31" s="700"/>
      <c r="D31" s="781">
        <f>COUNTIFS('показатель 504-п'!J:J,"4G хор",'показатель 504-п'!E:E,"&gt;=100")+COUNTIFS('показатель 504-п'!J:J,"3G хор",'показатель 504-п'!E:E,"&gt;=100")</f>
        <v>767</v>
      </c>
      <c r="E31" s="700"/>
      <c r="F31" s="700"/>
      <c r="G31" s="700"/>
      <c r="H31" s="700"/>
      <c r="I31" s="700"/>
      <c r="J31" s="700"/>
      <c r="R31" s="700"/>
      <c r="S31" s="700"/>
      <c r="T31" s="700"/>
      <c r="U31" s="700"/>
      <c r="V31" s="700"/>
      <c r="W31" s="700"/>
      <c r="X31" s="700"/>
      <c r="Y31" s="700"/>
    </row>
    <row r="32" ht="14.25">
      <c r="A32" s="700"/>
      <c r="B32" s="700"/>
      <c r="C32" s="700"/>
      <c r="D32" s="700"/>
      <c r="E32" s="700"/>
      <c r="F32" s="700"/>
      <c r="G32" s="700"/>
      <c r="H32" s="700"/>
      <c r="I32" s="700"/>
      <c r="J32" s="700"/>
      <c r="R32" s="700"/>
      <c r="S32" s="700"/>
      <c r="T32" s="700"/>
      <c r="U32" s="700"/>
      <c r="V32" s="700"/>
      <c r="W32" s="700"/>
      <c r="X32" s="700"/>
      <c r="Y32" s="700"/>
    </row>
    <row r="33" ht="14.25">
      <c r="A33" s="700"/>
      <c r="B33" s="700"/>
      <c r="C33" s="700"/>
      <c r="D33" s="700"/>
      <c r="E33" s="700"/>
      <c r="F33" s="700"/>
      <c r="G33" s="700"/>
      <c r="H33" s="700"/>
      <c r="I33" s="700"/>
      <c r="J33" s="700"/>
      <c r="R33" s="700"/>
      <c r="S33" s="700"/>
      <c r="T33" s="700"/>
      <c r="U33" s="700"/>
      <c r="V33" s="700"/>
      <c r="W33" s="700"/>
      <c r="X33" s="700"/>
      <c r="Y33" s="700"/>
    </row>
    <row r="34" ht="14.25">
      <c r="A34" s="700"/>
      <c r="B34" s="700"/>
      <c r="C34" s="700"/>
      <c r="D34" s="700"/>
      <c r="E34" s="700"/>
      <c r="F34" s="700"/>
      <c r="G34" s="700"/>
      <c r="H34" s="700"/>
      <c r="I34" s="700"/>
      <c r="J34" s="700"/>
      <c r="R34" s="700"/>
      <c r="S34" s="700"/>
      <c r="T34" s="700"/>
      <c r="U34" s="700"/>
      <c r="V34" s="700"/>
      <c r="W34" s="700"/>
      <c r="X34" s="700"/>
      <c r="Y34" s="700"/>
    </row>
    <row r="35" ht="14.25">
      <c r="A35" s="700"/>
      <c r="B35" s="700"/>
      <c r="C35" s="700"/>
      <c r="D35" s="700"/>
      <c r="E35" s="700"/>
      <c r="F35" s="700"/>
      <c r="G35" s="700"/>
      <c r="H35" s="700"/>
      <c r="I35" s="700"/>
      <c r="J35" s="700"/>
      <c r="R35" s="700"/>
      <c r="S35" s="700"/>
      <c r="T35" s="700"/>
      <c r="U35" s="700"/>
      <c r="V35" s="700"/>
      <c r="W35" s="700"/>
      <c r="X35" s="700"/>
      <c r="Y35" s="700"/>
    </row>
    <row r="36" ht="14.25">
      <c r="A36" s="700"/>
      <c r="B36" s="700"/>
      <c r="C36" s="700"/>
      <c r="D36" s="700"/>
      <c r="E36" s="700"/>
      <c r="F36" s="700"/>
      <c r="G36" s="700"/>
      <c r="H36" s="700"/>
      <c r="I36" s="700"/>
      <c r="J36" s="700"/>
      <c r="R36" s="700"/>
      <c r="S36" s="700"/>
      <c r="T36" s="700"/>
      <c r="U36" s="700"/>
      <c r="V36" s="700"/>
      <c r="W36" s="700"/>
      <c r="X36" s="700"/>
      <c r="Y36" s="700"/>
    </row>
    <row r="37" ht="14.25">
      <c r="R37" s="700"/>
      <c r="S37" s="700"/>
      <c r="T37" s="700"/>
      <c r="U37" s="700"/>
      <c r="V37" s="700"/>
      <c r="W37" s="700"/>
      <c r="X37" s="700"/>
      <c r="Y37" s="700"/>
    </row>
    <row r="38" ht="14.25">
      <c r="R38" s="700"/>
      <c r="S38" s="700"/>
      <c r="T38" s="700"/>
      <c r="U38" s="700"/>
      <c r="V38" s="700"/>
      <c r="W38" s="700"/>
      <c r="X38" s="700"/>
      <c r="Y38" s="700"/>
    </row>
    <row r="41" ht="14.25">
      <c r="E41">
        <f>1717-C26</f>
        <v>746</v>
      </c>
    </row>
  </sheetData>
  <mergeCells count="10">
    <mergeCell ref="A1:A3"/>
    <mergeCell ref="B1:J1"/>
    <mergeCell ref="K1:L1"/>
    <mergeCell ref="M1:N2"/>
    <mergeCell ref="B2:D2"/>
    <mergeCell ref="E2:G2"/>
    <mergeCell ref="H2:J2"/>
    <mergeCell ref="K2:K3"/>
    <mergeCell ref="L2:L3"/>
    <mergeCell ref="A20:F20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Татьяна Щербакова</cp:lastModifiedBy>
  <cp:revision>959</cp:revision>
  <dcterms:created xsi:type="dcterms:W3CDTF">2006-09-16T00:00:00Z</dcterms:created>
  <dcterms:modified xsi:type="dcterms:W3CDTF">2024-06-21T04:44:26Z</dcterms:modified>
</cp:coreProperties>
</file>