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7EB75F9-0810-4862-ADCE-17542348D9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J36" i="1"/>
  <c r="E36" i="1"/>
  <c r="F36" i="1"/>
  <c r="G36" i="1"/>
  <c r="H36" i="1"/>
  <c r="I36" i="1"/>
  <c r="D36" i="1"/>
  <c r="E37" i="1"/>
  <c r="J24" i="1" l="1"/>
  <c r="E39" i="1" l="1"/>
  <c r="F39" i="1"/>
  <c r="G39" i="1"/>
  <c r="H39" i="1"/>
  <c r="I39" i="1"/>
  <c r="J39" i="1"/>
  <c r="D39" i="1"/>
  <c r="D24" i="1"/>
  <c r="E20" i="1"/>
  <c r="F20" i="1"/>
  <c r="G20" i="1"/>
  <c r="H20" i="1"/>
  <c r="I20" i="1"/>
  <c r="J20" i="1"/>
  <c r="D20" i="1"/>
  <c r="J34" i="1"/>
  <c r="J35" i="1" s="1"/>
  <c r="J19" i="1"/>
  <c r="J17" i="1"/>
  <c r="J25" i="1" s="1"/>
  <c r="J22" i="1"/>
  <c r="E22" i="1"/>
  <c r="F22" i="1"/>
  <c r="G22" i="1"/>
  <c r="H22" i="1"/>
  <c r="I22" i="1"/>
  <c r="D22" i="1"/>
  <c r="J37" i="1" l="1"/>
  <c r="J40" i="1"/>
  <c r="I19" i="1" l="1"/>
  <c r="C4" i="1" l="1"/>
  <c r="F24" i="1" l="1"/>
  <c r="E24" i="1"/>
  <c r="G24" i="1"/>
  <c r="H24" i="1"/>
  <c r="H19" i="1"/>
  <c r="D19" i="1"/>
  <c r="E19" i="1"/>
  <c r="F19" i="1"/>
  <c r="G19" i="1"/>
  <c r="C9" i="1"/>
  <c r="C35" i="1" s="1"/>
  <c r="C40" i="1" l="1"/>
  <c r="C41" i="1" s="1"/>
  <c r="C37" i="1"/>
  <c r="I24" i="1"/>
  <c r="I17" i="1"/>
  <c r="H17" i="1"/>
  <c r="H34" i="1" s="1"/>
  <c r="E17" i="1"/>
  <c r="E34" i="1" s="1"/>
  <c r="F17" i="1"/>
  <c r="F34" i="1" s="1"/>
  <c r="G17" i="1"/>
  <c r="G34" i="1" s="1"/>
  <c r="D17" i="1"/>
  <c r="D34" i="1" s="1"/>
  <c r="I25" i="1" l="1"/>
  <c r="I34" i="1"/>
  <c r="H25" i="1"/>
  <c r="H35" i="1" s="1"/>
  <c r="G25" i="1"/>
  <c r="G35" i="1" s="1"/>
  <c r="F25" i="1"/>
  <c r="F35" i="1" s="1"/>
  <c r="E25" i="1"/>
  <c r="E35" i="1" s="1"/>
  <c r="D25" i="1"/>
  <c r="D35" i="1" s="1"/>
  <c r="I35" i="1" l="1"/>
  <c r="I40" i="1" s="1"/>
  <c r="H37" i="1"/>
  <c r="H40" i="1"/>
  <c r="G40" i="1"/>
  <c r="G37" i="1"/>
  <c r="F37" i="1"/>
  <c r="F40" i="1"/>
  <c r="E40" i="1"/>
  <c r="D37" i="1"/>
  <c r="D40" i="1"/>
  <c r="D41" i="1" s="1"/>
  <c r="I37" i="1" l="1"/>
  <c r="E41" i="1"/>
  <c r="F41" i="1" s="1"/>
  <c r="G41" i="1" s="1"/>
  <c r="H41" i="1" s="1"/>
  <c r="I41" i="1" s="1"/>
  <c r="J41" i="1" s="1"/>
  <c r="D38" i="1"/>
  <c r="F38" i="1" l="1"/>
  <c r="G38" i="1" s="1"/>
  <c r="E38" i="1"/>
  <c r="H38" i="1" l="1"/>
  <c r="I38" i="1" s="1"/>
  <c r="J38" i="1" s="1"/>
</calcChain>
</file>

<file path=xl/sharedStrings.xml><?xml version="1.0" encoding="utf-8"?>
<sst xmlns="http://schemas.openxmlformats.org/spreadsheetml/2006/main" count="59" uniqueCount="47">
  <si>
    <t>№</t>
  </si>
  <si>
    <t>Наименование показателя</t>
  </si>
  <si>
    <t>шаг инвестиционного проекта</t>
  </si>
  <si>
    <t>Инвестиции в основной капитал, в т.ч</t>
  </si>
  <si>
    <t>Затраты на проведение системного анализа</t>
  </si>
  <si>
    <t>Затраты на испытания и оценку</t>
  </si>
  <si>
    <t xml:space="preserve">Инвестиции в оборотный капитал </t>
  </si>
  <si>
    <t>Сальдо по инвестиционной деятельности</t>
  </si>
  <si>
    <t>Примечание</t>
  </si>
  <si>
    <t>II. Операционная деятельность</t>
  </si>
  <si>
    <t>Доходы от эксплуатации ПО</t>
  </si>
  <si>
    <t>Себестоимость сопровождения и эксплуатации ПО, в т.ч.</t>
  </si>
  <si>
    <t>Затраты на оплату труда</t>
  </si>
  <si>
    <t>Отчисления на социальные нужды 30%</t>
  </si>
  <si>
    <t>Амортизация</t>
  </si>
  <si>
    <t>Прочие затраты</t>
  </si>
  <si>
    <t>Материальные расходы</t>
  </si>
  <si>
    <t>Налоги, уменьшающие налогооблагаемую базу (по прибыли)</t>
  </si>
  <si>
    <t>Сальдо по операционной деятельности</t>
  </si>
  <si>
    <t>Проценты к уплате за пользование кредитом</t>
  </si>
  <si>
    <t>Проценты к получению</t>
  </si>
  <si>
    <t>Сальдо финансовой деятельности</t>
  </si>
  <si>
    <t>Суммарное сальдо по инвестиционному проекту</t>
  </si>
  <si>
    <t>Приведенное суммарное сальдо по ИП</t>
  </si>
  <si>
    <t>Приведенное накопленное суммарное сальдо по ИП нарастающим итогом</t>
  </si>
  <si>
    <t>I. Инвестиционная деятельность</t>
  </si>
  <si>
    <t xml:space="preserve">затраты на испытания и адаптацию ПО </t>
  </si>
  <si>
    <t>IRR</t>
  </si>
  <si>
    <t>III. Финансовая деятельность</t>
  </si>
  <si>
    <t>NPV</t>
  </si>
  <si>
    <t>Налог на прибыль</t>
  </si>
  <si>
    <t>PP</t>
  </si>
  <si>
    <t>1+2</t>
  </si>
  <si>
    <t>5.1+5.2+5.3+5.4+5.5</t>
  </si>
  <si>
    <t>5.1*30%</t>
  </si>
  <si>
    <t>1*20%</t>
  </si>
  <si>
    <t>4+5+6+7</t>
  </si>
  <si>
    <t>9+10</t>
  </si>
  <si>
    <t>20%*(4+5+6+9+10)</t>
  </si>
  <si>
    <t>3+8+11+12</t>
  </si>
  <si>
    <t>Обратный множителю наращения по принципу сложных процентов</t>
  </si>
  <si>
    <t>13*14</t>
  </si>
  <si>
    <t>15+16</t>
  </si>
  <si>
    <t>13*17</t>
  </si>
  <si>
    <t>18+19</t>
  </si>
  <si>
    <t>Дисконтный множитель i=0,52</t>
  </si>
  <si>
    <t>Дисконтный множитель i=0,08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</si>
</sst>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 readingOrder="1"/>
    </xf>
    <xf numFmtId="0" fontId="3" fillId="2" borderId="1" xfId="0" applyFont="1" applyFill="1" applyBorder="1" applyAlignment="1">
      <alignment horizontal="left" vertical="center" readingOrder="1"/>
    </xf>
    <xf numFmtId="0" fontId="0" fillId="3" borderId="1" xfId="0" applyFont="1" applyFill="1" applyBorder="1"/>
    <xf numFmtId="0" fontId="0" fillId="3" borderId="0" xfId="0" applyFill="1"/>
    <xf numFmtId="0" fontId="0" fillId="0" borderId="0" xfId="0" applyFill="1"/>
    <xf numFmtId="0" fontId="3" fillId="4" borderId="1" xfId="0" applyFont="1" applyFill="1" applyBorder="1" applyAlignment="1">
      <alignment horizontal="left" vertical="center" readingOrder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0" fillId="3" borderId="1" xfId="0" applyNumberFormat="1" applyFont="1" applyFill="1" applyBorder="1"/>
    <xf numFmtId="0" fontId="0" fillId="4" borderId="1" xfId="0" applyFont="1" applyFill="1" applyBorder="1"/>
    <xf numFmtId="0" fontId="0" fillId="0" borderId="0" xfId="0" applyFont="1"/>
    <xf numFmtId="0" fontId="0" fillId="2" borderId="1" xfId="0" applyFont="1" applyFill="1" applyBorder="1"/>
    <xf numFmtId="2" fontId="0" fillId="2" borderId="1" xfId="0" applyNumberFormat="1" applyFont="1" applyFill="1" applyBorder="1"/>
    <xf numFmtId="1" fontId="0" fillId="4" borderId="1" xfId="0" applyNumberFormat="1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/>
    </xf>
    <xf numFmtId="1" fontId="0" fillId="3" borderId="1" xfId="0" applyNumberFormat="1" applyFont="1" applyFill="1" applyBorder="1"/>
    <xf numFmtId="2" fontId="0" fillId="0" borderId="1" xfId="0" applyNumberFormat="1" applyFont="1" applyBorder="1"/>
    <xf numFmtId="0" fontId="0" fillId="0" borderId="0" xfId="0" applyFont="1" applyBorder="1"/>
    <xf numFmtId="0" fontId="0" fillId="0" borderId="0" xfId="0" applyFont="1" applyBorder="1" applyAlignment="1"/>
    <xf numFmtId="0" fontId="4" fillId="3" borderId="1" xfId="0" applyFont="1" applyFill="1" applyBorder="1" applyAlignment="1">
      <alignment horizontal="left" vertical="center" readingOrder="1"/>
    </xf>
    <xf numFmtId="0" fontId="0" fillId="5" borderId="1" xfId="0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ont="1" applyFill="1" applyBorder="1"/>
    <xf numFmtId="9" fontId="0" fillId="2" borderId="1" xfId="0" applyNumberFormat="1" applyFill="1" applyBorder="1"/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4" borderId="1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2"/>
  <sheetViews>
    <sheetView tabSelected="1" topLeftCell="A13" zoomScale="90" zoomScaleNormal="90" workbookViewId="0">
      <selection activeCell="D44" sqref="D44"/>
    </sheetView>
  </sheetViews>
  <sheetFormatPr defaultRowHeight="15" x14ac:dyDescent="0.25"/>
  <cols>
    <col min="1" max="1" width="14.42578125" customWidth="1"/>
    <col min="2" max="2" width="53.85546875" bestFit="1" customWidth="1"/>
    <col min="3" max="3" width="11" customWidth="1"/>
    <col min="4" max="4" width="11.28515625" customWidth="1"/>
    <col min="7" max="9" width="9.5703125" customWidth="1"/>
    <col min="10" max="10" width="9.5703125" style="33" customWidth="1"/>
    <col min="11" max="11" width="26.140625" bestFit="1" customWidth="1"/>
  </cols>
  <sheetData>
    <row r="1" spans="1:52" ht="17.25" customHeight="1" x14ac:dyDescent="0.25">
      <c r="A1" s="48" t="s">
        <v>0</v>
      </c>
      <c r="B1" s="48" t="s">
        <v>1</v>
      </c>
      <c r="C1" s="45" t="s">
        <v>2</v>
      </c>
      <c r="D1" s="46"/>
      <c r="E1" s="46"/>
      <c r="F1" s="46"/>
      <c r="G1" s="46"/>
      <c r="H1" s="46"/>
      <c r="I1" s="47"/>
      <c r="J1" s="32"/>
      <c r="K1" s="49" t="s">
        <v>8</v>
      </c>
    </row>
    <row r="2" spans="1:52" x14ac:dyDescent="0.25">
      <c r="A2" s="48"/>
      <c r="B2" s="48"/>
      <c r="C2" s="10">
        <v>0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49"/>
    </row>
    <row r="3" spans="1:52" x14ac:dyDescent="0.25">
      <c r="A3" s="11"/>
      <c r="B3" s="1" t="s">
        <v>25</v>
      </c>
      <c r="C3" s="10"/>
      <c r="D3" s="10"/>
      <c r="E3" s="10"/>
      <c r="F3" s="10"/>
      <c r="G3" s="10"/>
      <c r="H3" s="10"/>
      <c r="I3" s="10"/>
      <c r="J3" s="10"/>
      <c r="K3" s="37"/>
    </row>
    <row r="4" spans="1:52" x14ac:dyDescent="0.25">
      <c r="A4" s="10">
        <v>1</v>
      </c>
      <c r="B4" s="10" t="s">
        <v>3</v>
      </c>
      <c r="C4" s="10">
        <f>C5+C6+C7</f>
        <v>-6970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42">
        <v>0</v>
      </c>
      <c r="K4" s="34"/>
    </row>
    <row r="5" spans="1:52" s="6" customFormat="1" x14ac:dyDescent="0.25">
      <c r="A5" s="12">
        <v>1.1000000000000001</v>
      </c>
      <c r="B5" s="5" t="s">
        <v>4</v>
      </c>
      <c r="C5" s="5">
        <v>-170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41">
        <v>0</v>
      </c>
      <c r="K5" s="3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6" customFormat="1" x14ac:dyDescent="0.25">
      <c r="A6" s="12">
        <v>1.2</v>
      </c>
      <c r="B6" s="5" t="s">
        <v>26</v>
      </c>
      <c r="C6" s="5">
        <v>-6200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41">
        <v>0</v>
      </c>
      <c r="K6" s="34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6" customFormat="1" x14ac:dyDescent="0.25">
      <c r="A7" s="5">
        <v>1.3</v>
      </c>
      <c r="B7" s="5" t="s">
        <v>5</v>
      </c>
      <c r="C7" s="5">
        <v>-600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41">
        <v>0</v>
      </c>
      <c r="K7" s="3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s="6" customFormat="1" x14ac:dyDescent="0.25">
      <c r="A8" s="5">
        <v>2</v>
      </c>
      <c r="B8" s="5" t="s">
        <v>6</v>
      </c>
      <c r="C8" s="5">
        <v>-700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41">
        <v>0</v>
      </c>
      <c r="K8" s="3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A9" s="13">
        <v>3</v>
      </c>
      <c r="B9" s="13" t="s">
        <v>7</v>
      </c>
      <c r="C9" s="13">
        <f>C4+C8</f>
        <v>-7670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43">
        <v>0</v>
      </c>
      <c r="K9" s="34" t="s">
        <v>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3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3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3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25">
      <c r="A13" s="48" t="s">
        <v>0</v>
      </c>
      <c r="B13" s="48" t="s">
        <v>1</v>
      </c>
      <c r="C13" s="45" t="s">
        <v>2</v>
      </c>
      <c r="D13" s="46"/>
      <c r="E13" s="46"/>
      <c r="F13" s="46"/>
      <c r="G13" s="46"/>
      <c r="H13" s="46"/>
      <c r="I13" s="47"/>
      <c r="J13" s="32"/>
      <c r="K13" s="49" t="s">
        <v>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A14" s="48"/>
      <c r="B14" s="48"/>
      <c r="C14" s="10">
        <v>0</v>
      </c>
      <c r="D14" s="10">
        <v>1</v>
      </c>
      <c r="E14" s="10">
        <v>2</v>
      </c>
      <c r="F14" s="10">
        <v>3</v>
      </c>
      <c r="G14" s="10">
        <v>4</v>
      </c>
      <c r="H14" s="10">
        <v>5</v>
      </c>
      <c r="I14" s="10">
        <v>6</v>
      </c>
      <c r="J14" s="10">
        <v>7</v>
      </c>
      <c r="K14" s="4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5">
      <c r="A15" s="10"/>
      <c r="B15" s="1" t="s">
        <v>9</v>
      </c>
      <c r="C15" s="10"/>
      <c r="D15" s="10"/>
      <c r="E15" s="10"/>
      <c r="F15" s="10"/>
      <c r="G15" s="10"/>
      <c r="H15" s="10"/>
      <c r="I15" s="10"/>
      <c r="J15" s="10"/>
      <c r="K15" s="3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s="6" customFormat="1" ht="15.75" x14ac:dyDescent="0.25">
      <c r="A16" s="5">
        <v>4</v>
      </c>
      <c r="B16" s="24" t="s">
        <v>10</v>
      </c>
      <c r="C16" s="5"/>
      <c r="D16" s="5">
        <v>6500</v>
      </c>
      <c r="E16" s="5">
        <v>6500</v>
      </c>
      <c r="F16" s="5">
        <v>6500</v>
      </c>
      <c r="G16" s="5">
        <v>6500</v>
      </c>
      <c r="H16" s="5">
        <v>6500</v>
      </c>
      <c r="I16" s="5">
        <v>6500</v>
      </c>
      <c r="J16" s="5">
        <v>6500</v>
      </c>
      <c r="K16" s="3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ht="30" x14ac:dyDescent="0.25">
      <c r="A17" s="10">
        <v>5</v>
      </c>
      <c r="B17" s="9" t="s">
        <v>11</v>
      </c>
      <c r="C17" s="10"/>
      <c r="D17" s="10">
        <f t="shared" ref="D17:I17" si="0">D18+D19+D21+D22+D20</f>
        <v>-2555.7142857142858</v>
      </c>
      <c r="E17" s="10">
        <f t="shared" si="0"/>
        <v>-2555.7142857142858</v>
      </c>
      <c r="F17" s="10">
        <f t="shared" si="0"/>
        <v>-2555.7142857142858</v>
      </c>
      <c r="G17" s="10">
        <f t="shared" si="0"/>
        <v>-2555.7142857142858</v>
      </c>
      <c r="H17" s="10">
        <f t="shared" si="0"/>
        <v>-2555.7142857142858</v>
      </c>
      <c r="I17" s="10">
        <f t="shared" si="0"/>
        <v>-2555.7142857142858</v>
      </c>
      <c r="J17" s="10">
        <f t="shared" ref="J17" si="1">J18+J19+J21+J22+J20</f>
        <v>-2555.7142857142858</v>
      </c>
      <c r="K17" s="34" t="s">
        <v>33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s="6" customFormat="1" x14ac:dyDescent="0.25">
      <c r="A18" s="5">
        <v>5.0999999999999996</v>
      </c>
      <c r="B18" s="5" t="s">
        <v>12</v>
      </c>
      <c r="C18" s="5"/>
      <c r="D18" s="5">
        <v>-1200</v>
      </c>
      <c r="E18" s="5">
        <v>-1200</v>
      </c>
      <c r="F18" s="5">
        <v>-1200</v>
      </c>
      <c r="G18" s="5">
        <v>-1200</v>
      </c>
      <c r="H18" s="5">
        <v>-1200</v>
      </c>
      <c r="I18" s="5">
        <v>-1200</v>
      </c>
      <c r="J18" s="5">
        <v>-1200</v>
      </c>
      <c r="K18" s="3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s="6" customFormat="1" x14ac:dyDescent="0.25">
      <c r="A19" s="5">
        <v>5.2</v>
      </c>
      <c r="B19" s="5" t="s">
        <v>13</v>
      </c>
      <c r="C19" s="5"/>
      <c r="D19" s="5">
        <f t="shared" ref="D19:I19" si="2">D18*0.3</f>
        <v>-360</v>
      </c>
      <c r="E19" s="5">
        <f t="shared" si="2"/>
        <v>-360</v>
      </c>
      <c r="F19" s="5">
        <f t="shared" si="2"/>
        <v>-360</v>
      </c>
      <c r="G19" s="5">
        <f t="shared" si="2"/>
        <v>-360</v>
      </c>
      <c r="H19" s="5">
        <f t="shared" si="2"/>
        <v>-360</v>
      </c>
      <c r="I19" s="5">
        <f t="shared" si="2"/>
        <v>-360</v>
      </c>
      <c r="J19" s="5">
        <f>J18*0.3</f>
        <v>-360</v>
      </c>
      <c r="K19" s="34" t="s">
        <v>34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s="6" customFormat="1" x14ac:dyDescent="0.25">
      <c r="A20" s="5">
        <v>5.3</v>
      </c>
      <c r="B20" s="5" t="s">
        <v>14</v>
      </c>
      <c r="C20" s="5"/>
      <c r="D20" s="5">
        <f>$C$4*(1/7)</f>
        <v>-995.71428571428567</v>
      </c>
      <c r="E20" s="5">
        <f>$C$4*(1/7)</f>
        <v>-995.71428571428567</v>
      </c>
      <c r="F20" s="5">
        <f t="shared" ref="F20:J20" si="3">$C$4*(1/7)</f>
        <v>-995.71428571428567</v>
      </c>
      <c r="G20" s="5">
        <f t="shared" si="3"/>
        <v>-995.71428571428567</v>
      </c>
      <c r="H20" s="5">
        <f t="shared" si="3"/>
        <v>-995.71428571428567</v>
      </c>
      <c r="I20" s="5">
        <f t="shared" si="3"/>
        <v>-995.71428571428567</v>
      </c>
      <c r="J20" s="5">
        <f t="shared" si="3"/>
        <v>-995.71428571428567</v>
      </c>
      <c r="K20" s="39" t="s">
        <v>35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s="6" customFormat="1" x14ac:dyDescent="0.25">
      <c r="A21" s="5">
        <v>5.4</v>
      </c>
      <c r="B21" s="5" t="s">
        <v>15</v>
      </c>
      <c r="C21" s="5"/>
      <c r="D21" s="5">
        <v>-200</v>
      </c>
      <c r="E21" s="5">
        <v>-200</v>
      </c>
      <c r="F21" s="5">
        <v>-200</v>
      </c>
      <c r="G21" s="5">
        <v>-200</v>
      </c>
      <c r="H21" s="5">
        <v>-200</v>
      </c>
      <c r="I21" s="5">
        <v>-200</v>
      </c>
      <c r="J21" s="5">
        <v>-200</v>
      </c>
      <c r="K21" s="3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s="6" customFormat="1" x14ac:dyDescent="0.25">
      <c r="A22" s="5">
        <v>5.5</v>
      </c>
      <c r="B22" s="5" t="s">
        <v>16</v>
      </c>
      <c r="C22" s="5"/>
      <c r="D22" s="5">
        <f>--200</f>
        <v>200</v>
      </c>
      <c r="E22" s="5">
        <f t="shared" ref="E22:J22" si="4">--200</f>
        <v>200</v>
      </c>
      <c r="F22" s="5">
        <f t="shared" si="4"/>
        <v>200</v>
      </c>
      <c r="G22" s="5">
        <f t="shared" si="4"/>
        <v>200</v>
      </c>
      <c r="H22" s="5">
        <f t="shared" si="4"/>
        <v>200</v>
      </c>
      <c r="I22" s="5">
        <f t="shared" si="4"/>
        <v>200</v>
      </c>
      <c r="J22" s="5">
        <f t="shared" si="4"/>
        <v>200</v>
      </c>
      <c r="K22" s="3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ht="30" x14ac:dyDescent="0.25">
      <c r="A23" s="10">
        <v>6</v>
      </c>
      <c r="B23" s="9" t="s">
        <v>17</v>
      </c>
      <c r="C23" s="10"/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38">
        <v>0</v>
      </c>
      <c r="K23" s="3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25">
      <c r="A24" s="10">
        <v>7</v>
      </c>
      <c r="B24" s="3" t="s">
        <v>14</v>
      </c>
      <c r="C24" s="10"/>
      <c r="D24" s="15">
        <f>-D20</f>
        <v>995.71428571428567</v>
      </c>
      <c r="E24" s="15">
        <f t="shared" ref="E24:I24" si="5">-E20</f>
        <v>995.71428571428567</v>
      </c>
      <c r="F24" s="15">
        <f t="shared" si="5"/>
        <v>995.71428571428567</v>
      </c>
      <c r="G24" s="15">
        <f t="shared" si="5"/>
        <v>995.71428571428567</v>
      </c>
      <c r="H24" s="15">
        <f t="shared" si="5"/>
        <v>995.71428571428567</v>
      </c>
      <c r="I24" s="15">
        <f t="shared" si="5"/>
        <v>995.71428571428567</v>
      </c>
      <c r="J24" s="38">
        <f>-J20</f>
        <v>995.71428571428567</v>
      </c>
      <c r="K24" s="34" t="s">
        <v>35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25">
      <c r="A25" s="13">
        <v>8</v>
      </c>
      <c r="B25" s="13" t="s">
        <v>18</v>
      </c>
      <c r="C25" s="13"/>
      <c r="D25" s="13">
        <f>D16+D17+D23+D24</f>
        <v>4940</v>
      </c>
      <c r="E25" s="13">
        <f t="shared" ref="E25:G25" si="6">E16+E17+E23+E24</f>
        <v>4940</v>
      </c>
      <c r="F25" s="13">
        <f t="shared" si="6"/>
        <v>4940</v>
      </c>
      <c r="G25" s="13">
        <f t="shared" si="6"/>
        <v>4940</v>
      </c>
      <c r="H25" s="13">
        <f>H16+H17+H23+H24</f>
        <v>4940</v>
      </c>
      <c r="I25" s="13">
        <f>I16+I17+I23+I24</f>
        <v>4940</v>
      </c>
      <c r="J25" s="13">
        <f>J16+J17+J23+J24</f>
        <v>4940</v>
      </c>
      <c r="K25" s="34" t="s">
        <v>36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3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3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25">
      <c r="A28" s="26" t="s">
        <v>0</v>
      </c>
      <c r="B28" s="26" t="s">
        <v>1</v>
      </c>
      <c r="C28" s="45" t="s">
        <v>2</v>
      </c>
      <c r="D28" s="46"/>
      <c r="E28" s="46"/>
      <c r="F28" s="46"/>
      <c r="G28" s="46"/>
      <c r="H28" s="46"/>
      <c r="I28" s="47"/>
      <c r="J28" s="32"/>
      <c r="K28" s="49" t="s">
        <v>8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25">
      <c r="A29" s="26"/>
      <c r="B29" s="26"/>
      <c r="C29" s="10">
        <v>0</v>
      </c>
      <c r="D29" s="10">
        <v>1</v>
      </c>
      <c r="E29" s="10">
        <v>2</v>
      </c>
      <c r="F29" s="10">
        <v>3</v>
      </c>
      <c r="G29" s="10">
        <v>4</v>
      </c>
      <c r="H29" s="10">
        <v>5</v>
      </c>
      <c r="I29" s="10">
        <v>6</v>
      </c>
      <c r="J29" s="10">
        <v>7</v>
      </c>
      <c r="K29" s="4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25">
      <c r="A30" s="10"/>
      <c r="B30" s="2" t="s">
        <v>28</v>
      </c>
      <c r="C30" s="10"/>
      <c r="D30" s="10"/>
      <c r="E30" s="10"/>
      <c r="F30" s="10"/>
      <c r="G30" s="10"/>
      <c r="H30" s="10"/>
      <c r="I30" s="10"/>
      <c r="J30" s="10"/>
      <c r="K30" s="34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25">
      <c r="A31" s="10">
        <v>9</v>
      </c>
      <c r="B31" s="3" t="s">
        <v>19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3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25">
      <c r="A32" s="10">
        <v>10</v>
      </c>
      <c r="B32" s="10" t="s">
        <v>20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3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25">
      <c r="A33" s="13">
        <v>11</v>
      </c>
      <c r="B33" s="13" t="s">
        <v>21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34" t="s">
        <v>37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25">
      <c r="A34" s="15">
        <v>12</v>
      </c>
      <c r="B34" s="15" t="s">
        <v>30</v>
      </c>
      <c r="C34" s="15"/>
      <c r="D34" s="15">
        <f>-0.2*(D16+D17+D23+D31+D32)</f>
        <v>-788.85714285714289</v>
      </c>
      <c r="E34" s="15">
        <f t="shared" ref="E34:I34" si="7">-0.2*(E16+E17+E23+E31+E32)</f>
        <v>-788.85714285714289</v>
      </c>
      <c r="F34" s="15">
        <f t="shared" si="7"/>
        <v>-788.85714285714289</v>
      </c>
      <c r="G34" s="15">
        <f t="shared" si="7"/>
        <v>-788.85714285714289</v>
      </c>
      <c r="H34" s="15">
        <f t="shared" si="7"/>
        <v>-788.85714285714289</v>
      </c>
      <c r="I34" s="15">
        <f t="shared" si="7"/>
        <v>-788.85714285714289</v>
      </c>
      <c r="J34" s="38">
        <f t="shared" ref="J34" si="8">-0.2*(J16+J17+J23+J31+J32)</f>
        <v>-788.85714285714289</v>
      </c>
      <c r="K34" s="34" t="s">
        <v>38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x14ac:dyDescent="0.25">
      <c r="A35" s="13">
        <v>13</v>
      </c>
      <c r="B35" s="13" t="s">
        <v>22</v>
      </c>
      <c r="C35" s="13">
        <f t="shared" ref="C35:I35" si="9">C9+C25+C33+C34</f>
        <v>-7670</v>
      </c>
      <c r="D35" s="13">
        <f t="shared" si="9"/>
        <v>4151.1428571428569</v>
      </c>
      <c r="E35" s="13">
        <f t="shared" si="9"/>
        <v>4151.1428571428569</v>
      </c>
      <c r="F35" s="13">
        <f t="shared" si="9"/>
        <v>4151.1428571428569</v>
      </c>
      <c r="G35" s="13">
        <f t="shared" si="9"/>
        <v>4151.1428571428569</v>
      </c>
      <c r="H35" s="13">
        <f t="shared" si="9"/>
        <v>4151.1428571428569</v>
      </c>
      <c r="I35" s="13">
        <f t="shared" si="9"/>
        <v>4151.1428571428569</v>
      </c>
      <c r="J35" s="13">
        <f t="shared" ref="J35" si="10">J9+J25+J33+J34</f>
        <v>4151.1428571428569</v>
      </c>
      <c r="K35" s="34" t="s">
        <v>39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25">
      <c r="A36" s="19">
        <v>14</v>
      </c>
      <c r="B36" s="4" t="s">
        <v>46</v>
      </c>
      <c r="C36" s="16">
        <v>1</v>
      </c>
      <c r="D36" s="16">
        <f>1/((1+0.08)^D29)</f>
        <v>0.92592592592592582</v>
      </c>
      <c r="E36" s="16">
        <f t="shared" ref="E36:J36" si="11">1/((1+0.08)^E29)</f>
        <v>0.85733882030178321</v>
      </c>
      <c r="F36" s="16">
        <f t="shared" si="11"/>
        <v>0.79383224102016958</v>
      </c>
      <c r="G36" s="16">
        <f t="shared" si="11"/>
        <v>0.73502985279645328</v>
      </c>
      <c r="H36" s="16">
        <f t="shared" si="11"/>
        <v>0.68058319703375303</v>
      </c>
      <c r="I36" s="16">
        <f t="shared" si="11"/>
        <v>0.63016962688310452</v>
      </c>
      <c r="J36" s="16">
        <f>1/((1+0.08)^J29)</f>
        <v>0.58349039526213387</v>
      </c>
      <c r="K36" s="3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25">
      <c r="A37" s="13">
        <v>15</v>
      </c>
      <c r="B37" s="8" t="s">
        <v>23</v>
      </c>
      <c r="C37" s="17">
        <f>C35*C36</f>
        <v>-7670</v>
      </c>
      <c r="D37" s="17">
        <f t="shared" ref="D37:G37" si="12">D35*D36</f>
        <v>3843.6507936507928</v>
      </c>
      <c r="E37" s="17">
        <f>E35*E36</f>
        <v>3558.9359200470308</v>
      </c>
      <c r="F37" s="17">
        <f t="shared" si="12"/>
        <v>3295.3110370805839</v>
      </c>
      <c r="G37" s="17">
        <f t="shared" si="12"/>
        <v>3051.2139232227628</v>
      </c>
      <c r="H37" s="17">
        <f>H35*H36</f>
        <v>2825.1980770581135</v>
      </c>
      <c r="I37" s="17">
        <f>I35*I36</f>
        <v>2615.9241454241787</v>
      </c>
      <c r="J37" s="17">
        <f>J35*J36</f>
        <v>2422.1519865038695</v>
      </c>
      <c r="K37" s="34" t="s">
        <v>41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ht="30" x14ac:dyDescent="0.25">
      <c r="A38" s="13">
        <v>16</v>
      </c>
      <c r="B38" s="18" t="s">
        <v>24</v>
      </c>
      <c r="C38" s="13">
        <v>-15450</v>
      </c>
      <c r="D38" s="17">
        <f>C38+D37</f>
        <v>-11606.349206349207</v>
      </c>
      <c r="E38" s="17">
        <f>D38+E37</f>
        <v>-8047.4132863021759</v>
      </c>
      <c r="F38" s="17">
        <f t="shared" ref="E38:G38" si="13">E38+F37</f>
        <v>-4752.1022492215925</v>
      </c>
      <c r="G38" s="17">
        <f t="shared" si="13"/>
        <v>-1700.8883259988297</v>
      </c>
      <c r="H38" s="17">
        <f>G38+H37</f>
        <v>1124.3097510592838</v>
      </c>
      <c r="I38" s="17">
        <f>H38+I37</f>
        <v>3740.2338964834626</v>
      </c>
      <c r="J38" s="20">
        <f>I38+J37</f>
        <v>6162.3858829873316</v>
      </c>
      <c r="K38" s="34" t="s">
        <v>42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ht="45" x14ac:dyDescent="0.25">
      <c r="A39" s="15">
        <v>17</v>
      </c>
      <c r="B39" s="10" t="s">
        <v>45</v>
      </c>
      <c r="C39" s="21">
        <v>1</v>
      </c>
      <c r="D39" s="21">
        <f>1/((1+0.52)^D29)</f>
        <v>0.65789473684210531</v>
      </c>
      <c r="E39" s="21">
        <f t="shared" ref="E39:J39" si="14">1/((1+0.52)^E29)</f>
        <v>0.43282548476454291</v>
      </c>
      <c r="F39" s="21">
        <f t="shared" si="14"/>
        <v>0.28475360839772562</v>
      </c>
      <c r="G39" s="21">
        <f t="shared" si="14"/>
        <v>0.18733790026166158</v>
      </c>
      <c r="H39" s="21">
        <f t="shared" si="14"/>
        <v>0.12324861859319841</v>
      </c>
      <c r="I39" s="21">
        <f t="shared" si="14"/>
        <v>8.1084617495525271E-2</v>
      </c>
      <c r="J39" s="21">
        <f t="shared" si="14"/>
        <v>5.3345143089161356E-2</v>
      </c>
      <c r="K39" s="35" t="s">
        <v>40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25">
      <c r="A40" s="13">
        <v>18</v>
      </c>
      <c r="B40" s="13" t="s">
        <v>23</v>
      </c>
      <c r="C40" s="13">
        <f>C35*C39</f>
        <v>-7670</v>
      </c>
      <c r="D40" s="13">
        <f t="shared" ref="D40:G40" si="15">D35*D39</f>
        <v>2731.0150375939852</v>
      </c>
      <c r="E40" s="13">
        <f t="shared" si="15"/>
        <v>1796.7204194697267</v>
      </c>
      <c r="F40" s="13">
        <f t="shared" si="15"/>
        <v>1182.052907545873</v>
      </c>
      <c r="G40" s="13">
        <f t="shared" si="15"/>
        <v>777.66638654333747</v>
      </c>
      <c r="H40" s="13">
        <f>H35*H39</f>
        <v>511.62262272587986</v>
      </c>
      <c r="I40" s="13">
        <f>I35*I39</f>
        <v>336.59383074071047</v>
      </c>
      <c r="J40" s="13">
        <f>J35*J39</f>
        <v>221.44330969783579</v>
      </c>
      <c r="K40" s="34" t="s">
        <v>43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ht="30" x14ac:dyDescent="0.25">
      <c r="A41" s="13">
        <v>19</v>
      </c>
      <c r="B41" s="18" t="s">
        <v>24</v>
      </c>
      <c r="C41" s="13">
        <f>C36*C40</f>
        <v>-7670</v>
      </c>
      <c r="D41" s="13">
        <f>C41+D40</f>
        <v>-4938.9849624060153</v>
      </c>
      <c r="E41" s="13">
        <f t="shared" ref="E41:G41" si="16">D41+E40</f>
        <v>-3142.2645429362883</v>
      </c>
      <c r="F41" s="13">
        <f t="shared" si="16"/>
        <v>-1960.2116353904153</v>
      </c>
      <c r="G41" s="13">
        <f t="shared" si="16"/>
        <v>-1182.5452488470778</v>
      </c>
      <c r="H41" s="13">
        <f>G41+H40</f>
        <v>-670.92262612119794</v>
      </c>
      <c r="I41" s="17">
        <f>H41+I40</f>
        <v>-334.32879538048746</v>
      </c>
      <c r="J41" s="5">
        <f>I41+J40</f>
        <v>-112.88548568265168</v>
      </c>
      <c r="K41" s="34" t="s">
        <v>44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34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25">
      <c r="C43" s="27" t="s">
        <v>31</v>
      </c>
      <c r="D43" s="30">
        <f>4+((-G38)/(G38-F38))</f>
        <v>4.5574464356803643</v>
      </c>
      <c r="E43" s="22"/>
      <c r="F43" s="22"/>
      <c r="G43" s="23"/>
      <c r="H43" s="23"/>
      <c r="K43" s="34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25">
      <c r="C44" s="25" t="s">
        <v>29</v>
      </c>
      <c r="D44" s="31">
        <f>J38</f>
        <v>6162.3858829873316</v>
      </c>
      <c r="E44" s="14"/>
      <c r="F44" s="14"/>
      <c r="G44" s="23"/>
      <c r="H44" s="23"/>
      <c r="K44" s="40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25">
      <c r="C45" s="25" t="s">
        <v>27</v>
      </c>
      <c r="D45" s="31">
        <f>(0.52-(((0.08-0.52)*J41/(J38-J41))))*100</f>
        <v>51.208486601099864</v>
      </c>
      <c r="E45" s="29"/>
      <c r="F45" s="28"/>
      <c r="G45" s="23"/>
      <c r="H45" s="23"/>
      <c r="K45" s="40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25">
      <c r="D46" s="14"/>
      <c r="E46" s="29"/>
      <c r="F46" s="28"/>
      <c r="G46" s="14"/>
      <c r="H46" s="14"/>
      <c r="K46" s="40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25">
      <c r="A47" s="14"/>
      <c r="D47" s="14"/>
      <c r="E47" s="29"/>
      <c r="F47" s="28"/>
      <c r="G47" s="14"/>
      <c r="H47" s="14"/>
      <c r="I47" s="14"/>
      <c r="J47" s="14"/>
      <c r="K47" s="4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25">
      <c r="K48" s="40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1:52" x14ac:dyDescent="0.25">
      <c r="K49" s="3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1:52" x14ac:dyDescent="0.25">
      <c r="K50" s="3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1:52" x14ac:dyDescent="0.25">
      <c r="K51" s="3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1:52" x14ac:dyDescent="0.25">
      <c r="K52" s="3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1:52" x14ac:dyDescent="0.25">
      <c r="K53" s="3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1:52" x14ac:dyDescent="0.25">
      <c r="K54" s="3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1:52" x14ac:dyDescent="0.25">
      <c r="K55" s="33"/>
    </row>
    <row r="56" spans="11:52" x14ac:dyDescent="0.25">
      <c r="K56" s="33"/>
    </row>
    <row r="57" spans="11:52" x14ac:dyDescent="0.25">
      <c r="K57" s="33"/>
    </row>
    <row r="58" spans="11:52" x14ac:dyDescent="0.25">
      <c r="K58" s="33"/>
    </row>
    <row r="59" spans="11:52" x14ac:dyDescent="0.25">
      <c r="K59" s="33"/>
    </row>
    <row r="60" spans="11:52" x14ac:dyDescent="0.25">
      <c r="K60" s="33"/>
    </row>
    <row r="61" spans="11:52" x14ac:dyDescent="0.25">
      <c r="K61" s="33"/>
    </row>
    <row r="62" spans="11:52" ht="15" customHeight="1" x14ac:dyDescent="0.25">
      <c r="K62" s="33"/>
    </row>
  </sheetData>
  <mergeCells count="10">
    <mergeCell ref="K28:K29"/>
    <mergeCell ref="K1:K2"/>
    <mergeCell ref="K13:K14"/>
    <mergeCell ref="C28:I28"/>
    <mergeCell ref="A13:A14"/>
    <mergeCell ref="B13:B14"/>
    <mergeCell ref="C1:I1"/>
    <mergeCell ref="C13:I13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Святослав Гараганенко</dc:creator>
  <cp:lastModifiedBy>CoolCigarets LLC</cp:lastModifiedBy>
  <dcterms:created xsi:type="dcterms:W3CDTF">2020-03-29T13:55:17Z</dcterms:created>
  <dcterms:modified xsi:type="dcterms:W3CDTF">2020-04-18T14:27:23Z</dcterms:modified>
</cp:coreProperties>
</file>