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sockeye-recipes/Results/"/>
    </mc:Choice>
  </mc:AlternateContent>
  <xr:revisionPtr revIDLastSave="0" documentId="13_ncr:1_{90E65D3B-9802-2F48-8828-FC2C0E4D5C01}" xr6:coauthVersionLast="37" xr6:coauthVersionMax="37" xr10:uidLastSave="{00000000-0000-0000-0000-000000000000}"/>
  <bookViews>
    <workbookView xWindow="0" yWindow="0" windowWidth="28800" windowHeight="18000" xr2:uid="{63800894-6832-2440-9083-EFA27E42868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H12" i="1"/>
  <c r="G12" i="1"/>
  <c r="I15" i="1"/>
  <c r="H15" i="1"/>
  <c r="G15" i="1"/>
  <c r="I14" i="1"/>
  <c r="I13" i="1"/>
  <c r="H14" i="1"/>
  <c r="G14" i="1"/>
  <c r="H13" i="1"/>
  <c r="G13" i="1"/>
  <c r="F13" i="1"/>
  <c r="H11" i="1"/>
  <c r="G11" i="1"/>
  <c r="I11" i="1"/>
  <c r="I10" i="1"/>
  <c r="H10" i="1"/>
  <c r="G10" i="1"/>
  <c r="F10" i="1"/>
  <c r="I9" i="1" l="1"/>
  <c r="I7" i="1"/>
  <c r="G7" i="1"/>
  <c r="H7" i="1"/>
  <c r="G9" i="1"/>
  <c r="H9" i="1"/>
  <c r="I6" i="1"/>
  <c r="I4" i="1"/>
  <c r="H6" i="1"/>
  <c r="G6" i="1"/>
  <c r="H4" i="1"/>
  <c r="G4" i="1"/>
  <c r="H8" i="1"/>
  <c r="G8" i="1"/>
  <c r="F7" i="1"/>
  <c r="I5" i="1"/>
  <c r="I8" i="1"/>
  <c r="F4" i="1"/>
  <c r="G5" i="1"/>
  <c r="H5" i="1"/>
</calcChain>
</file>

<file path=xl/sharedStrings.xml><?xml version="1.0" encoding="utf-8"?>
<sst xmlns="http://schemas.openxmlformats.org/spreadsheetml/2006/main" count="19" uniqueCount="16">
  <si>
    <t>Model</t>
  </si>
  <si>
    <t>Input_Format</t>
  </si>
  <si>
    <t>BLEU</t>
  </si>
  <si>
    <t>SARI</t>
  </si>
  <si>
    <t>Byte-Pair Encodings</t>
  </si>
  <si>
    <t>Reference Simple vs. Simple</t>
  </si>
  <si>
    <t>Complex vs. Simple</t>
  </si>
  <si>
    <t>Seq2Seq</t>
  </si>
  <si>
    <t>Complex vs. Reference Simple</t>
  </si>
  <si>
    <t>Tokens</t>
  </si>
  <si>
    <t>Beam Size</t>
  </si>
  <si>
    <t>Original Newsela</t>
  </si>
  <si>
    <t>Newela Version 2</t>
  </si>
  <si>
    <t>Newsela Version 3</t>
  </si>
  <si>
    <t>*Note that we changed our entity recognition to SpaCy's more fine-grained approach for v2 and v3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</si>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</sst>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2" fontId="2" fillId="0" borderId="0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3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" fontId="0" fillId="0" borderId="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0" fillId="0" borderId="11" xfId="0" applyNumberForma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0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A2F3-D871-0C4B-B155-B5D900831316}">
  <dimension ref="B2:M17"/>
  <sheetViews>
    <sheetView tabSelected="1" workbookViewId="0">
      <selection activeCell="I15" sqref="I15"/>
    </sheetView>
  </sheetViews>
  <sheetFormatPr baseColWidth="10" defaultRowHeight="16"/>
  <cols>
    <col min="4" max="4" width="17.5" bestFit="1" customWidth="1"/>
    <col min="5" max="5" width="17.5" customWidth="1"/>
    <col min="6" max="6" width="16.1640625" customWidth="1"/>
    <col min="7" max="7" width="15.1640625" bestFit="1" customWidth="1"/>
    <col min="8" max="8" width="15.6640625" customWidth="1"/>
    <col min="9" max="9" width="15.1640625" bestFit="1" customWidth="1"/>
  </cols>
  <sheetData>
    <row r="2" spans="2:13">
      <c r="B2" s="25" t="s">
        <v>0</v>
      </c>
      <c r="C2" s="25" t="s">
        <v>15</v>
      </c>
      <c r="D2" s="22" t="s">
        <v>1</v>
      </c>
      <c r="E2" s="25" t="s">
        <v>10</v>
      </c>
      <c r="F2" s="19" t="s">
        <v>2</v>
      </c>
      <c r="G2" s="20"/>
      <c r="H2" s="21"/>
      <c r="I2" s="22" t="s">
        <v>3</v>
      </c>
      <c r="J2" s="2"/>
      <c r="K2" s="2"/>
    </row>
    <row r="3" spans="2:13" ht="34">
      <c r="B3" s="26"/>
      <c r="C3" s="26"/>
      <c r="D3" s="23"/>
      <c r="E3" s="26"/>
      <c r="F3" s="5" t="s">
        <v>8</v>
      </c>
      <c r="G3" s="6" t="s">
        <v>6</v>
      </c>
      <c r="H3" s="11" t="s">
        <v>5</v>
      </c>
      <c r="I3" s="24"/>
      <c r="J3" s="1"/>
      <c r="K3" s="1"/>
    </row>
    <row r="4" spans="2:13">
      <c r="B4" s="27" t="s">
        <v>7</v>
      </c>
      <c r="C4" s="36" t="s">
        <v>11</v>
      </c>
      <c r="D4" s="27" t="s">
        <v>4</v>
      </c>
      <c r="E4" s="12">
        <v>1</v>
      </c>
      <c r="F4" s="16">
        <f>0.36379314092195*100</f>
        <v>36.379314092194996</v>
      </c>
      <c r="G4" s="13">
        <f>100*0.589214253759426</f>
        <v>58.921425375942604</v>
      </c>
      <c r="H4" s="14">
        <f>100*0.408176081534362</f>
        <v>40.817608153436204</v>
      </c>
      <c r="I4" s="38">
        <f>100*0.268391861919164</f>
        <v>26.839186191916397</v>
      </c>
    </row>
    <row r="5" spans="2:13">
      <c r="B5" s="28"/>
      <c r="C5" s="37"/>
      <c r="D5" s="28"/>
      <c r="E5" s="3">
        <v>5</v>
      </c>
      <c r="F5" s="17"/>
      <c r="G5" s="7">
        <f>0.658387204449097*100</f>
        <v>65.838720444909711</v>
      </c>
      <c r="H5" s="8">
        <f>0.424172286670437*100</f>
        <v>42.417228667043702</v>
      </c>
      <c r="I5" s="8">
        <f>100*0.250024756307062</f>
        <v>25.002475630706201</v>
      </c>
    </row>
    <row r="6" spans="2:13">
      <c r="B6" s="28"/>
      <c r="C6" s="37"/>
      <c r="D6" s="29"/>
      <c r="E6" s="4">
        <v>10</v>
      </c>
      <c r="F6" s="18"/>
      <c r="G6" s="9">
        <f>100*0.67706023296069</f>
        <v>67.706023296068992</v>
      </c>
      <c r="H6" s="10">
        <f>100*0.426754534906805</f>
        <v>42.675453490680496</v>
      </c>
      <c r="I6" s="10">
        <f>100*0.250360265440938</f>
        <v>25.036026544093797</v>
      </c>
    </row>
    <row r="7" spans="2:13">
      <c r="B7" s="28"/>
      <c r="C7" s="36" t="s">
        <v>11</v>
      </c>
      <c r="D7" s="28" t="s">
        <v>9</v>
      </c>
      <c r="E7" s="3">
        <v>1</v>
      </c>
      <c r="F7" s="17">
        <f>0.36379314092195*100</f>
        <v>36.379314092194996</v>
      </c>
      <c r="G7" s="7">
        <f>100*0.591013402538371</f>
        <v>59.101340253837101</v>
      </c>
      <c r="H7" s="8">
        <f>100*0.416572169336208</f>
        <v>41.657216933620802</v>
      </c>
      <c r="I7" s="8">
        <f>100*0.265527587955381</f>
        <v>26.5527587955381</v>
      </c>
    </row>
    <row r="8" spans="2:13">
      <c r="B8" s="28"/>
      <c r="C8" s="37"/>
      <c r="D8" s="28"/>
      <c r="E8" s="3">
        <v>5</v>
      </c>
      <c r="F8" s="17"/>
      <c r="G8" s="7">
        <f>0.650766445514131*100</f>
        <v>65.076644551413096</v>
      </c>
      <c r="H8" s="8">
        <f>0.424464303805217*100</f>
        <v>42.446430380521697</v>
      </c>
      <c r="I8" s="15">
        <f>100*0.255230727840708</f>
        <v>25.523072784070798</v>
      </c>
    </row>
    <row r="9" spans="2:13" ht="15" customHeight="1">
      <c r="B9" s="28"/>
      <c r="C9" s="37"/>
      <c r="D9" s="29"/>
      <c r="E9" s="3">
        <v>10</v>
      </c>
      <c r="F9" s="17"/>
      <c r="G9" s="7">
        <f>100*0.660247281857768</f>
        <v>66.024728185776809</v>
      </c>
      <c r="H9" s="8">
        <f>100*0.425275529746539</f>
        <v>42.527552974653901</v>
      </c>
      <c r="I9" s="41">
        <f>100*0.25472845577345</f>
        <v>25.472845577344998</v>
      </c>
    </row>
    <row r="10" spans="2:13" ht="16" customHeight="1">
      <c r="B10" s="28"/>
      <c r="C10" s="30" t="s">
        <v>12</v>
      </c>
      <c r="D10" s="33" t="s">
        <v>9</v>
      </c>
      <c r="E10" s="50">
        <v>1</v>
      </c>
      <c r="F10" s="54">
        <f>100*0.358462182012152</f>
        <v>35.846218201215201</v>
      </c>
      <c r="G10" s="47">
        <f>100*0.633378912436381</f>
        <v>63.337891243638097</v>
      </c>
      <c r="H10" s="52">
        <f>100*0.411765673934286</f>
        <v>41.176567393428599</v>
      </c>
      <c r="I10" s="48">
        <f>100*0.340449469392756</f>
        <v>34.044946939275597</v>
      </c>
      <c r="K10" s="39" t="s">
        <v>14</v>
      </c>
      <c r="L10" s="39"/>
      <c r="M10" s="60"/>
    </row>
    <row r="11" spans="2:13">
      <c r="B11" s="28"/>
      <c r="C11" s="31"/>
      <c r="D11" s="34"/>
      <c r="E11" s="51">
        <v>5</v>
      </c>
      <c r="F11" s="55"/>
      <c r="G11" s="61">
        <f>100*0.695336409341215</f>
        <v>69.533640934121493</v>
      </c>
      <c r="H11" s="49">
        <f>100*0.431267677077956</f>
        <v>43.126767707795601</v>
      </c>
      <c r="I11" s="49">
        <f>100*0.340496168006096</f>
        <v>34.049616800609598</v>
      </c>
      <c r="K11" s="39"/>
      <c r="L11" s="39"/>
      <c r="M11" s="60"/>
    </row>
    <row r="12" spans="2:13">
      <c r="B12" s="28"/>
      <c r="C12" s="40"/>
      <c r="D12" s="35"/>
      <c r="E12" s="51">
        <v>10</v>
      </c>
      <c r="F12" s="55"/>
      <c r="G12" s="46">
        <f>100*0.709714023667025</f>
        <v>70.971402366702492</v>
      </c>
      <c r="H12" s="53">
        <f>100*0.430079493471261</f>
        <v>43.0079493471261</v>
      </c>
      <c r="I12" s="49">
        <f>100*0.340528178057137</f>
        <v>34.052817805713701</v>
      </c>
      <c r="K12" s="39"/>
      <c r="L12" s="39"/>
      <c r="M12" s="60"/>
    </row>
    <row r="13" spans="2:13">
      <c r="B13" s="28"/>
      <c r="C13" s="30" t="s">
        <v>13</v>
      </c>
      <c r="D13" s="33" t="s">
        <v>9</v>
      </c>
      <c r="E13" s="50">
        <v>1</v>
      </c>
      <c r="F13" s="54">
        <f>100*0.358462182012152</f>
        <v>35.846218201215201</v>
      </c>
      <c r="G13" s="47">
        <f>100*0.604455940134864</f>
        <v>60.445594013486406</v>
      </c>
      <c r="H13" s="52">
        <f>100*0.407138925307856</f>
        <v>40.7138925307856</v>
      </c>
      <c r="I13" s="57">
        <f>100*0.340219418014607</f>
        <v>34.021941801460699</v>
      </c>
      <c r="K13" s="39"/>
      <c r="L13" s="39"/>
      <c r="M13" s="60"/>
    </row>
    <row r="14" spans="2:13">
      <c r="B14" s="28"/>
      <c r="C14" s="31"/>
      <c r="D14" s="34"/>
      <c r="E14" s="51">
        <v>5</v>
      </c>
      <c r="F14" s="55"/>
      <c r="G14" s="45">
        <f>100*0.671369116857777</f>
        <v>67.136911685777704</v>
      </c>
      <c r="H14" s="53">
        <f>100*0.422081610789433</f>
        <v>42.208161078943299</v>
      </c>
      <c r="I14" s="58">
        <f>100*0.340232752621877</f>
        <v>34.023275262187703</v>
      </c>
      <c r="K14" s="39"/>
      <c r="L14" s="39"/>
      <c r="M14" s="60"/>
    </row>
    <row r="15" spans="2:13">
      <c r="B15" s="29"/>
      <c r="C15" s="40"/>
      <c r="D15" s="35"/>
      <c r="E15" s="42">
        <v>10</v>
      </c>
      <c r="F15" s="56"/>
      <c r="G15" s="43">
        <f>100*0.688346930256841</f>
        <v>68.834693025684103</v>
      </c>
      <c r="H15" s="44">
        <f>100*0.421737032666688</f>
        <v>42.173703266668802</v>
      </c>
      <c r="I15" s="59">
        <f>100*0.340147808687311</f>
        <v>34.014780868731101</v>
      </c>
      <c r="K15" s="39"/>
      <c r="L15" s="39"/>
      <c r="M15" s="60"/>
    </row>
    <row r="16" spans="2:13">
      <c r="B16" s="32"/>
    </row>
    <row r="17" spans="2:2">
      <c r="B17" s="32"/>
    </row>
  </sheetData>
  <mergeCells count="20">
    <mergeCell ref="F10:F12"/>
    <mergeCell ref="C10:C12"/>
    <mergeCell ref="D10:D12"/>
    <mergeCell ref="C13:C15"/>
    <mergeCell ref="D13:D15"/>
    <mergeCell ref="F13:F15"/>
    <mergeCell ref="K10:L15"/>
    <mergeCell ref="B2:B3"/>
    <mergeCell ref="E2:E3"/>
    <mergeCell ref="D7:D9"/>
    <mergeCell ref="D4:D6"/>
    <mergeCell ref="C4:C6"/>
    <mergeCell ref="C7:C9"/>
    <mergeCell ref="B4:B15"/>
    <mergeCell ref="C2:C3"/>
    <mergeCell ref="F4:F6"/>
    <mergeCell ref="F7:F9"/>
    <mergeCell ref="F2:H2"/>
    <mergeCell ref="D2:D3"/>
    <mergeCell ref="I2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Kriz, Reno Joseph</dc:creator>
  <cp:lastModifiedBy>Kriz, Reno Joseph</cp:lastModifiedBy>
  <dcterms:created xsi:type="dcterms:W3CDTF">2018-10-17T20:04:53Z</dcterms:created>
  <dcterms:modified xsi:type="dcterms:W3CDTF">2018-10-29T14:06:45Z</dcterms:modified>
</cp:coreProperties>
</file>