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5C8F45B6-ADE5-44D3-8C37-32227F84A55F}" xr6:coauthVersionLast="46" xr6:coauthVersionMax="47" xr10:uidLastSave="{00000000-0000-0000-0000-000000000000}"/>
  <bookViews>
    <workbookView xWindow="-120" yWindow="-120" windowWidth="51840" windowHeight="21240" xr2:uid="{47FDF16F-4F5D-0744-BCF1-72FD405CD59F}"/>
  </bookViews>
  <sheets>
    <sheet name="KLR-CHEATS" sheetId="4" r:id="rId1"/>
    <sheet name="WACC Zinssatz" sheetId="12" r:id="rId2"/>
    <sheet name="Primärkostenverteilung" sheetId="11" r:id="rId3"/>
    <sheet name="Treppen&amp;Blockumlage" sheetId="8" r:id="rId4"/>
    <sheet name="Iteratives Verfahren" sheetId="9" r:id="rId5"/>
    <sheet name="Gutschrift Lastschrift 1" sheetId="10" r:id="rId6"/>
    <sheet name="Gutschrift Lastschrift 2" sheetId="14" r:id="rId7"/>
    <sheet name="Zuschlagskalkulation" sheetId="13" r:id="rId8"/>
    <sheet name="Äquivalenzziffernr" sheetId="7" r:id="rId9"/>
    <sheet name="HT-Methode" sheetId="5" r:id="rId10"/>
    <sheet name="Lineare Regression" sheetId="6" r:id="rId11"/>
    <sheet name="DBR 1 Bereich" sheetId="1" r:id="rId12"/>
    <sheet name="DBR 2 Bereiche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J26" i="14"/>
  <c r="I26" i="14"/>
  <c r="H26" i="14"/>
  <c r="G26" i="14"/>
  <c r="J20" i="14"/>
  <c r="H20" i="14"/>
  <c r="I20" i="14"/>
  <c r="G20" i="14"/>
  <c r="L4" i="14"/>
  <c r="M4" i="14"/>
  <c r="L5" i="14"/>
  <c r="M5" i="14"/>
  <c r="L6" i="14"/>
  <c r="M6" i="14"/>
  <c r="L7" i="14"/>
  <c r="M7" i="14"/>
  <c r="L8" i="14"/>
  <c r="M8" i="14"/>
  <c r="B11" i="14"/>
  <c r="C11" i="14"/>
  <c r="D11" i="14"/>
  <c r="E11" i="14"/>
  <c r="F11" i="14"/>
  <c r="G11" i="14"/>
  <c r="H11" i="14"/>
  <c r="I11" i="14"/>
  <c r="J11" i="14"/>
  <c r="B12" i="14"/>
  <c r="C12" i="14"/>
  <c r="D12" i="14"/>
  <c r="E12" i="14"/>
  <c r="F12" i="14"/>
  <c r="G12" i="14"/>
  <c r="H12" i="14"/>
  <c r="I12" i="14"/>
  <c r="J12" i="14"/>
  <c r="L12" i="14"/>
  <c r="C13" i="14"/>
  <c r="D13" i="14"/>
  <c r="E13" i="14"/>
  <c r="F13" i="14"/>
  <c r="G13" i="14"/>
  <c r="H13" i="14"/>
  <c r="I13" i="14"/>
  <c r="J13" i="14"/>
  <c r="L13" i="14"/>
  <c r="B14" i="14"/>
  <c r="D14" i="14"/>
  <c r="E14" i="14"/>
  <c r="F14" i="14"/>
  <c r="G14" i="14"/>
  <c r="H14" i="14"/>
  <c r="I14" i="14"/>
  <c r="J14" i="14"/>
  <c r="L14" i="14"/>
  <c r="B15" i="14"/>
  <c r="C15" i="14"/>
  <c r="E15" i="14"/>
  <c r="F15" i="14"/>
  <c r="G15" i="14"/>
  <c r="H15" i="14"/>
  <c r="I15" i="14"/>
  <c r="J15" i="14"/>
  <c r="L15" i="14"/>
  <c r="B16" i="14"/>
  <c r="C16" i="14"/>
  <c r="D16" i="14"/>
  <c r="F16" i="14"/>
  <c r="E16" i="14" s="1"/>
  <c r="G16" i="14"/>
  <c r="H16" i="14"/>
  <c r="I16" i="14"/>
  <c r="J16" i="14"/>
  <c r="B17" i="14"/>
  <c r="C17" i="14"/>
  <c r="D17" i="14"/>
  <c r="E17" i="14"/>
  <c r="G17" i="14"/>
  <c r="F17" i="14" s="1"/>
  <c r="H17" i="14"/>
  <c r="I17" i="14"/>
  <c r="J17" i="14"/>
  <c r="E11" i="10"/>
  <c r="G21" i="14" l="1"/>
  <c r="I19" i="14"/>
  <c r="F19" i="14"/>
  <c r="J19" i="14"/>
  <c r="E19" i="14"/>
  <c r="H19" i="14"/>
  <c r="G19" i="14"/>
  <c r="B13" i="14"/>
  <c r="B19" i="14" s="1"/>
  <c r="D15" i="14"/>
  <c r="D19" i="14" s="1"/>
  <c r="C14" i="14"/>
  <c r="C19" i="14" s="1"/>
  <c r="F5" i="12"/>
  <c r="C24" i="13"/>
  <c r="C22" i="13"/>
  <c r="C21" i="13"/>
  <c r="C20" i="13"/>
  <c r="C19" i="13"/>
  <c r="C18" i="13"/>
  <c r="F20" i="14" l="1"/>
  <c r="I4" i="12"/>
  <c r="Q62" i="3"/>
  <c r="N62" i="3"/>
  <c r="H62" i="3"/>
  <c r="E62" i="3"/>
  <c r="G2" i="11"/>
  <c r="H2" i="11"/>
  <c r="I2" i="11"/>
  <c r="J2" i="11"/>
  <c r="K2" i="11"/>
  <c r="L2" i="11"/>
  <c r="M2" i="11"/>
  <c r="N2" i="11"/>
  <c r="O2" i="11"/>
  <c r="P2" i="11"/>
  <c r="G13" i="11"/>
  <c r="H13" i="11"/>
  <c r="H21" i="11" s="1"/>
  <c r="I13" i="11"/>
  <c r="D22" i="11" s="1"/>
  <c r="J13" i="11"/>
  <c r="H23" i="11" s="1"/>
  <c r="K13" i="11"/>
  <c r="D24" i="11" s="1"/>
  <c r="L13" i="11"/>
  <c r="H25" i="11" s="1"/>
  <c r="M13" i="11"/>
  <c r="N13" i="11"/>
  <c r="O13" i="11"/>
  <c r="P13" i="11"/>
  <c r="H29" i="11" s="1"/>
  <c r="C19" i="11"/>
  <c r="D19" i="11"/>
  <c r="E19" i="11"/>
  <c r="F19" i="11"/>
  <c r="G19" i="11"/>
  <c r="H19" i="11"/>
  <c r="I19" i="11"/>
  <c r="J19" i="11"/>
  <c r="K19" i="11"/>
  <c r="L19" i="11"/>
  <c r="B20" i="11"/>
  <c r="C20" i="11"/>
  <c r="M20" i="11" s="1"/>
  <c r="D20" i="11"/>
  <c r="E20" i="11"/>
  <c r="F20" i="11"/>
  <c r="G20" i="11"/>
  <c r="G30" i="11" s="1"/>
  <c r="H20" i="11"/>
  <c r="I20" i="11"/>
  <c r="J20" i="11"/>
  <c r="K20" i="11"/>
  <c r="L20" i="11"/>
  <c r="B21" i="11"/>
  <c r="C21" i="11"/>
  <c r="D21" i="11"/>
  <c r="E21" i="11"/>
  <c r="F21" i="11"/>
  <c r="G21" i="11"/>
  <c r="K21" i="11"/>
  <c r="L21" i="11"/>
  <c r="B22" i="11"/>
  <c r="C22" i="11"/>
  <c r="G22" i="11"/>
  <c r="H22" i="11"/>
  <c r="I22" i="11"/>
  <c r="J22" i="11"/>
  <c r="K22" i="11"/>
  <c r="B23" i="11"/>
  <c r="D23" i="11"/>
  <c r="E23" i="11"/>
  <c r="F23" i="11"/>
  <c r="G23" i="11"/>
  <c r="K23" i="11"/>
  <c r="L23" i="11"/>
  <c r="B24" i="11"/>
  <c r="C24" i="11"/>
  <c r="G24" i="11"/>
  <c r="H24" i="11"/>
  <c r="I24" i="11"/>
  <c r="J24" i="11"/>
  <c r="K24" i="11"/>
  <c r="B25" i="11"/>
  <c r="G25" i="11"/>
  <c r="B26" i="11"/>
  <c r="C26" i="11"/>
  <c r="M26" i="11" s="1"/>
  <c r="D26" i="11"/>
  <c r="E26" i="11"/>
  <c r="F26" i="11"/>
  <c r="G26" i="11"/>
  <c r="H26" i="11"/>
  <c r="I26" i="11"/>
  <c r="J26" i="11"/>
  <c r="K26" i="11"/>
  <c r="L26" i="11"/>
  <c r="B27" i="11"/>
  <c r="C27" i="11"/>
  <c r="D27" i="11"/>
  <c r="E27" i="11"/>
  <c r="F27" i="11"/>
  <c r="M27" i="11" s="1"/>
  <c r="G27" i="11"/>
  <c r="H27" i="11"/>
  <c r="I27" i="11"/>
  <c r="J27" i="11"/>
  <c r="K27" i="11"/>
  <c r="L27" i="11"/>
  <c r="B28" i="11"/>
  <c r="C28" i="11"/>
  <c r="M28" i="11" s="1"/>
  <c r="D28" i="11"/>
  <c r="E28" i="11"/>
  <c r="F28" i="11"/>
  <c r="G28" i="11"/>
  <c r="H28" i="11"/>
  <c r="I28" i="11"/>
  <c r="J28" i="11"/>
  <c r="K28" i="11"/>
  <c r="L28" i="11"/>
  <c r="B29" i="11"/>
  <c r="C29" i="11"/>
  <c r="D29" i="11"/>
  <c r="E29" i="11"/>
  <c r="F29" i="11"/>
  <c r="G29" i="11"/>
  <c r="K29" i="11"/>
  <c r="L29" i="11"/>
  <c r="H21" i="14" l="1"/>
  <c r="H22" i="14" s="1"/>
  <c r="J21" i="14"/>
  <c r="J22" i="14" s="1"/>
  <c r="G22" i="14"/>
  <c r="I21" i="14"/>
  <c r="I22" i="14" s="1"/>
  <c r="D30" i="11"/>
  <c r="H30" i="11"/>
  <c r="M22" i="11"/>
  <c r="F25" i="11"/>
  <c r="L25" i="11"/>
  <c r="D25" i="11"/>
  <c r="J29" i="11"/>
  <c r="J25" i="11"/>
  <c r="F24" i="11"/>
  <c r="F30" i="11" s="1"/>
  <c r="J23" i="11"/>
  <c r="F22" i="11"/>
  <c r="J21" i="11"/>
  <c r="C25" i="11"/>
  <c r="I29" i="11"/>
  <c r="M29" i="11" s="1"/>
  <c r="I25" i="11"/>
  <c r="E24" i="11"/>
  <c r="M24" i="11" s="1"/>
  <c r="I23" i="11"/>
  <c r="E22" i="11"/>
  <c r="I21" i="11"/>
  <c r="E25" i="11"/>
  <c r="K25" i="11"/>
  <c r="K30" i="11" s="1"/>
  <c r="C23" i="11"/>
  <c r="L24" i="11"/>
  <c r="L22" i="11"/>
  <c r="L30" i="11" s="1"/>
  <c r="G4" i="10"/>
  <c r="G5" i="10"/>
  <c r="G6" i="10"/>
  <c r="B11" i="10"/>
  <c r="C11" i="10"/>
  <c r="D11" i="10"/>
  <c r="D16" i="10" s="1"/>
  <c r="E16" i="10"/>
  <c r="F11" i="10"/>
  <c r="F16" i="10" s="1"/>
  <c r="C12" i="10"/>
  <c r="B12" i="10" s="1"/>
  <c r="B16" i="10" s="1"/>
  <c r="D12" i="10"/>
  <c r="E12" i="10"/>
  <c r="F12" i="10"/>
  <c r="B13" i="10"/>
  <c r="D13" i="10"/>
  <c r="C13" i="10" s="1"/>
  <c r="E13" i="10"/>
  <c r="F13" i="10"/>
  <c r="B14" i="10"/>
  <c r="C14" i="10"/>
  <c r="E14" i="10"/>
  <c r="D14" i="10" s="1"/>
  <c r="F14" i="10"/>
  <c r="M23" i="11" l="1"/>
  <c r="E30" i="11"/>
  <c r="M25" i="11"/>
  <c r="J30" i="11"/>
  <c r="I30" i="11"/>
  <c r="C30" i="11"/>
  <c r="M21" i="11"/>
  <c r="C16" i="10"/>
  <c r="D17" i="10"/>
  <c r="E18" i="10" l="1"/>
  <c r="E19" i="10" s="1"/>
  <c r="F18" i="10"/>
  <c r="F19" i="10" s="1"/>
  <c r="R17" i="9" l="1"/>
  <c r="S17" i="9" s="1"/>
  <c r="R18" i="9"/>
  <c r="S18" i="9" s="1"/>
  <c r="R19" i="9"/>
  <c r="R31" i="9" s="1"/>
  <c r="R50" i="9" s="1"/>
  <c r="R20" i="9"/>
  <c r="R32" i="9" s="1"/>
  <c r="R21" i="9"/>
  <c r="S21" i="9"/>
  <c r="D38" i="9" s="1"/>
  <c r="R22" i="9"/>
  <c r="S22" i="9"/>
  <c r="H40" i="9" s="1"/>
  <c r="B29" i="9"/>
  <c r="B31" i="9" s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B30" i="9"/>
  <c r="R33" i="9"/>
  <c r="S33" i="9"/>
  <c r="B57" i="9" s="1"/>
  <c r="R34" i="9"/>
  <c r="S34" i="9"/>
  <c r="F59" i="9" s="1"/>
  <c r="R51" i="9"/>
  <c r="R52" i="9"/>
  <c r="S52" i="9" s="1"/>
  <c r="R53" i="9"/>
  <c r="S53" i="9" s="1"/>
  <c r="L40" i="9" l="1"/>
  <c r="L76" i="9" s="1"/>
  <c r="S20" i="9"/>
  <c r="F36" i="9" s="1"/>
  <c r="S19" i="9"/>
  <c r="M34" i="9" s="1"/>
  <c r="F32" i="9"/>
  <c r="M32" i="9"/>
  <c r="K32" i="9"/>
  <c r="L32" i="9"/>
  <c r="R30" i="9"/>
  <c r="F30" i="9"/>
  <c r="F31" i="9" s="1"/>
  <c r="D30" i="9"/>
  <c r="E30" i="9"/>
  <c r="E31" i="9" s="1"/>
  <c r="O30" i="9"/>
  <c r="O31" i="9" s="1"/>
  <c r="M59" i="9"/>
  <c r="L59" i="9"/>
  <c r="B59" i="9"/>
  <c r="I38" i="9"/>
  <c r="C59" i="9"/>
  <c r="D31" i="9"/>
  <c r="J38" i="9"/>
  <c r="C38" i="9"/>
  <c r="D32" i="9"/>
  <c r="R29" i="9"/>
  <c r="N40" i="9"/>
  <c r="N76" i="9" s="1"/>
  <c r="H38" i="9"/>
  <c r="M40" i="9"/>
  <c r="M76" i="9" s="1"/>
  <c r="G38" i="9"/>
  <c r="K40" i="9"/>
  <c r="B38" i="9"/>
  <c r="O38" i="9"/>
  <c r="M38" i="9"/>
  <c r="F40" i="9"/>
  <c r="D59" i="9"/>
  <c r="K38" i="9"/>
  <c r="B32" i="9"/>
  <c r="B33" i="9" s="1"/>
  <c r="E57" i="9"/>
  <c r="M30" i="9"/>
  <c r="M31" i="9" s="1"/>
  <c r="C30" i="9"/>
  <c r="C31" i="9"/>
  <c r="C32" i="9" s="1"/>
  <c r="L30" i="9"/>
  <c r="L31" i="9" s="1"/>
  <c r="L33" i="9" s="1"/>
  <c r="O57" i="9"/>
  <c r="N57" i="9"/>
  <c r="K30" i="9"/>
  <c r="K31" i="9" s="1"/>
  <c r="J32" i="9"/>
  <c r="J30" i="9"/>
  <c r="J31" i="9" s="1"/>
  <c r="G57" i="9"/>
  <c r="K59" i="9"/>
  <c r="J59" i="9"/>
  <c r="M57" i="9"/>
  <c r="E40" i="9"/>
  <c r="I59" i="9"/>
  <c r="I57" i="9"/>
  <c r="D40" i="9"/>
  <c r="I32" i="9"/>
  <c r="I30" i="9"/>
  <c r="I31" i="9" s="1"/>
  <c r="E59" i="9"/>
  <c r="H57" i="9"/>
  <c r="O40" i="9"/>
  <c r="O76" i="9" s="1"/>
  <c r="C40" i="9"/>
  <c r="E38" i="9"/>
  <c r="E32" i="9"/>
  <c r="G30" i="9"/>
  <c r="G31" i="9" s="1"/>
  <c r="D76" i="9"/>
  <c r="E76" i="9"/>
  <c r="K76" i="9"/>
  <c r="B76" i="9"/>
  <c r="C76" i="9"/>
  <c r="G76" i="9"/>
  <c r="H76" i="9"/>
  <c r="J76" i="9"/>
  <c r="I76" i="9"/>
  <c r="H78" i="9"/>
  <c r="I78" i="9"/>
  <c r="B78" i="9"/>
  <c r="J78" i="9"/>
  <c r="K78" i="9"/>
  <c r="C78" i="9"/>
  <c r="D78" i="9"/>
  <c r="E78" i="9"/>
  <c r="F78" i="9"/>
  <c r="I36" i="9"/>
  <c r="D36" i="9"/>
  <c r="L36" i="9"/>
  <c r="N34" i="9"/>
  <c r="O36" i="9"/>
  <c r="H59" i="9"/>
  <c r="L57" i="9"/>
  <c r="D57" i="9"/>
  <c r="J40" i="9"/>
  <c r="B40" i="9"/>
  <c r="N38" i="9"/>
  <c r="H32" i="9"/>
  <c r="H30" i="9"/>
  <c r="H31" i="9" s="1"/>
  <c r="H33" i="9" s="1"/>
  <c r="O59" i="9"/>
  <c r="K57" i="9"/>
  <c r="C57" i="9"/>
  <c r="I40" i="9"/>
  <c r="O32" i="9"/>
  <c r="G32" i="9"/>
  <c r="N59" i="9"/>
  <c r="J57" i="9"/>
  <c r="L38" i="9"/>
  <c r="N32" i="9"/>
  <c r="N30" i="9"/>
  <c r="N31" i="9" s="1"/>
  <c r="B26" i="8"/>
  <c r="C26" i="8" s="1"/>
  <c r="D26" i="8"/>
  <c r="B27" i="8"/>
  <c r="D27" i="8"/>
  <c r="B28" i="8"/>
  <c r="D28" i="8"/>
  <c r="B29" i="8"/>
  <c r="C29" i="8"/>
  <c r="F59" i="8" s="1"/>
  <c r="D29" i="8"/>
  <c r="E29" i="8" s="1"/>
  <c r="J44" i="8" s="1"/>
  <c r="B30" i="8"/>
  <c r="C30" i="8" s="1"/>
  <c r="D30" i="8"/>
  <c r="E30" i="8" s="1"/>
  <c r="B31" i="8"/>
  <c r="C31" i="8"/>
  <c r="E61" i="8" s="1"/>
  <c r="D31" i="8"/>
  <c r="E31" i="8"/>
  <c r="J46" i="8" s="1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E26" i="8" l="1"/>
  <c r="H41" i="8" s="1"/>
  <c r="E27" i="8"/>
  <c r="J42" i="8" s="1"/>
  <c r="E28" i="8"/>
  <c r="C59" i="8"/>
  <c r="L61" i="8"/>
  <c r="O59" i="8"/>
  <c r="N59" i="8"/>
  <c r="K59" i="8"/>
  <c r="I59" i="8"/>
  <c r="H59" i="8"/>
  <c r="M59" i="8"/>
  <c r="L59" i="8"/>
  <c r="E59" i="8"/>
  <c r="J59" i="8"/>
  <c r="D59" i="8"/>
  <c r="D61" i="8"/>
  <c r="G59" i="8"/>
  <c r="J61" i="8"/>
  <c r="I61" i="8"/>
  <c r="H61" i="8"/>
  <c r="K61" i="8"/>
  <c r="C61" i="8"/>
  <c r="O61" i="8"/>
  <c r="N61" i="8"/>
  <c r="F61" i="8"/>
  <c r="G61" i="8"/>
  <c r="M61" i="8"/>
  <c r="G36" i="9"/>
  <c r="C36" i="9"/>
  <c r="M36" i="9"/>
  <c r="J36" i="9"/>
  <c r="K36" i="9"/>
  <c r="N36" i="9"/>
  <c r="B36" i="9"/>
  <c r="H36" i="9"/>
  <c r="J34" i="9"/>
  <c r="B34" i="9"/>
  <c r="I34" i="9"/>
  <c r="K34" i="9"/>
  <c r="H34" i="9"/>
  <c r="O34" i="9"/>
  <c r="G34" i="9"/>
  <c r="C34" i="9"/>
  <c r="E34" i="9"/>
  <c r="L34" i="9"/>
  <c r="L35" i="9" s="1"/>
  <c r="L37" i="9" s="1"/>
  <c r="L39" i="9" s="1"/>
  <c r="L41" i="9" s="1"/>
  <c r="L48" i="9" s="1"/>
  <c r="F34" i="9"/>
  <c r="K33" i="9"/>
  <c r="K35" i="9" s="1"/>
  <c r="M33" i="9"/>
  <c r="M35" i="9" s="1"/>
  <c r="M37" i="9" s="1"/>
  <c r="F33" i="9"/>
  <c r="D33" i="9"/>
  <c r="D34" i="9" s="1"/>
  <c r="R49" i="9"/>
  <c r="O33" i="9"/>
  <c r="O35" i="9" s="1"/>
  <c r="O37" i="9" s="1"/>
  <c r="O39" i="9" s="1"/>
  <c r="B35" i="9"/>
  <c r="E33" i="9"/>
  <c r="R48" i="9"/>
  <c r="H35" i="9"/>
  <c r="I33" i="9"/>
  <c r="C33" i="9"/>
  <c r="G33" i="9"/>
  <c r="G35" i="9" s="1"/>
  <c r="G37" i="9" s="1"/>
  <c r="G39" i="9" s="1"/>
  <c r="G40" i="9" s="1"/>
  <c r="G41" i="9" s="1"/>
  <c r="G48" i="9" s="1"/>
  <c r="N33" i="9"/>
  <c r="N35" i="9" s="1"/>
  <c r="J33" i="9"/>
  <c r="J43" i="8"/>
  <c r="K43" i="8"/>
  <c r="L43" i="8"/>
  <c r="I43" i="8"/>
  <c r="M43" i="8"/>
  <c r="N43" i="8"/>
  <c r="O43" i="8"/>
  <c r="H43" i="8"/>
  <c r="E60" i="8"/>
  <c r="M60" i="8"/>
  <c r="H60" i="8"/>
  <c r="F60" i="8"/>
  <c r="N60" i="8"/>
  <c r="G60" i="8"/>
  <c r="O60" i="8"/>
  <c r="K60" i="8"/>
  <c r="D60" i="8"/>
  <c r="I60" i="8"/>
  <c r="J60" i="8"/>
  <c r="L60" i="8"/>
  <c r="C60" i="8"/>
  <c r="J45" i="8"/>
  <c r="K45" i="8"/>
  <c r="L45" i="8"/>
  <c r="I45" i="8"/>
  <c r="M45" i="8"/>
  <c r="N45" i="8"/>
  <c r="O45" i="8"/>
  <c r="H45" i="8"/>
  <c r="N41" i="8"/>
  <c r="O41" i="8"/>
  <c r="G56" i="8"/>
  <c r="O56" i="8"/>
  <c r="H56" i="8"/>
  <c r="J56" i="8"/>
  <c r="I56" i="8"/>
  <c r="C56" i="8"/>
  <c r="C27" i="8" s="1"/>
  <c r="K56" i="8"/>
  <c r="F56" i="8"/>
  <c r="D56" i="8"/>
  <c r="L56" i="8"/>
  <c r="N56" i="8"/>
  <c r="E56" i="8"/>
  <c r="M56" i="8"/>
  <c r="H46" i="8"/>
  <c r="H44" i="8"/>
  <c r="H42" i="8"/>
  <c r="O46" i="8"/>
  <c r="O44" i="8"/>
  <c r="O42" i="8"/>
  <c r="I46" i="8"/>
  <c r="I44" i="8"/>
  <c r="I42" i="8"/>
  <c r="N46" i="8"/>
  <c r="N44" i="8"/>
  <c r="N42" i="8"/>
  <c r="M46" i="8"/>
  <c r="M44" i="8"/>
  <c r="M42" i="8"/>
  <c r="L46" i="8"/>
  <c r="L44" i="8"/>
  <c r="L42" i="8"/>
  <c r="K46" i="8"/>
  <c r="K44" i="8"/>
  <c r="K42" i="8"/>
  <c r="M7" i="7"/>
  <c r="M8" i="7"/>
  <c r="M9" i="7"/>
  <c r="M10" i="7"/>
  <c r="M11" i="7"/>
  <c r="M12" i="7"/>
  <c r="C36" i="7"/>
  <c r="D36" i="7"/>
  <c r="D45" i="7" s="1"/>
  <c r="N8" i="7" s="1"/>
  <c r="O8" i="7" s="1"/>
  <c r="E36" i="7"/>
  <c r="E45" i="7" s="1"/>
  <c r="N9" i="7" s="1"/>
  <c r="O9" i="7" s="1"/>
  <c r="F36" i="7"/>
  <c r="F45" i="7" s="1"/>
  <c r="N10" i="7" s="1"/>
  <c r="O10" i="7" s="1"/>
  <c r="G36" i="7"/>
  <c r="H36" i="7"/>
  <c r="H45" i="7" s="1"/>
  <c r="N12" i="7" s="1"/>
  <c r="O12" i="7" s="1"/>
  <c r="C37" i="7"/>
  <c r="D37" i="7"/>
  <c r="E37" i="7"/>
  <c r="F37" i="7"/>
  <c r="G37" i="7"/>
  <c r="H37" i="7"/>
  <c r="C38" i="7"/>
  <c r="C45" i="7" s="1"/>
  <c r="N7" i="7" s="1"/>
  <c r="O7" i="7" s="1"/>
  <c r="D38" i="7"/>
  <c r="E38" i="7"/>
  <c r="F38" i="7"/>
  <c r="G38" i="7"/>
  <c r="H38" i="7"/>
  <c r="C39" i="7"/>
  <c r="D39" i="7"/>
  <c r="E39" i="7"/>
  <c r="F39" i="7"/>
  <c r="G39" i="7"/>
  <c r="H39" i="7"/>
  <c r="C40" i="7"/>
  <c r="D40" i="7"/>
  <c r="E40" i="7"/>
  <c r="F40" i="7"/>
  <c r="G40" i="7"/>
  <c r="G45" i="7" s="1"/>
  <c r="N11" i="7" s="1"/>
  <c r="O11" i="7" s="1"/>
  <c r="H40" i="7"/>
  <c r="C41" i="7"/>
  <c r="D41" i="7"/>
  <c r="E41" i="7"/>
  <c r="F41" i="7"/>
  <c r="G41" i="7"/>
  <c r="H41" i="7"/>
  <c r="C42" i="7"/>
  <c r="D42" i="7"/>
  <c r="E42" i="7"/>
  <c r="F42" i="7"/>
  <c r="G42" i="7"/>
  <c r="H42" i="7"/>
  <c r="C43" i="7"/>
  <c r="D43" i="7"/>
  <c r="E43" i="7"/>
  <c r="F43" i="7"/>
  <c r="G43" i="7"/>
  <c r="H43" i="7"/>
  <c r="C44" i="7"/>
  <c r="D44" i="7"/>
  <c r="E44" i="7"/>
  <c r="F44" i="7"/>
  <c r="G44" i="7"/>
  <c r="H44" i="7"/>
  <c r="I41" i="8" l="1"/>
  <c r="J41" i="8"/>
  <c r="M41" i="8"/>
  <c r="L41" i="8"/>
  <c r="L47" i="8" s="1"/>
  <c r="K41" i="8"/>
  <c r="K47" i="8" s="1"/>
  <c r="L57" i="8"/>
  <c r="M57" i="8"/>
  <c r="K57" i="8"/>
  <c r="H57" i="8"/>
  <c r="I57" i="8"/>
  <c r="J57" i="8"/>
  <c r="D57" i="8"/>
  <c r="C28" i="8" s="1"/>
  <c r="O57" i="8"/>
  <c r="E57" i="8"/>
  <c r="F57" i="8"/>
  <c r="G57" i="8"/>
  <c r="N57" i="8"/>
  <c r="N37" i="9"/>
  <c r="N39" i="9" s="1"/>
  <c r="H37" i="9"/>
  <c r="H39" i="9" s="1"/>
  <c r="H41" i="9" s="1"/>
  <c r="H48" i="9" s="1"/>
  <c r="K37" i="9"/>
  <c r="K39" i="9" s="1"/>
  <c r="K41" i="9" s="1"/>
  <c r="K48" i="9" s="1"/>
  <c r="B37" i="9"/>
  <c r="B39" i="9" s="1"/>
  <c r="B41" i="9" s="1"/>
  <c r="B48" i="9" s="1"/>
  <c r="B49" i="9" s="1"/>
  <c r="C35" i="9"/>
  <c r="C37" i="9" s="1"/>
  <c r="C39" i="9" s="1"/>
  <c r="C41" i="9" s="1"/>
  <c r="C48" i="9" s="1"/>
  <c r="J35" i="9"/>
  <c r="J37" i="9" s="1"/>
  <c r="J39" i="9" s="1"/>
  <c r="J41" i="9" s="1"/>
  <c r="J48" i="9" s="1"/>
  <c r="E35" i="9"/>
  <c r="E36" i="9" s="1"/>
  <c r="E37" i="9" s="1"/>
  <c r="E39" i="9" s="1"/>
  <c r="E41" i="9" s="1"/>
  <c r="E48" i="9" s="1"/>
  <c r="I35" i="9"/>
  <c r="I37" i="9" s="1"/>
  <c r="I39" i="9" s="1"/>
  <c r="I41" i="9" s="1"/>
  <c r="I48" i="9" s="1"/>
  <c r="F35" i="9"/>
  <c r="F37" i="9" s="1"/>
  <c r="F38" i="9" s="1"/>
  <c r="F39" i="9" s="1"/>
  <c r="F41" i="9" s="1"/>
  <c r="F48" i="9" s="1"/>
  <c r="D35" i="9"/>
  <c r="D37" i="9" s="1"/>
  <c r="D39" i="9" s="1"/>
  <c r="D41" i="9" s="1"/>
  <c r="D48" i="9" s="1"/>
  <c r="M39" i="9"/>
  <c r="M41" i="9" s="1"/>
  <c r="L78" i="9"/>
  <c r="B50" i="9"/>
  <c r="N41" i="9"/>
  <c r="O41" i="9"/>
  <c r="O48" i="8"/>
  <c r="O47" i="8"/>
  <c r="N47" i="8"/>
  <c r="N48" i="8"/>
  <c r="J47" i="8"/>
  <c r="J48" i="8"/>
  <c r="H47" i="8"/>
  <c r="H48" i="8"/>
  <c r="M47" i="8"/>
  <c r="M48" i="8"/>
  <c r="I47" i="8"/>
  <c r="I48" i="8"/>
  <c r="L48" i="8"/>
  <c r="J36" i="7"/>
  <c r="J40" i="7"/>
  <c r="J44" i="7"/>
  <c r="J43" i="7"/>
  <c r="J39" i="7"/>
  <c r="J38" i="7"/>
  <c r="J42" i="7"/>
  <c r="J37" i="7"/>
  <c r="J41" i="7"/>
  <c r="N41" i="7"/>
  <c r="N44" i="7"/>
  <c r="N38" i="7"/>
  <c r="N42" i="7"/>
  <c r="N37" i="7"/>
  <c r="N39" i="7"/>
  <c r="N43" i="7"/>
  <c r="N36" i="7"/>
  <c r="N40" i="7"/>
  <c r="M38" i="7"/>
  <c r="M42" i="7"/>
  <c r="M36" i="7"/>
  <c r="M40" i="7"/>
  <c r="M37" i="7"/>
  <c r="M41" i="7"/>
  <c r="M44" i="7"/>
  <c r="M43" i="7"/>
  <c r="M39" i="7"/>
  <c r="I36" i="7"/>
  <c r="I40" i="7"/>
  <c r="I44" i="7"/>
  <c r="O44" i="7" s="1"/>
  <c r="P44" i="7" s="1"/>
  <c r="I41" i="7"/>
  <c r="I38" i="7"/>
  <c r="O38" i="7" s="1"/>
  <c r="P38" i="7" s="1"/>
  <c r="I39" i="7"/>
  <c r="I43" i="7"/>
  <c r="I42" i="7"/>
  <c r="I37" i="7"/>
  <c r="L38" i="7"/>
  <c r="L37" i="7"/>
  <c r="L41" i="7"/>
  <c r="L39" i="7"/>
  <c r="L42" i="7"/>
  <c r="L36" i="7"/>
  <c r="L40" i="7"/>
  <c r="L44" i="7"/>
  <c r="L43" i="7"/>
  <c r="K37" i="7"/>
  <c r="K41" i="7"/>
  <c r="K43" i="7"/>
  <c r="K36" i="7"/>
  <c r="K40" i="7"/>
  <c r="K44" i="7"/>
  <c r="K39" i="7"/>
  <c r="K38" i="7"/>
  <c r="K42" i="7"/>
  <c r="B30" i="5"/>
  <c r="B29" i="5"/>
  <c r="F7" i="5"/>
  <c r="F9" i="5" s="1"/>
  <c r="E12" i="5" s="1"/>
  <c r="U49" i="1"/>
  <c r="T49" i="1"/>
  <c r="S49" i="1"/>
  <c r="R49" i="1"/>
  <c r="Q49" i="1"/>
  <c r="P49" i="1"/>
  <c r="O49" i="1"/>
  <c r="N49" i="1"/>
  <c r="M49" i="1"/>
  <c r="U41" i="1"/>
  <c r="T41" i="1"/>
  <c r="S41" i="1"/>
  <c r="R41" i="1"/>
  <c r="Q41" i="1"/>
  <c r="P41" i="1"/>
  <c r="O41" i="1"/>
  <c r="N41" i="1"/>
  <c r="M41" i="1"/>
  <c r="I40" i="3"/>
  <c r="I70" i="3" s="1"/>
  <c r="J40" i="3"/>
  <c r="J70" i="3" s="1"/>
  <c r="K40" i="3"/>
  <c r="L40" i="3"/>
  <c r="M40" i="3"/>
  <c r="M70" i="3" s="1"/>
  <c r="N40" i="3"/>
  <c r="N60" i="3" s="1"/>
  <c r="O40" i="3"/>
  <c r="O70" i="3" s="1"/>
  <c r="P40" i="3"/>
  <c r="Q40" i="3"/>
  <c r="Q70" i="3" s="1"/>
  <c r="R40" i="3"/>
  <c r="R70" i="3" s="1"/>
  <c r="S40" i="3"/>
  <c r="C40" i="3"/>
  <c r="D40" i="3"/>
  <c r="D70" i="3" s="1"/>
  <c r="E40" i="3"/>
  <c r="E70" i="3" s="1"/>
  <c r="F40" i="3"/>
  <c r="F70" i="3" s="1"/>
  <c r="G40" i="3"/>
  <c r="H40" i="3"/>
  <c r="H45" i="3" s="1"/>
  <c r="B40" i="3"/>
  <c r="S70" i="3"/>
  <c r="N70" i="3"/>
  <c r="H70" i="3"/>
  <c r="S32" i="3"/>
  <c r="R32" i="3"/>
  <c r="Q32" i="3"/>
  <c r="P32" i="3"/>
  <c r="O32" i="3"/>
  <c r="N32" i="3"/>
  <c r="M32" i="3"/>
  <c r="L32" i="3"/>
  <c r="K32" i="3"/>
  <c r="S30" i="3"/>
  <c r="R30" i="3"/>
  <c r="Q30" i="3"/>
  <c r="P30" i="3"/>
  <c r="O30" i="3"/>
  <c r="N30" i="3"/>
  <c r="M30" i="3"/>
  <c r="L30" i="3"/>
  <c r="K30" i="3"/>
  <c r="S28" i="3"/>
  <c r="R28" i="3"/>
  <c r="Q28" i="3"/>
  <c r="P28" i="3"/>
  <c r="O28" i="3"/>
  <c r="N28" i="3"/>
  <c r="M28" i="3"/>
  <c r="L28" i="3"/>
  <c r="K28" i="3"/>
  <c r="S26" i="3"/>
  <c r="R26" i="3"/>
  <c r="Q26" i="3"/>
  <c r="P26" i="3"/>
  <c r="O26" i="3"/>
  <c r="N26" i="3"/>
  <c r="M26" i="3"/>
  <c r="L26" i="3"/>
  <c r="K26" i="3"/>
  <c r="S24" i="3"/>
  <c r="R24" i="3"/>
  <c r="Q24" i="3"/>
  <c r="P24" i="3"/>
  <c r="O24" i="3"/>
  <c r="N24" i="3"/>
  <c r="M24" i="3"/>
  <c r="L24" i="3"/>
  <c r="K24" i="3"/>
  <c r="S22" i="3"/>
  <c r="R22" i="3"/>
  <c r="Q22" i="3"/>
  <c r="P22" i="3"/>
  <c r="O22" i="3"/>
  <c r="N22" i="3"/>
  <c r="M22" i="3"/>
  <c r="L22" i="3"/>
  <c r="K22" i="3"/>
  <c r="S19" i="3"/>
  <c r="R19" i="3"/>
  <c r="Q19" i="3"/>
  <c r="P19" i="3"/>
  <c r="O19" i="3"/>
  <c r="N19" i="3"/>
  <c r="M19" i="3"/>
  <c r="L19" i="3"/>
  <c r="K19" i="3"/>
  <c r="S15" i="3"/>
  <c r="R15" i="3"/>
  <c r="Q15" i="3"/>
  <c r="P15" i="3"/>
  <c r="O15" i="3"/>
  <c r="N15" i="3"/>
  <c r="M15" i="3"/>
  <c r="L15" i="3"/>
  <c r="Q13" i="3"/>
  <c r="P13" i="3"/>
  <c r="O13" i="3"/>
  <c r="N13" i="3"/>
  <c r="M13" i="3"/>
  <c r="L13" i="3"/>
  <c r="K13" i="3"/>
  <c r="Q11" i="3"/>
  <c r="P11" i="3"/>
  <c r="O11" i="3"/>
  <c r="N11" i="3"/>
  <c r="M11" i="3"/>
  <c r="L11" i="3"/>
  <c r="K11" i="3"/>
  <c r="Q9" i="3"/>
  <c r="P9" i="3"/>
  <c r="O9" i="3"/>
  <c r="N9" i="3"/>
  <c r="M9" i="3"/>
  <c r="L9" i="3"/>
  <c r="K9" i="3"/>
  <c r="S60" i="3"/>
  <c r="Q63" i="3"/>
  <c r="AJ18" i="3"/>
  <c r="AI18" i="3"/>
  <c r="AH18" i="3"/>
  <c r="AG18" i="3"/>
  <c r="AF18" i="3"/>
  <c r="AE18" i="3"/>
  <c r="AD18" i="3"/>
  <c r="AC18" i="3"/>
  <c r="AB18" i="3"/>
  <c r="AJ8" i="3"/>
  <c r="AI8" i="3"/>
  <c r="AH8" i="3"/>
  <c r="AG8" i="3"/>
  <c r="AF8" i="3"/>
  <c r="AE8" i="3"/>
  <c r="AD8" i="3"/>
  <c r="AC8" i="3"/>
  <c r="AB8" i="3"/>
  <c r="J32" i="3"/>
  <c r="I32" i="3"/>
  <c r="H32" i="3"/>
  <c r="G32" i="3"/>
  <c r="F32" i="3"/>
  <c r="E32" i="3"/>
  <c r="D32" i="3"/>
  <c r="C32" i="3"/>
  <c r="B32" i="3"/>
  <c r="J30" i="3"/>
  <c r="I30" i="3"/>
  <c r="H30" i="3"/>
  <c r="G30" i="3"/>
  <c r="F30" i="3"/>
  <c r="E30" i="3"/>
  <c r="D30" i="3"/>
  <c r="C30" i="3"/>
  <c r="B30" i="3"/>
  <c r="J28" i="3"/>
  <c r="I28" i="3"/>
  <c r="H28" i="3"/>
  <c r="G28" i="3"/>
  <c r="F28" i="3"/>
  <c r="E28" i="3"/>
  <c r="D28" i="3"/>
  <c r="C28" i="3"/>
  <c r="B28" i="3"/>
  <c r="J26" i="3"/>
  <c r="I26" i="3"/>
  <c r="H26" i="3"/>
  <c r="G26" i="3"/>
  <c r="F26" i="3"/>
  <c r="E26" i="3"/>
  <c r="D26" i="3"/>
  <c r="C26" i="3"/>
  <c r="B26" i="3"/>
  <c r="J24" i="3"/>
  <c r="I24" i="3"/>
  <c r="H24" i="3"/>
  <c r="G24" i="3"/>
  <c r="F24" i="3"/>
  <c r="E24" i="3"/>
  <c r="D24" i="3"/>
  <c r="C24" i="3"/>
  <c r="B24" i="3"/>
  <c r="J22" i="3"/>
  <c r="I22" i="3"/>
  <c r="H22" i="3"/>
  <c r="G22" i="3"/>
  <c r="F22" i="3"/>
  <c r="E22" i="3"/>
  <c r="D22" i="3"/>
  <c r="C22" i="3"/>
  <c r="B22" i="3"/>
  <c r="J19" i="3"/>
  <c r="I19" i="3"/>
  <c r="H19" i="3"/>
  <c r="G19" i="3"/>
  <c r="F19" i="3"/>
  <c r="E19" i="3"/>
  <c r="D19" i="3"/>
  <c r="C19" i="3"/>
  <c r="B19" i="3"/>
  <c r="J15" i="3"/>
  <c r="I15" i="3"/>
  <c r="H15" i="3"/>
  <c r="G15" i="3"/>
  <c r="F15" i="3"/>
  <c r="E15" i="3"/>
  <c r="D15" i="3"/>
  <c r="C15" i="3"/>
  <c r="H13" i="3"/>
  <c r="G13" i="3"/>
  <c r="F13" i="3"/>
  <c r="E13" i="3"/>
  <c r="D13" i="3"/>
  <c r="C13" i="3"/>
  <c r="B13" i="3"/>
  <c r="H11" i="3"/>
  <c r="G11" i="3"/>
  <c r="F11" i="3"/>
  <c r="E11" i="3"/>
  <c r="D11" i="3"/>
  <c r="C11" i="3"/>
  <c r="B11" i="3"/>
  <c r="H9" i="3"/>
  <c r="G9" i="3"/>
  <c r="F9" i="3"/>
  <c r="E9" i="3"/>
  <c r="D9" i="3"/>
  <c r="C9" i="3"/>
  <c r="B9" i="3"/>
  <c r="N22" i="1"/>
  <c r="N32" i="1"/>
  <c r="O32" i="1"/>
  <c r="P32" i="1"/>
  <c r="Q32" i="1"/>
  <c r="R32" i="1"/>
  <c r="S32" i="1"/>
  <c r="T32" i="1"/>
  <c r="U32" i="1"/>
  <c r="M32" i="1"/>
  <c r="N30" i="1"/>
  <c r="O30" i="1"/>
  <c r="P30" i="1"/>
  <c r="Q30" i="1"/>
  <c r="R30" i="1"/>
  <c r="S30" i="1"/>
  <c r="T30" i="1"/>
  <c r="U30" i="1"/>
  <c r="M30" i="1"/>
  <c r="N28" i="1"/>
  <c r="O28" i="1"/>
  <c r="P28" i="1"/>
  <c r="Q28" i="1"/>
  <c r="R28" i="1"/>
  <c r="S28" i="1"/>
  <c r="T28" i="1"/>
  <c r="U28" i="1"/>
  <c r="M28" i="1"/>
  <c r="N26" i="1"/>
  <c r="O26" i="1"/>
  <c r="P26" i="1"/>
  <c r="Q26" i="1"/>
  <c r="R26" i="1"/>
  <c r="S26" i="1"/>
  <c r="T26" i="1"/>
  <c r="U26" i="1"/>
  <c r="M26" i="1"/>
  <c r="N24" i="1"/>
  <c r="O24" i="1"/>
  <c r="P24" i="1"/>
  <c r="Q24" i="1"/>
  <c r="R24" i="1"/>
  <c r="S24" i="1"/>
  <c r="T24" i="1"/>
  <c r="U24" i="1"/>
  <c r="M24" i="1"/>
  <c r="O22" i="1"/>
  <c r="P22" i="1"/>
  <c r="Q22" i="1"/>
  <c r="R22" i="1"/>
  <c r="S22" i="1"/>
  <c r="T22" i="1"/>
  <c r="U22" i="1"/>
  <c r="M22" i="1"/>
  <c r="N19" i="1"/>
  <c r="O19" i="1"/>
  <c r="P19" i="1"/>
  <c r="Q19" i="1"/>
  <c r="R19" i="1"/>
  <c r="S19" i="1"/>
  <c r="T19" i="1"/>
  <c r="U19" i="1"/>
  <c r="M19" i="1"/>
  <c r="N15" i="1"/>
  <c r="O15" i="1"/>
  <c r="P15" i="1"/>
  <c r="Q15" i="1"/>
  <c r="R15" i="1"/>
  <c r="S15" i="1"/>
  <c r="T15" i="1"/>
  <c r="U15" i="1"/>
  <c r="N13" i="1"/>
  <c r="O13" i="1"/>
  <c r="P13" i="1"/>
  <c r="Q13" i="1"/>
  <c r="R13" i="1"/>
  <c r="S13" i="1"/>
  <c r="M13" i="1"/>
  <c r="N11" i="1"/>
  <c r="O11" i="1"/>
  <c r="P11" i="1"/>
  <c r="Q11" i="1"/>
  <c r="R11" i="1"/>
  <c r="S11" i="1"/>
  <c r="M11" i="1"/>
  <c r="N9" i="1"/>
  <c r="O9" i="1"/>
  <c r="P9" i="1"/>
  <c r="Q9" i="1"/>
  <c r="R9" i="1"/>
  <c r="S9" i="1"/>
  <c r="M9" i="1"/>
  <c r="D5" i="1"/>
  <c r="G5" i="1"/>
  <c r="G25" i="1" s="1"/>
  <c r="H5" i="1"/>
  <c r="I5" i="1"/>
  <c r="I25" i="1" s="1"/>
  <c r="J5" i="1"/>
  <c r="J18" i="1" s="1"/>
  <c r="H25" i="1"/>
  <c r="K48" i="8" l="1"/>
  <c r="N58" i="8"/>
  <c r="J58" i="8"/>
  <c r="J62" i="8" s="1"/>
  <c r="H58" i="8"/>
  <c r="L58" i="8"/>
  <c r="G58" i="8"/>
  <c r="D58" i="8"/>
  <c r="E58" i="8"/>
  <c r="M58" i="8"/>
  <c r="F58" i="8"/>
  <c r="I58" i="8"/>
  <c r="I63" i="8" s="1"/>
  <c r="K58" i="8"/>
  <c r="O58" i="8"/>
  <c r="O63" i="8" s="1"/>
  <c r="I62" i="8"/>
  <c r="O62" i="8"/>
  <c r="J63" i="8"/>
  <c r="U20" i="1"/>
  <c r="U33" i="1" s="1"/>
  <c r="U34" i="1" s="1"/>
  <c r="S29" i="9"/>
  <c r="D49" i="9" s="1"/>
  <c r="D50" i="9" s="1"/>
  <c r="N48" i="9"/>
  <c r="N78" i="9"/>
  <c r="M48" i="9"/>
  <c r="M78" i="9"/>
  <c r="O48" i="9"/>
  <c r="O78" i="9"/>
  <c r="O42" i="7"/>
  <c r="P42" i="7" s="1"/>
  <c r="O41" i="7"/>
  <c r="P41" i="7" s="1"/>
  <c r="O40" i="7"/>
  <c r="P40" i="7" s="1"/>
  <c r="O36" i="7"/>
  <c r="P36" i="7" s="1"/>
  <c r="O43" i="7"/>
  <c r="P43" i="7" s="1"/>
  <c r="O37" i="7"/>
  <c r="P37" i="7" s="1"/>
  <c r="O39" i="7"/>
  <c r="P39" i="7" s="1"/>
  <c r="R20" i="1"/>
  <c r="T20" i="1"/>
  <c r="N20" i="1"/>
  <c r="N33" i="1" s="1"/>
  <c r="C9" i="1" s="1"/>
  <c r="C10" i="1" s="1"/>
  <c r="M20" i="1"/>
  <c r="M33" i="1" s="1"/>
  <c r="O20" i="1"/>
  <c r="O33" i="1" s="1"/>
  <c r="D8" i="1" s="1"/>
  <c r="D9" i="1" s="1"/>
  <c r="D17" i="1" s="1"/>
  <c r="D18" i="1" s="1"/>
  <c r="T33" i="1"/>
  <c r="I8" i="1" s="1"/>
  <c r="I38" i="1" s="1"/>
  <c r="S20" i="1"/>
  <c r="S33" i="1" s="1"/>
  <c r="H8" i="1" s="1"/>
  <c r="R33" i="1"/>
  <c r="G8" i="1" s="1"/>
  <c r="G9" i="1" s="1"/>
  <c r="G17" i="1" s="1"/>
  <c r="G18" i="1" s="1"/>
  <c r="Q20" i="1"/>
  <c r="Q33" i="1" s="1"/>
  <c r="P20" i="1"/>
  <c r="P33" i="1" s="1"/>
  <c r="N45" i="3"/>
  <c r="R60" i="3"/>
  <c r="K80" i="3"/>
  <c r="M53" i="3"/>
  <c r="R20" i="3"/>
  <c r="R33" i="3" s="1"/>
  <c r="R43" i="3" s="1"/>
  <c r="R73" i="3" s="1"/>
  <c r="G80" i="3"/>
  <c r="N80" i="3"/>
  <c r="N53" i="3"/>
  <c r="L60" i="3"/>
  <c r="Q20" i="3"/>
  <c r="Q33" i="3" s="1"/>
  <c r="Q43" i="3" s="1"/>
  <c r="Q73" i="3" s="1"/>
  <c r="G70" i="3"/>
  <c r="O20" i="3"/>
  <c r="O33" i="3" s="1"/>
  <c r="O43" i="3" s="1"/>
  <c r="O73" i="3" s="1"/>
  <c r="P20" i="3"/>
  <c r="P33" i="3" s="1"/>
  <c r="P43" i="3" s="1"/>
  <c r="P44" i="3" s="1"/>
  <c r="P52" i="3" s="1"/>
  <c r="P61" i="3" s="1"/>
  <c r="P71" i="3" s="1"/>
  <c r="P70" i="3"/>
  <c r="I20" i="3"/>
  <c r="I33" i="3" s="1"/>
  <c r="S20" i="3"/>
  <c r="S33" i="3" s="1"/>
  <c r="S43" i="3" s="1"/>
  <c r="S44" i="3" s="1"/>
  <c r="S52" i="3" s="1"/>
  <c r="S61" i="3" s="1"/>
  <c r="S71" i="3" s="1"/>
  <c r="F80" i="3"/>
  <c r="J20" i="3"/>
  <c r="J33" i="3" s="1"/>
  <c r="K60" i="3"/>
  <c r="G63" i="3"/>
  <c r="M20" i="3"/>
  <c r="M33" i="3" s="1"/>
  <c r="M43" i="3" s="1"/>
  <c r="M73" i="3" s="1"/>
  <c r="N20" i="3"/>
  <c r="N33" i="3" s="1"/>
  <c r="N43" i="3" s="1"/>
  <c r="N73" i="3" s="1"/>
  <c r="J80" i="3"/>
  <c r="O45" i="3"/>
  <c r="O60" i="3"/>
  <c r="O80" i="3"/>
  <c r="K70" i="3"/>
  <c r="P80" i="3"/>
  <c r="L70" i="3"/>
  <c r="L80" i="3"/>
  <c r="D80" i="3"/>
  <c r="Q80" i="3"/>
  <c r="N63" i="3"/>
  <c r="E80" i="3"/>
  <c r="O53" i="3"/>
  <c r="O63" i="3"/>
  <c r="H80" i="3"/>
  <c r="R80" i="3"/>
  <c r="B70" i="3"/>
  <c r="I80" i="3"/>
  <c r="S80" i="3"/>
  <c r="C70" i="3"/>
  <c r="B80" i="3"/>
  <c r="C80" i="3"/>
  <c r="M80" i="3"/>
  <c r="L20" i="3"/>
  <c r="L33" i="3" s="1"/>
  <c r="L43" i="3" s="1"/>
  <c r="L44" i="3" s="1"/>
  <c r="K20" i="3"/>
  <c r="K33" i="3" s="1"/>
  <c r="K43" i="3" s="1"/>
  <c r="M60" i="3"/>
  <c r="B20" i="3"/>
  <c r="G20" i="3"/>
  <c r="G33" i="3" s="1"/>
  <c r="H53" i="3"/>
  <c r="Q45" i="3"/>
  <c r="P45" i="3"/>
  <c r="S63" i="3"/>
  <c r="R45" i="3"/>
  <c r="P53" i="3"/>
  <c r="M63" i="3"/>
  <c r="R63" i="3"/>
  <c r="K41" i="3"/>
  <c r="S45" i="3"/>
  <c r="Q53" i="3"/>
  <c r="P60" i="3"/>
  <c r="R53" i="3"/>
  <c r="Q60" i="3"/>
  <c r="M45" i="3"/>
  <c r="S53" i="3"/>
  <c r="P63" i="3"/>
  <c r="B41" i="3"/>
  <c r="D20" i="3"/>
  <c r="D33" i="3" s="1"/>
  <c r="D43" i="3" s="1"/>
  <c r="D73" i="3" s="1"/>
  <c r="J53" i="3"/>
  <c r="I63" i="3"/>
  <c r="I45" i="3"/>
  <c r="J63" i="3"/>
  <c r="I53" i="3"/>
  <c r="E20" i="3"/>
  <c r="E33" i="3" s="1"/>
  <c r="H20" i="3"/>
  <c r="H33" i="3" s="1"/>
  <c r="H43" i="3" s="1"/>
  <c r="J45" i="3"/>
  <c r="F20" i="3"/>
  <c r="F33" i="3" s="1"/>
  <c r="F43" i="3" s="1"/>
  <c r="C20" i="3"/>
  <c r="C33" i="3" s="1"/>
  <c r="C60" i="3"/>
  <c r="H63" i="3"/>
  <c r="D60" i="3"/>
  <c r="E60" i="3"/>
  <c r="F60" i="3"/>
  <c r="D45" i="3"/>
  <c r="D53" i="3"/>
  <c r="G60" i="3"/>
  <c r="D63" i="3"/>
  <c r="E53" i="3"/>
  <c r="H60" i="3"/>
  <c r="E63" i="3"/>
  <c r="I60" i="3"/>
  <c r="G45" i="3"/>
  <c r="G53" i="3"/>
  <c r="B60" i="3"/>
  <c r="J60" i="3"/>
  <c r="E25" i="1"/>
  <c r="G35" i="1"/>
  <c r="E45" i="1"/>
  <c r="B25" i="1"/>
  <c r="C25" i="1"/>
  <c r="F45" i="1"/>
  <c r="D45" i="1"/>
  <c r="D25" i="1"/>
  <c r="J28" i="1"/>
  <c r="B6" i="1"/>
  <c r="H45" i="1"/>
  <c r="I28" i="1"/>
  <c r="B45" i="1"/>
  <c r="I10" i="1"/>
  <c r="H18" i="1"/>
  <c r="G45" i="1"/>
  <c r="J25" i="1"/>
  <c r="I35" i="1"/>
  <c r="I45" i="1"/>
  <c r="H28" i="1"/>
  <c r="C35" i="1"/>
  <c r="J45" i="1"/>
  <c r="D35" i="1"/>
  <c r="C45" i="1"/>
  <c r="B35" i="1"/>
  <c r="H10" i="1"/>
  <c r="F25" i="1"/>
  <c r="I18" i="1"/>
  <c r="H35" i="1"/>
  <c r="J35" i="1"/>
  <c r="J10" i="1"/>
  <c r="E35" i="1"/>
  <c r="G10" i="1"/>
  <c r="F35" i="1"/>
  <c r="B9" i="1" l="1"/>
  <c r="B10" i="1" s="1"/>
  <c r="M34" i="1"/>
  <c r="L63" i="8"/>
  <c r="L62" i="8"/>
  <c r="M62" i="8"/>
  <c r="M63" i="8"/>
  <c r="H62" i="8"/>
  <c r="H63" i="8"/>
  <c r="K62" i="8"/>
  <c r="K63" i="8"/>
  <c r="N62" i="8"/>
  <c r="N63" i="8"/>
  <c r="M34" i="3"/>
  <c r="H49" i="9"/>
  <c r="H50" i="9" s="1"/>
  <c r="I49" i="9"/>
  <c r="I50" i="9" s="1"/>
  <c r="E49" i="9"/>
  <c r="E50" i="9" s="1"/>
  <c r="O49" i="9"/>
  <c r="O50" i="9" s="1"/>
  <c r="F49" i="9"/>
  <c r="F50" i="9" s="1"/>
  <c r="J49" i="9"/>
  <c r="J50" i="9" s="1"/>
  <c r="L49" i="9"/>
  <c r="L50" i="9" s="1"/>
  <c r="C49" i="9"/>
  <c r="C50" i="9" s="1"/>
  <c r="C51" i="9" s="1"/>
  <c r="C52" i="9" s="1"/>
  <c r="M49" i="9"/>
  <c r="K49" i="9"/>
  <c r="K50" i="9" s="1"/>
  <c r="G49" i="9"/>
  <c r="G50" i="9" s="1"/>
  <c r="N49" i="9"/>
  <c r="M50" i="9"/>
  <c r="N50" i="9"/>
  <c r="J8" i="1"/>
  <c r="J38" i="1" s="1"/>
  <c r="N34" i="1"/>
  <c r="O34" i="1"/>
  <c r="T34" i="1"/>
  <c r="H38" i="1"/>
  <c r="H9" i="1"/>
  <c r="H17" i="1" s="1"/>
  <c r="R34" i="1"/>
  <c r="I9" i="1"/>
  <c r="I17" i="1" s="1"/>
  <c r="I26" i="1" s="1"/>
  <c r="I36" i="1" s="1"/>
  <c r="I46" i="1" s="1"/>
  <c r="S34" i="1"/>
  <c r="F9" i="1"/>
  <c r="F17" i="1" s="1"/>
  <c r="F18" i="1" s="1"/>
  <c r="Q34" i="1"/>
  <c r="E9" i="1"/>
  <c r="E17" i="1" s="1"/>
  <c r="P34" i="1"/>
  <c r="P73" i="3"/>
  <c r="P34" i="3"/>
  <c r="O44" i="3"/>
  <c r="O52" i="3" s="1"/>
  <c r="O61" i="3" s="1"/>
  <c r="O71" i="3" s="1"/>
  <c r="O81" i="3" s="1"/>
  <c r="Q34" i="3"/>
  <c r="M44" i="3"/>
  <c r="M52" i="3" s="1"/>
  <c r="M61" i="3" s="1"/>
  <c r="M71" i="3" s="1"/>
  <c r="M81" i="3" s="1"/>
  <c r="O34" i="3"/>
  <c r="P81" i="3"/>
  <c r="I34" i="3"/>
  <c r="I43" i="3"/>
  <c r="I73" i="3" s="1"/>
  <c r="D34" i="3"/>
  <c r="E34" i="3"/>
  <c r="E43" i="3"/>
  <c r="E44" i="3" s="1"/>
  <c r="E52" i="3" s="1"/>
  <c r="B33" i="3"/>
  <c r="B34" i="3" s="1"/>
  <c r="S73" i="3"/>
  <c r="N44" i="3"/>
  <c r="N52" i="3" s="1"/>
  <c r="N34" i="3"/>
  <c r="G43" i="3"/>
  <c r="G73" i="3" s="1"/>
  <c r="J34" i="3"/>
  <c r="J43" i="3"/>
  <c r="J73" i="3" s="1"/>
  <c r="S34" i="3"/>
  <c r="R34" i="3"/>
  <c r="L52" i="3"/>
  <c r="L45" i="3"/>
  <c r="S81" i="3"/>
  <c r="L34" i="3"/>
  <c r="K34" i="3"/>
  <c r="C43" i="3"/>
  <c r="C44" i="3" s="1"/>
  <c r="R44" i="3"/>
  <c r="R52" i="3" s="1"/>
  <c r="R61" i="3" s="1"/>
  <c r="R71" i="3" s="1"/>
  <c r="R81" i="3" s="1"/>
  <c r="K44" i="3"/>
  <c r="Q44" i="3"/>
  <c r="Q52" i="3" s="1"/>
  <c r="G34" i="3"/>
  <c r="H34" i="3"/>
  <c r="C34" i="3"/>
  <c r="F44" i="3"/>
  <c r="F34" i="3"/>
  <c r="E45" i="3"/>
  <c r="D44" i="3"/>
  <c r="D52" i="3" s="1"/>
  <c r="D61" i="3" s="1"/>
  <c r="D71" i="3" s="1"/>
  <c r="D81" i="3" s="1"/>
  <c r="H44" i="3"/>
  <c r="H52" i="3" s="1"/>
  <c r="H73" i="3"/>
  <c r="E10" i="1"/>
  <c r="C17" i="1"/>
  <c r="C18" i="1" s="1"/>
  <c r="G26" i="1"/>
  <c r="G28" i="1" s="1"/>
  <c r="D26" i="1"/>
  <c r="D28" i="1" s="1"/>
  <c r="B17" i="1"/>
  <c r="D10" i="1"/>
  <c r="F26" i="1" l="1"/>
  <c r="F28" i="1" s="1"/>
  <c r="G44" i="3"/>
  <c r="G52" i="3" s="1"/>
  <c r="G61" i="3" s="1"/>
  <c r="G71" i="3" s="1"/>
  <c r="G81" i="3" s="1"/>
  <c r="J9" i="1"/>
  <c r="J17" i="1" s="1"/>
  <c r="J26" i="1" s="1"/>
  <c r="J36" i="1" s="1"/>
  <c r="J46" i="1" s="1"/>
  <c r="S30" i="9"/>
  <c r="I51" i="9" s="1"/>
  <c r="I52" i="9" s="1"/>
  <c r="D51" i="9"/>
  <c r="D52" i="9" s="1"/>
  <c r="N51" i="9"/>
  <c r="O51" i="9"/>
  <c r="O52" i="9" s="1"/>
  <c r="F51" i="9"/>
  <c r="F52" i="9" s="1"/>
  <c r="L51" i="9"/>
  <c r="L52" i="9" s="1"/>
  <c r="H51" i="9"/>
  <c r="H52" i="9" s="1"/>
  <c r="K51" i="9"/>
  <c r="K52" i="9" s="1"/>
  <c r="J51" i="9"/>
  <c r="J52" i="9" s="1"/>
  <c r="M51" i="9"/>
  <c r="E51" i="9"/>
  <c r="E52" i="9" s="1"/>
  <c r="N52" i="9"/>
  <c r="M52" i="9"/>
  <c r="B26" i="1"/>
  <c r="H26" i="1"/>
  <c r="E18" i="1"/>
  <c r="F10" i="1"/>
  <c r="E26" i="1"/>
  <c r="N61" i="3"/>
  <c r="N71" i="3" s="1"/>
  <c r="N81" i="3" s="1"/>
  <c r="E61" i="3"/>
  <c r="E71" i="3" s="1"/>
  <c r="E81" i="3" s="1"/>
  <c r="H61" i="3"/>
  <c r="H71" i="3" s="1"/>
  <c r="H81" i="3" s="1"/>
  <c r="Q61" i="3"/>
  <c r="Q71" i="3" s="1"/>
  <c r="Q81" i="3" s="1"/>
  <c r="I44" i="3"/>
  <c r="I52" i="3" s="1"/>
  <c r="I61" i="3" s="1"/>
  <c r="I71" i="3" s="1"/>
  <c r="I81" i="3" s="1"/>
  <c r="B43" i="3"/>
  <c r="B44" i="3" s="1"/>
  <c r="B45" i="3" s="1"/>
  <c r="K52" i="3"/>
  <c r="K45" i="3"/>
  <c r="L61" i="3"/>
  <c r="L53" i="3"/>
  <c r="C52" i="3"/>
  <c r="C45" i="3"/>
  <c r="J44" i="3"/>
  <c r="J52" i="3" s="1"/>
  <c r="J61" i="3" s="1"/>
  <c r="J71" i="3" s="1"/>
  <c r="J81" i="3" s="1"/>
  <c r="E73" i="3"/>
  <c r="F52" i="3"/>
  <c r="F45" i="3"/>
  <c r="D36" i="1"/>
  <c r="D38" i="1" s="1"/>
  <c r="C26" i="1"/>
  <c r="C36" i="1" s="1"/>
  <c r="C38" i="1" s="1"/>
  <c r="B18" i="1"/>
  <c r="G36" i="1"/>
  <c r="E27" i="1" l="1"/>
  <c r="F36" i="1"/>
  <c r="F38" i="1" s="1"/>
  <c r="H36" i="1"/>
  <c r="H46" i="1" s="1"/>
  <c r="H27" i="1"/>
  <c r="B36" i="1"/>
  <c r="B46" i="1" s="1"/>
  <c r="B27" i="1"/>
  <c r="B28" i="1"/>
  <c r="G51" i="9"/>
  <c r="G52" i="9" s="1"/>
  <c r="B51" i="9"/>
  <c r="B52" i="9" s="1"/>
  <c r="D53" i="9"/>
  <c r="D54" i="9" s="1"/>
  <c r="S31" i="9"/>
  <c r="B38" i="1"/>
  <c r="E28" i="1"/>
  <c r="E36" i="1"/>
  <c r="B52" i="3"/>
  <c r="B61" i="3" s="1"/>
  <c r="L71" i="3"/>
  <c r="L63" i="3"/>
  <c r="K61" i="3"/>
  <c r="K62" i="3" s="1"/>
  <c r="K53" i="3"/>
  <c r="C61" i="3"/>
  <c r="C53" i="3"/>
  <c r="F61" i="3"/>
  <c r="F53" i="3"/>
  <c r="D46" i="1"/>
  <c r="C28" i="1"/>
  <c r="G38" i="1"/>
  <c r="G46" i="1"/>
  <c r="C46" i="1"/>
  <c r="F46" i="1" l="1"/>
  <c r="B62" i="3"/>
  <c r="B37" i="1"/>
  <c r="J53" i="9"/>
  <c r="J54" i="9" s="1"/>
  <c r="M53" i="9"/>
  <c r="M54" i="9" s="1"/>
  <c r="N53" i="9"/>
  <c r="N54" i="9" s="1"/>
  <c r="H53" i="9"/>
  <c r="H54" i="9" s="1"/>
  <c r="K53" i="9"/>
  <c r="K54" i="9" s="1"/>
  <c r="G53" i="9"/>
  <c r="G54" i="9" s="1"/>
  <c r="B53" i="9"/>
  <c r="B54" i="9" s="1"/>
  <c r="F53" i="9"/>
  <c r="F54" i="9" s="1"/>
  <c r="I53" i="9"/>
  <c r="I54" i="9" s="1"/>
  <c r="L53" i="9"/>
  <c r="L54" i="9" s="1"/>
  <c r="O53" i="9"/>
  <c r="O54" i="9" s="1"/>
  <c r="C53" i="9"/>
  <c r="C54" i="9" s="1"/>
  <c r="E53" i="9"/>
  <c r="E54" i="9" s="1"/>
  <c r="E38" i="1"/>
  <c r="E46" i="1"/>
  <c r="B47" i="1" s="1"/>
  <c r="B53" i="3"/>
  <c r="K71" i="3"/>
  <c r="K72" i="3" s="1"/>
  <c r="K63" i="3"/>
  <c r="L81" i="3"/>
  <c r="L73" i="3"/>
  <c r="C71" i="3"/>
  <c r="C63" i="3"/>
  <c r="F71" i="3"/>
  <c r="F81" i="3" s="1"/>
  <c r="F63" i="3"/>
  <c r="E55" i="9" l="1"/>
  <c r="E56" i="9" s="1"/>
  <c r="E58" i="9" s="1"/>
  <c r="E60" i="9" s="1"/>
  <c r="E67" i="9" s="1"/>
  <c r="S32" i="9"/>
  <c r="B63" i="3"/>
  <c r="B71" i="3"/>
  <c r="B81" i="3" s="1"/>
  <c r="K81" i="3"/>
  <c r="K73" i="3"/>
  <c r="C81" i="3"/>
  <c r="C73" i="3"/>
  <c r="F73" i="3"/>
  <c r="B72" i="3" l="1"/>
  <c r="B82" i="3"/>
  <c r="B73" i="3"/>
  <c r="B55" i="9"/>
  <c r="B56" i="9" s="1"/>
  <c r="B58" i="9" s="1"/>
  <c r="B60" i="9" s="1"/>
  <c r="B67" i="9" s="1"/>
  <c r="L55" i="9"/>
  <c r="L56" i="9" s="1"/>
  <c r="L58" i="9" s="1"/>
  <c r="L60" i="9" s="1"/>
  <c r="L67" i="9" s="1"/>
  <c r="H55" i="9"/>
  <c r="H56" i="9" s="1"/>
  <c r="H58" i="9" s="1"/>
  <c r="H60" i="9" s="1"/>
  <c r="H67" i="9" s="1"/>
  <c r="K55" i="9"/>
  <c r="K56" i="9" s="1"/>
  <c r="K58" i="9" s="1"/>
  <c r="K60" i="9" s="1"/>
  <c r="K67" i="9" s="1"/>
  <c r="C55" i="9"/>
  <c r="C56" i="9" s="1"/>
  <c r="C58" i="9" s="1"/>
  <c r="C60" i="9" s="1"/>
  <c r="C67" i="9" s="1"/>
  <c r="D55" i="9"/>
  <c r="D56" i="9" s="1"/>
  <c r="D58" i="9" s="1"/>
  <c r="D60" i="9" s="1"/>
  <c r="D67" i="9" s="1"/>
  <c r="J55" i="9"/>
  <c r="J56" i="9" s="1"/>
  <c r="J58" i="9" s="1"/>
  <c r="J60" i="9" s="1"/>
  <c r="J67" i="9" s="1"/>
  <c r="N55" i="9"/>
  <c r="N56" i="9" s="1"/>
  <c r="N58" i="9" s="1"/>
  <c r="N60" i="9" s="1"/>
  <c r="N67" i="9" s="1"/>
  <c r="M55" i="9"/>
  <c r="M56" i="9" s="1"/>
  <c r="M58" i="9" s="1"/>
  <c r="M60" i="9" s="1"/>
  <c r="M67" i="9" s="1"/>
  <c r="F55" i="9"/>
  <c r="F56" i="9" s="1"/>
  <c r="F57" i="9" s="1"/>
  <c r="F58" i="9" s="1"/>
  <c r="F60" i="9" s="1"/>
  <c r="F67" i="9" s="1"/>
  <c r="I55" i="9"/>
  <c r="I56" i="9" s="1"/>
  <c r="I58" i="9" s="1"/>
  <c r="I60" i="9" s="1"/>
  <c r="I67" i="9" s="1"/>
  <c r="G55" i="9"/>
  <c r="G56" i="9" s="1"/>
  <c r="G58" i="9" s="1"/>
  <c r="G59" i="9" s="1"/>
  <c r="G60" i="9" s="1"/>
  <c r="G67" i="9" s="1"/>
  <c r="O55" i="9"/>
  <c r="O56" i="9" s="1"/>
  <c r="O58" i="9" s="1"/>
  <c r="O60" i="9" s="1"/>
  <c r="O67" i="9" s="1"/>
  <c r="B68" i="9" l="1"/>
  <c r="B69" i="9" s="1"/>
  <c r="S48" i="9"/>
  <c r="O68" i="9" l="1"/>
  <c r="O69" i="9" s="1"/>
  <c r="H68" i="9"/>
  <c r="H69" i="9" s="1"/>
  <c r="G68" i="9"/>
  <c r="G69" i="9" s="1"/>
  <c r="M68" i="9"/>
  <c r="M69" i="9" s="1"/>
  <c r="I68" i="9"/>
  <c r="I69" i="9" s="1"/>
  <c r="F68" i="9"/>
  <c r="F69" i="9" s="1"/>
  <c r="E68" i="9"/>
  <c r="E69" i="9" s="1"/>
  <c r="L68" i="9"/>
  <c r="L69" i="9" s="1"/>
  <c r="N68" i="9"/>
  <c r="N69" i="9" s="1"/>
  <c r="J68" i="9"/>
  <c r="J69" i="9" s="1"/>
  <c r="C68" i="9"/>
  <c r="C69" i="9" s="1"/>
  <c r="D68" i="9"/>
  <c r="D69" i="9" s="1"/>
  <c r="K68" i="9"/>
  <c r="K69" i="9" s="1"/>
  <c r="C70" i="9" l="1"/>
  <c r="C71" i="9" s="1"/>
  <c r="S49" i="9"/>
  <c r="L70" i="9" l="1"/>
  <c r="L71" i="9" s="1"/>
  <c r="G70" i="9"/>
  <c r="G71" i="9" s="1"/>
  <c r="F70" i="9"/>
  <c r="F71" i="9" s="1"/>
  <c r="O70" i="9"/>
  <c r="O71" i="9" s="1"/>
  <c r="N70" i="9"/>
  <c r="N71" i="9" s="1"/>
  <c r="K70" i="9"/>
  <c r="K71" i="9" s="1"/>
  <c r="H70" i="9"/>
  <c r="H71" i="9" s="1"/>
  <c r="E70" i="9"/>
  <c r="E71" i="9" s="1"/>
  <c r="J70" i="9"/>
  <c r="J71" i="9" s="1"/>
  <c r="I70" i="9"/>
  <c r="I71" i="9" s="1"/>
  <c r="B70" i="9"/>
  <c r="B71" i="9" s="1"/>
  <c r="M70" i="9"/>
  <c r="M71" i="9" s="1"/>
  <c r="D70" i="9"/>
  <c r="D71" i="9" s="1"/>
  <c r="D72" i="9" l="1"/>
  <c r="D73" i="9" s="1"/>
  <c r="S50" i="9"/>
  <c r="I72" i="9" l="1"/>
  <c r="I73" i="9" s="1"/>
  <c r="M72" i="9"/>
  <c r="M73" i="9" s="1"/>
  <c r="H72" i="9"/>
  <c r="H73" i="9" s="1"/>
  <c r="G72" i="9"/>
  <c r="G73" i="9" s="1"/>
  <c r="J72" i="9"/>
  <c r="J73" i="9" s="1"/>
  <c r="F72" i="9"/>
  <c r="F73" i="9" s="1"/>
  <c r="B72" i="9"/>
  <c r="B73" i="9" s="1"/>
  <c r="E72" i="9"/>
  <c r="E73" i="9" s="1"/>
  <c r="O72" i="9"/>
  <c r="O73" i="9" s="1"/>
  <c r="C72" i="9"/>
  <c r="C73" i="9" s="1"/>
  <c r="L72" i="9"/>
  <c r="L73" i="9" s="1"/>
  <c r="K72" i="9"/>
  <c r="K73" i="9" s="1"/>
  <c r="N72" i="9"/>
  <c r="N73" i="9" s="1"/>
  <c r="E74" i="9" l="1"/>
  <c r="E75" i="9" s="1"/>
  <c r="E77" i="9" s="1"/>
  <c r="E79" i="9" s="1"/>
  <c r="S51" i="9"/>
  <c r="F74" i="9" l="1"/>
  <c r="F75" i="9" s="1"/>
  <c r="F76" i="9" s="1"/>
  <c r="F77" i="9" s="1"/>
  <c r="F79" i="9" s="1"/>
  <c r="K74" i="9"/>
  <c r="K75" i="9" s="1"/>
  <c r="K77" i="9" s="1"/>
  <c r="K79" i="9" s="1"/>
  <c r="H74" i="9"/>
  <c r="H75" i="9" s="1"/>
  <c r="H77" i="9" s="1"/>
  <c r="H79" i="9" s="1"/>
  <c r="G74" i="9"/>
  <c r="G75" i="9" s="1"/>
  <c r="G77" i="9" s="1"/>
  <c r="G78" i="9" s="1"/>
  <c r="G79" i="9" s="1"/>
  <c r="D74" i="9"/>
  <c r="D75" i="9" s="1"/>
  <c r="D77" i="9" s="1"/>
  <c r="D79" i="9" s="1"/>
  <c r="I74" i="9"/>
  <c r="I75" i="9" s="1"/>
  <c r="I77" i="9" s="1"/>
  <c r="I79" i="9" s="1"/>
  <c r="B74" i="9"/>
  <c r="B75" i="9" s="1"/>
  <c r="B77" i="9" s="1"/>
  <c r="B79" i="9" s="1"/>
  <c r="J74" i="9"/>
  <c r="J75" i="9" s="1"/>
  <c r="J77" i="9" s="1"/>
  <c r="J79" i="9" s="1"/>
  <c r="C74" i="9"/>
  <c r="C75" i="9" s="1"/>
  <c r="C77" i="9" s="1"/>
  <c r="C79" i="9" s="1"/>
  <c r="N74" i="9"/>
  <c r="N75" i="9" s="1"/>
  <c r="N77" i="9" s="1"/>
  <c r="N79" i="9" s="1"/>
  <c r="O74" i="9"/>
  <c r="O75" i="9" s="1"/>
  <c r="O77" i="9" s="1"/>
  <c r="O79" i="9" s="1"/>
  <c r="L74" i="9"/>
  <c r="L75" i="9" s="1"/>
  <c r="L77" i="9" s="1"/>
  <c r="L79" i="9" s="1"/>
  <c r="M74" i="9"/>
  <c r="M75" i="9" s="1"/>
  <c r="M77" i="9" s="1"/>
  <c r="M7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<sst xmlns="http://schemas.openxmlformats.org/spreadsheetml/2006/main" count="616" uniqueCount="275">
  <si>
    <t>Produktgruppe</t>
  </si>
  <si>
    <t>Produkt</t>
  </si>
  <si>
    <t>Produktgruppe A</t>
  </si>
  <si>
    <t>Produktgruppe B</t>
  </si>
  <si>
    <t>Produktgruppe  C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</si>
  <si>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</si>
  <si>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</si>
  <si>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</si>
  <si>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</si>
  <si>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</si>
  <si>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</si>
  <si>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</si>
  <si>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</si>
  <si>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</si>
  <si>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Deckungsbeitrag 1</t>
  </si>
  <si>
    <t>DB1-Quote</t>
  </si>
  <si>
    <t>Deckungsbeitrag 2</t>
  </si>
  <si>
    <t>DB2-Quote</t>
  </si>
  <si>
    <t>Deckungsbeitrag 3</t>
  </si>
  <si>
    <t>DB3-Quote</t>
  </si>
  <si>
    <t>Anteil am Sortimentserlös</t>
  </si>
  <si>
    <t>Produktbezogene Fixkosten 1</t>
  </si>
  <si>
    <t>Produktbezogene Fixkosten 2</t>
  </si>
  <si>
    <t>Produktbezogene Fixkosten 3</t>
  </si>
  <si>
    <t>Produktbezogene Fixkosten 4</t>
  </si>
  <si>
    <t>Produktbezogene Fixkosten 5</t>
  </si>
  <si>
    <t>Produktbezogene Fixkosten 6</t>
  </si>
  <si>
    <t>Produktgruppenbezogene Fixkosten 1</t>
  </si>
  <si>
    <t>Produktgruppenbezogene Fixkosten 2</t>
  </si>
  <si>
    <t>Produktgruppenbezogene Fixkosten 3</t>
  </si>
  <si>
    <t>Produktgruppenbezogene Fixkosten 4</t>
  </si>
  <si>
    <t>Produktgruppenbezogene Fixkosten 5</t>
  </si>
  <si>
    <t>Produktgruppenbezogene Fixkosten 6</t>
  </si>
  <si>
    <t>Bereichsbezogene Fixkosten 1</t>
  </si>
  <si>
    <t>Bereichsbezogene Fixkosten 2</t>
  </si>
  <si>
    <t>Bereichsbezogene Fixkosten 3</t>
  </si>
  <si>
    <t>Bereichsbezogene Fixkosten 4</t>
  </si>
  <si>
    <t>Bereichsbezogene Fixkosten 5</t>
  </si>
  <si>
    <t>Bereichsbezogene Fixkosten 6</t>
  </si>
  <si>
    <t>Anteil am Gesamterlös</t>
  </si>
  <si>
    <t>Deckungsbeitrag 4</t>
  </si>
  <si>
    <t>DB4-Quote</t>
  </si>
  <si>
    <t>Unternehmensweite Fixkosten 1</t>
  </si>
  <si>
    <t>Unternehmensweite Fixkosten 2</t>
  </si>
  <si>
    <t>Unternehmensweite Fixkosten 3</t>
  </si>
  <si>
    <t>Unternehmensweite Fixkosten 4</t>
  </si>
  <si>
    <t>Unternehmensweite Fixkosten 5</t>
  </si>
  <si>
    <t>Unternehmensweite Fixkosten 6</t>
  </si>
  <si>
    <t>Betriebsergebnis</t>
  </si>
  <si>
    <t>Preisnachlässe (nur wenn Gegeben)</t>
  </si>
  <si>
    <t>Erlöse</t>
  </si>
  <si>
    <t>variable Kosten</t>
  </si>
  <si>
    <t>Hergestellte Menge</t>
  </si>
  <si>
    <t>Verkaufte Menge</t>
  </si>
  <si>
    <t>Verkaufspreis</t>
  </si>
  <si>
    <t>Deckungsbeitrag</t>
  </si>
  <si>
    <t>Variable HK</t>
  </si>
  <si>
    <t>Variable SK</t>
  </si>
  <si>
    <t>Variable Kosten 1 Produktionsbezogen</t>
  </si>
  <si>
    <t>Variable Kosten 2 Produktionsbezogen</t>
  </si>
  <si>
    <t>Variable Kosten 3 Produktionsbezogen</t>
  </si>
  <si>
    <t>Variable Kosten 4 Produktionsbezogen</t>
  </si>
  <si>
    <t>Variable Kosten 5 Produktionsbezogen</t>
  </si>
  <si>
    <t>Variable Kosten 6 Produktionsbezogen</t>
  </si>
  <si>
    <t>Variable Kosten 1 Verkaufsbezogen</t>
  </si>
  <si>
    <t>Variable Kosten 2 Verkaufsbezogen</t>
  </si>
  <si>
    <t>Variable Kosten 3 Verkaufsbezogen</t>
  </si>
  <si>
    <t>Variable Kosten 4 Verkaufsbezogen</t>
  </si>
  <si>
    <t>Variable Kosten 5 Verkaufsbezogen</t>
  </si>
  <si>
    <t>Variable Kosten 6 Verkaufsbezogen</t>
  </si>
  <si>
    <t>Produktionsbezogen:</t>
  </si>
  <si>
    <t>= Alles, was mit der Produktion zu tun hat</t>
  </si>
  <si>
    <t>- Fertifungslöhne</t>
  </si>
  <si>
    <t>- Rohstoffe</t>
  </si>
  <si>
    <t>- Materialgemeinkosten (MGK)</t>
  </si>
  <si>
    <t>- Fertigungsgemeinkosten (FGK)</t>
  </si>
  <si>
    <t>Verkaufsbezogen:</t>
  </si>
  <si>
    <t>= Alles, was mit dem Verkauf der Ware zu tun hat</t>
  </si>
  <si>
    <t>- Verwaltungsgemeinkosten (VwGK)</t>
  </si>
  <si>
    <t xml:space="preserve">(Wenn nicht gegeben dann gleich 0. Alle </t>
  </si>
  <si>
    <t>- Vertriebsgemeinkosten (VwGK)</t>
  </si>
  <si>
    <t>- Sondereinzelkosten z.B. (SEKVt)</t>
  </si>
  <si>
    <t>(Wenn nicht gegeben dann gleich verkaufter Menge.)</t>
  </si>
  <si>
    <t>Variable HK [Stück]</t>
  </si>
  <si>
    <t>Variable Kosten</t>
  </si>
  <si>
    <t>Schlüssel</t>
  </si>
  <si>
    <t>Rechner Verteilung Produktgruppenbezogene variable Kosten:</t>
  </si>
  <si>
    <t>Rechner Verteilung Bereichs-/Unternehmensbezogene variable Kosten:</t>
  </si>
  <si>
    <t>Unternehmen</t>
  </si>
  <si>
    <t>Bereich / Unternehmen</t>
  </si>
  <si>
    <t>Verteilung</t>
  </si>
  <si>
    <t>Die Werte müssen selbstständig übertragen werden!</t>
  </si>
  <si>
    <t>--&gt; Dient nur der Berechnung!</t>
  </si>
  <si>
    <t>--&gt; Wenn nur variable HK gegeben, einfach nur bei Variable Kosten 1 eintragen.</t>
  </si>
  <si>
    <t>Produktgruppe D</t>
  </si>
  <si>
    <t>Produktgruppe E</t>
  </si>
  <si>
    <t>Produktgruppe  F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</si>
  <si>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</si>
  <si>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</si>
  <si>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</si>
  <si>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</si>
  <si>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</si>
  <si>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</si>
  <si>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</si>
  <si>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</si>
  <si>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</si>
  <si>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Bereich</t>
  </si>
  <si>
    <t>Bereich A</t>
  </si>
  <si>
    <t>Bereich B</t>
  </si>
  <si>
    <t>Deckungsbeitrag 3 Einzeln</t>
  </si>
  <si>
    <t>Deckungsbeitrag 4 Einzeln</t>
  </si>
  <si>
    <t xml:space="preserve">  </t>
  </si>
  <si>
    <t>Mehrstufige Deckungsbeitragsrechnung mit 2 Bereichen</t>
  </si>
  <si>
    <t>Mehrstufige Deckungsbeitragsrechnung mit einem Bereich</t>
  </si>
  <si>
    <t>Inhalt:</t>
  </si>
  <si>
    <t>1. Kostenartenrechnung</t>
  </si>
  <si>
    <t>2. Kostenstellenrechnung</t>
  </si>
  <si>
    <t>3. Kostenträgerrechnung</t>
  </si>
  <si>
    <t>4. Kostenverläufe und Funktionen</t>
  </si>
  <si>
    <t>5. Erfolgsrechnung und Break-Even-Analyse</t>
  </si>
  <si>
    <t>Deckungsbeitragsrechnung mit einem Bereich</t>
  </si>
  <si>
    <t>Deckungsbeitragsrechnung mit zwei Bereichen</t>
  </si>
  <si>
    <t>Hoch-Tief-Methode</t>
  </si>
  <si>
    <t>Hoch-Tief-Methode / Zwei-Punkt-Methode</t>
  </si>
  <si>
    <t>Zeiteinteilung</t>
  </si>
  <si>
    <t>Beschäftigung</t>
  </si>
  <si>
    <t>Kosten</t>
  </si>
  <si>
    <t>Maximum:</t>
  </si>
  <si>
    <t>Minimum:</t>
  </si>
  <si>
    <t xml:space="preserve">Steigung: </t>
  </si>
  <si>
    <t>Y-Achsen Ab.</t>
  </si>
  <si>
    <t>/Einheit</t>
  </si>
  <si>
    <t>(= Fixkosten)</t>
  </si>
  <si>
    <t>Kostenfunktion:</t>
  </si>
  <si>
    <t>Max:</t>
  </si>
  <si>
    <t>Min:</t>
  </si>
  <si>
    <t>--&gt; Bereich für Daten MUSS ANGEPASST WERDEN!</t>
  </si>
  <si>
    <t>Lineare Regression</t>
  </si>
  <si>
    <t>Äquivalenzziffernrechnung</t>
  </si>
  <si>
    <t>Summe</t>
  </si>
  <si>
    <t>Kosten pro Sorte</t>
  </si>
  <si>
    <t>Kosten pro Einheit</t>
  </si>
  <si>
    <t>Kosten pro Schlüsselzahl</t>
  </si>
  <si>
    <t>Schlüsselzahlen</t>
  </si>
  <si>
    <t>Sorte</t>
  </si>
  <si>
    <t>Kostenarten die zugeordnet werden können</t>
  </si>
  <si>
    <t>€/RE</t>
  </si>
  <si>
    <t>RE</t>
  </si>
  <si>
    <t>Gesammtkosten (€)</t>
  </si>
  <si>
    <t>Äquivalenzzahl</t>
  </si>
  <si>
    <t>Kosten pro Einheit der Schlüsselzahl</t>
  </si>
  <si>
    <t xml:space="preserve">Menge </t>
  </si>
  <si>
    <t>Äquivalenzziffern</t>
  </si>
  <si>
    <t xml:space="preserve">hier die Daten eintragen </t>
  </si>
  <si>
    <t>Mehrstufige Divisionsrechnung</t>
  </si>
  <si>
    <t>Zuschlagskalkulation</t>
  </si>
  <si>
    <t>2.1 Innerbetriebliche Leistungsverrechnung</t>
  </si>
  <si>
    <t>PYTHON</t>
  </si>
  <si>
    <t>Treppenumlage</t>
  </si>
  <si>
    <t>Blockumlage</t>
  </si>
  <si>
    <t>Iteratives Verfahren</t>
  </si>
  <si>
    <t>Gutschrift-Lastschrift Verfahren</t>
  </si>
  <si>
    <t>Summe Umlagen</t>
  </si>
  <si>
    <t>6. Umlage</t>
  </si>
  <si>
    <t>5. Umlage</t>
  </si>
  <si>
    <t>4. Umlage</t>
  </si>
  <si>
    <t>3. Umlage</t>
  </si>
  <si>
    <t>2. Umlage</t>
  </si>
  <si>
    <t>1. Umlage</t>
  </si>
  <si>
    <t>GK</t>
  </si>
  <si>
    <t>Endkostenstellen</t>
  </si>
  <si>
    <t>Vorkostenstellen</t>
  </si>
  <si>
    <t>Primäre GK</t>
  </si>
  <si>
    <t>Satz</t>
  </si>
  <si>
    <t>Blockumlage:</t>
  </si>
  <si>
    <t>Treppenumlage:</t>
  </si>
  <si>
    <t>Berechnete Werte</t>
  </si>
  <si>
    <t>Verteilungsgrundlagen eintragen</t>
  </si>
  <si>
    <t>Primäre Gemeinkosten eintragen</t>
  </si>
  <si>
    <t>Gegeben</t>
  </si>
  <si>
    <t>1. Summe</t>
  </si>
  <si>
    <t>3. Iteration</t>
  </si>
  <si>
    <t>3. Interation</t>
  </si>
  <si>
    <t>Berechnung</t>
  </si>
  <si>
    <t>2. Iteration</t>
  </si>
  <si>
    <t>2. Interation</t>
  </si>
  <si>
    <t>1. Iteration</t>
  </si>
  <si>
    <t>1. Interation</t>
  </si>
  <si>
    <t>Verteilung III</t>
  </si>
  <si>
    <t>Verteilung II</t>
  </si>
  <si>
    <t>Verteilung I</t>
  </si>
  <si>
    <t>Primärkosten</t>
  </si>
  <si>
    <t>Kostenstelle</t>
  </si>
  <si>
    <t>V</t>
  </si>
  <si>
    <t>IV</t>
  </si>
  <si>
    <t>III</t>
  </si>
  <si>
    <t>II</t>
  </si>
  <si>
    <t>I</t>
  </si>
  <si>
    <t>Verrechnungspreis</t>
  </si>
  <si>
    <t>Primärkosten (€)</t>
  </si>
  <si>
    <t>ges. Menge</t>
  </si>
  <si>
    <t>von/an</t>
  </si>
  <si>
    <t>Hauptkostenstellen</t>
  </si>
  <si>
    <t>Hilfskostenstellen</t>
  </si>
  <si>
    <t>Abschreibungen</t>
  </si>
  <si>
    <t>Verteilung von GK auf Kostenstellen / Primärkostenverteilung</t>
  </si>
  <si>
    <t>Summe GK(€)</t>
  </si>
  <si>
    <t>Kostenarten:</t>
  </si>
  <si>
    <t>Summe(€)</t>
  </si>
  <si>
    <t>Kosten von Kostenarten auf Kostenstellen verteilen</t>
  </si>
  <si>
    <t>EKS-E</t>
  </si>
  <si>
    <t>EKS-D</t>
  </si>
  <si>
    <t>EKS-C</t>
  </si>
  <si>
    <t>EKS-B</t>
  </si>
  <si>
    <t>EKS-A</t>
  </si>
  <si>
    <t>VKS-E</t>
  </si>
  <si>
    <t>VKS-D</t>
  </si>
  <si>
    <t>VKS-C</t>
  </si>
  <si>
    <t>VKS-B</t>
  </si>
  <si>
    <t>VKS-A</t>
  </si>
  <si>
    <t>Kostenstellen</t>
  </si>
  <si>
    <t>Zahlen der Buchhaltung</t>
  </si>
  <si>
    <t>Kostenarten</t>
  </si>
  <si>
    <t>Weighted Average Cost of Capital</t>
  </si>
  <si>
    <t xml:space="preserve">WACC = </t>
  </si>
  <si>
    <t>rEK</t>
  </si>
  <si>
    <t>EK</t>
  </si>
  <si>
    <t>+</t>
  </si>
  <si>
    <t>rFK</t>
  </si>
  <si>
    <t>FK</t>
  </si>
  <si>
    <t>s</t>
  </si>
  <si>
    <t>=</t>
  </si>
  <si>
    <t>Kapitalkosten EK</t>
  </si>
  <si>
    <t>Kapitalkosten FK</t>
  </si>
  <si>
    <t>Steuersatz für FK Zinsen</t>
  </si>
  <si>
    <t>Maschine 1</t>
  </si>
  <si>
    <t>Maschine 2</t>
  </si>
  <si>
    <t>Maschine 3</t>
  </si>
  <si>
    <t>Maschine 4</t>
  </si>
  <si>
    <t>Kosten 1</t>
  </si>
  <si>
    <t>Kosten 2</t>
  </si>
  <si>
    <t>Kosten 3</t>
  </si>
  <si>
    <t>Kosten 4</t>
  </si>
  <si>
    <t>Kosten 5</t>
  </si>
  <si>
    <t>Kosten 6</t>
  </si>
  <si>
    <t>Kosten 7</t>
  </si>
  <si>
    <t>Kosten 8</t>
  </si>
  <si>
    <t>Kosten 9</t>
  </si>
  <si>
    <t>Kosten 10</t>
  </si>
  <si>
    <t>Maschinenabhängige Fertigungsgemeinkosten</t>
  </si>
  <si>
    <t>Maschinenunabhängige Fertigungsgemeinkosten</t>
  </si>
  <si>
    <t>Betrag</t>
  </si>
  <si>
    <t>Betrag in €</t>
  </si>
  <si>
    <t>Kalkulationsschema je Stück</t>
  </si>
  <si>
    <t>Fertigungseinzelkosten</t>
  </si>
  <si>
    <t>Maschinenabh. FGK I</t>
  </si>
  <si>
    <t>Maschinenabh. FGK II</t>
  </si>
  <si>
    <t>Maschinenabh. FGK III</t>
  </si>
  <si>
    <t>Maschinenabh. FGK IV</t>
  </si>
  <si>
    <t>Maschinenunabh. FGK</t>
  </si>
  <si>
    <t>Sondereinzelkosten</t>
  </si>
  <si>
    <t>Fertigungskosten</t>
  </si>
  <si>
    <t>Prozuzierte Stück</t>
  </si>
  <si>
    <t>Verteilung 5</t>
  </si>
  <si>
    <t>Verteilung 4</t>
  </si>
  <si>
    <t>Verteilung 3</t>
  </si>
  <si>
    <t>Verteilung 2</t>
  </si>
  <si>
    <t>Verteilung 1</t>
  </si>
  <si>
    <t>Bezugsbasen</t>
  </si>
  <si>
    <t>Saldo</t>
  </si>
  <si>
    <t>Deckungsumlage</t>
  </si>
  <si>
    <t>Summe GK</t>
  </si>
  <si>
    <t>GKzuschlagsatz</t>
  </si>
  <si>
    <t>KLR-Cheats</t>
  </si>
  <si>
    <t>Alle orangenen Zellen werden berechnet und müssen nicht verändert werden!!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</si>
</sst>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\ &quot;€&quot;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 (Textkörper)"/>
    </font>
    <font>
      <sz val="12"/>
      <color theme="2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2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4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rgb="FFFF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rgb="FFFF0000"/>
      </right>
      <top/>
      <bottom style="thin">
        <color theme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auto="1"/>
      </top>
      <bottom style="thick">
        <color auto="1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medium">
        <color auto="1"/>
      </top>
      <bottom/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3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2" xfId="0" applyBorder="1"/>
    <xf numFmtId="44" fontId="0" fillId="0" borderId="2" xfId="1" applyFont="1" applyBorder="1"/>
    <xf numFmtId="0" fontId="0" fillId="0" borderId="4" xfId="0" applyBorder="1"/>
    <xf numFmtId="44" fontId="0" fillId="0" borderId="6" xfId="1" applyFont="1" applyBorder="1"/>
    <xf numFmtId="0" fontId="0" fillId="0" borderId="5" xfId="0" applyBorder="1"/>
    <xf numFmtId="0" fontId="0" fillId="3" borderId="7" xfId="0" applyFill="1" applyBorder="1"/>
    <xf numFmtId="0" fontId="0" fillId="0" borderId="9" xfId="0" applyBorder="1"/>
    <xf numFmtId="44" fontId="0" fillId="0" borderId="3" xfId="1" applyFont="1" applyBorder="1"/>
    <xf numFmtId="0" fontId="0" fillId="0" borderId="7" xfId="0" applyBorder="1"/>
    <xf numFmtId="0" fontId="0" fillId="3" borderId="9" xfId="0" applyFill="1" applyBorder="1"/>
    <xf numFmtId="44" fontId="0" fillId="0" borderId="8" xfId="1" applyFont="1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44" fontId="0" fillId="0" borderId="32" xfId="1" applyFont="1" applyBorder="1"/>
    <xf numFmtId="44" fontId="0" fillId="0" borderId="33" xfId="1" applyFont="1" applyBorder="1"/>
    <xf numFmtId="44" fontId="0" fillId="0" borderId="34" xfId="1" applyFont="1" applyBorder="1"/>
    <xf numFmtId="44" fontId="0" fillId="0" borderId="36" xfId="1" applyFont="1" applyBorder="1"/>
    <xf numFmtId="44" fontId="0" fillId="0" borderId="35" xfId="1" applyFont="1" applyBorder="1"/>
    <xf numFmtId="44" fontId="0" fillId="0" borderId="37" xfId="1" applyFont="1" applyBorder="1"/>
    <xf numFmtId="44" fontId="0" fillId="0" borderId="38" xfId="1" applyFont="1" applyBorder="1"/>
    <xf numFmtId="44" fontId="0" fillId="0" borderId="39" xfId="1" applyFont="1" applyBorder="1"/>
    <xf numFmtId="44" fontId="0" fillId="0" borderId="40" xfId="1" applyFont="1" applyBorder="1"/>
    <xf numFmtId="0" fontId="0" fillId="3" borderId="10" xfId="0" applyFill="1" applyBorder="1"/>
    <xf numFmtId="0" fontId="0" fillId="3" borderId="35" xfId="0" applyFill="1" applyBorder="1"/>
    <xf numFmtId="164" fontId="0" fillId="0" borderId="49" xfId="1" applyNumberFormat="1" applyFont="1" applyBorder="1"/>
    <xf numFmtId="0" fontId="0" fillId="3" borderId="33" xfId="0" applyFill="1" applyBorder="1"/>
    <xf numFmtId="0" fontId="0" fillId="3" borderId="39" xfId="0" applyFill="1" applyBorder="1"/>
    <xf numFmtId="0" fontId="4" fillId="3" borderId="7" xfId="0" applyFont="1" applyFill="1" applyBorder="1"/>
    <xf numFmtId="164" fontId="4" fillId="3" borderId="37" xfId="0" applyNumberFormat="1" applyFont="1" applyFill="1" applyBorder="1"/>
    <xf numFmtId="164" fontId="4" fillId="3" borderId="40" xfId="0" applyNumberFormat="1" applyFont="1" applyFill="1" applyBorder="1"/>
    <xf numFmtId="0" fontId="4" fillId="3" borderId="9" xfId="0" applyFont="1" applyFill="1" applyBorder="1"/>
    <xf numFmtId="10" fontId="4" fillId="3" borderId="35" xfId="2" applyNumberFormat="1" applyFont="1" applyFill="1" applyBorder="1"/>
    <xf numFmtId="10" fontId="4" fillId="3" borderId="39" xfId="2" applyNumberFormat="1" applyFont="1" applyFill="1" applyBorder="1"/>
    <xf numFmtId="0" fontId="4" fillId="2" borderId="17" xfId="0" applyFont="1" applyFill="1" applyBorder="1"/>
    <xf numFmtId="10" fontId="4" fillId="2" borderId="14" xfId="2" applyNumberFormat="1" applyFont="1" applyFill="1" applyBorder="1"/>
    <xf numFmtId="10" fontId="4" fillId="2" borderId="11" xfId="2" applyNumberFormat="1" applyFont="1" applyFill="1" applyBorder="1"/>
    <xf numFmtId="10" fontId="4" fillId="2" borderId="51" xfId="2" applyNumberFormat="1" applyFont="1" applyFill="1" applyBorder="1"/>
    <xf numFmtId="10" fontId="4" fillId="2" borderId="24" xfId="2" applyNumberFormat="1" applyFont="1" applyFill="1" applyBorder="1"/>
    <xf numFmtId="0" fontId="4" fillId="3" borderId="20" xfId="0" applyFont="1" applyFill="1" applyBorder="1"/>
    <xf numFmtId="164" fontId="4" fillId="3" borderId="8" xfId="0" applyNumberFormat="1" applyFont="1" applyFill="1" applyBorder="1"/>
    <xf numFmtId="164" fontId="4" fillId="3" borderId="3" xfId="0" applyNumberFormat="1" applyFont="1" applyFill="1" applyBorder="1"/>
    <xf numFmtId="164" fontId="4" fillId="3" borderId="7" xfId="0" applyNumberFormat="1" applyFont="1" applyFill="1" applyBorder="1"/>
    <xf numFmtId="44" fontId="4" fillId="3" borderId="8" xfId="1" applyFont="1" applyFill="1" applyBorder="1"/>
    <xf numFmtId="44" fontId="4" fillId="3" borderId="3" xfId="1" applyFont="1" applyFill="1" applyBorder="1"/>
    <xf numFmtId="44" fontId="4" fillId="3" borderId="23" xfId="1" applyFont="1" applyFill="1" applyBorder="1"/>
    <xf numFmtId="0" fontId="4" fillId="3" borderId="19" xfId="0" applyFont="1" applyFill="1" applyBorder="1"/>
    <xf numFmtId="10" fontId="4" fillId="3" borderId="10" xfId="2" applyNumberFormat="1" applyFont="1" applyFill="1" applyBorder="1"/>
    <xf numFmtId="10" fontId="4" fillId="3" borderId="4" xfId="2" applyNumberFormat="1" applyFont="1" applyFill="1" applyBorder="1"/>
    <xf numFmtId="10" fontId="4" fillId="3" borderId="9" xfId="2" applyNumberFormat="1" applyFont="1" applyFill="1" applyBorder="1"/>
    <xf numFmtId="10" fontId="4" fillId="3" borderId="25" xfId="2" applyNumberFormat="1" applyFont="1" applyFill="1" applyBorder="1"/>
    <xf numFmtId="44" fontId="4" fillId="3" borderId="45" xfId="1" applyNumberFormat="1" applyFont="1" applyFill="1" applyBorder="1"/>
    <xf numFmtId="44" fontId="4" fillId="3" borderId="42" xfId="1" applyNumberFormat="1" applyFont="1" applyFill="1" applyBorder="1"/>
    <xf numFmtId="44" fontId="4" fillId="3" borderId="43" xfId="1" applyNumberFormat="1" applyFont="1" applyFill="1" applyBorder="1"/>
    <xf numFmtId="0" fontId="4" fillId="0" borderId="0" xfId="0" applyFont="1"/>
    <xf numFmtId="0" fontId="6" fillId="0" borderId="0" xfId="0" applyFont="1"/>
    <xf numFmtId="0" fontId="0" fillId="0" borderId="22" xfId="0" applyBorder="1"/>
    <xf numFmtId="0" fontId="0" fillId="0" borderId="55" xfId="0" applyBorder="1"/>
    <xf numFmtId="0" fontId="0" fillId="0" borderId="57" xfId="0" applyBorder="1"/>
    <xf numFmtId="44" fontId="0" fillId="0" borderId="2" xfId="0" applyNumberFormat="1" applyBorder="1"/>
    <xf numFmtId="3" fontId="0" fillId="0" borderId="36" xfId="0" applyNumberFormat="1" applyBorder="1" applyAlignment="1">
      <alignment horizontal="center" vertical="center"/>
    </xf>
    <xf numFmtId="44" fontId="0" fillId="3" borderId="36" xfId="1" applyFont="1" applyFill="1" applyBorder="1"/>
    <xf numFmtId="3" fontId="0" fillId="0" borderId="32" xfId="0" applyNumberFormat="1" applyBorder="1" applyAlignment="1">
      <alignment horizontal="center" vertical="center"/>
    </xf>
    <xf numFmtId="44" fontId="0" fillId="3" borderId="32" xfId="1" applyFont="1" applyFill="1" applyBorder="1"/>
    <xf numFmtId="3" fontId="0" fillId="0" borderId="37" xfId="0" applyNumberForma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44" fontId="4" fillId="3" borderId="7" xfId="1" applyFont="1" applyFill="1" applyBorder="1"/>
    <xf numFmtId="44" fontId="0" fillId="3" borderId="35" xfId="1" applyFont="1" applyFill="1" applyBorder="1"/>
    <xf numFmtId="44" fontId="0" fillId="3" borderId="33" xfId="1" applyFont="1" applyFill="1" applyBorder="1"/>
    <xf numFmtId="44" fontId="4" fillId="3" borderId="28" xfId="1" applyFont="1" applyFill="1" applyBorder="1"/>
    <xf numFmtId="44" fontId="4" fillId="3" borderId="50" xfId="1" applyFont="1" applyFill="1" applyBorder="1"/>
    <xf numFmtId="44" fontId="4" fillId="3" borderId="37" xfId="0" applyNumberFormat="1" applyFont="1" applyFill="1" applyBorder="1"/>
    <xf numFmtId="44" fontId="4" fillId="3" borderId="34" xfId="0" applyNumberFormat="1" applyFont="1" applyFill="1" applyBorder="1"/>
    <xf numFmtId="44" fontId="0" fillId="0" borderId="33" xfId="1" applyFont="1" applyFill="1" applyBorder="1" applyAlignment="1">
      <alignment horizontal="center" vertical="center"/>
    </xf>
    <xf numFmtId="44" fontId="0" fillId="0" borderId="35" xfId="1" applyFont="1" applyFill="1" applyBorder="1" applyAlignment="1">
      <alignment horizontal="center" vertical="center"/>
    </xf>
    <xf numFmtId="0" fontId="0" fillId="0" borderId="34" xfId="0" applyBorder="1"/>
    <xf numFmtId="0" fontId="0" fillId="0" borderId="32" xfId="0" applyBorder="1"/>
    <xf numFmtId="0" fontId="0" fillId="0" borderId="33" xfId="0" applyBorder="1"/>
    <xf numFmtId="0" fontId="4" fillId="3" borderId="50" xfId="0" applyFont="1" applyFill="1" applyBorder="1" applyAlignment="1">
      <alignment horizontal="center" vertical="center"/>
    </xf>
    <xf numFmtId="0" fontId="4" fillId="3" borderId="34" xfId="0" applyFont="1" applyFill="1" applyBorder="1"/>
    <xf numFmtId="0" fontId="0" fillId="3" borderId="8" xfId="0" applyFill="1" applyBorder="1"/>
    <xf numFmtId="3" fontId="0" fillId="0" borderId="60" xfId="0" applyNumberFormat="1" applyBorder="1" applyAlignment="1">
      <alignment horizontal="center" vertical="center"/>
    </xf>
    <xf numFmtId="3" fontId="0" fillId="0" borderId="61" xfId="0" applyNumberFormat="1" applyBorder="1" applyAlignment="1">
      <alignment horizontal="center" vertical="center"/>
    </xf>
    <xf numFmtId="44" fontId="0" fillId="0" borderId="62" xfId="1" applyFont="1" applyFill="1" applyBorder="1" applyAlignment="1">
      <alignment horizontal="center" vertical="center"/>
    </xf>
    <xf numFmtId="44" fontId="0" fillId="0" borderId="63" xfId="1" applyFont="1" applyBorder="1"/>
    <xf numFmtId="44" fontId="0" fillId="3" borderId="61" xfId="1" applyFont="1" applyFill="1" applyBorder="1"/>
    <xf numFmtId="44" fontId="0" fillId="0" borderId="61" xfId="1" applyFont="1" applyBorder="1"/>
    <xf numFmtId="44" fontId="0" fillId="3" borderId="62" xfId="1" applyFont="1" applyFill="1" applyBorder="1"/>
    <xf numFmtId="44" fontId="4" fillId="3" borderId="64" xfId="1" applyFont="1" applyFill="1" applyBorder="1"/>
    <xf numFmtId="44" fontId="4" fillId="3" borderId="63" xfId="0" applyNumberFormat="1" applyFont="1" applyFill="1" applyBorder="1"/>
    <xf numFmtId="0" fontId="4" fillId="3" borderId="65" xfId="0" applyFont="1" applyFill="1" applyBorder="1"/>
    <xf numFmtId="44" fontId="4" fillId="3" borderId="66" xfId="0" applyNumberFormat="1" applyFont="1" applyFill="1" applyBorder="1"/>
    <xf numFmtId="44" fontId="4" fillId="3" borderId="67" xfId="0" applyNumberFormat="1" applyFont="1" applyFill="1" applyBorder="1"/>
    <xf numFmtId="44" fontId="4" fillId="3" borderId="68" xfId="0" applyNumberFormat="1" applyFont="1" applyFill="1" applyBorder="1"/>
    <xf numFmtId="49" fontId="0" fillId="0" borderId="0" xfId="0" applyNumberFormat="1"/>
    <xf numFmtId="0" fontId="4" fillId="0" borderId="16" xfId="0" applyFont="1" applyBorder="1"/>
    <xf numFmtId="0" fontId="0" fillId="0" borderId="6" xfId="0" applyBorder="1"/>
    <xf numFmtId="0" fontId="0" fillId="0" borderId="72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3" borderId="78" xfId="0" applyFill="1" applyBorder="1"/>
    <xf numFmtId="0" fontId="0" fillId="0" borderId="79" xfId="0" applyBorder="1"/>
    <xf numFmtId="0" fontId="0" fillId="3" borderId="79" xfId="0" applyFill="1" applyBorder="1"/>
    <xf numFmtId="0" fontId="0" fillId="0" borderId="65" xfId="0" applyBorder="1"/>
    <xf numFmtId="0" fontId="0" fillId="3" borderId="28" xfId="0" applyFill="1" applyBorder="1"/>
    <xf numFmtId="3" fontId="0" fillId="0" borderId="37" xfId="0" applyNumberFormat="1" applyBorder="1"/>
    <xf numFmtId="44" fontId="0" fillId="0" borderId="67" xfId="0" applyNumberFormat="1" applyBorder="1"/>
    <xf numFmtId="0" fontId="0" fillId="0" borderId="48" xfId="0" applyBorder="1"/>
    <xf numFmtId="44" fontId="0" fillId="0" borderId="67" xfId="1" applyNumberFormat="1" applyFont="1" applyBorder="1"/>
    <xf numFmtId="0" fontId="0" fillId="3" borderId="54" xfId="0" applyFill="1" applyBorder="1"/>
    <xf numFmtId="3" fontId="0" fillId="0" borderId="40" xfId="0" applyNumberFormat="1" applyBorder="1"/>
    <xf numFmtId="44" fontId="0" fillId="0" borderId="84" xfId="1" applyNumberFormat="1" applyFont="1" applyBorder="1"/>
    <xf numFmtId="49" fontId="4" fillId="0" borderId="0" xfId="0" applyNumberFormat="1" applyFont="1"/>
    <xf numFmtId="0" fontId="8" fillId="4" borderId="79" xfId="0" applyFont="1" applyFill="1" applyBorder="1"/>
    <xf numFmtId="0" fontId="8" fillId="4" borderId="50" xfId="0" applyFont="1" applyFill="1" applyBorder="1"/>
    <xf numFmtId="0" fontId="8" fillId="4" borderId="54" xfId="0" applyFont="1" applyFill="1" applyBorder="1"/>
    <xf numFmtId="0" fontId="8" fillId="0" borderId="20" xfId="0" applyFont="1" applyBorder="1"/>
    <xf numFmtId="3" fontId="8" fillId="0" borderId="34" xfId="0" applyNumberFormat="1" applyFont="1" applyBorder="1"/>
    <xf numFmtId="3" fontId="8" fillId="0" borderId="40" xfId="0" applyNumberFormat="1" applyFont="1" applyBorder="1"/>
    <xf numFmtId="0" fontId="8" fillId="0" borderId="87" xfId="0" applyFont="1" applyBorder="1"/>
    <xf numFmtId="44" fontId="8" fillId="0" borderId="88" xfId="0" applyNumberFormat="1" applyFont="1" applyBorder="1"/>
    <xf numFmtId="0" fontId="8" fillId="4" borderId="83" xfId="0" applyFont="1" applyFill="1" applyBorder="1"/>
    <xf numFmtId="3" fontId="8" fillId="0" borderId="30" xfId="0" applyNumberFormat="1" applyFont="1" applyBorder="1"/>
    <xf numFmtId="44" fontId="8" fillId="0" borderId="89" xfId="0" applyNumberFormat="1" applyFont="1" applyBorder="1"/>
    <xf numFmtId="0" fontId="8" fillId="4" borderId="58" xfId="0" applyFont="1" applyFill="1" applyBorder="1"/>
    <xf numFmtId="3" fontId="8" fillId="0" borderId="3" xfId="0" applyNumberFormat="1" applyFont="1" applyBorder="1"/>
    <xf numFmtId="44" fontId="8" fillId="0" borderId="21" xfId="0" applyNumberFormat="1" applyFont="1" applyBorder="1"/>
    <xf numFmtId="44" fontId="8" fillId="0" borderId="27" xfId="0" applyNumberFormat="1" applyFont="1" applyBorder="1"/>
    <xf numFmtId="164" fontId="0" fillId="0" borderId="41" xfId="1" applyNumberFormat="1" applyFont="1" applyBorder="1"/>
    <xf numFmtId="0" fontId="0" fillId="3" borderId="0" xfId="0" applyFill="1" applyBorder="1"/>
    <xf numFmtId="164" fontId="4" fillId="3" borderId="34" xfId="0" applyNumberFormat="1" applyFont="1" applyFill="1" applyBorder="1"/>
    <xf numFmtId="10" fontId="4" fillId="3" borderId="33" xfId="2" applyNumberFormat="1" applyFont="1" applyFill="1" applyBorder="1"/>
    <xf numFmtId="10" fontId="4" fillId="2" borderId="15" xfId="2" applyNumberFormat="1" applyFont="1" applyFill="1" applyBorder="1"/>
    <xf numFmtId="10" fontId="4" fillId="2" borderId="58" xfId="2" applyNumberFormat="1" applyFont="1" applyFill="1" applyBorder="1"/>
    <xf numFmtId="0" fontId="4" fillId="3" borderId="42" xfId="1" applyNumberFormat="1" applyFont="1" applyFill="1" applyBorder="1"/>
    <xf numFmtId="3" fontId="0" fillId="0" borderId="99" xfId="0" applyNumberForma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3" borderId="100" xfId="0" applyFont="1" applyFill="1" applyBorder="1"/>
    <xf numFmtId="44" fontId="4" fillId="3" borderId="42" xfId="1" applyFont="1" applyFill="1" applyBorder="1"/>
    <xf numFmtId="0" fontId="0" fillId="3" borderId="13" xfId="0" applyFill="1" applyBorder="1"/>
    <xf numFmtId="0" fontId="0" fillId="3" borderId="57" xfId="0" applyFill="1" applyBorder="1"/>
    <xf numFmtId="0" fontId="6" fillId="0" borderId="16" xfId="0" applyFont="1" applyBorder="1"/>
    <xf numFmtId="0" fontId="4" fillId="3" borderId="66" xfId="0" applyFont="1" applyFill="1" applyBorder="1"/>
    <xf numFmtId="0" fontId="9" fillId="0" borderId="0" xfId="0" applyFont="1"/>
    <xf numFmtId="0" fontId="7" fillId="0" borderId="0" xfId="3"/>
    <xf numFmtId="0" fontId="4" fillId="5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5" xfId="0" applyBorder="1"/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44" fontId="0" fillId="3" borderId="0" xfId="0" applyNumberFormat="1" applyFill="1" applyBorder="1"/>
    <xf numFmtId="165" fontId="0" fillId="0" borderId="8" xfId="1" applyNumberFormat="1" applyFont="1" applyBorder="1"/>
    <xf numFmtId="165" fontId="0" fillId="0" borderId="6" xfId="1" applyNumberFormat="1" applyFont="1" applyBorder="1"/>
    <xf numFmtId="164" fontId="0" fillId="0" borderId="0" xfId="0" applyNumberFormat="1"/>
    <xf numFmtId="0" fontId="0" fillId="0" borderId="69" xfId="0" applyBorder="1"/>
    <xf numFmtId="0" fontId="0" fillId="0" borderId="77" xfId="0" applyBorder="1"/>
    <xf numFmtId="0" fontId="4" fillId="0" borderId="77" xfId="0" applyFont="1" applyBorder="1"/>
    <xf numFmtId="164" fontId="0" fillId="0" borderId="8" xfId="0" applyNumberFormat="1" applyBorder="1"/>
    <xf numFmtId="164" fontId="0" fillId="0" borderId="57" xfId="0" applyNumberFormat="1" applyBorder="1"/>
    <xf numFmtId="44" fontId="0" fillId="0" borderId="1" xfId="1" applyFont="1" applyBorder="1"/>
    <xf numFmtId="164" fontId="0" fillId="0" borderId="1" xfId="0" applyNumberFormat="1" applyBorder="1"/>
    <xf numFmtId="0" fontId="4" fillId="0" borderId="55" xfId="0" applyFont="1" applyBorder="1"/>
    <xf numFmtId="164" fontId="0" fillId="0" borderId="56" xfId="0" applyNumberFormat="1" applyBorder="1"/>
    <xf numFmtId="164" fontId="0" fillId="0" borderId="55" xfId="0" applyNumberFormat="1" applyBorder="1"/>
    <xf numFmtId="44" fontId="0" fillId="0" borderId="0" xfId="1" applyFont="1" applyBorder="1"/>
    <xf numFmtId="0" fontId="0" fillId="0" borderId="56" xfId="0" applyBorder="1"/>
    <xf numFmtId="0" fontId="4" fillId="0" borderId="85" xfId="0" applyFont="1" applyBorder="1"/>
    <xf numFmtId="0" fontId="4" fillId="0" borderId="107" xfId="0" applyFont="1" applyBorder="1"/>
    <xf numFmtId="0" fontId="4" fillId="0" borderId="98" xfId="0" applyFont="1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9" borderId="1" xfId="0" applyFill="1" applyBorder="1"/>
    <xf numFmtId="0" fontId="0" fillId="9" borderId="57" xfId="0" applyFill="1" applyBorder="1"/>
    <xf numFmtId="0" fontId="0" fillId="9" borderId="0" xfId="0" applyFill="1"/>
    <xf numFmtId="0" fontId="0" fillId="9" borderId="55" xfId="0" applyFill="1" applyBorder="1"/>
    <xf numFmtId="44" fontId="0" fillId="9" borderId="0" xfId="1" applyFont="1" applyFill="1" applyBorder="1"/>
    <xf numFmtId="164" fontId="0" fillId="9" borderId="55" xfId="0" applyNumberFormat="1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57" xfId="0" applyFill="1" applyBorder="1"/>
    <xf numFmtId="0" fontId="4" fillId="6" borderId="112" xfId="0" applyFont="1" applyFill="1" applyBorder="1"/>
    <xf numFmtId="0" fontId="4" fillId="0" borderId="111" xfId="0" applyFont="1" applyBorder="1"/>
    <xf numFmtId="164" fontId="0" fillId="0" borderId="1" xfId="1" applyNumberFormat="1" applyFont="1" applyBorder="1"/>
    <xf numFmtId="0" fontId="0" fillId="6" borderId="56" xfId="0" applyFill="1" applyBorder="1"/>
    <xf numFmtId="0" fontId="0" fillId="6" borderId="0" xfId="0" applyFill="1"/>
    <xf numFmtId="0" fontId="0" fillId="6" borderId="55" xfId="0" applyFill="1" applyBorder="1"/>
    <xf numFmtId="0" fontId="4" fillId="6" borderId="111" xfId="0" applyFont="1" applyFill="1" applyBorder="1"/>
    <xf numFmtId="164" fontId="0" fillId="0" borderId="0" xfId="1" applyNumberFormat="1" applyFont="1" applyBorder="1"/>
    <xf numFmtId="0" fontId="4" fillId="0" borderId="56" xfId="0" applyFont="1" applyBorder="1"/>
    <xf numFmtId="0" fontId="4" fillId="9" borderId="0" xfId="0" applyFont="1" applyFill="1"/>
    <xf numFmtId="0" fontId="4" fillId="9" borderId="55" xfId="0" applyFont="1" applyFill="1" applyBorder="1"/>
    <xf numFmtId="0" fontId="4" fillId="0" borderId="113" xfId="0" applyFont="1" applyBorder="1"/>
    <xf numFmtId="0" fontId="0" fillId="0" borderId="80" xfId="0" applyBorder="1"/>
    <xf numFmtId="0" fontId="0" fillId="0" borderId="114" xfId="0" applyBorder="1"/>
    <xf numFmtId="0" fontId="0" fillId="0" borderId="115" xfId="0" applyBorder="1"/>
    <xf numFmtId="0" fontId="10" fillId="0" borderId="0" xfId="0" applyFont="1"/>
    <xf numFmtId="44" fontId="4" fillId="0" borderId="0" xfId="1" applyFont="1" applyBorder="1"/>
    <xf numFmtId="44" fontId="4" fillId="0" borderId="116" xfId="1" applyFont="1" applyBorder="1"/>
    <xf numFmtId="44" fontId="0" fillId="0" borderId="116" xfId="1" applyFont="1" applyBorder="1"/>
    <xf numFmtId="0" fontId="0" fillId="0" borderId="116" xfId="0" applyBorder="1"/>
    <xf numFmtId="0" fontId="0" fillId="10" borderId="0" xfId="0" applyFill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4" fillId="0" borderId="117" xfId="0" applyFont="1" applyBorder="1"/>
    <xf numFmtId="0" fontId="0" fillId="10" borderId="117" xfId="0" applyFill="1" applyBorder="1"/>
    <xf numFmtId="0" fontId="0" fillId="10" borderId="118" xfId="0" applyFill="1" applyBorder="1"/>
    <xf numFmtId="0" fontId="0" fillId="10" borderId="119" xfId="0" applyFill="1" applyBorder="1"/>
    <xf numFmtId="0" fontId="3" fillId="0" borderId="0" xfId="0" applyFont="1"/>
    <xf numFmtId="0" fontId="5" fillId="0" borderId="0" xfId="0" applyFont="1"/>
    <xf numFmtId="44" fontId="0" fillId="0" borderId="120" xfId="1" applyFont="1" applyBorder="1"/>
    <xf numFmtId="44" fontId="0" fillId="0" borderId="121" xfId="1" applyFont="1" applyBorder="1"/>
    <xf numFmtId="44" fontId="0" fillId="0" borderId="122" xfId="1" applyFont="1" applyBorder="1"/>
    <xf numFmtId="44" fontId="0" fillId="0" borderId="123" xfId="1" applyFont="1" applyBorder="1"/>
    <xf numFmtId="0" fontId="0" fillId="0" borderId="122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44" fontId="4" fillId="0" borderId="129" xfId="0" applyNumberFormat="1" applyFont="1" applyBorder="1"/>
    <xf numFmtId="44" fontId="4" fillId="0" borderId="130" xfId="0" applyNumberFormat="1" applyFont="1" applyBorder="1"/>
    <xf numFmtId="0" fontId="4" fillId="0" borderId="129" xfId="0" applyFont="1" applyBorder="1"/>
    <xf numFmtId="44" fontId="0" fillId="0" borderId="131" xfId="1" applyFont="1" applyBorder="1"/>
    <xf numFmtId="44" fontId="11" fillId="0" borderId="0" xfId="1" applyFont="1" applyBorder="1"/>
    <xf numFmtId="44" fontId="1" fillId="0" borderId="0" xfId="1" applyFont="1" applyBorder="1"/>
    <xf numFmtId="44" fontId="0" fillId="0" borderId="114" xfId="0" applyNumberFormat="1" applyBorder="1"/>
    <xf numFmtId="44" fontId="0" fillId="0" borderId="132" xfId="0" applyNumberFormat="1" applyBorder="1"/>
    <xf numFmtId="0" fontId="4" fillId="0" borderId="114" xfId="0" applyFont="1" applyBorder="1"/>
    <xf numFmtId="44" fontId="4" fillId="0" borderId="131" xfId="1" applyFont="1" applyBorder="1"/>
    <xf numFmtId="0" fontId="0" fillId="0" borderId="131" xfId="0" applyBorder="1"/>
    <xf numFmtId="44" fontId="0" fillId="0" borderId="133" xfId="0" applyNumberFormat="1" applyBorder="1"/>
    <xf numFmtId="44" fontId="0" fillId="0" borderId="114" xfId="1" applyFont="1" applyBorder="1"/>
    <xf numFmtId="44" fontId="0" fillId="0" borderId="132" xfId="1" applyFont="1" applyBorder="1"/>
    <xf numFmtId="0" fontId="4" fillId="0" borderId="126" xfId="0" applyFont="1" applyBorder="1"/>
    <xf numFmtId="0" fontId="4" fillId="0" borderId="118" xfId="0" applyFont="1" applyBorder="1"/>
    <xf numFmtId="0" fontId="4" fillId="0" borderId="119" xfId="0" applyFont="1" applyBorder="1"/>
    <xf numFmtId="0" fontId="0" fillId="0" borderId="121" xfId="0" applyBorder="1"/>
    <xf numFmtId="3" fontId="0" fillId="0" borderId="117" xfId="0" applyNumberFormat="1" applyBorder="1"/>
    <xf numFmtId="0" fontId="0" fillId="11" borderId="117" xfId="0" applyFill="1" applyBorder="1"/>
    <xf numFmtId="0" fontId="0" fillId="11" borderId="118" xfId="0" applyFill="1" applyBorder="1"/>
    <xf numFmtId="0" fontId="0" fillId="0" borderId="134" xfId="0" applyBorder="1"/>
    <xf numFmtId="3" fontId="0" fillId="11" borderId="126" xfId="0" applyNumberFormat="1" applyFill="1" applyBorder="1"/>
    <xf numFmtId="3" fontId="0" fillId="11" borderId="127" xfId="0" applyNumberFormat="1" applyFill="1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3" fontId="0" fillId="0" borderId="118" xfId="0" applyNumberFormat="1" applyBorder="1"/>
    <xf numFmtId="0" fontId="0" fillId="11" borderId="139" xfId="0" applyFill="1" applyBorder="1"/>
    <xf numFmtId="3" fontId="0" fillId="0" borderId="127" xfId="0" applyNumberFormat="1" applyBorder="1"/>
    <xf numFmtId="0" fontId="0" fillId="11" borderId="140" xfId="0" applyFill="1" applyBorder="1"/>
    <xf numFmtId="0" fontId="4" fillId="0" borderId="136" xfId="0" applyFont="1" applyBorder="1"/>
    <xf numFmtId="0" fontId="4" fillId="0" borderId="137" xfId="0" applyFont="1" applyBorder="1"/>
    <xf numFmtId="0" fontId="4" fillId="11" borderId="141" xfId="0" applyFont="1" applyFill="1" applyBorder="1"/>
    <xf numFmtId="0" fontId="4" fillId="0" borderId="138" xfId="0" applyFont="1" applyBorder="1"/>
    <xf numFmtId="0" fontId="4" fillId="0" borderId="142" xfId="0" applyFont="1" applyBorder="1"/>
    <xf numFmtId="0" fontId="0" fillId="12" borderId="0" xfId="0" applyFill="1"/>
    <xf numFmtId="165" fontId="4" fillId="0" borderId="2" xfId="1" applyNumberFormat="1" applyFont="1" applyFill="1" applyBorder="1"/>
    <xf numFmtId="0" fontId="4" fillId="0" borderId="3" xfId="0" applyFont="1" applyBorder="1"/>
    <xf numFmtId="165" fontId="0" fillId="13" borderId="55" xfId="1" applyNumberFormat="1" applyFont="1" applyFill="1" applyBorder="1"/>
    <xf numFmtId="165" fontId="0" fillId="13" borderId="101" xfId="1" applyNumberFormat="1" applyFont="1" applyFill="1" applyBorder="1"/>
    <xf numFmtId="165" fontId="0" fillId="14" borderId="101" xfId="1" applyNumberFormat="1" applyFont="1" applyFill="1" applyBorder="1"/>
    <xf numFmtId="0" fontId="0" fillId="0" borderId="101" xfId="0" applyBorder="1"/>
    <xf numFmtId="0" fontId="0" fillId="13" borderId="107" xfId="0" applyFill="1" applyBorder="1"/>
    <xf numFmtId="0" fontId="0" fillId="13" borderId="86" xfId="0" applyFill="1" applyBorder="1"/>
    <xf numFmtId="0" fontId="0" fillId="14" borderId="86" xfId="0" applyFill="1" applyBorder="1"/>
    <xf numFmtId="0" fontId="0" fillId="0" borderId="86" xfId="0" applyBorder="1"/>
    <xf numFmtId="0" fontId="0" fillId="0" borderId="114" xfId="0" applyBorder="1" applyAlignment="1">
      <alignment horizontal="center"/>
    </xf>
    <xf numFmtId="0" fontId="0" fillId="15" borderId="2" xfId="0" applyFill="1" applyBorder="1"/>
    <xf numFmtId="3" fontId="0" fillId="0" borderId="107" xfId="0" applyNumberFormat="1" applyBorder="1"/>
    <xf numFmtId="0" fontId="0" fillId="0" borderId="85" xfId="0" applyBorder="1"/>
    <xf numFmtId="3" fontId="0" fillId="0" borderId="77" xfId="0" applyNumberFormat="1" applyBorder="1"/>
    <xf numFmtId="0" fontId="0" fillId="16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4" fillId="3" borderId="12" xfId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0" applyFont="1"/>
    <xf numFmtId="165" fontId="0" fillId="0" borderId="2" xfId="1" applyNumberFormat="1" applyFont="1" applyBorder="1"/>
    <xf numFmtId="165" fontId="0" fillId="0" borderId="3" xfId="1" applyNumberFormat="1" applyFont="1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165" fontId="0" fillId="3" borderId="6" xfId="1" applyNumberFormat="1" applyFont="1" applyFill="1" applyBorder="1"/>
    <xf numFmtId="0" fontId="0" fillId="0" borderId="143" xfId="0" applyBorder="1"/>
    <xf numFmtId="165" fontId="0" fillId="0" borderId="144" xfId="1" applyNumberFormat="1" applyFont="1" applyBorder="1"/>
    <xf numFmtId="165" fontId="0" fillId="3" borderId="8" xfId="1" applyNumberFormat="1" applyFont="1" applyFill="1" applyBorder="1"/>
    <xf numFmtId="0" fontId="0" fillId="3" borderId="5" xfId="0" applyFill="1" applyBorder="1"/>
    <xf numFmtId="0" fontId="4" fillId="0" borderId="6" xfId="0" applyFont="1" applyBorder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center"/>
    </xf>
    <xf numFmtId="3" fontId="0" fillId="0" borderId="0" xfId="0" applyNumberFormat="1"/>
    <xf numFmtId="165" fontId="0" fillId="0" borderId="108" xfId="0" applyNumberFormat="1" applyBorder="1"/>
    <xf numFmtId="165" fontId="0" fillId="0" borderId="109" xfId="0" applyNumberFormat="1" applyBorder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165" fontId="0" fillId="0" borderId="2" xfId="0" applyNumberFormat="1" applyBorder="1"/>
    <xf numFmtId="10" fontId="0" fillId="0" borderId="2" xfId="2" applyNumberFormat="1" applyFont="1" applyBorder="1"/>
    <xf numFmtId="0" fontId="0" fillId="5" borderId="0" xfId="0" applyFill="1"/>
    <xf numFmtId="0" fontId="0" fillId="0" borderId="3" xfId="0" applyBorder="1"/>
    <xf numFmtId="165" fontId="0" fillId="0" borderId="3" xfId="0" applyNumberFormat="1" applyBorder="1"/>
    <xf numFmtId="165" fontId="0" fillId="0" borderId="4" xfId="0" applyNumberFormat="1" applyBorder="1"/>
    <xf numFmtId="0" fontId="12" fillId="0" borderId="2" xfId="0" applyFont="1" applyBorder="1" applyAlignment="1">
      <alignment horizontal="center"/>
    </xf>
    <xf numFmtId="0" fontId="4" fillId="0" borderId="2" xfId="0" applyFont="1" applyBorder="1"/>
    <xf numFmtId="3" fontId="0" fillId="0" borderId="2" xfId="0" applyNumberFormat="1" applyBorder="1" applyAlignment="1">
      <alignment horizontal="right"/>
    </xf>
    <xf numFmtId="0" fontId="14" fillId="0" borderId="16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107" xfId="0" applyFont="1" applyBorder="1" applyAlignment="1">
      <alignment horizontal="center"/>
    </xf>
    <xf numFmtId="0" fontId="4" fillId="0" borderId="98" xfId="0" applyFont="1" applyBorder="1" applyAlignment="1">
      <alignment horizontal="center"/>
    </xf>
    <xf numFmtId="0" fontId="4" fillId="0" borderId="85" xfId="0" applyFont="1" applyBorder="1" applyAlignment="1">
      <alignment horizontal="center"/>
    </xf>
    <xf numFmtId="0" fontId="0" fillId="0" borderId="112" xfId="0" applyBorder="1" applyAlignment="1">
      <alignment horizontal="center"/>
    </xf>
    <xf numFmtId="0" fontId="4" fillId="3" borderId="12" xfId="0" applyFont="1" applyFill="1" applyBorder="1" applyAlignment="1">
      <alignment horizontal="left" vertical="center"/>
    </xf>
    <xf numFmtId="0" fontId="4" fillId="3" borderId="47" xfId="0" applyFont="1" applyFill="1" applyBorder="1" applyAlignment="1">
      <alignment horizontal="left" vertical="center"/>
    </xf>
    <xf numFmtId="165" fontId="4" fillId="3" borderId="46" xfId="0" applyNumberFormat="1" applyFont="1" applyFill="1" applyBorder="1" applyAlignment="1">
      <alignment horizontal="center" vertical="center"/>
    </xf>
    <xf numFmtId="165" fontId="4" fillId="3" borderId="21" xfId="0" applyNumberFormat="1" applyFont="1" applyFill="1" applyBorder="1" applyAlignment="1">
      <alignment horizontal="center" vertical="center"/>
    </xf>
    <xf numFmtId="165" fontId="4" fillId="3" borderId="44" xfId="0" applyNumberFormat="1" applyFont="1" applyFill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23" xfId="1" applyNumberFormat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26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0" fillId="0" borderId="25" xfId="1" applyNumberFormat="1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1" fillId="3" borderId="8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5" fontId="1" fillId="3" borderId="23" xfId="1" applyNumberFormat="1" applyFont="1" applyFill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23" xfId="1" applyNumberFormat="1" applyFont="1" applyBorder="1" applyAlignment="1">
      <alignment horizontal="center" vertical="center"/>
    </xf>
    <xf numFmtId="165" fontId="0" fillId="0" borderId="26" xfId="1" applyNumberFormat="1" applyFont="1" applyBorder="1" applyAlignment="1">
      <alignment horizontal="center" vertical="center"/>
    </xf>
    <xf numFmtId="165" fontId="0" fillId="0" borderId="52" xfId="1" applyNumberFormat="1" applyFont="1" applyBorder="1" applyAlignment="1">
      <alignment horizontal="center" vertical="center"/>
    </xf>
    <xf numFmtId="165" fontId="0" fillId="0" borderId="29" xfId="1" applyNumberFormat="1" applyFont="1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65" fontId="4" fillId="3" borderId="96" xfId="0" applyNumberFormat="1" applyFont="1" applyFill="1" applyBorder="1" applyAlignment="1">
      <alignment horizontal="center"/>
    </xf>
    <xf numFmtId="165" fontId="4" fillId="3" borderId="69" xfId="0" applyNumberFormat="1" applyFont="1" applyFill="1" applyBorder="1" applyAlignment="1">
      <alignment horizontal="center"/>
    </xf>
    <xf numFmtId="165" fontId="4" fillId="3" borderId="32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165" fontId="0" fillId="0" borderId="25" xfId="1" applyNumberFormat="1" applyFont="1" applyBorder="1" applyAlignment="1">
      <alignment horizontal="center" vertical="center"/>
    </xf>
    <xf numFmtId="165" fontId="4" fillId="3" borderId="38" xfId="0" applyNumberFormat="1" applyFont="1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5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165" fontId="0" fillId="0" borderId="83" xfId="1" applyNumberFormat="1" applyFont="1" applyBorder="1" applyAlignment="1">
      <alignment horizontal="center"/>
    </xf>
    <xf numFmtId="165" fontId="0" fillId="0" borderId="58" xfId="1" applyNumberFormat="1" applyFont="1" applyBorder="1" applyAlignment="1">
      <alignment horizontal="center"/>
    </xf>
    <xf numFmtId="165" fontId="0" fillId="0" borderId="51" xfId="1" applyNumberFormat="1" applyFont="1" applyBorder="1" applyAlignment="1">
      <alignment horizontal="center"/>
    </xf>
    <xf numFmtId="165" fontId="0" fillId="0" borderId="59" xfId="1" applyNumberFormat="1" applyFont="1" applyBorder="1" applyAlignment="1">
      <alignment horizontal="center"/>
    </xf>
    <xf numFmtId="165" fontId="0" fillId="0" borderId="76" xfId="1" applyNumberFormat="1" applyFont="1" applyBorder="1" applyAlignment="1">
      <alignment horizontal="center"/>
    </xf>
    <xf numFmtId="165" fontId="4" fillId="3" borderId="96" xfId="1" applyNumberFormat="1" applyFont="1" applyFill="1" applyBorder="1" applyAlignment="1">
      <alignment horizontal="center"/>
    </xf>
    <xf numFmtId="165" fontId="4" fillId="3" borderId="69" xfId="1" applyNumberFormat="1" applyFont="1" applyFill="1" applyBorder="1" applyAlignment="1">
      <alignment horizontal="center"/>
    </xf>
    <xf numFmtId="165" fontId="4" fillId="3" borderId="38" xfId="1" applyNumberFormat="1" applyFont="1" applyFill="1" applyBorder="1" applyAlignment="1">
      <alignment horizontal="center"/>
    </xf>
    <xf numFmtId="0" fontId="0" fillId="3" borderId="75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165" fontId="0" fillId="0" borderId="53" xfId="1" applyNumberFormat="1" applyFont="1" applyBorder="1" applyAlignment="1">
      <alignment horizontal="center" vertical="center"/>
    </xf>
    <xf numFmtId="165" fontId="0" fillId="0" borderId="54" xfId="1" applyNumberFormat="1" applyFont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5" fontId="1" fillId="3" borderId="7" xfId="1" applyNumberFormat="1" applyFont="1" applyFill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4" fillId="3" borderId="90" xfId="0" applyNumberFormat="1" applyFont="1" applyFill="1" applyBorder="1" applyAlignment="1">
      <alignment horizontal="center" vertical="center"/>
    </xf>
    <xf numFmtId="165" fontId="4" fillId="3" borderId="91" xfId="0" applyNumberFormat="1" applyFont="1" applyFill="1" applyBorder="1" applyAlignment="1">
      <alignment horizontal="center" vertical="center"/>
    </xf>
    <xf numFmtId="165" fontId="4" fillId="3" borderId="92" xfId="0" applyNumberFormat="1" applyFont="1" applyFill="1" applyBorder="1" applyAlignment="1">
      <alignment horizontal="center" vertical="center"/>
    </xf>
    <xf numFmtId="165" fontId="0" fillId="0" borderId="93" xfId="1" applyNumberFormat="1" applyFont="1" applyBorder="1" applyAlignment="1">
      <alignment horizontal="center"/>
    </xf>
    <xf numFmtId="165" fontId="0" fillId="0" borderId="94" xfId="1" applyNumberFormat="1" applyFont="1" applyBorder="1" applyAlignment="1">
      <alignment horizontal="center"/>
    </xf>
    <xf numFmtId="165" fontId="0" fillId="0" borderId="95" xfId="1" applyNumberFormat="1" applyFont="1" applyBorder="1" applyAlignment="1">
      <alignment horizontal="center"/>
    </xf>
    <xf numFmtId="165" fontId="0" fillId="0" borderId="96" xfId="1" applyNumberFormat="1" applyFont="1" applyBorder="1" applyAlignment="1">
      <alignment horizontal="center"/>
    </xf>
    <xf numFmtId="165" fontId="0" fillId="0" borderId="69" xfId="1" applyNumberFormat="1" applyFont="1" applyBorder="1" applyAlignment="1">
      <alignment horizontal="center"/>
    </xf>
    <xf numFmtId="165" fontId="0" fillId="0" borderId="38" xfId="1" applyNumberFormat="1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2" xfId="0" applyFill="1" applyBorder="1" applyAlignment="1">
      <alignment horizontal="center"/>
    </xf>
    <xf numFmtId="0" fontId="0" fillId="3" borderId="70" xfId="0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3" borderId="103" xfId="0" applyFill="1" applyBorder="1" applyAlignment="1">
      <alignment horizontal="center"/>
    </xf>
    <xf numFmtId="0" fontId="0" fillId="3" borderId="104" xfId="0" applyFill="1" applyBorder="1" applyAlignment="1">
      <alignment horizontal="center"/>
    </xf>
    <xf numFmtId="0" fontId="0" fillId="3" borderId="105" xfId="0" applyFill="1" applyBorder="1" applyAlignment="1">
      <alignment horizontal="center"/>
    </xf>
    <xf numFmtId="0" fontId="0" fillId="3" borderId="106" xfId="0" applyFill="1" applyBorder="1" applyAlignment="1">
      <alignment horizontal="center"/>
    </xf>
    <xf numFmtId="165" fontId="0" fillId="0" borderId="97" xfId="1" applyNumberFormat="1" applyFont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165" fontId="0" fillId="0" borderId="39" xfId="1" applyNumberFormat="1" applyFont="1" applyBorder="1" applyAlignment="1">
      <alignment horizontal="center"/>
    </xf>
    <xf numFmtId="165" fontId="4" fillId="3" borderId="32" xfId="1" applyNumberFormat="1" applyFont="1" applyFill="1" applyBorder="1" applyAlignment="1">
      <alignment horizontal="center"/>
    </xf>
  </cellXfs>
  <cellStyles count="4">
    <cellStyle name="Link" xfId="3" builtinId="8"/>
    <cellStyle name="Prozent" xfId="2" builtinId="5"/>
    <cellStyle name="Standard" xfId="0" builtinId="0"/>
    <cellStyle name="Währung" xfId="1" builtinId="4"/>
  </cellStyles>
  <dxfs count="141"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165" formatCode="#,##0.00\ &quot;€&quot;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165" formatCode="#,##0.00\ &quot;€&quot;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34" formatCode="_-* #,##0.00\ &quot;€&quot;_-;\-* #,##0.00\ &quot;€&quot;_-;_-* &quot;-&quot;??\ &quot;€&quot;_-;_-@_-"/>
    </dxf>
    <dxf>
      <font>
        <color rgb="FFFF0000"/>
      </font>
      <numFmt numFmtId="165" formatCode="#,##0.00\ &quot;€&quot;"/>
    </dxf>
    <dxf>
      <border diagonalUp="0" diagonalDown="0">
        <left/>
        <right style="thick">
          <color rgb="FFFF0000"/>
        </right>
        <top/>
        <bottom/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diagonalUp="0" diagonalDown="0">
        <left/>
        <right style="thick">
          <color rgb="FFFF0000"/>
        </right>
        <top/>
        <bottom/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diagonalUp="0" diagonalDown="0">
        <left/>
        <right style="thick">
          <color rgb="FFFF0000"/>
        </right>
        <top/>
        <bottom/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ck">
          <color rgb="FFFF0000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ck">
          <color rgb="FFFF0000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ck">
          <color rgb="FFFF0000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ck">
          <color rgb="FFFF0000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ck">
          <color rgb="FFFF0000"/>
        </right>
        <top/>
        <bottom/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ck">
          <color rgb="FFFF0000"/>
        </right>
        <top/>
        <bottom/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1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Lineare</a:t>
            </a:r>
            <a:r>
              <a:rPr lang="de-DE" baseline="0"/>
              <a:t> Regression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14457567804024"/>
                  <c:y val="0.21018846602508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'Lineare Regression'!$B$4:$B$27</c:f>
              <c:numCache>
                <c:formatCode>General</c:formatCode>
                <c:ptCount val="24"/>
                <c:pt idx="0">
                  <c:v>120</c:v>
                </c:pt>
                <c:pt idx="1">
                  <c:v>180</c:v>
                </c:pt>
                <c:pt idx="2">
                  <c:v>90</c:v>
                </c:pt>
                <c:pt idx="3">
                  <c:v>170</c:v>
                </c:pt>
                <c:pt idx="4">
                  <c:v>100</c:v>
                </c:pt>
                <c:pt idx="5">
                  <c:v>133</c:v>
                </c:pt>
                <c:pt idx="6">
                  <c:v>160</c:v>
                </c:pt>
              </c:numCache>
            </c:numRef>
          </c:xVal>
          <c:yVal>
            <c:numRef>
              <c:f>'Lineare Regression'!$C$4:$C$27</c:f>
              <c:numCache>
                <c:formatCode>#,##0.00\ "€"</c:formatCode>
                <c:ptCount val="24"/>
                <c:pt idx="0">
                  <c:v>270000</c:v>
                </c:pt>
                <c:pt idx="1">
                  <c:v>310000</c:v>
                </c:pt>
                <c:pt idx="2">
                  <c:v>200000</c:v>
                </c:pt>
                <c:pt idx="3">
                  <c:v>280000</c:v>
                </c:pt>
                <c:pt idx="4">
                  <c:v>190000</c:v>
                </c:pt>
                <c:pt idx="5">
                  <c:v>220000</c:v>
                </c:pt>
                <c:pt idx="6">
                  <c:v>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F-184B-BE1A-B1FD3872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893743"/>
        <c:axId val="2099513983"/>
      </c:scatterChart>
      <c:valAx>
        <c:axId val="20998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9513983"/>
        <c:crosses val="autoZero"/>
        <c:crossBetween val="midCat"/>
      </c:valAx>
      <c:valAx>
        <c:axId val="209951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989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44893</xdr:colOff>
      <xdr:row>7</xdr:row>
      <xdr:rowOff>169361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DCAF516-8F60-8E42-A5CF-05565B2DD281}"/>
            </a:ext>
          </a:extLst>
        </xdr:cNvPr>
        <xdr:cNvSpPr txBox="1"/>
      </xdr:nvSpPr>
      <xdr:spPr>
        <a:xfrm>
          <a:off x="6660707" y="175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5698</xdr:colOff>
      <xdr:row>5</xdr:row>
      <xdr:rowOff>163</xdr:rowOff>
    </xdr:from>
    <xdr:to>
      <xdr:col>9</xdr:col>
      <xdr:colOff>466480</xdr:colOff>
      <xdr:row>18</xdr:row>
      <xdr:rowOff>97530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54C4E9-6FE9-3648-A08A-E37AE2F3A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87B0FC-13BF-7642-A9C1-7040BCD4058A}" name="Tabelle1" displayName="Tabelle1" ref="B2:C12" totalsRowShown="0" headerRowDxfId="140" headerRowBorderDxfId="139" tableBorderDxfId="138" totalsRowBorderDxfId="137">
  <autoFilter ref="B2:C12" xr:uid="{4F2F1FBE-D64A-624F-9E50-FC9393B467E2}"/>
  <tableColumns count="2">
    <tableColumn id="1" xr3:uid="{F0AEBA45-8F2C-C24A-8BAC-919C37AFAEBE}" name="Kostenarten" dataDxfId="136"/>
    <tableColumn id="2" xr3:uid="{E9404310-7C3F-214E-8361-1617E42125BF}" name="Zahlen der Buchhaltung" dataDxfId="13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5F9C79-AB22-3A49-918F-B71997111F5F}" name="Tabelle316" displayName="Tabelle316" ref="F2:F3" totalsRowShown="0" headerRowDxfId="134" headerRowBorderDxfId="133" tableBorderDxfId="132" totalsRowBorderDxfId="131">
  <autoFilter ref="F2:F3" xr:uid="{5D255711-8359-9C40-B2F5-6FB0910614D5}"/>
  <tableColumns count="1">
    <tableColumn id="1" xr3:uid="{954B7479-2742-BE43-9734-D06E71A51EDE}" name="Kostenstellen" dataDxfId="13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5B9C5-84B6-8544-88AF-416922653B76}" name="Tabelle2" displayName="Tabelle2" ref="A38:O48" headerRowCount="0" totalsRowShown="0" headerRowDxfId="129">
  <tableColumns count="15">
    <tableColumn id="1" xr3:uid="{FC5E202D-E545-BD4A-A45A-0D3A8535B8B1}" name="Spalte1"/>
    <tableColumn id="2" xr3:uid="{D717DA71-A5F3-9B43-A927-72BB70AE08AB}" name="Spalte2"/>
    <tableColumn id="3" xr3:uid="{30137C84-1D4D-7746-8B42-8933FDD072B9}" name="Spalte3"/>
    <tableColumn id="4" xr3:uid="{23DE08B6-C77A-1E44-8AD2-D047051D50D6}" name="Spalte4"/>
    <tableColumn id="5" xr3:uid="{FC720F40-98A0-A64F-AF6E-419E9EA3A66E}" name="Spalte5"/>
    <tableColumn id="6" xr3:uid="{B0E300F5-BDC5-8847-BAD0-9D09B043FC1D}" name="Spalte6"/>
    <tableColumn id="7" xr3:uid="{037A4CB1-503D-484A-BB61-6FB8409DAD9F}" name="Spalte7" dataDxfId="128"/>
    <tableColumn id="8" xr3:uid="{5D012E5B-DAFE-CA4F-8E1A-A9FA5E0D12B5}" name="Spalte8"/>
    <tableColumn id="9" xr3:uid="{0EF25349-3DC8-CC4B-AF85-E5B24BA58908}" name="Spalte9"/>
    <tableColumn id="10" xr3:uid="{20E2AE89-E013-4F4B-855D-CFC3F3EB5425}" name="Spalte10"/>
    <tableColumn id="11" xr3:uid="{B0BDDEF6-EDD7-A84F-8BD4-8F6DF9222E9E}" name="Spalte11"/>
    <tableColumn id="12" xr3:uid="{859F12F2-7873-C742-93C9-AC4F1F99A562}" name="Spalte12"/>
    <tableColumn id="13" xr3:uid="{3FB6C7D1-4034-1F43-A02F-9FCEFB578773}" name="Spalte13"/>
    <tableColumn id="14" xr3:uid="{318CF9F9-DC17-934A-ADEA-B35E062B1344}" name="Spalte14"/>
    <tableColumn id="15" xr3:uid="{776E237E-7258-174A-9209-63C7419365C3}" name="Spalte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5077FB-D01F-F647-A607-3C2A708D2151}" name="Tabelle3" displayName="Tabelle3" ref="A53:O63" headerRowCount="0" totalsRowShown="0" headerRowDxfId="127">
  <tableColumns count="15">
    <tableColumn id="1" xr3:uid="{9284595B-02DE-BE47-8FDA-D20EE8CCD19E}" name="Spalte1"/>
    <tableColumn id="2" xr3:uid="{8618D6FF-8E45-FF43-9958-0E5CD33BBDAD}" name="Spalte2"/>
    <tableColumn id="3" xr3:uid="{0E50421A-A204-664D-A7DE-2DD458C1961E}" name="Spalte3"/>
    <tableColumn id="4" xr3:uid="{00A06E49-8F3E-5349-BB24-9C9B2007D791}" name="Spalte4"/>
    <tableColumn id="5" xr3:uid="{6E21ED20-6454-9144-906E-3A9EA57A4459}" name="Spalte5"/>
    <tableColumn id="6" xr3:uid="{ADA24A1A-B5A9-2E44-A757-33FA02954089}" name="Spalte6"/>
    <tableColumn id="7" xr3:uid="{D75253D2-5B8F-6D48-B01A-7253E1B44B06}" name="Spalte7" dataDxfId="126"/>
    <tableColumn id="8" xr3:uid="{B0B6C474-D0DE-DB47-A4BF-C2F50FEA6D9C}" name="Spalte8"/>
    <tableColumn id="9" xr3:uid="{9CE1559F-5751-3147-A203-3D35E3397C42}" name="Spalte9"/>
    <tableColumn id="10" xr3:uid="{322363C7-A0BA-C84A-97F3-79CA5B3C2E60}" name="Spalte10"/>
    <tableColumn id="11" xr3:uid="{24AD11C7-2535-F441-9E96-42949E485214}" name="Spalte11"/>
    <tableColumn id="12" xr3:uid="{96731849-9B73-1D47-B561-DEA99B16126E}" name="Spalte12"/>
    <tableColumn id="13" xr3:uid="{BEB5476E-41A2-A54B-8AD3-2443C7142DF8}" name="Spalte13"/>
    <tableColumn id="14" xr3:uid="{1B8F12D8-056B-2547-8189-F9103969D49A}" name="Spalte14"/>
    <tableColumn id="15" xr3:uid="{136C521C-B198-D448-BFA0-43563358858E}" name="Spalte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0941F-6C7F-2E46-A069-D3D05CF219F1}" name="Tabelle5" displayName="Tabelle5" ref="A16:O22" headerRowCount="0" totalsRowShown="0" headerRowDxfId="125" dataDxfId="124">
  <tableColumns count="15">
    <tableColumn id="1" xr3:uid="{252C5976-7BCC-3149-8AB7-C3373B6E89D5}" name="Spalte1" dataDxfId="123"/>
    <tableColumn id="2" xr3:uid="{8DF4F67C-9030-0943-A349-9BCB2301B6B8}" name="Spalte2" dataDxfId="122"/>
    <tableColumn id="3" xr3:uid="{6DC00107-670B-0140-8A06-A523A5C3E628}" name="Spalte3" dataDxfId="121"/>
    <tableColumn id="4" xr3:uid="{AFD3F7F3-53EE-F543-A714-D95AFA8EEC37}" name="Spalte4" dataDxfId="120"/>
    <tableColumn id="5" xr3:uid="{E0143B0F-6EB6-3542-9B1C-8B909E0C2435}" name="Spalte5" dataDxfId="119"/>
    <tableColumn id="6" xr3:uid="{5704D651-EC52-B146-B709-8CAFF330DB3B}" name="Spalte6" dataDxfId="118"/>
    <tableColumn id="7" xr3:uid="{CDC62B94-D8B5-0744-BC99-5D62C8344DB9}" name="Spalte7" dataDxfId="117"/>
    <tableColumn id="8" xr3:uid="{087A01C0-12F1-AC47-8CF1-1A72D72A6B2B}" name="Spalte8" dataDxfId="116"/>
    <tableColumn id="9" xr3:uid="{C7ED38A3-FA4C-184C-9A2D-92251711BD7B}" name="Spalte9" dataDxfId="115"/>
    <tableColumn id="10" xr3:uid="{CB9987E9-EFED-194A-9FF3-B16E3991CB1F}" name="Spalte10" dataDxfId="114"/>
    <tableColumn id="11" xr3:uid="{AF77DADE-CC79-644F-ADB6-D9CAFC344B76}" name="Spalte11" dataDxfId="113"/>
    <tableColumn id="12" xr3:uid="{3312EF97-B1A9-F74E-93A2-15BD99D75383}" name="Spalte12" dataDxfId="112"/>
    <tableColumn id="13" xr3:uid="{7266EF1F-6251-C541-A978-F19188BED7CA}" name="Spalte13" dataDxfId="111"/>
    <tableColumn id="14" xr3:uid="{85D181A4-CAC4-8643-9E61-D40170F7256E}" name="Spalte14" dataDxfId="110"/>
    <tableColumn id="15" xr3:uid="{2618817B-B90A-CB48-AA36-9E942DD22CC3}" name="Spalte15" dataDxfId="10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8D8057-49AB-CA4B-BEE8-14787CA76E0B}" name="Tabelle7" displayName="Tabelle7" ref="A7:O9" headerRowCount="0" totalsRowShown="0" headerRowDxfId="108" tableBorderDxfId="107" totalsRowBorderDxfId="106">
  <tableColumns count="15">
    <tableColumn id="1" xr3:uid="{01033261-7893-AE40-90CE-419150E0D84E}" name="Spalte1" dataDxfId="105"/>
    <tableColumn id="2" xr3:uid="{ED047F6E-1EB8-344A-96B9-73EAF8F84FF6}" name="Spalte2" dataDxfId="104"/>
    <tableColumn id="3" xr3:uid="{850FE48C-4BA4-1747-957B-AF36F9162703}" name="Spalte3" dataDxfId="103"/>
    <tableColumn id="4" xr3:uid="{D15BD0AF-3E46-0348-9DAA-C6FF1820A633}" name="Spalte4" dataDxfId="102"/>
    <tableColumn id="5" xr3:uid="{EF6C806B-9BE3-064D-B317-2EEA244C05B9}" name="Spalte5" dataDxfId="101"/>
    <tableColumn id="6" xr3:uid="{0997CAEA-86AE-3647-93BE-2F95A4871F2F}" name="Spalte6" dataDxfId="100"/>
    <tableColumn id="7" xr3:uid="{1054A61C-C96E-0C4C-BEF2-0F4E6BAA2534}" name="Spalte7" dataDxfId="99"/>
    <tableColumn id="8" xr3:uid="{A315C55B-7A75-E44F-BA6F-A333BF598238}" name="Spalte8" dataDxfId="98"/>
    <tableColumn id="9" xr3:uid="{8DB8B8DE-8C2D-BA4A-A4E4-72CD919F3129}" name="Spalte9" dataDxfId="97"/>
    <tableColumn id="10" xr3:uid="{35B878DC-00BA-324F-BA94-9CA5372F40ED}" name="Spalte10" dataDxfId="96"/>
    <tableColumn id="11" xr3:uid="{A78DCFEC-763A-E04A-95CB-AED299B7AC07}" name="Spalte11" dataDxfId="95"/>
    <tableColumn id="12" xr3:uid="{0158C4F7-C52A-F647-895A-F62FB9274B05}" name="Spalte12" dataDxfId="94"/>
    <tableColumn id="13" xr3:uid="{9C2D0FC5-075C-2D4D-BC6C-D8B637E1C701}" name="Spalte13" dataDxfId="93"/>
    <tableColumn id="14" xr3:uid="{8A43A82A-9DE0-234C-AA8E-80A98B898B2C}" name="Spalte14" dataDxfId="92"/>
    <tableColumn id="15" xr3:uid="{B71CA0D3-0C7D-514B-AE41-C2299901697D}" name="Spalte15" dataDxfId="9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0E4BDF-6A45-7B4C-B787-3533865794C7}" name="Tabelle8" displayName="Tabelle8" ref="B25:E31" headerRowCount="0" totalsRowShown="0" headerRowDxfId="90" dataDxfId="89" tableBorderDxfId="88">
  <tableColumns count="4">
    <tableColumn id="1" xr3:uid="{6A2EF9C8-A1EF-2C4B-BF73-0975CB64AA67}" name="Brechnete Werte" headerRowDxfId="87" dataDxfId="86"/>
    <tableColumn id="2" xr3:uid="{940DB4E9-CBF4-F340-B7CE-53BCA9E32303}" name="Spalte1" headerRowDxfId="85" dataDxfId="84"/>
    <tableColumn id="3" xr3:uid="{9F2678A0-B712-5046-B921-26BA3BB3A798}" name="Spalte2" headerRowDxfId="83" dataDxfId="82"/>
    <tableColumn id="4" xr3:uid="{BEEC7814-69D7-1040-B301-DDE3D9E5A5C5}" name="Spalte3" headerRowDxfId="81" dataDxfId="8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096FE9-5FC0-244F-9FC4-E10867BFBDA3}" name="Tabelle57" displayName="Tabelle57" ref="A16:O22" headerRowCount="0" totalsRowShown="0" headerRowDxfId="79" dataDxfId="78">
  <tableColumns count="15">
    <tableColumn id="1" xr3:uid="{68C7FCDA-1076-6D49-AF81-432C7E439C3E}" name="Spalte1" dataDxfId="77"/>
    <tableColumn id="2" xr3:uid="{21AE8310-5A03-F74A-B7C7-938F2905BAB9}" name="Spalte2" dataDxfId="76"/>
    <tableColumn id="3" xr3:uid="{35CE1FE7-F9FF-D44A-9A81-F7F61ED6107B}" name="Spalte3" dataDxfId="75"/>
    <tableColumn id="4" xr3:uid="{8A37498E-DCD7-8A49-ACC9-4D31E4710873}" name="Spalte4" dataDxfId="74"/>
    <tableColumn id="5" xr3:uid="{0409FDC2-D4E0-5A41-9756-2F4775600A4A}" name="Spalte5" dataDxfId="73"/>
    <tableColumn id="6" xr3:uid="{D83C59D0-6900-F945-8CA1-2B918A272E5E}" name="Spalte6" dataDxfId="72"/>
    <tableColumn id="7" xr3:uid="{E8249ADD-7056-374A-803C-6F9DF5A4CBE1}" name="Spalte7" dataDxfId="71"/>
    <tableColumn id="8" xr3:uid="{28A470C1-66FA-A144-8C5C-7A48D57CA826}" name="Spalte8" dataDxfId="70"/>
    <tableColumn id="9" xr3:uid="{25BD29BD-3DD9-3641-9B32-0523E29DB159}" name="Spalte9" dataDxfId="69"/>
    <tableColumn id="10" xr3:uid="{6D928A1B-4EFE-1C45-943A-2DDD31290F6B}" name="Spalte10" dataDxfId="68"/>
    <tableColumn id="11" xr3:uid="{7C4229A3-0F8C-874A-96E7-28E17C860A25}" name="Spalte11" dataDxfId="67"/>
    <tableColumn id="12" xr3:uid="{E24140AD-CE53-DC47-AFF4-56FBA45F54BA}" name="Spalte12" dataDxfId="66"/>
    <tableColumn id="13" xr3:uid="{A2017E10-3611-C843-8566-173DBBC85554}" name="Spalte13" dataDxfId="65"/>
    <tableColumn id="14" xr3:uid="{18611178-6CB4-A544-8B78-E22545517840}" name="Spalte14" dataDxfId="64"/>
    <tableColumn id="18" xr3:uid="{A0E26183-0BAE-1040-8110-4498FA65510D}" name="Column1" headerRowDxfId="63" dataDxfId="6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AA5E9D-8B38-044D-8EA9-0416BF41CE92}" name="Tabelle78" displayName="Tabelle78" ref="A7:P9" headerRowCount="0" totalsRowShown="0" headerRowDxfId="61" tableBorderDxfId="60" totalsRowBorderDxfId="59">
  <tableColumns count="16">
    <tableColumn id="1" xr3:uid="{447C62F1-6AC6-1944-A69C-24157C3758F0}" name="Spalte1" dataDxfId="58"/>
    <tableColumn id="2" xr3:uid="{E48620FF-4FDC-A048-A9F1-A44C920C5153}" name="Spalte2" dataDxfId="57"/>
    <tableColumn id="3" xr3:uid="{4B0C0FFF-1874-A04C-9C90-F6206B7CCE19}" name="Spalte3" dataDxfId="56"/>
    <tableColumn id="4" xr3:uid="{539BA31A-E3C3-2F45-B553-AE025B0BCE00}" name="Spalte4" dataDxfId="55"/>
    <tableColumn id="5" xr3:uid="{133F4C6E-2C85-D347-A4AE-11B53CD2B3F2}" name="Spalte5" dataDxfId="54"/>
    <tableColumn id="6" xr3:uid="{F54D43A1-3259-BD46-BC7D-57E909DFA2A3}" name="Spalte6" dataDxfId="53"/>
    <tableColumn id="7" xr3:uid="{5A71628C-5CFD-2645-A687-0A9AB52E7EDC}" name="Spalte7" dataDxfId="52"/>
    <tableColumn id="8" xr3:uid="{1C8477C0-D557-9A43-8E9B-4ACAFDE1CEDA}" name="Spalte8" dataDxfId="51"/>
    <tableColumn id="9" xr3:uid="{ACF7F37E-10D3-5A44-A0C0-4DD757D02DE8}" name="Spalte9" dataDxfId="50"/>
    <tableColumn id="10" xr3:uid="{44F9C231-3AC4-DE4C-8D73-9FFCBEE873E7}" name="Spalte10" dataDxfId="49"/>
    <tableColumn id="11" xr3:uid="{63244CD4-16E7-8045-BE7B-BC93FD654764}" name="Spalte11" dataDxfId="48"/>
    <tableColumn id="12" xr3:uid="{8EF91381-0C3F-A94C-89EB-C53A7888F5F2}" name="Spalte12" dataDxfId="47"/>
    <tableColumn id="13" xr3:uid="{34C60E5B-1EC6-9642-AEB5-1516FAC1ABCF}" name="Spalte13" dataDxfId="46"/>
    <tableColumn id="14" xr3:uid="{63849939-1981-AA47-BC4F-09943F79F998}" name="Spalte14" dataDxfId="45"/>
    <tableColumn id="15" xr3:uid="{53BB6828-8184-8B4A-B5BA-73391D9E71E3}" name="Spalte15" dataDxfId="44"/>
    <tableColumn id="16" xr3:uid="{D591120D-5569-6546-9511-E4CA806609CC}" name="Column1" headerRowDxfId="43" dataDxfId="4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86C2DC-367B-3644-B0E3-117FDABFA854}" name="Tabelle29" displayName="Tabelle29" ref="A27:O41" headerRowCount="0" totalsRowShown="0" headerRowDxfId="41">
  <tableColumns count="15">
    <tableColumn id="1" xr3:uid="{1C882130-DB09-0846-99F8-B1E7BDB7A203}" name="Spalte1"/>
    <tableColumn id="2" xr3:uid="{99A861EC-FB54-8346-9117-1BE3F569D436}" name="Spalte2"/>
    <tableColumn id="3" xr3:uid="{D1C443A3-0ADE-B244-A4D9-81C631CBD3FC}" name="Spalte3"/>
    <tableColumn id="4" xr3:uid="{963C0970-FA40-0142-9722-213287244D06}" name="Spalte4"/>
    <tableColumn id="5" xr3:uid="{C0DE8604-8896-3043-8AF2-62640C08947B}" name="Spalte5"/>
    <tableColumn id="6" xr3:uid="{E935FE78-6015-974E-92EB-E1A05C2D805B}" name="Spalte6"/>
    <tableColumn id="7" xr3:uid="{6B8173CF-7C5E-274D-BD1F-CD84486A474F}" name="Spalte7" dataDxfId="40"/>
    <tableColumn id="8" xr3:uid="{0B953171-6A7D-244E-A4CA-F9FDF8876319}" name="Spalte8"/>
    <tableColumn id="9" xr3:uid="{270D67EA-CCF5-5A48-844A-15E622447E1E}" name="Spalte9"/>
    <tableColumn id="10" xr3:uid="{7A6443C3-2F47-704D-A009-B1DB91688EC1}" name="Spalte10"/>
    <tableColumn id="11" xr3:uid="{BD7657C3-2B9F-2F4C-8F16-67D4D9D442EB}" name="Spalte11"/>
    <tableColumn id="12" xr3:uid="{7F96847D-6933-F947-A2B3-04DF2781D426}" name="Spalte12"/>
    <tableColumn id="13" xr3:uid="{B737C909-204B-9946-9AB6-8D3BEB00AAAC}" name="Spalte13"/>
    <tableColumn id="14" xr3:uid="{3446A0A6-42E1-1A4B-BA2B-F0B1B18EC57B}" name="Spalte14"/>
    <tableColumn id="15" xr3:uid="{DE6A6426-324E-D14C-9C35-DD379FEDAB32}" name="Spalte15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998A80-B833-6C48-8E86-7BCF8F60D061}" name="Tabelle810" displayName="Tabelle810" ref="R16:S22" headerRowCount="0" totalsRowShown="0" headerRowDxfId="39" dataDxfId="38" tableBorderDxfId="37">
  <tableColumns count="2">
    <tableColumn id="1" xr3:uid="{16E28E0A-3680-A940-8CF0-C08E9ED98E34}" name="Brechnete Werte" headerRowDxfId="36" dataDxfId="35"/>
    <tableColumn id="2" xr3:uid="{4DB1B0FA-A249-7346-8689-3DEFD4CE5F01}" name="Spalte1" headerRowDxfId="34" dataDxfId="3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018BC1-B11A-E948-A56A-55C415FCD03C}" name="Tabelle26" displayName="Tabelle26" ref="A46:O60" headerRowCount="0" totalsRowShown="0" headerRowDxfId="32">
  <tableColumns count="15">
    <tableColumn id="1" xr3:uid="{961D9D92-2D2E-2E4A-817D-424992E1D338}" name="Spalte1"/>
    <tableColumn id="2" xr3:uid="{F700038A-9031-7349-9C31-44825B1E9E2A}" name="Spalte2"/>
    <tableColumn id="3" xr3:uid="{AAF1650B-32D8-3F4F-B86B-3F989FE3DF5F}" name="Spalte3"/>
    <tableColumn id="4" xr3:uid="{E4E0E8E3-F0AF-8249-B57B-C236CDCC5009}" name="Spalte4"/>
    <tableColumn id="5" xr3:uid="{9FD461E6-E989-0B45-BF49-2E9467B60D3B}" name="Spalte5"/>
    <tableColumn id="6" xr3:uid="{A0C6BF50-267F-C347-B091-4879503C4204}" name="Spalte6"/>
    <tableColumn id="7" xr3:uid="{E375C8D8-B52B-074A-ACA6-5D3ADC9068AB}" name="Spalte7" dataDxfId="31"/>
    <tableColumn id="8" xr3:uid="{F90C875C-0F8D-9049-8CB1-B2776BB21DE2}" name="Spalte8"/>
    <tableColumn id="9" xr3:uid="{E5015063-731C-EA46-93A5-65DD36879856}" name="Spalte9"/>
    <tableColumn id="10" xr3:uid="{8B411753-B9C4-2842-AF36-369D7C0BA675}" name="Spalte10"/>
    <tableColumn id="11" xr3:uid="{3B74168E-C884-3840-8C5A-367BF8929A09}" name="Spalte11"/>
    <tableColumn id="12" xr3:uid="{332F35DD-8B78-D14A-BF2F-406997E057D7}" name="Spalte12"/>
    <tableColumn id="13" xr3:uid="{8CE2139D-E8CC-0C49-B0EB-67F34738048F}" name="Spalte13"/>
    <tableColumn id="14" xr3:uid="{59A4F916-D862-EA42-BF84-C821FDE30498}" name="Spalte14"/>
    <tableColumn id="15" xr3:uid="{FC42F351-8E3F-2648-B869-FAE83B7926B8}" name="Spalte15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8D9AF4-9E66-EE4A-843B-C9F574B8C967}" name="Tabelle81012" displayName="Tabelle81012" ref="R28:S34" headerRowCount="0" totalsRowShown="0" headerRowDxfId="30" dataDxfId="29" tableBorderDxfId="28">
  <tableColumns count="2">
    <tableColumn id="1" xr3:uid="{3D66CC39-2D07-F747-8BED-9721BD235228}" name="Brechnete Werte" headerRowDxfId="27" dataDxfId="26"/>
    <tableColumn id="2" xr3:uid="{A191AF9D-975C-C947-902A-0AC138D790AC}" name="Spalte1" headerRowDxfId="25" dataDxfId="2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35BB4B-7EEC-E740-806E-4C2584D10BD9}" name="Tabelle81011" displayName="Tabelle81011" ref="R47:S53" headerRowCount="0" totalsRowShown="0" headerRowDxfId="23" dataDxfId="22" tableBorderDxfId="21">
  <tableColumns count="2">
    <tableColumn id="1" xr3:uid="{3C5F19FD-2E97-2A41-AB01-C463C6588733}" name="Brechnete Werte" headerRowDxfId="20" dataDxfId="19"/>
    <tableColumn id="2" xr3:uid="{BE409CDC-8B4C-9147-8212-8B04A04B086E}" name="Spalte1" headerRowDxfId="18" dataDxfId="1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3565EE-A74A-F14C-8303-BB986EE300D0}" name="Tabelle2612" displayName="Tabelle2612" ref="A65:O79" headerRowCount="0" totalsRowShown="0" headerRowDxfId="16">
  <tableColumns count="15">
    <tableColumn id="1" xr3:uid="{1F61783D-85D1-C74A-87A3-19DD02169F8A}" name="Spalte1"/>
    <tableColumn id="2" xr3:uid="{37C207C5-B0CF-9A45-B5AC-64D501370F55}" name="Spalte2"/>
    <tableColumn id="3" xr3:uid="{F94F0EC7-AA4E-FA4A-AAA5-EA01DCACA184}" name="Spalte3"/>
    <tableColumn id="4" xr3:uid="{08A491D6-CEB4-C44E-8594-9327F3D5BF6E}" name="Spalte4"/>
    <tableColumn id="5" xr3:uid="{63F608CD-AB70-E247-A652-E4787ED8E45A}" name="Spalte5"/>
    <tableColumn id="6" xr3:uid="{DAA748E2-8C02-EF41-A86E-32EAF01292F1}" name="Spalte6"/>
    <tableColumn id="7" xr3:uid="{45190896-95F6-5D40-9D68-2E973F185933}" name="Spalte7" dataDxfId="15"/>
    <tableColumn id="8" xr3:uid="{EE0AF63A-0EAA-8D4B-81F8-9F0E5B886F42}" name="Spalte8"/>
    <tableColumn id="9" xr3:uid="{E94A28EE-A404-A649-A60E-56C757A2AB82}" name="Spalte9"/>
    <tableColumn id="10" xr3:uid="{AEC22E8E-BDE7-D042-9C93-C6D73C495A8B}" name="Spalte10"/>
    <tableColumn id="11" xr3:uid="{EE58F8C1-6B20-4D40-944E-A5CB0D1B314B}" name="Spalte11"/>
    <tableColumn id="12" xr3:uid="{FCEB3C91-96C9-7541-BA78-62DC03BBC86C}" name="Spalte12"/>
    <tableColumn id="13" xr3:uid="{04B2BCFF-D87E-A546-BC59-07F5F5413CF6}" name="Spalte13"/>
    <tableColumn id="14" xr3:uid="{9D533B86-010A-1542-8927-80444FC6DADC}" name="Spalte14"/>
    <tableColumn id="15" xr3:uid="{2120D886-5A02-404D-9E3B-C4ED362B26B8}" name="Spalte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E2E2-5B45-6547-9D48-7809D26F91D1}">
  <dimension ref="B2:C28"/>
  <sheetViews>
    <sheetView tabSelected="1" zoomScale="166" workbookViewId="0">
      <selection activeCell="H17" sqref="H17"/>
    </sheetView>
  </sheetViews>
  <sheetFormatPr baseColWidth="10" defaultRowHeight="15.75"/>
  <cols>
    <col min="2" max="2" width="40.125" bestFit="1" customWidth="1"/>
  </cols>
  <sheetData>
    <row r="2" spans="2:3" ht="28.5">
      <c r="B2" s="61" t="s">
        <v>273</v>
      </c>
    </row>
    <row r="4" spans="2:3" ht="23.25">
      <c r="B4" s="150" t="s">
        <v>114</v>
      </c>
    </row>
    <row r="5" spans="2:3">
      <c r="B5" s="152" t="s">
        <v>115</v>
      </c>
    </row>
    <row r="6" spans="2:3">
      <c r="B6" t="s">
        <v>204</v>
      </c>
      <c r="C6" t="s">
        <v>157</v>
      </c>
    </row>
    <row r="8" spans="2:3">
      <c r="B8" s="153" t="s">
        <v>116</v>
      </c>
    </row>
    <row r="9" spans="2:3">
      <c r="B9" s="151" t="s">
        <v>205</v>
      </c>
    </row>
    <row r="10" spans="2:3">
      <c r="B10" t="s">
        <v>156</v>
      </c>
    </row>
    <row r="11" spans="2:3">
      <c r="B11" s="151" t="s">
        <v>158</v>
      </c>
    </row>
    <row r="12" spans="2:3">
      <c r="B12" s="151" t="s">
        <v>159</v>
      </c>
    </row>
    <row r="13" spans="2:3">
      <c r="B13" s="151" t="s">
        <v>160</v>
      </c>
    </row>
    <row r="14" spans="2:3">
      <c r="B14" s="151" t="s">
        <v>161</v>
      </c>
    </row>
    <row r="16" spans="2:3">
      <c r="B16" s="154" t="s">
        <v>117</v>
      </c>
    </row>
    <row r="17" spans="2:3">
      <c r="B17" s="151" t="s">
        <v>155</v>
      </c>
    </row>
    <row r="18" spans="2:3">
      <c r="B18" t="s">
        <v>154</v>
      </c>
      <c r="C18" t="s">
        <v>157</v>
      </c>
    </row>
    <row r="19" spans="2:3">
      <c r="B19" s="151" t="s">
        <v>138</v>
      </c>
    </row>
    <row r="21" spans="2:3">
      <c r="B21" s="155" t="s">
        <v>118</v>
      </c>
    </row>
    <row r="22" spans="2:3">
      <c r="B22" s="151" t="s">
        <v>122</v>
      </c>
    </row>
    <row r="23" spans="2:3">
      <c r="B23" s="151" t="s">
        <v>137</v>
      </c>
    </row>
    <row r="25" spans="2:3">
      <c r="B25" s="156" t="s">
        <v>119</v>
      </c>
    </row>
    <row r="26" spans="2:3">
      <c r="B26" s="151" t="s">
        <v>120</v>
      </c>
    </row>
    <row r="27" spans="2:3">
      <c r="B27" s="151" t="s">
        <v>121</v>
      </c>
    </row>
    <row r="28" spans="2:3">
      <c r="B28" s="151"/>
    </row>
  </sheetData>
  <hyperlinks>
    <hyperlink ref="B26" location="'DBR 1 Bereich'!A1" display="Deckungsbeitragsrechnung mit einem Bereich" xr:uid="{499261DE-1DAB-6748-B2AF-516977370FAF}"/>
    <hyperlink ref="B27" location="'DBR 2 Bereiche'!A1" display="Deckungsbeitragsrechnung mit zwei Bereichen" xr:uid="{A4300AF9-ADE6-7547-9055-0AAE4E2B48CE}"/>
    <hyperlink ref="B22" location="'HT-Methode'!A1" display="Hoch-Tief-Methode" xr:uid="{9D1D4597-551D-5242-B4B9-5EA2A4EA5C46}"/>
    <hyperlink ref="B23" location="'Lineare Regression'!A1" display="Lineare Regression" xr:uid="{A96220B9-2C9B-B84C-980C-BFD124A0B7CB}"/>
    <hyperlink ref="B11" location="'Treppen&amp;Blockumlage'!A1" display="Treppenumlage" xr:uid="{532508EC-5DF6-2A44-B8ED-EE07667302C9}"/>
    <hyperlink ref="B12" location="'Treppen&amp;Blockumlage'!A1" display="Blockumlage" xr:uid="{0FE24F80-E6EA-334C-84A2-E4CB4F18D61D}"/>
    <hyperlink ref="B13" location="'Iteratives Verfahren'!A1" display="Iteratives Verfahren" xr:uid="{C6A99329-85FF-AE4F-A31B-E6FAA438E864}"/>
    <hyperlink ref="B14" location="'Gutschrift Lastschrift'!A1" display="Gutschrift-Lastschrift Verfahren" xr:uid="{F21B742F-FBCF-704B-9096-9770A002235F}"/>
    <hyperlink ref="B19" location="Äquivalenzziffernr!A1" display="Äquivalenzziffernrechnung" xr:uid="{D70AE4A4-9467-924A-BEBA-B5002CFC5FDA}"/>
    <hyperlink ref="B9" location="Primärkostenverteilung!A1" display="Verteilung von GK auf Kostenstellen / Primärkostenverteilung" xr:uid="{30916417-E192-0F44-9ED4-4D8D72AD428C}"/>
    <hyperlink ref="B17" location="Zuschlagskalkulation!A1" display="Zuschlagskalkulation" xr:uid="{1DC2AC79-60A7-B042-B0C6-C5AC4A9BF577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8DC9-8900-7C48-8B3B-410D55E779CB}">
  <dimension ref="A1:I10"/>
  <sheetViews>
    <sheetView zoomScale="148" zoomScaleNormal="148" workbookViewId="0">
      <selection activeCell="I4" sqref="I4:I5"/>
    </sheetView>
  </sheetViews>
  <sheetFormatPr baseColWidth="10" defaultRowHeight="15.75"/>
  <cols>
    <col min="2" max="2" width="5.5" customWidth="1"/>
    <col min="3" max="3" width="7.875" customWidth="1"/>
    <col min="4" max="4" width="2.125" bestFit="1" customWidth="1"/>
    <col min="5" max="5" width="6" customWidth="1"/>
    <col min="6" max="6" width="7" customWidth="1"/>
    <col min="7" max="7" width="7.125" customWidth="1"/>
    <col min="8" max="8" width="2.125" bestFit="1" customWidth="1"/>
  </cols>
  <sheetData>
    <row r="1" spans="1:9" ht="28.5">
      <c r="A1" s="61" t="s">
        <v>223</v>
      </c>
    </row>
    <row r="3" spans="1:9">
      <c r="B3" s="290" t="s">
        <v>225</v>
      </c>
      <c r="C3" s="292" t="s">
        <v>226</v>
      </c>
      <c r="E3" s="290" t="s">
        <v>228</v>
      </c>
      <c r="F3" s="290" t="s">
        <v>229</v>
      </c>
      <c r="G3" s="290" t="s">
        <v>230</v>
      </c>
    </row>
    <row r="4" spans="1:9">
      <c r="A4" s="327" t="s">
        <v>224</v>
      </c>
      <c r="B4" s="326">
        <v>500</v>
      </c>
      <c r="C4" s="293">
        <v>200</v>
      </c>
      <c r="D4" s="326" t="s">
        <v>227</v>
      </c>
      <c r="E4" s="326">
        <v>300</v>
      </c>
      <c r="F4" s="289">
        <v>800</v>
      </c>
      <c r="G4" s="326">
        <v>0.25</v>
      </c>
      <c r="H4" s="326" t="s">
        <v>231</v>
      </c>
      <c r="I4" s="326">
        <f>B4*(C4/C5)+E4*(F4/F5)*(1-G4)</f>
        <v>280</v>
      </c>
    </row>
    <row r="5" spans="1:9">
      <c r="A5" s="327"/>
      <c r="B5" s="326"/>
      <c r="C5" s="292">
        <v>1000</v>
      </c>
      <c r="D5" s="326"/>
      <c r="E5" s="326"/>
      <c r="F5" s="290">
        <f>C5</f>
        <v>1000</v>
      </c>
      <c r="G5" s="326"/>
      <c r="H5" s="326"/>
      <c r="I5" s="326"/>
    </row>
    <row r="6" spans="1:9">
      <c r="C6" s="292" t="s">
        <v>169</v>
      </c>
      <c r="F6" s="290" t="s">
        <v>169</v>
      </c>
    </row>
    <row r="8" spans="1:9">
      <c r="B8" t="s">
        <v>225</v>
      </c>
      <c r="C8" t="s">
        <v>232</v>
      </c>
    </row>
    <row r="9" spans="1:9">
      <c r="B9" t="s">
        <v>228</v>
      </c>
      <c r="C9" t="s">
        <v>233</v>
      </c>
    </row>
    <row r="10" spans="1:9">
      <c r="B10" t="s">
        <v>230</v>
      </c>
      <c r="C10" t="s">
        <v>234</v>
      </c>
    </row>
  </sheetData>
  <mergeCells count="7">
    <mergeCell ref="I4:I5"/>
    <mergeCell ref="A4:A5"/>
    <mergeCell ref="B4:B5"/>
    <mergeCell ref="D4:D5"/>
    <mergeCell ref="E4:E5"/>
    <mergeCell ref="G4:G5"/>
    <mergeCell ref="H4:H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98C7-3109-D44E-BE73-75443BB9B7D8}">
  <sheetPr>
    <tabColor rgb="FFFFC000"/>
  </sheetPr>
  <dimension ref="A2:Q31"/>
  <sheetViews>
    <sheetView zoomScale="130" zoomScaleNormal="130" workbookViewId="0">
      <selection activeCell="J8" sqref="J8"/>
    </sheetView>
  </sheetViews>
  <sheetFormatPr baseColWidth="10" defaultRowHeight="15.75"/>
  <cols>
    <col min="2" max="2" width="13.375" customWidth="1"/>
    <col min="3" max="3" width="22.875" customWidth="1"/>
    <col min="4" max="4" width="17.5" customWidth="1"/>
    <col min="5" max="5" width="19.125" customWidth="1"/>
    <col min="6" max="6" width="13.375" customWidth="1"/>
    <col min="7" max="7" width="11" bestFit="1" customWidth="1"/>
    <col min="8" max="8" width="13.125" bestFit="1" customWidth="1"/>
    <col min="9" max="9" width="12" bestFit="1" customWidth="1"/>
    <col min="10" max="11" width="12.125" bestFit="1" customWidth="1"/>
    <col min="12" max="12" width="11" bestFit="1" customWidth="1"/>
    <col min="13" max="13" width="13" bestFit="1" customWidth="1"/>
  </cols>
  <sheetData>
    <row r="2" spans="2:17">
      <c r="B2" s="104" t="s">
        <v>222</v>
      </c>
      <c r="C2" s="64" t="s">
        <v>221</v>
      </c>
      <c r="F2" s="105" t="s">
        <v>220</v>
      </c>
      <c r="G2" s="105">
        <f>B3</f>
        <v>1</v>
      </c>
      <c r="H2" s="105">
        <f>B4</f>
        <v>2</v>
      </c>
      <c r="I2" s="105">
        <f>B5</f>
        <v>3</v>
      </c>
      <c r="J2" s="105">
        <f>B6</f>
        <v>4</v>
      </c>
      <c r="K2" s="105">
        <f>B7</f>
        <v>5</v>
      </c>
      <c r="L2" s="105">
        <f>B8</f>
        <v>6</v>
      </c>
      <c r="M2" s="105">
        <f>B9</f>
        <v>7</v>
      </c>
      <c r="N2" s="105">
        <f>B10</f>
        <v>8</v>
      </c>
      <c r="O2" s="105">
        <f>B11</f>
        <v>9</v>
      </c>
      <c r="P2" s="105">
        <f>B12</f>
        <v>10</v>
      </c>
      <c r="Q2" s="1"/>
    </row>
    <row r="3" spans="2:17">
      <c r="B3" s="102">
        <v>1</v>
      </c>
      <c r="C3" s="287">
        <v>320000</v>
      </c>
      <c r="E3" s="329" t="s">
        <v>171</v>
      </c>
      <c r="F3" s="288" t="s">
        <v>219</v>
      </c>
      <c r="G3" s="288">
        <v>12</v>
      </c>
      <c r="H3" s="288">
        <v>23</v>
      </c>
      <c r="I3" s="288">
        <v>12</v>
      </c>
      <c r="J3" s="288">
        <v>0</v>
      </c>
      <c r="K3" s="288">
        <v>190</v>
      </c>
      <c r="L3" s="288">
        <v>180</v>
      </c>
      <c r="M3" s="288">
        <v>2</v>
      </c>
      <c r="N3" s="288">
        <v>0</v>
      </c>
      <c r="O3" s="288">
        <v>0</v>
      </c>
      <c r="P3" s="288">
        <v>0</v>
      </c>
    </row>
    <row r="4" spans="2:17">
      <c r="B4" s="102">
        <v>2</v>
      </c>
      <c r="C4" s="287">
        <v>280000</v>
      </c>
      <c r="E4" s="329"/>
      <c r="F4" s="288" t="s">
        <v>218</v>
      </c>
      <c r="G4" s="288">
        <v>97</v>
      </c>
      <c r="H4" s="288">
        <v>65</v>
      </c>
      <c r="I4" s="288">
        <v>97</v>
      </c>
      <c r="J4" s="288">
        <v>10</v>
      </c>
      <c r="K4" s="288">
        <v>205</v>
      </c>
      <c r="L4" s="288">
        <v>200</v>
      </c>
      <c r="M4" s="288">
        <v>5</v>
      </c>
      <c r="N4" s="288">
        <v>0</v>
      </c>
      <c r="O4" s="288">
        <v>0</v>
      </c>
      <c r="P4" s="288">
        <v>0</v>
      </c>
    </row>
    <row r="5" spans="2:17">
      <c r="B5" s="102">
        <v>3</v>
      </c>
      <c r="C5" s="287">
        <v>225000</v>
      </c>
      <c r="E5" s="329"/>
      <c r="F5" s="288" t="s">
        <v>217</v>
      </c>
      <c r="G5" s="288">
        <v>0</v>
      </c>
      <c r="H5" s="288">
        <v>0</v>
      </c>
      <c r="I5" s="288">
        <v>0</v>
      </c>
      <c r="J5" s="288">
        <v>0</v>
      </c>
      <c r="K5" s="288">
        <v>0</v>
      </c>
      <c r="L5" s="288">
        <v>0</v>
      </c>
      <c r="M5" s="288">
        <v>0</v>
      </c>
      <c r="N5" s="288">
        <v>0</v>
      </c>
      <c r="O5" s="288">
        <v>0</v>
      </c>
      <c r="P5" s="288">
        <v>0</v>
      </c>
    </row>
    <row r="6" spans="2:17">
      <c r="B6" s="102">
        <v>4</v>
      </c>
      <c r="C6" s="287">
        <v>32000</v>
      </c>
      <c r="E6" s="329"/>
      <c r="F6" s="288" t="s">
        <v>216</v>
      </c>
      <c r="G6" s="288">
        <v>0</v>
      </c>
      <c r="H6" s="288">
        <v>0</v>
      </c>
      <c r="I6" s="288">
        <v>0</v>
      </c>
      <c r="J6" s="288">
        <v>0</v>
      </c>
      <c r="K6" s="288">
        <v>0</v>
      </c>
      <c r="L6" s="288">
        <v>0</v>
      </c>
      <c r="M6" s="288">
        <v>0</v>
      </c>
      <c r="N6" s="288">
        <v>0</v>
      </c>
      <c r="O6" s="288">
        <v>0</v>
      </c>
      <c r="P6" s="288">
        <v>0</v>
      </c>
    </row>
    <row r="7" spans="2:17">
      <c r="B7" s="102">
        <v>5</v>
      </c>
      <c r="C7" s="287">
        <v>470000</v>
      </c>
      <c r="E7" s="329"/>
      <c r="F7" s="288" t="s">
        <v>215</v>
      </c>
      <c r="G7" s="288">
        <v>0</v>
      </c>
      <c r="H7" s="288">
        <v>0</v>
      </c>
      <c r="I7" s="288">
        <v>0</v>
      </c>
      <c r="J7" s="288">
        <v>0</v>
      </c>
      <c r="K7" s="288">
        <v>0</v>
      </c>
      <c r="L7" s="288">
        <v>0</v>
      </c>
      <c r="M7" s="288">
        <v>0</v>
      </c>
      <c r="N7" s="288">
        <v>0</v>
      </c>
      <c r="O7" s="288">
        <v>0</v>
      </c>
      <c r="P7" s="288">
        <v>0</v>
      </c>
    </row>
    <row r="8" spans="2:17">
      <c r="B8" s="102">
        <v>6</v>
      </c>
      <c r="C8" s="287">
        <v>114000</v>
      </c>
      <c r="E8" s="329" t="s">
        <v>170</v>
      </c>
      <c r="F8" s="284" t="s">
        <v>214</v>
      </c>
      <c r="G8" s="284">
        <v>24</v>
      </c>
      <c r="H8" s="284">
        <v>132</v>
      </c>
      <c r="I8" s="284">
        <v>24</v>
      </c>
      <c r="J8" s="284">
        <v>30</v>
      </c>
      <c r="K8" s="284">
        <v>885</v>
      </c>
      <c r="L8" s="284">
        <v>960</v>
      </c>
      <c r="M8" s="284">
        <v>16</v>
      </c>
      <c r="N8" s="284">
        <v>0</v>
      </c>
      <c r="O8" s="284">
        <v>0</v>
      </c>
      <c r="P8" s="284">
        <v>0</v>
      </c>
    </row>
    <row r="9" spans="2:17">
      <c r="B9" s="102">
        <v>7</v>
      </c>
      <c r="C9" s="287">
        <v>260000</v>
      </c>
      <c r="E9" s="329"/>
      <c r="F9" s="284" t="s">
        <v>213</v>
      </c>
      <c r="G9" s="284">
        <v>0</v>
      </c>
      <c r="H9" s="284">
        <v>10</v>
      </c>
      <c r="I9" s="284">
        <v>0</v>
      </c>
      <c r="J9" s="284">
        <v>0</v>
      </c>
      <c r="K9" s="284">
        <v>130</v>
      </c>
      <c r="L9" s="284">
        <v>140</v>
      </c>
      <c r="M9" s="284">
        <v>1</v>
      </c>
      <c r="N9" s="284">
        <v>0</v>
      </c>
      <c r="O9" s="284">
        <v>0</v>
      </c>
      <c r="P9" s="284">
        <v>0</v>
      </c>
    </row>
    <row r="10" spans="2:17">
      <c r="B10" s="102">
        <v>8</v>
      </c>
      <c r="C10" s="287">
        <v>0</v>
      </c>
      <c r="E10" s="329"/>
      <c r="F10" s="284" t="s">
        <v>212</v>
      </c>
      <c r="G10" s="284">
        <v>124</v>
      </c>
      <c r="H10" s="284">
        <v>25</v>
      </c>
      <c r="I10" s="284">
        <v>124</v>
      </c>
      <c r="J10" s="284">
        <v>0</v>
      </c>
      <c r="K10" s="284">
        <v>530</v>
      </c>
      <c r="L10" s="284">
        <v>440</v>
      </c>
      <c r="M10" s="284">
        <v>9</v>
      </c>
      <c r="N10" s="284">
        <v>0</v>
      </c>
      <c r="O10" s="284">
        <v>0</v>
      </c>
      <c r="P10" s="284">
        <v>0</v>
      </c>
    </row>
    <row r="11" spans="2:17">
      <c r="B11" s="102">
        <v>9</v>
      </c>
      <c r="C11" s="287">
        <v>0</v>
      </c>
      <c r="E11" s="329"/>
      <c r="F11" s="284" t="s">
        <v>211</v>
      </c>
      <c r="G11" s="284">
        <v>63</v>
      </c>
      <c r="H11" s="284">
        <v>25</v>
      </c>
      <c r="I11" s="284">
        <v>63</v>
      </c>
      <c r="J11" s="284">
        <v>0</v>
      </c>
      <c r="K11" s="284">
        <v>410</v>
      </c>
      <c r="L11" s="284">
        <v>360</v>
      </c>
      <c r="M11" s="284">
        <v>7</v>
      </c>
      <c r="N11" s="284">
        <v>0</v>
      </c>
      <c r="O11" s="284">
        <v>0</v>
      </c>
      <c r="P11" s="284">
        <v>0</v>
      </c>
    </row>
    <row r="12" spans="2:17">
      <c r="B12" s="286">
        <v>10</v>
      </c>
      <c r="C12" s="285">
        <v>0</v>
      </c>
      <c r="E12" s="329"/>
      <c r="F12" s="284" t="s">
        <v>210</v>
      </c>
      <c r="G12" s="284">
        <v>0</v>
      </c>
      <c r="H12" s="284">
        <v>0</v>
      </c>
      <c r="I12" s="284">
        <v>0</v>
      </c>
      <c r="J12" s="284">
        <v>0</v>
      </c>
      <c r="K12" s="284">
        <v>0</v>
      </c>
      <c r="L12" s="284">
        <v>0</v>
      </c>
      <c r="M12" s="284">
        <v>0</v>
      </c>
      <c r="N12" s="284">
        <v>0</v>
      </c>
      <c r="O12" s="284">
        <v>0</v>
      </c>
      <c r="P12" s="284">
        <v>0</v>
      </c>
    </row>
    <row r="13" spans="2:17">
      <c r="F13" s="3" t="s">
        <v>139</v>
      </c>
      <c r="G13" s="3">
        <f t="shared" ref="G13:P13" si="0">SUM(G3:G12)</f>
        <v>320</v>
      </c>
      <c r="H13" s="3">
        <f t="shared" si="0"/>
        <v>280</v>
      </c>
      <c r="I13" s="3">
        <f t="shared" si="0"/>
        <v>320</v>
      </c>
      <c r="J13" s="3">
        <f t="shared" si="0"/>
        <v>40</v>
      </c>
      <c r="K13" s="3">
        <f t="shared" si="0"/>
        <v>2350</v>
      </c>
      <c r="L13" s="3">
        <f t="shared" si="0"/>
        <v>2280</v>
      </c>
      <c r="M13" s="3">
        <f t="shared" si="0"/>
        <v>40</v>
      </c>
      <c r="N13" s="3">
        <f t="shared" si="0"/>
        <v>0</v>
      </c>
      <c r="O13" s="3">
        <f t="shared" si="0"/>
        <v>0</v>
      </c>
      <c r="P13" s="3">
        <f t="shared" si="0"/>
        <v>0</v>
      </c>
    </row>
    <row r="15" spans="2:17">
      <c r="C15" s="329" t="s">
        <v>209</v>
      </c>
      <c r="D15" s="329"/>
      <c r="E15" s="329"/>
    </row>
    <row r="16" spans="2:17" ht="16.5" thickBot="1"/>
    <row r="17" spans="1:13">
      <c r="A17" s="209"/>
      <c r="B17" s="208"/>
      <c r="C17" s="283"/>
      <c r="D17" s="283"/>
      <c r="E17" s="283"/>
      <c r="F17" s="283"/>
      <c r="G17" s="208"/>
      <c r="H17" s="283"/>
      <c r="I17" s="283"/>
      <c r="J17" s="283"/>
      <c r="K17" s="283"/>
      <c r="L17" s="283"/>
      <c r="M17" s="207"/>
    </row>
    <row r="18" spans="1:13">
      <c r="A18" s="185"/>
      <c r="C18" s="328" t="s">
        <v>171</v>
      </c>
      <c r="D18" s="328"/>
      <c r="E18" s="328"/>
      <c r="F18" s="328"/>
      <c r="G18" s="328"/>
      <c r="H18" s="328" t="s">
        <v>170</v>
      </c>
      <c r="I18" s="328"/>
      <c r="J18" s="328"/>
      <c r="K18" s="328"/>
      <c r="L18" s="328"/>
      <c r="M18" s="3" t="s">
        <v>208</v>
      </c>
    </row>
    <row r="19" spans="1:13">
      <c r="A19" s="185"/>
      <c r="B19" s="282" t="s">
        <v>207</v>
      </c>
      <c r="C19" s="281" t="str">
        <f>F3</f>
        <v>VKS-A</v>
      </c>
      <c r="D19" s="281" t="str">
        <f>F4</f>
        <v>VKS-B</v>
      </c>
      <c r="E19" s="281" t="str">
        <f>F5</f>
        <v>VKS-C</v>
      </c>
      <c r="F19" s="281" t="str">
        <f>F6</f>
        <v>VKS-D</v>
      </c>
      <c r="G19" s="281" t="str">
        <f>F7</f>
        <v>VKS-E</v>
      </c>
      <c r="H19" s="280" t="str">
        <f>F8</f>
        <v>EKS-A</v>
      </c>
      <c r="I19" s="280" t="str">
        <f>F9</f>
        <v>EKS-B</v>
      </c>
      <c r="J19" s="280" t="str">
        <f>F10</f>
        <v>EKS-C</v>
      </c>
      <c r="K19" s="280" t="str">
        <f>F11</f>
        <v>EKS-D</v>
      </c>
      <c r="L19" s="279" t="str">
        <f>F12</f>
        <v>EKS-E</v>
      </c>
      <c r="M19" s="3"/>
    </row>
    <row r="20" spans="1:13">
      <c r="A20" s="185"/>
      <c r="B20" s="278">
        <f t="shared" ref="B20:B29" si="1">B3</f>
        <v>1</v>
      </c>
      <c r="C20" s="277">
        <f>IF(G13&gt;0,C3/G13*G3,0)</f>
        <v>12000</v>
      </c>
      <c r="D20" s="277">
        <f>IF(G13&gt;0,C3/G13*G4,0)</f>
        <v>97000</v>
      </c>
      <c r="E20" s="277">
        <f>IF(G13&gt;0,C3/G13*G5,0)</f>
        <v>0</v>
      </c>
      <c r="F20" s="277">
        <f>IF(G13&gt;0,C3/G13*G6,0)</f>
        <v>0</v>
      </c>
      <c r="G20" s="277">
        <f>IF(G13&gt;0,C3/G13*G7,0)</f>
        <v>0</v>
      </c>
      <c r="H20" s="276">
        <f>IF(G13&gt;0,C3/G13*G8,0)</f>
        <v>24000</v>
      </c>
      <c r="I20" s="276">
        <f>IF(G13&gt;0,C3/G13*G9,0)</f>
        <v>0</v>
      </c>
      <c r="J20" s="276">
        <f>IF(G13&gt;0,C3/G13*G10,0)</f>
        <v>124000</v>
      </c>
      <c r="K20" s="276">
        <f>IF(G13&gt;0,C3/G13*G11,0)</f>
        <v>63000</v>
      </c>
      <c r="L20" s="275">
        <f>IF(G13&gt;0,C3/G13*G12,0)</f>
        <v>0</v>
      </c>
      <c r="M20" s="65">
        <f t="shared" ref="M20:M29" si="2">SUM(C20:L20)</f>
        <v>320000</v>
      </c>
    </row>
    <row r="21" spans="1:13">
      <c r="A21" s="185"/>
      <c r="B21" s="278">
        <f t="shared" si="1"/>
        <v>2</v>
      </c>
      <c r="C21" s="277">
        <f>IF(H13&gt;0,C4/H13*H3,0)</f>
        <v>23000</v>
      </c>
      <c r="D21" s="277">
        <f>IF(H13&gt;0,C4/H13*H4,0)</f>
        <v>65000</v>
      </c>
      <c r="E21" s="277">
        <f>IF(H13&gt;0,C4/H13*H5,0)</f>
        <v>0</v>
      </c>
      <c r="F21" s="277">
        <f>IF(H13&gt;0,C4/H13*H6,0)</f>
        <v>0</v>
      </c>
      <c r="G21" s="277">
        <f>IF(H13&gt;0,C4/H13*H7,0)</f>
        <v>0</v>
      </c>
      <c r="H21" s="276">
        <f>IF(H13&gt;0,C4/H13*H8,0)</f>
        <v>132000</v>
      </c>
      <c r="I21" s="276">
        <f>IF(H13&gt;0,C4/H13*H9,0)</f>
        <v>10000</v>
      </c>
      <c r="J21" s="276">
        <f>IF(H13&gt;0,C4/H13*H10,0)</f>
        <v>25000</v>
      </c>
      <c r="K21" s="276">
        <f>IF(H13&gt;0,C4/H13*H11,0)</f>
        <v>25000</v>
      </c>
      <c r="L21" s="275">
        <f>IF(H13&gt;0,C4/H13*H12,0)</f>
        <v>0</v>
      </c>
      <c r="M21" s="65">
        <f t="shared" si="2"/>
        <v>280000</v>
      </c>
    </row>
    <row r="22" spans="1:13">
      <c r="A22" s="185"/>
      <c r="B22" s="278">
        <f t="shared" si="1"/>
        <v>3</v>
      </c>
      <c r="C22" s="277">
        <f>IF(I13&gt;0,C5/I13*I3,0)</f>
        <v>8437.5</v>
      </c>
      <c r="D22" s="277">
        <f>IF(I13&gt;0,C5/I13*I4,0)</f>
        <v>68203.125</v>
      </c>
      <c r="E22" s="277">
        <f>IF(I13&gt;0,C5/I13*I5,0)</f>
        <v>0</v>
      </c>
      <c r="F22" s="277">
        <f>IF(I13&gt;0,C5/I13*I6,0)</f>
        <v>0</v>
      </c>
      <c r="G22" s="277">
        <f>IF(I13&gt;0,C5/I13*I7,0)</f>
        <v>0</v>
      </c>
      <c r="H22" s="276">
        <f>IF(I13&gt;0,C5/I13*I8,0)</f>
        <v>16875</v>
      </c>
      <c r="I22" s="276">
        <f>IF(I13&gt;0,C5/I13*I9,0)</f>
        <v>0</v>
      </c>
      <c r="J22" s="276">
        <f>IF(I13&gt;0,C5/I13*I10,0)</f>
        <v>87187.5</v>
      </c>
      <c r="K22" s="276">
        <f>IF(I13&gt;0,C5/I13*I11,0)</f>
        <v>44296.875</v>
      </c>
      <c r="L22" s="275">
        <f>IF(I13&gt;0,C5/I13*I12,0)</f>
        <v>0</v>
      </c>
      <c r="M22" s="65">
        <f t="shared" si="2"/>
        <v>225000</v>
      </c>
    </row>
    <row r="23" spans="1:13">
      <c r="A23" s="185"/>
      <c r="B23" s="278">
        <f t="shared" si="1"/>
        <v>4</v>
      </c>
      <c r="C23" s="277">
        <f>IF(J13&gt;0,C6/J13*J3,0)</f>
        <v>0</v>
      </c>
      <c r="D23" s="277">
        <f>IF(J13&gt;0,C6/J13*J4,0)</f>
        <v>8000</v>
      </c>
      <c r="E23" s="277">
        <f>IF(J13&gt;0,C6/J13*J5,0)</f>
        <v>0</v>
      </c>
      <c r="F23" s="277">
        <f>IF(J13&gt;0,C6/J13*J6,0)</f>
        <v>0</v>
      </c>
      <c r="G23" s="277">
        <f>IF(J13&gt;0,C6/J13*J7,0)</f>
        <v>0</v>
      </c>
      <c r="H23" s="276">
        <f>IF(J13&gt;0,C6/J13*J8,0)</f>
        <v>24000</v>
      </c>
      <c r="I23" s="276">
        <f>IF(J13&gt;0,C6/J13*J9,0)</f>
        <v>0</v>
      </c>
      <c r="J23" s="276">
        <f>IF(J13&gt;0,C6/J13*J10,0)</f>
        <v>0</v>
      </c>
      <c r="K23" s="276">
        <f>IF(J13&gt;0,C6/J13*J11,0)</f>
        <v>0</v>
      </c>
      <c r="L23" s="275">
        <f>IF(J13&gt;0,C6/J13*J12,0)</f>
        <v>0</v>
      </c>
      <c r="M23" s="65">
        <f t="shared" si="2"/>
        <v>32000</v>
      </c>
    </row>
    <row r="24" spans="1:13">
      <c r="A24" s="185"/>
      <c r="B24" s="278">
        <f t="shared" si="1"/>
        <v>5</v>
      </c>
      <c r="C24" s="277">
        <f>IF(K13&gt;0,C7/K13*K3,0)</f>
        <v>38000</v>
      </c>
      <c r="D24" s="277">
        <f>IF(K13&gt;0,C7/K13*K4,0)</f>
        <v>41000</v>
      </c>
      <c r="E24" s="277">
        <f>IF(K13&gt;0,C7/K13*K5,0)</f>
        <v>0</v>
      </c>
      <c r="F24" s="277">
        <f>IF(K13&gt;0,C7/K13*K6,0)</f>
        <v>0</v>
      </c>
      <c r="G24" s="277">
        <f>IF(K13&gt;0,C7/K13*K7,0)</f>
        <v>0</v>
      </c>
      <c r="H24" s="276">
        <f>IF(K13&gt;0,C7/K13*K8,0)</f>
        <v>177000</v>
      </c>
      <c r="I24" s="276">
        <f>IF(K13&gt;0,C7/K13*K9,0)</f>
        <v>26000</v>
      </c>
      <c r="J24" s="276">
        <f>IF(K13&gt;0,C7/K13*K10,0)</f>
        <v>106000</v>
      </c>
      <c r="K24" s="276">
        <f>IF(K13&gt;0,C7/K13*K11,0)</f>
        <v>82000</v>
      </c>
      <c r="L24" s="275">
        <f>IF(K13&gt;0,C7/K13*K12,0)</f>
        <v>0</v>
      </c>
      <c r="M24" s="65">
        <f t="shared" si="2"/>
        <v>470000</v>
      </c>
    </row>
    <row r="25" spans="1:13">
      <c r="A25" s="185"/>
      <c r="B25" s="278">
        <f t="shared" si="1"/>
        <v>6</v>
      </c>
      <c r="C25" s="277">
        <f>IF(L13&gt;0,C8/L13*L3,0)</f>
        <v>9000</v>
      </c>
      <c r="D25" s="277">
        <f>IF(L13&gt;0,C8/L13*L4,0)</f>
        <v>10000</v>
      </c>
      <c r="E25" s="277">
        <f>IF(L13&gt;0,C8/L13*L5,0)</f>
        <v>0</v>
      </c>
      <c r="F25" s="277">
        <f>IF(L13&gt;0,C8/L13*L6,0)</f>
        <v>0</v>
      </c>
      <c r="G25" s="277">
        <f>IF(L13&gt;0,C8/L13*L7,0)</f>
        <v>0</v>
      </c>
      <c r="H25" s="276">
        <f>IF(L13&gt;0,C8/L13*L8,0)</f>
        <v>48000</v>
      </c>
      <c r="I25" s="276">
        <f>IF(L13&gt;0,C8/L13*L9,0)</f>
        <v>7000</v>
      </c>
      <c r="J25" s="276">
        <f>IF(L13&gt;0,C8/L13*L10,0)</f>
        <v>22000</v>
      </c>
      <c r="K25" s="276">
        <f>IF(L13&gt;0,C8/L13*L11,0)</f>
        <v>18000</v>
      </c>
      <c r="L25" s="275">
        <f>IF(L13&gt;0,C8/L13*L12,0)</f>
        <v>0</v>
      </c>
      <c r="M25" s="65">
        <f t="shared" si="2"/>
        <v>114000</v>
      </c>
    </row>
    <row r="26" spans="1:13">
      <c r="A26" s="185"/>
      <c r="B26" s="278">
        <f t="shared" si="1"/>
        <v>7</v>
      </c>
      <c r="C26" s="277">
        <f>IF(M13&gt;0,C9/M13*M3,0)</f>
        <v>13000</v>
      </c>
      <c r="D26" s="277">
        <f>IF(M13&gt;0,C9/M13*M4,0)</f>
        <v>32500</v>
      </c>
      <c r="E26" s="277">
        <f>IF(M13&gt;0,C9/M13*M5,0)</f>
        <v>0</v>
      </c>
      <c r="F26" s="277">
        <f>IF(M13&gt;0,C9/M13*M6,0)</f>
        <v>0</v>
      </c>
      <c r="G26" s="277">
        <f>IF(M13&gt;0,C9/M13*M7,0)</f>
        <v>0</v>
      </c>
      <c r="H26" s="276">
        <f>IF(M13&gt;0,C9/M13*M8,0)</f>
        <v>104000</v>
      </c>
      <c r="I26" s="276">
        <f>IF(M13&gt;0,C9/M13*M9,0)</f>
        <v>6500</v>
      </c>
      <c r="J26" s="276">
        <f>IF(M13&gt;0,C9/M13*M10,0)</f>
        <v>58500</v>
      </c>
      <c r="K26" s="276">
        <f>IF(M13&gt;0,C9/M13*M11,0)</f>
        <v>45500</v>
      </c>
      <c r="L26" s="275">
        <f>IF(M13&gt;0,C9/M13*M12,0)</f>
        <v>0</v>
      </c>
      <c r="M26" s="65">
        <f t="shared" si="2"/>
        <v>260000</v>
      </c>
    </row>
    <row r="27" spans="1:13">
      <c r="A27" s="185"/>
      <c r="B27" s="278">
        <f t="shared" si="1"/>
        <v>8</v>
      </c>
      <c r="C27" s="277">
        <f>IF(N13&gt;0,C10/N13*N3,0)</f>
        <v>0</v>
      </c>
      <c r="D27" s="277">
        <f>IF(N13&gt;0,C10/N13*N4,0)</f>
        <v>0</v>
      </c>
      <c r="E27" s="277">
        <f>IF(N13&gt;0,C10/N13*N5,0)</f>
        <v>0</v>
      </c>
      <c r="F27" s="277">
        <f>IF(N13&gt;0,C10/N13*N6,0)</f>
        <v>0</v>
      </c>
      <c r="G27" s="277">
        <f>IF(N13&gt;0,C10/N13*N7,0)</f>
        <v>0</v>
      </c>
      <c r="H27" s="276">
        <f>IF(N13&gt;0,C10/N13*N8,0)</f>
        <v>0</v>
      </c>
      <c r="I27" s="276">
        <f>IF(N13&gt;0,C10/N13*N9,0)</f>
        <v>0</v>
      </c>
      <c r="J27" s="276">
        <f>IF(N13&gt;0,C10/N13*N10,0)</f>
        <v>0</v>
      </c>
      <c r="K27" s="276">
        <f>IF(N13&gt;0,C10/N13*N11,0)</f>
        <v>0</v>
      </c>
      <c r="L27" s="275">
        <f>IF(N13&gt;0,C10/N13*N12,0)</f>
        <v>0</v>
      </c>
      <c r="M27" s="65">
        <f t="shared" si="2"/>
        <v>0</v>
      </c>
    </row>
    <row r="28" spans="1:13">
      <c r="A28" s="185"/>
      <c r="B28" s="278">
        <f t="shared" si="1"/>
        <v>9</v>
      </c>
      <c r="C28" s="277">
        <f>IF(O13&gt;0,C11/O13*O3,0)</f>
        <v>0</v>
      </c>
      <c r="D28" s="277">
        <f>IF(O13&gt;0,C11/O13*O4,0)</f>
        <v>0</v>
      </c>
      <c r="E28" s="277">
        <f>IF(O13&gt;0,C11/O13*O5,0)</f>
        <v>0</v>
      </c>
      <c r="F28" s="277">
        <f>IF(O13&gt;0,C11/O13*O6,0)</f>
        <v>0</v>
      </c>
      <c r="G28" s="277">
        <f>IF(O13&gt;0,C11/O13*O7,0)</f>
        <v>0</v>
      </c>
      <c r="H28" s="276">
        <f>IF(O13&gt;0,C11/O13*O8,0)</f>
        <v>0</v>
      </c>
      <c r="I28" s="276">
        <f>IF(O13&gt;0,C11/O13*O9,0)</f>
        <v>0</v>
      </c>
      <c r="J28" s="276">
        <f>IF(O13&gt;0,C11/O13*O10,0)</f>
        <v>0</v>
      </c>
      <c r="K28" s="276">
        <f>IF(O13&gt;0,C11/O13*O11,0)</f>
        <v>0</v>
      </c>
      <c r="L28" s="275">
        <f>IF(O13&gt;0,C11/O13*O12,0)</f>
        <v>0</v>
      </c>
      <c r="M28" s="65">
        <f t="shared" si="2"/>
        <v>0</v>
      </c>
    </row>
    <row r="29" spans="1:13">
      <c r="A29" s="185"/>
      <c r="B29" s="278">
        <f t="shared" si="1"/>
        <v>10</v>
      </c>
      <c r="C29" s="277">
        <f>IF(P13&gt;0,C12/P13*P3,0)</f>
        <v>0</v>
      </c>
      <c r="D29" s="277">
        <f>IF(P13&gt;0,C12/P13*P4,0)</f>
        <v>0</v>
      </c>
      <c r="E29" s="277">
        <f>IF(P13&gt;0,C12/P13*P5,0)</f>
        <v>0</v>
      </c>
      <c r="F29" s="277">
        <f>IF(P13&gt;0,C12/P13*P6,0)</f>
        <v>0</v>
      </c>
      <c r="G29" s="277">
        <f>IF(P13&gt;0,C12/P13*P7,0)</f>
        <v>0</v>
      </c>
      <c r="H29" s="276">
        <f>IF(P13&gt;0,C12/P13*P8,0)</f>
        <v>0</v>
      </c>
      <c r="I29" s="276">
        <f>IF(P13&gt;0,C12/P13*P9,0)</f>
        <v>0</v>
      </c>
      <c r="J29" s="276">
        <f>IF(P13&gt;0,C12/P13*P10,0)</f>
        <v>0</v>
      </c>
      <c r="K29" s="276">
        <f>IF(P13&gt;0,C12/P13*P11,0)</f>
        <v>0</v>
      </c>
      <c r="L29" s="275">
        <f>IF(P13&gt;0,C12/P13*P12,0)</f>
        <v>0</v>
      </c>
      <c r="M29" s="65">
        <f t="shared" si="2"/>
        <v>0</v>
      </c>
    </row>
    <row r="30" spans="1:13">
      <c r="A30" s="185"/>
      <c r="B30" s="274" t="s">
        <v>206</v>
      </c>
      <c r="C30" s="273">
        <f t="shared" ref="C30:L30" si="3">SUM(C20:C29)</f>
        <v>103437.5</v>
      </c>
      <c r="D30" s="273">
        <f t="shared" si="3"/>
        <v>321703.125</v>
      </c>
      <c r="E30" s="273">
        <f t="shared" si="3"/>
        <v>0</v>
      </c>
      <c r="F30" s="273">
        <f t="shared" si="3"/>
        <v>0</v>
      </c>
      <c r="G30" s="273">
        <f t="shared" si="3"/>
        <v>0</v>
      </c>
      <c r="H30" s="273">
        <f t="shared" si="3"/>
        <v>525875</v>
      </c>
      <c r="I30" s="273">
        <f t="shared" si="3"/>
        <v>49500</v>
      </c>
      <c r="J30" s="273">
        <f t="shared" si="3"/>
        <v>422687.5</v>
      </c>
      <c r="K30" s="273">
        <f t="shared" si="3"/>
        <v>277796.875</v>
      </c>
      <c r="L30" s="273">
        <f t="shared" si="3"/>
        <v>0</v>
      </c>
      <c r="M30" s="113"/>
    </row>
    <row r="31" spans="1:13" ht="16.5" thickBot="1">
      <c r="A31" s="184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2"/>
    </row>
  </sheetData>
  <mergeCells count="5">
    <mergeCell ref="H18:L18"/>
    <mergeCell ref="C18:G18"/>
    <mergeCell ref="C15:E15"/>
    <mergeCell ref="E3:E7"/>
    <mergeCell ref="E8:E12"/>
  </mergeCells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4878-0001-E44C-80B6-23EB1C2514D1}">
  <sheetPr>
    <tabColor rgb="FFFFC000"/>
  </sheetPr>
  <dimension ref="A3:O63"/>
  <sheetViews>
    <sheetView zoomScale="150" zoomScaleNormal="108" workbookViewId="0">
      <selection activeCell="K32" sqref="K32"/>
    </sheetView>
  </sheetViews>
  <sheetFormatPr baseColWidth="10" defaultRowHeight="15.75"/>
  <cols>
    <col min="1" max="1" width="19.875" bestFit="1" customWidth="1"/>
    <col min="2" max="2" width="13.375" bestFit="1" customWidth="1"/>
    <col min="3" max="3" width="13" bestFit="1" customWidth="1"/>
    <col min="4" max="4" width="13.125" bestFit="1" customWidth="1"/>
    <col min="5" max="7" width="11.375" bestFit="1" customWidth="1"/>
    <col min="8" max="10" width="13.375" bestFit="1" customWidth="1"/>
    <col min="11" max="12" width="12.375" bestFit="1" customWidth="1"/>
    <col min="13" max="13" width="13.375" bestFit="1" customWidth="1"/>
    <col min="14" max="15" width="12.375" bestFit="1" customWidth="1"/>
    <col min="16" max="16" width="15.125" bestFit="1" customWidth="1"/>
    <col min="18" max="18" width="12.375" bestFit="1" customWidth="1"/>
  </cols>
  <sheetData>
    <row r="3" spans="1:15">
      <c r="A3" s="60" t="s">
        <v>179</v>
      </c>
    </row>
    <row r="5" spans="1:15">
      <c r="A5" s="224" t="s">
        <v>178</v>
      </c>
      <c r="B5" s="223"/>
      <c r="C5" s="223"/>
      <c r="D5" s="223"/>
    </row>
    <row r="7" spans="1:15">
      <c r="A7" s="233"/>
      <c r="B7" s="232" t="s">
        <v>171</v>
      </c>
      <c r="C7" s="232"/>
      <c r="D7" s="232"/>
      <c r="E7" s="232"/>
      <c r="F7" s="232"/>
      <c r="G7" s="234"/>
      <c r="H7" s="233" t="s">
        <v>170</v>
      </c>
      <c r="I7" s="232"/>
      <c r="J7" s="232"/>
      <c r="K7" s="232"/>
      <c r="L7" s="232"/>
      <c r="M7" s="232"/>
      <c r="N7" s="232"/>
      <c r="O7" s="231"/>
    </row>
    <row r="8" spans="1:15">
      <c r="A8" s="217"/>
      <c r="B8" s="216">
        <v>1</v>
      </c>
      <c r="C8" s="216">
        <v>2</v>
      </c>
      <c r="D8" s="216">
        <v>3</v>
      </c>
      <c r="E8" s="216">
        <v>4</v>
      </c>
      <c r="F8" s="216">
        <v>5</v>
      </c>
      <c r="G8" s="218">
        <v>6</v>
      </c>
      <c r="H8" s="217">
        <v>7</v>
      </c>
      <c r="I8" s="216">
        <v>8</v>
      </c>
      <c r="J8" s="216">
        <v>9</v>
      </c>
      <c r="K8" s="216">
        <v>10</v>
      </c>
      <c r="L8" s="216">
        <v>11</v>
      </c>
      <c r="M8" s="216">
        <v>12</v>
      </c>
      <c r="N8" s="216">
        <v>13</v>
      </c>
      <c r="O8" s="230">
        <v>14</v>
      </c>
    </row>
    <row r="9" spans="1:15">
      <c r="A9" s="229" t="s">
        <v>172</v>
      </c>
      <c r="B9" s="226">
        <v>12480</v>
      </c>
      <c r="C9" s="226">
        <v>4860</v>
      </c>
      <c r="D9" s="226">
        <v>8500</v>
      </c>
      <c r="E9" s="226"/>
      <c r="F9" s="226"/>
      <c r="G9" s="228"/>
      <c r="H9" s="227">
        <v>6250</v>
      </c>
      <c r="I9" s="226">
        <v>7400</v>
      </c>
      <c r="J9" s="226">
        <v>5500</v>
      </c>
      <c r="K9" s="226">
        <v>7340</v>
      </c>
      <c r="L9" s="226">
        <v>8460</v>
      </c>
      <c r="M9" s="226">
        <v>9340</v>
      </c>
      <c r="N9" s="226">
        <v>20730</v>
      </c>
      <c r="O9" s="225">
        <v>16140</v>
      </c>
    </row>
    <row r="13" spans="1:15">
      <c r="A13" s="224" t="s">
        <v>177</v>
      </c>
      <c r="B13" s="224"/>
      <c r="C13" s="223"/>
    </row>
    <row r="15" spans="1:15">
      <c r="A15" s="220"/>
      <c r="B15" s="220" t="s">
        <v>171</v>
      </c>
      <c r="C15" s="220"/>
      <c r="D15" s="220"/>
      <c r="E15" s="220"/>
      <c r="F15" s="220"/>
      <c r="G15" s="222"/>
      <c r="H15" s="221" t="s">
        <v>170</v>
      </c>
      <c r="I15" s="220"/>
      <c r="J15" s="220"/>
      <c r="K15" s="220"/>
      <c r="L15" s="220"/>
      <c r="M15" s="220"/>
      <c r="N15" s="220"/>
      <c r="O15" s="220"/>
    </row>
    <row r="16" spans="1:15">
      <c r="A16" s="216"/>
      <c r="B16" s="216">
        <v>1</v>
      </c>
      <c r="C16" s="216">
        <v>2</v>
      </c>
      <c r="D16" s="216">
        <v>3</v>
      </c>
      <c r="E16" s="216">
        <v>4</v>
      </c>
      <c r="F16" s="216">
        <v>5</v>
      </c>
      <c r="G16" s="218">
        <v>6</v>
      </c>
      <c r="H16" s="217">
        <v>7</v>
      </c>
      <c r="I16" s="216">
        <v>8</v>
      </c>
      <c r="J16" s="216">
        <v>9</v>
      </c>
      <c r="K16" s="216">
        <v>10</v>
      </c>
      <c r="L16" s="216">
        <v>11</v>
      </c>
      <c r="M16" s="216">
        <v>12</v>
      </c>
      <c r="N16" s="216">
        <v>13</v>
      </c>
      <c r="O16" s="216">
        <v>14</v>
      </c>
    </row>
    <row r="17" spans="1:15">
      <c r="A17" s="216">
        <v>1</v>
      </c>
      <c r="B17" s="219">
        <v>20</v>
      </c>
      <c r="C17" s="216">
        <v>40</v>
      </c>
      <c r="D17" s="216">
        <v>60</v>
      </c>
      <c r="E17" s="216"/>
      <c r="F17" s="216"/>
      <c r="G17" s="218"/>
      <c r="H17" s="217">
        <v>120</v>
      </c>
      <c r="I17" s="216">
        <v>100</v>
      </c>
      <c r="J17" s="216">
        <v>60</v>
      </c>
      <c r="K17" s="216">
        <v>100</v>
      </c>
      <c r="L17" s="216">
        <v>40</v>
      </c>
      <c r="M17" s="216">
        <v>140</v>
      </c>
      <c r="N17" s="216">
        <v>80</v>
      </c>
      <c r="O17" s="216">
        <v>40</v>
      </c>
    </row>
    <row r="18" spans="1:15">
      <c r="A18" s="216">
        <v>2</v>
      </c>
      <c r="B18" s="216"/>
      <c r="C18" s="216"/>
      <c r="D18" s="216"/>
      <c r="E18" s="216"/>
      <c r="F18" s="216"/>
      <c r="G18" s="218"/>
      <c r="H18" s="217"/>
      <c r="I18" s="216">
        <v>48</v>
      </c>
      <c r="J18" s="216">
        <v>32</v>
      </c>
      <c r="K18" s="216"/>
      <c r="L18" s="216"/>
      <c r="M18" s="216">
        <v>20</v>
      </c>
      <c r="N18" s="216">
        <v>10</v>
      </c>
      <c r="O18" s="216"/>
    </row>
    <row r="19" spans="1:15">
      <c r="A19" s="216">
        <v>3</v>
      </c>
      <c r="B19" s="216"/>
      <c r="C19" s="216"/>
      <c r="D19" s="216"/>
      <c r="E19" s="216"/>
      <c r="F19" s="216"/>
      <c r="G19" s="218"/>
      <c r="H19" s="217">
        <v>100</v>
      </c>
      <c r="I19" s="216">
        <v>120</v>
      </c>
      <c r="J19" s="216">
        <v>70</v>
      </c>
      <c r="K19" s="216">
        <v>160</v>
      </c>
      <c r="L19" s="216"/>
      <c r="M19" s="216"/>
      <c r="N19" s="216"/>
      <c r="O19" s="216"/>
    </row>
    <row r="20" spans="1:15">
      <c r="A20" s="216">
        <v>4</v>
      </c>
      <c r="B20" s="216"/>
      <c r="C20" s="216"/>
      <c r="D20" s="216"/>
      <c r="E20" s="216"/>
      <c r="F20" s="216"/>
      <c r="G20" s="218"/>
      <c r="H20" s="217"/>
      <c r="I20" s="216"/>
      <c r="J20" s="216"/>
      <c r="K20" s="216"/>
      <c r="L20" s="216"/>
      <c r="M20" s="216"/>
      <c r="N20" s="216"/>
      <c r="O20" s="216"/>
    </row>
    <row r="21" spans="1:15">
      <c r="A21" s="216">
        <v>5</v>
      </c>
      <c r="B21" s="216"/>
      <c r="C21" s="216"/>
      <c r="D21" s="216"/>
      <c r="E21" s="216"/>
      <c r="F21" s="216"/>
      <c r="G21" s="218"/>
      <c r="H21" s="217"/>
      <c r="I21" s="216"/>
      <c r="J21" s="216"/>
      <c r="K21" s="216"/>
      <c r="L21" s="216"/>
      <c r="M21" s="216"/>
      <c r="N21" s="216"/>
      <c r="O21" s="216"/>
    </row>
    <row r="22" spans="1:15">
      <c r="A22" s="216">
        <v>6</v>
      </c>
      <c r="B22" s="216"/>
      <c r="C22" s="216"/>
      <c r="D22" s="216"/>
      <c r="E22" s="216"/>
      <c r="F22" s="216"/>
      <c r="G22" s="218"/>
      <c r="H22" s="217"/>
      <c r="I22" s="216"/>
      <c r="J22" s="216"/>
      <c r="K22" s="216"/>
      <c r="L22" s="216"/>
      <c r="M22" s="216"/>
      <c r="N22" s="216"/>
      <c r="O22" s="216"/>
    </row>
    <row r="24" spans="1:15">
      <c r="A24" s="60" t="s">
        <v>176</v>
      </c>
      <c r="B24" s="330" t="s">
        <v>175</v>
      </c>
      <c r="C24" s="330"/>
      <c r="D24" s="330" t="s">
        <v>174</v>
      </c>
      <c r="E24" s="330"/>
    </row>
    <row r="25" spans="1:15">
      <c r="A25" s="215"/>
      <c r="B25" s="60" t="s">
        <v>139</v>
      </c>
      <c r="C25" s="60" t="s">
        <v>173</v>
      </c>
      <c r="D25" s="60" t="s">
        <v>139</v>
      </c>
      <c r="E25" s="60" t="s">
        <v>173</v>
      </c>
    </row>
    <row r="26" spans="1:15">
      <c r="A26" t="s">
        <v>168</v>
      </c>
      <c r="B26" s="60">
        <f>SUM(C17:O17)</f>
        <v>780</v>
      </c>
      <c r="C26" s="60">
        <f>IF(B26&gt;0,B55/B26,0)</f>
        <v>16</v>
      </c>
      <c r="D26" s="60">
        <f t="shared" ref="D26:D31" si="0">SUM(H17:O17)</f>
        <v>680</v>
      </c>
      <c r="E26" s="60">
        <f>IF(D26&gt;0,B55/D26,0)</f>
        <v>18.352941176470587</v>
      </c>
    </row>
    <row r="27" spans="1:15">
      <c r="A27" s="215" t="s">
        <v>167</v>
      </c>
      <c r="B27" s="60">
        <f>SUM(D18:N18)</f>
        <v>110</v>
      </c>
      <c r="C27" s="60">
        <f>IF(B27&gt;0,SUM(C55:C56)/B27,0)</f>
        <v>50</v>
      </c>
      <c r="D27" s="60">
        <f t="shared" si="0"/>
        <v>110</v>
      </c>
      <c r="E27" s="60">
        <f>IF(D27&gt;0,C55/D27,0)</f>
        <v>44.18181818181818</v>
      </c>
    </row>
    <row r="28" spans="1:15">
      <c r="A28" t="s">
        <v>166</v>
      </c>
      <c r="B28" s="60">
        <f>SUM(E19:O19)</f>
        <v>450</v>
      </c>
      <c r="C28" s="60">
        <f>IF(B28&gt;0,SUM(D55:D57)/B28,0)</f>
        <v>21.022222222222222</v>
      </c>
      <c r="D28" s="60">
        <f t="shared" si="0"/>
        <v>450</v>
      </c>
      <c r="E28" s="60">
        <f>IF(D28&gt;0,D55/D28,0)</f>
        <v>18.888888888888889</v>
      </c>
    </row>
    <row r="29" spans="1:15">
      <c r="A29" s="215" t="s">
        <v>165</v>
      </c>
      <c r="B29" s="60">
        <f>SUM(F20:O20)</f>
        <v>0</v>
      </c>
      <c r="C29" s="60">
        <f>IF(B29&gt;0,SUM(E55:E58)/B29,0)</f>
        <v>0</v>
      </c>
      <c r="D29" s="60">
        <f t="shared" si="0"/>
        <v>0</v>
      </c>
      <c r="E29" s="60">
        <f>IF(D29&gt;0,E55/D29,0)</f>
        <v>0</v>
      </c>
    </row>
    <row r="30" spans="1:15">
      <c r="A30" t="s">
        <v>164</v>
      </c>
      <c r="B30" s="60">
        <f>SUM(G21:O21)</f>
        <v>0</v>
      </c>
      <c r="C30" s="60">
        <f>IF(B30&gt;0,SUM(F55:F59)/B30,0)</f>
        <v>0</v>
      </c>
      <c r="D30" s="60">
        <f t="shared" si="0"/>
        <v>0</v>
      </c>
      <c r="E30" s="60">
        <f>IF(D30&gt;0,F55/D30,0)</f>
        <v>0</v>
      </c>
    </row>
    <row r="31" spans="1:15">
      <c r="A31" s="215" t="s">
        <v>163</v>
      </c>
      <c r="B31" s="60">
        <f>SUM(H22:O22)</f>
        <v>0</v>
      </c>
      <c r="C31" s="60">
        <f>IF(B31&gt;0,SUM(G55:G60)/B31,0)</f>
        <v>0</v>
      </c>
      <c r="D31" s="60">
        <f t="shared" si="0"/>
        <v>0</v>
      </c>
      <c r="E31" s="60">
        <f>IF(D31&gt;0,G55/D31,0)</f>
        <v>0</v>
      </c>
    </row>
    <row r="34" spans="1:15">
      <c r="A34" s="60" t="s">
        <v>159</v>
      </c>
    </row>
    <row r="38" spans="1:15">
      <c r="B38" s="60" t="s">
        <v>171</v>
      </c>
      <c r="G38" s="214"/>
      <c r="H38" s="60" t="s">
        <v>170</v>
      </c>
    </row>
    <row r="39" spans="1:15">
      <c r="B39">
        <v>1</v>
      </c>
      <c r="C39">
        <v>2</v>
      </c>
      <c r="D39">
        <v>3</v>
      </c>
      <c r="E39">
        <v>4</v>
      </c>
      <c r="F39">
        <v>5</v>
      </c>
      <c r="G39" s="214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</row>
    <row r="40" spans="1:15">
      <c r="A40" t="s">
        <v>172</v>
      </c>
      <c r="B40" s="177">
        <f t="shared" ref="B40:O40" si="1">B9</f>
        <v>12480</v>
      </c>
      <c r="C40" s="177">
        <f t="shared" si="1"/>
        <v>4860</v>
      </c>
      <c r="D40" s="177">
        <f t="shared" si="1"/>
        <v>8500</v>
      </c>
      <c r="E40" s="177">
        <f t="shared" si="1"/>
        <v>0</v>
      </c>
      <c r="F40" s="177">
        <f t="shared" si="1"/>
        <v>0</v>
      </c>
      <c r="G40" s="213">
        <f t="shared" si="1"/>
        <v>0</v>
      </c>
      <c r="H40" s="177">
        <f t="shared" si="1"/>
        <v>6250</v>
      </c>
      <c r="I40" s="177">
        <f t="shared" si="1"/>
        <v>7400</v>
      </c>
      <c r="J40" s="177">
        <f t="shared" si="1"/>
        <v>5500</v>
      </c>
      <c r="K40" s="177">
        <f t="shared" si="1"/>
        <v>7340</v>
      </c>
      <c r="L40" s="177">
        <f t="shared" si="1"/>
        <v>8460</v>
      </c>
      <c r="M40" s="177">
        <f t="shared" si="1"/>
        <v>9340</v>
      </c>
      <c r="N40" s="177">
        <f t="shared" si="1"/>
        <v>20730</v>
      </c>
      <c r="O40" s="177">
        <f t="shared" si="1"/>
        <v>16140</v>
      </c>
    </row>
    <row r="41" spans="1:15">
      <c r="A41" t="s">
        <v>168</v>
      </c>
      <c r="B41" s="177"/>
      <c r="C41" s="177"/>
      <c r="D41" s="177"/>
      <c r="E41" s="177"/>
      <c r="F41" s="177"/>
      <c r="G41" s="213"/>
      <c r="H41" s="177">
        <f t="shared" ref="H41:H46" si="2">E26*H17</f>
        <v>2202.3529411764703</v>
      </c>
      <c r="I41" s="177">
        <f t="shared" ref="I41:I46" si="3">I17*E26</f>
        <v>1835.2941176470588</v>
      </c>
      <c r="J41" s="177">
        <f t="shared" ref="J41:J46" si="4">J17*E26</f>
        <v>1101.1764705882351</v>
      </c>
      <c r="K41" s="177">
        <f t="shared" ref="K41:K46" si="5">E26*K17</f>
        <v>1835.2941176470588</v>
      </c>
      <c r="L41" s="177">
        <f t="shared" ref="L41:L46" si="6">E26*L17</f>
        <v>734.11764705882342</v>
      </c>
      <c r="M41" s="177">
        <f t="shared" ref="M41:M46" si="7">E26*M17</f>
        <v>2569.411764705882</v>
      </c>
      <c r="N41" s="177">
        <f t="shared" ref="N41:N46" si="8">N17*E26</f>
        <v>1468.2352941176468</v>
      </c>
      <c r="O41" s="177">
        <f t="shared" ref="O41:O46" si="9">E26*O17</f>
        <v>734.11764705882342</v>
      </c>
    </row>
    <row r="42" spans="1:15">
      <c r="A42" t="s">
        <v>167</v>
      </c>
      <c r="B42" s="177"/>
      <c r="C42" s="177"/>
      <c r="D42" s="177"/>
      <c r="E42" s="177"/>
      <c r="F42" s="177"/>
      <c r="G42" s="213"/>
      <c r="H42" s="177">
        <f t="shared" si="2"/>
        <v>0</v>
      </c>
      <c r="I42" s="177">
        <f t="shared" si="3"/>
        <v>2120.7272727272725</v>
      </c>
      <c r="J42" s="177">
        <f t="shared" si="4"/>
        <v>1413.8181818181818</v>
      </c>
      <c r="K42" s="177">
        <f t="shared" si="5"/>
        <v>0</v>
      </c>
      <c r="L42" s="177">
        <f t="shared" si="6"/>
        <v>0</v>
      </c>
      <c r="M42" s="177">
        <f t="shared" si="7"/>
        <v>883.63636363636363</v>
      </c>
      <c r="N42" s="177">
        <f t="shared" si="8"/>
        <v>441.81818181818181</v>
      </c>
      <c r="O42" s="177">
        <f t="shared" si="9"/>
        <v>0</v>
      </c>
    </row>
    <row r="43" spans="1:15">
      <c r="A43" t="s">
        <v>166</v>
      </c>
      <c r="B43" s="177"/>
      <c r="C43" s="177"/>
      <c r="D43" s="177"/>
      <c r="E43" s="177"/>
      <c r="F43" s="177"/>
      <c r="G43" s="213"/>
      <c r="H43" s="177">
        <f t="shared" si="2"/>
        <v>1888.8888888888889</v>
      </c>
      <c r="I43" s="177">
        <f t="shared" si="3"/>
        <v>2266.6666666666665</v>
      </c>
      <c r="J43" s="177">
        <f t="shared" si="4"/>
        <v>1322.2222222222222</v>
      </c>
      <c r="K43" s="177">
        <f t="shared" si="5"/>
        <v>3022.2222222222222</v>
      </c>
      <c r="L43" s="177">
        <f t="shared" si="6"/>
        <v>0</v>
      </c>
      <c r="M43" s="177">
        <f t="shared" si="7"/>
        <v>0</v>
      </c>
      <c r="N43" s="177">
        <f t="shared" si="8"/>
        <v>0</v>
      </c>
      <c r="O43" s="177">
        <f t="shared" si="9"/>
        <v>0</v>
      </c>
    </row>
    <row r="44" spans="1:15">
      <c r="A44" t="s">
        <v>165</v>
      </c>
      <c r="B44" s="177"/>
      <c r="C44" s="177"/>
      <c r="D44" s="177"/>
      <c r="E44" s="177"/>
      <c r="F44" s="177"/>
      <c r="G44" s="213"/>
      <c r="H44" s="177">
        <f t="shared" si="2"/>
        <v>0</v>
      </c>
      <c r="I44" s="177">
        <f t="shared" si="3"/>
        <v>0</v>
      </c>
      <c r="J44" s="177">
        <f t="shared" si="4"/>
        <v>0</v>
      </c>
      <c r="K44" s="177">
        <f t="shared" si="5"/>
        <v>0</v>
      </c>
      <c r="L44" s="177">
        <f t="shared" si="6"/>
        <v>0</v>
      </c>
      <c r="M44" s="177">
        <f t="shared" si="7"/>
        <v>0</v>
      </c>
      <c r="N44" s="177">
        <f t="shared" si="8"/>
        <v>0</v>
      </c>
      <c r="O44" s="177">
        <f t="shared" si="9"/>
        <v>0</v>
      </c>
    </row>
    <row r="45" spans="1:15">
      <c r="A45" t="s">
        <v>164</v>
      </c>
      <c r="B45" s="177"/>
      <c r="C45" s="177"/>
      <c r="D45" s="177"/>
      <c r="E45" s="177"/>
      <c r="F45" s="177"/>
      <c r="G45" s="213"/>
      <c r="H45" s="177">
        <f t="shared" si="2"/>
        <v>0</v>
      </c>
      <c r="I45" s="177">
        <f t="shared" si="3"/>
        <v>0</v>
      </c>
      <c r="J45" s="177">
        <f t="shared" si="4"/>
        <v>0</v>
      </c>
      <c r="K45" s="177">
        <f t="shared" si="5"/>
        <v>0</v>
      </c>
      <c r="L45" s="177">
        <f t="shared" si="6"/>
        <v>0</v>
      </c>
      <c r="M45" s="177">
        <f t="shared" si="7"/>
        <v>0</v>
      </c>
      <c r="N45" s="177">
        <f t="shared" si="8"/>
        <v>0</v>
      </c>
      <c r="O45" s="177">
        <f t="shared" si="9"/>
        <v>0</v>
      </c>
    </row>
    <row r="46" spans="1:15">
      <c r="A46" t="s">
        <v>163</v>
      </c>
      <c r="B46" s="177"/>
      <c r="C46" s="177"/>
      <c r="D46" s="177"/>
      <c r="E46" s="177"/>
      <c r="F46" s="177"/>
      <c r="G46" s="213"/>
      <c r="H46" s="177">
        <f t="shared" si="2"/>
        <v>0</v>
      </c>
      <c r="I46" s="177">
        <f t="shared" si="3"/>
        <v>0</v>
      </c>
      <c r="J46" s="177">
        <f t="shared" si="4"/>
        <v>0</v>
      </c>
      <c r="K46" s="177">
        <f t="shared" si="5"/>
        <v>0</v>
      </c>
      <c r="L46" s="177">
        <f t="shared" si="6"/>
        <v>0</v>
      </c>
      <c r="M46" s="177">
        <f t="shared" si="7"/>
        <v>0</v>
      </c>
      <c r="N46" s="177">
        <f t="shared" si="8"/>
        <v>0</v>
      </c>
      <c r="O46" s="177">
        <f t="shared" si="9"/>
        <v>0</v>
      </c>
    </row>
    <row r="47" spans="1:15">
      <c r="A47" s="60" t="s">
        <v>162</v>
      </c>
      <c r="B47" s="177"/>
      <c r="C47" s="177"/>
      <c r="D47" s="177"/>
      <c r="E47" s="177"/>
      <c r="F47" s="177"/>
      <c r="G47" s="213"/>
      <c r="H47" s="177">
        <f t="shared" ref="H47:O47" si="10">SUM(H41:H46)</f>
        <v>4091.241830065359</v>
      </c>
      <c r="I47" s="177">
        <f t="shared" si="10"/>
        <v>6222.6880570409976</v>
      </c>
      <c r="J47" s="177">
        <f t="shared" si="10"/>
        <v>3837.2168746286393</v>
      </c>
      <c r="K47" s="177">
        <f t="shared" si="10"/>
        <v>4857.5163398692812</v>
      </c>
      <c r="L47" s="177">
        <f t="shared" si="10"/>
        <v>734.11764705882342</v>
      </c>
      <c r="M47" s="177">
        <f t="shared" si="10"/>
        <v>3453.0481283422455</v>
      </c>
      <c r="N47" s="177">
        <f t="shared" si="10"/>
        <v>1910.0534759358286</v>
      </c>
      <c r="O47" s="177">
        <f t="shared" si="10"/>
        <v>734.11764705882342</v>
      </c>
    </row>
    <row r="48" spans="1:15">
      <c r="A48" s="60" t="s">
        <v>139</v>
      </c>
      <c r="B48" s="211"/>
      <c r="C48" s="211"/>
      <c r="D48" s="211"/>
      <c r="E48" s="211"/>
      <c r="F48" s="211"/>
      <c r="G48" s="212"/>
      <c r="H48" s="211">
        <f t="shared" ref="H48:O48" si="11">SUM(H40:H46)</f>
        <v>10341.241830065359</v>
      </c>
      <c r="I48" s="211">
        <f t="shared" si="11"/>
        <v>13622.688057040998</v>
      </c>
      <c r="J48" s="211">
        <f t="shared" si="11"/>
        <v>9337.2168746286388</v>
      </c>
      <c r="K48" s="211">
        <f t="shared" si="11"/>
        <v>12197.516339869282</v>
      </c>
      <c r="L48" s="211">
        <f t="shared" si="11"/>
        <v>9194.1176470588234</v>
      </c>
      <c r="M48" s="211">
        <f t="shared" si="11"/>
        <v>12793.048128342245</v>
      </c>
      <c r="N48" s="211">
        <f t="shared" si="11"/>
        <v>22640.053475935827</v>
      </c>
      <c r="O48" s="211">
        <f t="shared" si="11"/>
        <v>16874.117647058825</v>
      </c>
    </row>
    <row r="50" spans="1:15">
      <c r="A50" s="60" t="s">
        <v>158</v>
      </c>
    </row>
    <row r="53" spans="1:15">
      <c r="B53" s="60" t="s">
        <v>171</v>
      </c>
      <c r="G53" s="214"/>
      <c r="H53" s="60" t="s">
        <v>170</v>
      </c>
    </row>
    <row r="54" spans="1:15">
      <c r="B54">
        <v>1</v>
      </c>
      <c r="C54">
        <v>2</v>
      </c>
      <c r="D54">
        <v>3</v>
      </c>
      <c r="E54">
        <v>4</v>
      </c>
      <c r="F54">
        <v>5</v>
      </c>
      <c r="G54" s="21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</row>
    <row r="55" spans="1:15">
      <c r="A55" t="s">
        <v>169</v>
      </c>
      <c r="B55" s="177">
        <f t="shared" ref="B55:O55" si="12">B9</f>
        <v>12480</v>
      </c>
      <c r="C55" s="177">
        <f t="shared" si="12"/>
        <v>4860</v>
      </c>
      <c r="D55" s="177">
        <f t="shared" si="12"/>
        <v>8500</v>
      </c>
      <c r="E55" s="177">
        <f t="shared" si="12"/>
        <v>0</v>
      </c>
      <c r="F55" s="177">
        <f t="shared" si="12"/>
        <v>0</v>
      </c>
      <c r="G55" s="213">
        <f t="shared" si="12"/>
        <v>0</v>
      </c>
      <c r="H55" s="177">
        <f t="shared" si="12"/>
        <v>6250</v>
      </c>
      <c r="I55" s="177">
        <f t="shared" si="12"/>
        <v>7400</v>
      </c>
      <c r="J55" s="177">
        <f t="shared" si="12"/>
        <v>5500</v>
      </c>
      <c r="K55" s="177">
        <f t="shared" si="12"/>
        <v>7340</v>
      </c>
      <c r="L55" s="177">
        <f t="shared" si="12"/>
        <v>8460</v>
      </c>
      <c r="M55" s="177">
        <f t="shared" si="12"/>
        <v>9340</v>
      </c>
      <c r="N55" s="177">
        <f t="shared" si="12"/>
        <v>20730</v>
      </c>
      <c r="O55" s="177">
        <f t="shared" si="12"/>
        <v>16140</v>
      </c>
    </row>
    <row r="56" spans="1:15">
      <c r="A56" t="s">
        <v>168</v>
      </c>
      <c r="B56" s="177"/>
      <c r="C56" s="177">
        <f>C26*C17</f>
        <v>640</v>
      </c>
      <c r="D56" s="177">
        <f t="shared" ref="D56:D61" si="13">C26*D17</f>
        <v>960</v>
      </c>
      <c r="E56" s="177">
        <f t="shared" ref="E56:E61" si="14">E17*C26</f>
        <v>0</v>
      </c>
      <c r="F56" s="177">
        <f t="shared" ref="F56:F61" si="15">F17*C26</f>
        <v>0</v>
      </c>
      <c r="G56" s="213">
        <f t="shared" ref="G56:G61" si="16">G17*C26</f>
        <v>0</v>
      </c>
      <c r="H56" s="177">
        <f t="shared" ref="H56:H61" si="17">H17*C26</f>
        <v>1920</v>
      </c>
      <c r="I56" s="177">
        <f t="shared" ref="I56:I61" si="18">I17*C26</f>
        <v>1600</v>
      </c>
      <c r="J56" s="177">
        <f t="shared" ref="J56:J61" si="19">J17*C26</f>
        <v>960</v>
      </c>
      <c r="K56" s="177">
        <f t="shared" ref="K56:K61" si="20">K17*C26</f>
        <v>1600</v>
      </c>
      <c r="L56" s="177">
        <f t="shared" ref="L56:L61" si="21">L17*C26</f>
        <v>640</v>
      </c>
      <c r="M56" s="177">
        <f t="shared" ref="M56:M61" si="22">M17*C26</f>
        <v>2240</v>
      </c>
      <c r="N56" s="177">
        <f t="shared" ref="N56:N61" si="23">N17*C26</f>
        <v>1280</v>
      </c>
      <c r="O56" s="177">
        <f t="shared" ref="O56:O61" si="24">O17*C26</f>
        <v>640</v>
      </c>
    </row>
    <row r="57" spans="1:15">
      <c r="A57" t="s">
        <v>167</v>
      </c>
      <c r="B57" s="177"/>
      <c r="C57" s="177"/>
      <c r="D57" s="177">
        <f t="shared" si="13"/>
        <v>0</v>
      </c>
      <c r="E57" s="177">
        <f t="shared" si="14"/>
        <v>0</v>
      </c>
      <c r="F57" s="177">
        <f t="shared" si="15"/>
        <v>0</v>
      </c>
      <c r="G57" s="213">
        <f t="shared" si="16"/>
        <v>0</v>
      </c>
      <c r="H57" s="177">
        <f t="shared" si="17"/>
        <v>0</v>
      </c>
      <c r="I57" s="177">
        <f t="shared" si="18"/>
        <v>2400</v>
      </c>
      <c r="J57" s="177">
        <f t="shared" si="19"/>
        <v>1600</v>
      </c>
      <c r="K57" s="177">
        <f t="shared" si="20"/>
        <v>0</v>
      </c>
      <c r="L57" s="177">
        <f t="shared" si="21"/>
        <v>0</v>
      </c>
      <c r="M57" s="177">
        <f t="shared" si="22"/>
        <v>1000</v>
      </c>
      <c r="N57" s="177">
        <f t="shared" si="23"/>
        <v>500</v>
      </c>
      <c r="O57" s="177">
        <f t="shared" si="24"/>
        <v>0</v>
      </c>
    </row>
    <row r="58" spans="1:15">
      <c r="A58" t="s">
        <v>166</v>
      </c>
      <c r="B58" s="177"/>
      <c r="C58" s="177"/>
      <c r="D58" s="177">
        <f t="shared" si="13"/>
        <v>0</v>
      </c>
      <c r="E58" s="177">
        <f t="shared" si="14"/>
        <v>0</v>
      </c>
      <c r="F58" s="177">
        <f t="shared" si="15"/>
        <v>0</v>
      </c>
      <c r="G58" s="213">
        <f t="shared" si="16"/>
        <v>0</v>
      </c>
      <c r="H58" s="177">
        <f t="shared" si="17"/>
        <v>2102.2222222222222</v>
      </c>
      <c r="I58" s="177">
        <f t="shared" si="18"/>
        <v>2522.6666666666665</v>
      </c>
      <c r="J58" s="177">
        <f t="shared" si="19"/>
        <v>1471.5555555555557</v>
      </c>
      <c r="K58" s="177">
        <f t="shared" si="20"/>
        <v>3363.5555555555557</v>
      </c>
      <c r="L58" s="177">
        <f t="shared" si="21"/>
        <v>0</v>
      </c>
      <c r="M58" s="177">
        <f t="shared" si="22"/>
        <v>0</v>
      </c>
      <c r="N58" s="177">
        <f t="shared" si="23"/>
        <v>0</v>
      </c>
      <c r="O58" s="177">
        <f t="shared" si="24"/>
        <v>0</v>
      </c>
    </row>
    <row r="59" spans="1:15">
      <c r="A59" t="s">
        <v>165</v>
      </c>
      <c r="B59" s="177"/>
      <c r="C59" s="177">
        <f>C29*C20</f>
        <v>0</v>
      </c>
      <c r="D59" s="177">
        <f t="shared" si="13"/>
        <v>0</v>
      </c>
      <c r="E59" s="177">
        <f t="shared" si="14"/>
        <v>0</v>
      </c>
      <c r="F59" s="177">
        <f t="shared" si="15"/>
        <v>0</v>
      </c>
      <c r="G59" s="213">
        <f t="shared" si="16"/>
        <v>0</v>
      </c>
      <c r="H59" s="177">
        <f t="shared" si="17"/>
        <v>0</v>
      </c>
      <c r="I59" s="177">
        <f t="shared" si="18"/>
        <v>0</v>
      </c>
      <c r="J59" s="177">
        <f t="shared" si="19"/>
        <v>0</v>
      </c>
      <c r="K59" s="177">
        <f t="shared" si="20"/>
        <v>0</v>
      </c>
      <c r="L59" s="177">
        <f t="shared" si="21"/>
        <v>0</v>
      </c>
      <c r="M59" s="177">
        <f t="shared" si="22"/>
        <v>0</v>
      </c>
      <c r="N59" s="177">
        <f t="shared" si="23"/>
        <v>0</v>
      </c>
      <c r="O59" s="177">
        <f t="shared" si="24"/>
        <v>0</v>
      </c>
    </row>
    <row r="60" spans="1:15">
      <c r="A60" t="s">
        <v>164</v>
      </c>
      <c r="B60" s="177"/>
      <c r="C60" s="177">
        <f>C30*C21</f>
        <v>0</v>
      </c>
      <c r="D60" s="177">
        <f t="shared" si="13"/>
        <v>0</v>
      </c>
      <c r="E60" s="177">
        <f t="shared" si="14"/>
        <v>0</v>
      </c>
      <c r="F60" s="177">
        <f t="shared" si="15"/>
        <v>0</v>
      </c>
      <c r="G60" s="213">
        <f t="shared" si="16"/>
        <v>0</v>
      </c>
      <c r="H60" s="177">
        <f t="shared" si="17"/>
        <v>0</v>
      </c>
      <c r="I60" s="177">
        <f t="shared" si="18"/>
        <v>0</v>
      </c>
      <c r="J60" s="177">
        <f t="shared" si="19"/>
        <v>0</v>
      </c>
      <c r="K60" s="177">
        <f t="shared" si="20"/>
        <v>0</v>
      </c>
      <c r="L60" s="177">
        <f t="shared" si="21"/>
        <v>0</v>
      </c>
      <c r="M60" s="177">
        <f t="shared" si="22"/>
        <v>0</v>
      </c>
      <c r="N60" s="177">
        <f t="shared" si="23"/>
        <v>0</v>
      </c>
      <c r="O60" s="177">
        <f t="shared" si="24"/>
        <v>0</v>
      </c>
    </row>
    <row r="61" spans="1:15">
      <c r="A61" t="s">
        <v>163</v>
      </c>
      <c r="B61" s="177"/>
      <c r="C61" s="177">
        <f>C31*C22</f>
        <v>0</v>
      </c>
      <c r="D61" s="177">
        <f t="shared" si="13"/>
        <v>0</v>
      </c>
      <c r="E61" s="177">
        <f t="shared" si="14"/>
        <v>0</v>
      </c>
      <c r="F61" s="177">
        <f t="shared" si="15"/>
        <v>0</v>
      </c>
      <c r="G61" s="213">
        <f t="shared" si="16"/>
        <v>0</v>
      </c>
      <c r="H61" s="177">
        <f t="shared" si="17"/>
        <v>0</v>
      </c>
      <c r="I61" s="177">
        <f t="shared" si="18"/>
        <v>0</v>
      </c>
      <c r="J61" s="177">
        <f t="shared" si="19"/>
        <v>0</v>
      </c>
      <c r="K61" s="177">
        <f t="shared" si="20"/>
        <v>0</v>
      </c>
      <c r="L61" s="177">
        <f t="shared" si="21"/>
        <v>0</v>
      </c>
      <c r="M61" s="177">
        <f t="shared" si="22"/>
        <v>0</v>
      </c>
      <c r="N61" s="177">
        <f t="shared" si="23"/>
        <v>0</v>
      </c>
      <c r="O61" s="177">
        <f t="shared" si="24"/>
        <v>0</v>
      </c>
    </row>
    <row r="62" spans="1:15">
      <c r="A62" s="60" t="s">
        <v>162</v>
      </c>
      <c r="B62" s="177"/>
      <c r="C62" s="177"/>
      <c r="D62" s="177"/>
      <c r="E62" s="177"/>
      <c r="F62" s="177"/>
      <c r="G62" s="213"/>
      <c r="H62" s="177">
        <f t="shared" ref="H62:O62" si="25">SUM(H56:H61)</f>
        <v>4022.2222222222222</v>
      </c>
      <c r="I62" s="177">
        <f t="shared" si="25"/>
        <v>6522.6666666666661</v>
      </c>
      <c r="J62" s="177">
        <f t="shared" si="25"/>
        <v>4031.5555555555557</v>
      </c>
      <c r="K62" s="177">
        <f t="shared" si="25"/>
        <v>4963.5555555555557</v>
      </c>
      <c r="L62" s="177">
        <f t="shared" si="25"/>
        <v>640</v>
      </c>
      <c r="M62" s="177">
        <f t="shared" si="25"/>
        <v>3240</v>
      </c>
      <c r="N62" s="177">
        <f t="shared" si="25"/>
        <v>1780</v>
      </c>
      <c r="O62" s="177">
        <f t="shared" si="25"/>
        <v>640</v>
      </c>
    </row>
    <row r="63" spans="1:15">
      <c r="A63" s="60" t="s">
        <v>139</v>
      </c>
      <c r="B63" s="211"/>
      <c r="C63" s="211"/>
      <c r="D63" s="211"/>
      <c r="E63" s="211"/>
      <c r="F63" s="211"/>
      <c r="G63" s="212"/>
      <c r="H63" s="211">
        <f t="shared" ref="H63:O63" si="26">SUM(H55:H61)</f>
        <v>10272.222222222223</v>
      </c>
      <c r="I63" s="211">
        <f t="shared" si="26"/>
        <v>13922.666666666666</v>
      </c>
      <c r="J63" s="211">
        <f t="shared" si="26"/>
        <v>9531.5555555555547</v>
      </c>
      <c r="K63" s="211">
        <f t="shared" si="26"/>
        <v>12303.555555555555</v>
      </c>
      <c r="L63" s="211">
        <f t="shared" si="26"/>
        <v>9100</v>
      </c>
      <c r="M63" s="211">
        <f t="shared" si="26"/>
        <v>12580</v>
      </c>
      <c r="N63" s="211">
        <f t="shared" si="26"/>
        <v>22510</v>
      </c>
      <c r="O63" s="211">
        <f t="shared" si="26"/>
        <v>16780</v>
      </c>
    </row>
  </sheetData>
  <mergeCells count="2">
    <mergeCell ref="B24:C24"/>
    <mergeCell ref="D24:E24"/>
  </mergeCells>
  <pageMargins left="0.7" right="0.7" top="0.78740157499999996" bottom="0.78740157499999996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F163-7B45-4B4E-BE1A-A63A21C1879A}">
  <sheetPr>
    <tabColor rgb="FFFFC000"/>
  </sheetPr>
  <dimension ref="A3:S122"/>
  <sheetViews>
    <sheetView zoomScale="117" workbookViewId="0">
      <selection activeCell="E9" sqref="E9"/>
    </sheetView>
  </sheetViews>
  <sheetFormatPr baseColWidth="10" defaultRowHeight="15.75"/>
  <cols>
    <col min="2" max="2" width="13" bestFit="1" customWidth="1"/>
    <col min="3" max="4" width="12" bestFit="1" customWidth="1"/>
    <col min="5" max="5" width="12.25" bestFit="1" customWidth="1"/>
    <col min="6" max="7" width="12" bestFit="1" customWidth="1"/>
    <col min="8" max="8" width="15.75" bestFit="1" customWidth="1"/>
    <col min="9" max="9" width="12.25" bestFit="1" customWidth="1"/>
    <col min="10" max="14" width="12" bestFit="1" customWidth="1"/>
    <col min="15" max="15" width="13" bestFit="1" customWidth="1"/>
  </cols>
  <sheetData>
    <row r="3" spans="1:19">
      <c r="A3" s="60" t="s">
        <v>179</v>
      </c>
    </row>
    <row r="5" spans="1:19">
      <c r="A5" s="224" t="s">
        <v>178</v>
      </c>
      <c r="B5" s="223"/>
      <c r="C5" s="223"/>
      <c r="D5" s="223"/>
    </row>
    <row r="7" spans="1:19">
      <c r="A7" s="233"/>
      <c r="B7" s="232" t="s">
        <v>171</v>
      </c>
      <c r="C7" s="232"/>
      <c r="D7" s="232"/>
      <c r="E7" s="232"/>
      <c r="F7" s="232"/>
      <c r="G7" s="234"/>
      <c r="H7" s="233" t="s">
        <v>170</v>
      </c>
      <c r="I7" s="232"/>
      <c r="J7" s="232"/>
      <c r="K7" s="232"/>
      <c r="L7" s="232"/>
      <c r="M7" s="232"/>
      <c r="N7" s="232"/>
      <c r="O7" s="231"/>
      <c r="P7" s="232"/>
    </row>
    <row r="8" spans="1:19">
      <c r="A8" s="217"/>
      <c r="B8" s="216">
        <v>1</v>
      </c>
      <c r="C8" s="216">
        <v>2</v>
      </c>
      <c r="D8" s="216">
        <v>3</v>
      </c>
      <c r="E8" s="216">
        <v>4</v>
      </c>
      <c r="F8" s="216">
        <v>5</v>
      </c>
      <c r="G8" s="218">
        <v>6</v>
      </c>
      <c r="H8" s="217">
        <v>7</v>
      </c>
      <c r="I8" s="216">
        <v>8</v>
      </c>
      <c r="J8" s="216">
        <v>9</v>
      </c>
      <c r="K8" s="216">
        <v>10</v>
      </c>
      <c r="L8" s="216">
        <v>11</v>
      </c>
      <c r="M8" s="216">
        <v>12</v>
      </c>
      <c r="N8" s="216">
        <v>13</v>
      </c>
      <c r="O8" s="230">
        <v>14</v>
      </c>
      <c r="P8" s="216"/>
    </row>
    <row r="9" spans="1:19">
      <c r="A9" s="229" t="s">
        <v>172</v>
      </c>
      <c r="B9" s="226">
        <v>2000</v>
      </c>
      <c r="C9" s="226">
        <v>5000</v>
      </c>
      <c r="D9" s="226">
        <v>1000</v>
      </c>
      <c r="E9" s="226">
        <v>10000</v>
      </c>
      <c r="F9" s="226"/>
      <c r="G9" s="228"/>
      <c r="H9" s="227">
        <v>10000</v>
      </c>
      <c r="I9" s="226">
        <v>20000</v>
      </c>
      <c r="J9" s="226"/>
      <c r="K9" s="226"/>
      <c r="L9" s="226"/>
      <c r="M9" s="226"/>
      <c r="N9" s="226"/>
      <c r="O9" s="225"/>
      <c r="P9" s="252"/>
    </row>
    <row r="13" spans="1:19">
      <c r="A13" s="224" t="s">
        <v>177</v>
      </c>
      <c r="B13" s="224"/>
      <c r="C13" s="223"/>
    </row>
    <row r="15" spans="1:19">
      <c r="A15" s="220"/>
      <c r="B15" s="220" t="s">
        <v>171</v>
      </c>
      <c r="C15" s="220"/>
      <c r="D15" s="220"/>
      <c r="E15" s="220"/>
      <c r="F15" s="220"/>
      <c r="G15" s="222"/>
      <c r="H15" s="221" t="s">
        <v>170</v>
      </c>
      <c r="I15" s="220"/>
      <c r="J15" s="220"/>
      <c r="K15" s="220"/>
      <c r="L15" s="220"/>
      <c r="M15" s="220"/>
      <c r="N15" s="220"/>
      <c r="O15" s="220"/>
      <c r="Q15" s="60" t="s">
        <v>183</v>
      </c>
      <c r="R15" s="330" t="s">
        <v>187</v>
      </c>
      <c r="S15" s="330"/>
    </row>
    <row r="16" spans="1:19">
      <c r="A16" s="216"/>
      <c r="B16" s="219">
        <v>1</v>
      </c>
      <c r="C16" s="219">
        <v>2</v>
      </c>
      <c r="D16" s="219">
        <v>3</v>
      </c>
      <c r="E16" s="219">
        <v>4</v>
      </c>
      <c r="F16" s="219">
        <v>5</v>
      </c>
      <c r="G16" s="251">
        <v>6</v>
      </c>
      <c r="H16" s="250">
        <v>7</v>
      </c>
      <c r="I16" s="219">
        <v>8</v>
      </c>
      <c r="J16" s="219">
        <v>9</v>
      </c>
      <c r="K16" s="219">
        <v>10</v>
      </c>
      <c r="L16" s="219">
        <v>11</v>
      </c>
      <c r="M16" s="219">
        <v>12</v>
      </c>
      <c r="N16" s="219">
        <v>13</v>
      </c>
      <c r="O16" s="249">
        <v>14</v>
      </c>
      <c r="Q16" s="215"/>
      <c r="R16" s="60" t="s">
        <v>139</v>
      </c>
      <c r="S16" s="60" t="s">
        <v>173</v>
      </c>
    </row>
    <row r="17" spans="1:19">
      <c r="A17" s="219">
        <v>1</v>
      </c>
      <c r="B17" s="219"/>
      <c r="C17" s="216">
        <v>10</v>
      </c>
      <c r="D17" s="216">
        <v>5</v>
      </c>
      <c r="E17" s="216">
        <v>5</v>
      </c>
      <c r="F17" s="216"/>
      <c r="G17" s="218"/>
      <c r="H17" s="217">
        <v>10</v>
      </c>
      <c r="I17" s="216">
        <v>20</v>
      </c>
      <c r="J17" s="216"/>
      <c r="K17" s="216"/>
      <c r="L17" s="216"/>
      <c r="M17" s="216"/>
      <c r="N17" s="216"/>
      <c r="O17" s="216"/>
      <c r="Q17" t="s">
        <v>168</v>
      </c>
      <c r="R17" s="60">
        <f t="shared" ref="R17:R22" si="0">SUM(B17:O17)</f>
        <v>50</v>
      </c>
      <c r="S17" s="60">
        <f>IF(R17&gt;0,B29/R17,0)</f>
        <v>40</v>
      </c>
    </row>
    <row r="18" spans="1:19">
      <c r="A18" s="219">
        <v>2</v>
      </c>
      <c r="B18" s="216">
        <v>2</v>
      </c>
      <c r="C18" s="216"/>
      <c r="D18" s="216">
        <v>4</v>
      </c>
      <c r="E18" s="216">
        <v>2</v>
      </c>
      <c r="F18" s="216"/>
      <c r="G18" s="218"/>
      <c r="H18" s="217">
        <v>4</v>
      </c>
      <c r="I18" s="216">
        <v>8</v>
      </c>
      <c r="J18" s="216"/>
      <c r="K18" s="216"/>
      <c r="L18" s="216"/>
      <c r="M18" s="216"/>
      <c r="N18" s="216"/>
      <c r="O18" s="216"/>
      <c r="Q18" s="215" t="s">
        <v>167</v>
      </c>
      <c r="R18" s="60">
        <f t="shared" si="0"/>
        <v>20</v>
      </c>
      <c r="S18" s="60">
        <f>IF(R18&gt;0,C31/R18,0)</f>
        <v>270</v>
      </c>
    </row>
    <row r="19" spans="1:19">
      <c r="A19" s="219">
        <v>3</v>
      </c>
      <c r="B19" s="216"/>
      <c r="C19" s="216"/>
      <c r="D19" s="216"/>
      <c r="E19" s="216">
        <v>2</v>
      </c>
      <c r="F19" s="216"/>
      <c r="G19" s="218"/>
      <c r="H19" s="217">
        <v>4</v>
      </c>
      <c r="I19" s="216">
        <v>4</v>
      </c>
      <c r="J19" s="216"/>
      <c r="K19" s="216"/>
      <c r="L19" s="216"/>
      <c r="M19" s="216"/>
      <c r="N19" s="216"/>
      <c r="O19" s="216"/>
      <c r="Q19" t="s">
        <v>166</v>
      </c>
      <c r="R19" s="60">
        <f t="shared" si="0"/>
        <v>10</v>
      </c>
      <c r="S19" s="60">
        <f>IF(R19&gt;0,D33/R19,0)</f>
        <v>228</v>
      </c>
    </row>
    <row r="20" spans="1:19">
      <c r="A20" s="219">
        <v>4</v>
      </c>
      <c r="B20" s="216"/>
      <c r="C20" s="216"/>
      <c r="D20" s="216">
        <v>2</v>
      </c>
      <c r="E20" s="216"/>
      <c r="F20" s="216"/>
      <c r="G20" s="218"/>
      <c r="H20" s="217">
        <v>8</v>
      </c>
      <c r="I20" s="216">
        <v>10</v>
      </c>
      <c r="J20" s="216"/>
      <c r="K20" s="216"/>
      <c r="L20" s="216"/>
      <c r="M20" s="216"/>
      <c r="N20" s="216"/>
      <c r="O20" s="216"/>
      <c r="Q20" s="215" t="s">
        <v>165</v>
      </c>
      <c r="R20" s="60">
        <f t="shared" si="0"/>
        <v>20</v>
      </c>
      <c r="S20" s="60">
        <f>IF(R20&gt;0,E35/R20,0)</f>
        <v>559.79999999999995</v>
      </c>
    </row>
    <row r="21" spans="1:19">
      <c r="A21" s="219">
        <v>5</v>
      </c>
      <c r="B21" s="216"/>
      <c r="C21" s="216"/>
      <c r="D21" s="216"/>
      <c r="E21" s="216"/>
      <c r="F21" s="216"/>
      <c r="G21" s="218"/>
      <c r="H21" s="217"/>
      <c r="I21" s="216"/>
      <c r="J21" s="216"/>
      <c r="K21" s="216"/>
      <c r="L21" s="216"/>
      <c r="M21" s="216"/>
      <c r="N21" s="216"/>
      <c r="O21" s="216"/>
      <c r="Q21" t="s">
        <v>164</v>
      </c>
      <c r="R21" s="60">
        <f t="shared" si="0"/>
        <v>0</v>
      </c>
      <c r="S21" s="60">
        <f>IF(R21&gt;0,F37/R21,0)</f>
        <v>0</v>
      </c>
    </row>
    <row r="22" spans="1:19">
      <c r="A22" s="219">
        <v>6</v>
      </c>
      <c r="B22" s="216"/>
      <c r="C22" s="216"/>
      <c r="D22" s="216"/>
      <c r="E22" s="216"/>
      <c r="F22" s="216"/>
      <c r="G22" s="218"/>
      <c r="H22" s="217"/>
      <c r="I22" s="216"/>
      <c r="J22" s="216"/>
      <c r="K22" s="216"/>
      <c r="L22" s="216"/>
      <c r="M22" s="216"/>
      <c r="N22" s="216"/>
      <c r="O22" s="216"/>
      <c r="Q22" s="215" t="s">
        <v>163</v>
      </c>
      <c r="R22" s="60">
        <f t="shared" si="0"/>
        <v>0</v>
      </c>
      <c r="S22" s="60">
        <f>IF(R22&gt;0,G39/R22,0)</f>
        <v>0</v>
      </c>
    </row>
    <row r="25" spans="1:19">
      <c r="A25" s="60" t="s">
        <v>186</v>
      </c>
    </row>
    <row r="27" spans="1:19">
      <c r="B27" s="60" t="s">
        <v>171</v>
      </c>
      <c r="G27" s="214"/>
      <c r="H27" s="60" t="s">
        <v>170</v>
      </c>
      <c r="Q27" s="60" t="s">
        <v>183</v>
      </c>
      <c r="R27" s="330" t="s">
        <v>185</v>
      </c>
      <c r="S27" s="330"/>
    </row>
    <row r="28" spans="1:19">
      <c r="B28">
        <v>1</v>
      </c>
      <c r="C28">
        <v>2</v>
      </c>
      <c r="D28">
        <v>3</v>
      </c>
      <c r="E28">
        <v>4</v>
      </c>
      <c r="F28">
        <v>5</v>
      </c>
      <c r="G28" s="214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Q28" s="215"/>
      <c r="R28" s="60" t="s">
        <v>139</v>
      </c>
      <c r="S28" s="60" t="s">
        <v>173</v>
      </c>
    </row>
    <row r="29" spans="1:19">
      <c r="A29" s="60" t="s">
        <v>172</v>
      </c>
      <c r="B29" s="211">
        <f t="shared" ref="B29:O29" si="1">B9</f>
        <v>2000</v>
      </c>
      <c r="C29" s="211">
        <f t="shared" si="1"/>
        <v>5000</v>
      </c>
      <c r="D29" s="211">
        <f t="shared" si="1"/>
        <v>1000</v>
      </c>
      <c r="E29" s="211">
        <f t="shared" si="1"/>
        <v>10000</v>
      </c>
      <c r="F29" s="211">
        <f t="shared" si="1"/>
        <v>0</v>
      </c>
      <c r="G29" s="211">
        <f t="shared" si="1"/>
        <v>0</v>
      </c>
      <c r="H29" s="244">
        <f t="shared" si="1"/>
        <v>10000</v>
      </c>
      <c r="I29" s="211">
        <f t="shared" si="1"/>
        <v>20000</v>
      </c>
      <c r="J29" s="211">
        <f t="shared" si="1"/>
        <v>0</v>
      </c>
      <c r="K29" s="211">
        <f t="shared" si="1"/>
        <v>0</v>
      </c>
      <c r="L29" s="211">
        <f t="shared" si="1"/>
        <v>0</v>
      </c>
      <c r="M29" s="211">
        <f t="shared" si="1"/>
        <v>0</v>
      </c>
      <c r="N29" s="211">
        <f t="shared" si="1"/>
        <v>0</v>
      </c>
      <c r="O29" s="211">
        <f t="shared" si="1"/>
        <v>0</v>
      </c>
      <c r="Q29" t="s">
        <v>168</v>
      </c>
      <c r="R29" s="60">
        <f t="shared" ref="R29:R34" si="2">R17</f>
        <v>50</v>
      </c>
      <c r="S29" s="60">
        <f>IF(R29&gt;0,B48/R29,0)</f>
        <v>10.8</v>
      </c>
    </row>
    <row r="30" spans="1:19" ht="16.5" thickBot="1">
      <c r="A30" t="s">
        <v>168</v>
      </c>
      <c r="B30" s="239">
        <f>B29*(-1)</f>
        <v>-2000</v>
      </c>
      <c r="C30" s="177">
        <f>S17*C17</f>
        <v>400</v>
      </c>
      <c r="D30" s="177">
        <f>S17*D17</f>
        <v>200</v>
      </c>
      <c r="E30" s="177">
        <f>S17*E17</f>
        <v>200</v>
      </c>
      <c r="F30" s="177">
        <f>S17*F17</f>
        <v>0</v>
      </c>
      <c r="G30" s="177">
        <f>S17*G17</f>
        <v>0</v>
      </c>
      <c r="H30" s="238">
        <f>S17*H17</f>
        <v>400</v>
      </c>
      <c r="I30" s="177">
        <f>S17*I17</f>
        <v>800</v>
      </c>
      <c r="J30" s="177">
        <f>S17*J17</f>
        <v>0</v>
      </c>
      <c r="K30" s="177">
        <f>S17*K17</f>
        <v>0</v>
      </c>
      <c r="L30" s="177">
        <f>S17*L17</f>
        <v>0</v>
      </c>
      <c r="M30" s="177">
        <f>S17*M17</f>
        <v>0</v>
      </c>
      <c r="N30" s="177">
        <f>S17*N17</f>
        <v>0</v>
      </c>
      <c r="O30" s="177">
        <f>S17*O17</f>
        <v>0</v>
      </c>
      <c r="Q30" s="215" t="s">
        <v>167</v>
      </c>
      <c r="R30" s="60">
        <f t="shared" si="2"/>
        <v>20</v>
      </c>
      <c r="S30" s="60">
        <f>IF(R30&gt;0,C50/R30,0)</f>
        <v>5.4</v>
      </c>
    </row>
    <row r="31" spans="1:19">
      <c r="A31" s="208"/>
      <c r="B31" s="247">
        <f t="shared" ref="B31:O31" si="3">B29+B30</f>
        <v>0</v>
      </c>
      <c r="C31" s="247">
        <f t="shared" si="3"/>
        <v>5400</v>
      </c>
      <c r="D31" s="247">
        <f t="shared" si="3"/>
        <v>1200</v>
      </c>
      <c r="E31" s="247">
        <f t="shared" si="3"/>
        <v>10200</v>
      </c>
      <c r="F31" s="247">
        <f t="shared" si="3"/>
        <v>0</v>
      </c>
      <c r="G31" s="247">
        <f t="shared" si="3"/>
        <v>0</v>
      </c>
      <c r="H31" s="248">
        <f t="shared" si="3"/>
        <v>10400</v>
      </c>
      <c r="I31" s="247">
        <f t="shared" si="3"/>
        <v>20800</v>
      </c>
      <c r="J31" s="247">
        <f t="shared" si="3"/>
        <v>0</v>
      </c>
      <c r="K31" s="247">
        <f t="shared" si="3"/>
        <v>0</v>
      </c>
      <c r="L31" s="247">
        <f t="shared" si="3"/>
        <v>0</v>
      </c>
      <c r="M31" s="247">
        <f t="shared" si="3"/>
        <v>0</v>
      </c>
      <c r="N31" s="247">
        <f t="shared" si="3"/>
        <v>0</v>
      </c>
      <c r="O31" s="247">
        <f t="shared" si="3"/>
        <v>0</v>
      </c>
      <c r="Q31" t="s">
        <v>166</v>
      </c>
      <c r="R31" s="60">
        <f t="shared" si="2"/>
        <v>10</v>
      </c>
      <c r="S31" s="60">
        <f>IF(R31&gt;0,D52/R31,0)</f>
        <v>119.51999999999998</v>
      </c>
    </row>
    <row r="32" spans="1:19" ht="16.5" thickBot="1">
      <c r="A32" t="s">
        <v>167</v>
      </c>
      <c r="B32" s="177">
        <f>S18*B18</f>
        <v>540</v>
      </c>
      <c r="C32" s="239">
        <f>C31*(-1)</f>
        <v>-5400</v>
      </c>
      <c r="D32" s="177">
        <f>S18*D18</f>
        <v>1080</v>
      </c>
      <c r="E32" s="177">
        <f>S18*E18</f>
        <v>540</v>
      </c>
      <c r="F32" s="177">
        <f>S18*F18</f>
        <v>0</v>
      </c>
      <c r="G32" s="177">
        <f>S18*G18</f>
        <v>0</v>
      </c>
      <c r="H32" s="238">
        <f>S18*H18</f>
        <v>1080</v>
      </c>
      <c r="I32" s="177">
        <f>S18*I18</f>
        <v>2160</v>
      </c>
      <c r="J32" s="177">
        <f>S18*J18</f>
        <v>0</v>
      </c>
      <c r="K32" s="177">
        <f>S18*K18</f>
        <v>0</v>
      </c>
      <c r="L32" s="177">
        <f>S18*L18</f>
        <v>0</v>
      </c>
      <c r="M32" s="177">
        <f>S18*M18</f>
        <v>0</v>
      </c>
      <c r="N32" s="177">
        <f>S18*N18</f>
        <v>0</v>
      </c>
      <c r="O32" s="177">
        <f>S18*O18</f>
        <v>0</v>
      </c>
      <c r="Q32" s="215" t="s">
        <v>165</v>
      </c>
      <c r="R32" s="60">
        <f t="shared" si="2"/>
        <v>20</v>
      </c>
      <c r="S32" s="60">
        <f>IF(R32&gt;0,E54/R32,0)</f>
        <v>15.191999999999998</v>
      </c>
    </row>
    <row r="33" spans="1:19">
      <c r="A33" s="208"/>
      <c r="B33" s="247">
        <f t="shared" ref="B33:O33" si="4">B31+B32</f>
        <v>540</v>
      </c>
      <c r="C33" s="247">
        <f t="shared" si="4"/>
        <v>0</v>
      </c>
      <c r="D33" s="247">
        <f t="shared" si="4"/>
        <v>2280</v>
      </c>
      <c r="E33" s="247">
        <f t="shared" si="4"/>
        <v>10740</v>
      </c>
      <c r="F33" s="247">
        <f t="shared" si="4"/>
        <v>0</v>
      </c>
      <c r="G33" s="247">
        <f t="shared" si="4"/>
        <v>0</v>
      </c>
      <c r="H33" s="248">
        <f t="shared" si="4"/>
        <v>11480</v>
      </c>
      <c r="I33" s="247">
        <f t="shared" si="4"/>
        <v>22960</v>
      </c>
      <c r="J33" s="247">
        <f t="shared" si="4"/>
        <v>0</v>
      </c>
      <c r="K33" s="247">
        <f t="shared" si="4"/>
        <v>0</v>
      </c>
      <c r="L33" s="247">
        <f t="shared" si="4"/>
        <v>0</v>
      </c>
      <c r="M33" s="247">
        <f t="shared" si="4"/>
        <v>0</v>
      </c>
      <c r="N33" s="247">
        <f t="shared" si="4"/>
        <v>0</v>
      </c>
      <c r="O33" s="247">
        <f t="shared" si="4"/>
        <v>0</v>
      </c>
      <c r="Q33" t="s">
        <v>164</v>
      </c>
      <c r="R33" s="60">
        <f t="shared" si="2"/>
        <v>0</v>
      </c>
      <c r="S33" s="60">
        <f>IF(R33&gt;0,F56/R33,0)</f>
        <v>0</v>
      </c>
    </row>
    <row r="34" spans="1:19" ht="16.5" thickBot="1">
      <c r="A34" t="s">
        <v>166</v>
      </c>
      <c r="B34" s="177">
        <f>S19*B19</f>
        <v>0</v>
      </c>
      <c r="C34" s="177">
        <f>S19*C19</f>
        <v>0</v>
      </c>
      <c r="D34" s="239">
        <f>D33*(-1)</f>
        <v>-2280</v>
      </c>
      <c r="E34" s="177">
        <f>S19*E19</f>
        <v>456</v>
      </c>
      <c r="F34" s="177">
        <f>S19*F19</f>
        <v>0</v>
      </c>
      <c r="G34" s="213">
        <f>S19*G19</f>
        <v>0</v>
      </c>
      <c r="H34" s="177">
        <f>S19*H19</f>
        <v>912</v>
      </c>
      <c r="I34" s="177">
        <f>S19*I19</f>
        <v>912</v>
      </c>
      <c r="J34" s="177">
        <f>S19*J19</f>
        <v>0</v>
      </c>
      <c r="K34" s="177">
        <f>S19*K19</f>
        <v>0</v>
      </c>
      <c r="L34" s="177">
        <f>S19*L19</f>
        <v>0</v>
      </c>
      <c r="M34" s="177">
        <f>S19*M19</f>
        <v>0</v>
      </c>
      <c r="N34" s="177">
        <f>S19*N19</f>
        <v>0</v>
      </c>
      <c r="O34" s="177">
        <f>S19*O19</f>
        <v>0</v>
      </c>
      <c r="Q34" s="215" t="s">
        <v>163</v>
      </c>
      <c r="R34" s="60">
        <f t="shared" si="2"/>
        <v>0</v>
      </c>
      <c r="S34" s="60">
        <f>IF(R34&gt;0,G58/R34,0)</f>
        <v>0</v>
      </c>
    </row>
    <row r="35" spans="1:19">
      <c r="A35" s="208"/>
      <c r="B35" s="241">
        <f t="shared" ref="B35:O35" si="5">B33+B34</f>
        <v>540</v>
      </c>
      <c r="C35" s="241">
        <f t="shared" si="5"/>
        <v>0</v>
      </c>
      <c r="D35" s="241">
        <f t="shared" si="5"/>
        <v>0</v>
      </c>
      <c r="E35" s="241">
        <f t="shared" si="5"/>
        <v>11196</v>
      </c>
      <c r="F35" s="241">
        <f t="shared" si="5"/>
        <v>0</v>
      </c>
      <c r="G35" s="246">
        <f t="shared" si="5"/>
        <v>0</v>
      </c>
      <c r="H35" s="241">
        <f t="shared" si="5"/>
        <v>12392</v>
      </c>
      <c r="I35" s="241">
        <f t="shared" si="5"/>
        <v>23872</v>
      </c>
      <c r="J35" s="241">
        <f t="shared" si="5"/>
        <v>0</v>
      </c>
      <c r="K35" s="241">
        <f t="shared" si="5"/>
        <v>0</v>
      </c>
      <c r="L35" s="241">
        <f t="shared" si="5"/>
        <v>0</v>
      </c>
      <c r="M35" s="241">
        <f t="shared" si="5"/>
        <v>0</v>
      </c>
      <c r="N35" s="241">
        <f t="shared" si="5"/>
        <v>0</v>
      </c>
      <c r="O35" s="241">
        <f t="shared" si="5"/>
        <v>0</v>
      </c>
    </row>
    <row r="36" spans="1:19" ht="16.5" thickBot="1">
      <c r="A36" t="s">
        <v>165</v>
      </c>
      <c r="B36" s="177">
        <f>S20*B20</f>
        <v>0</v>
      </c>
      <c r="C36" s="177">
        <f>S20*C20</f>
        <v>0</v>
      </c>
      <c r="D36" s="177">
        <f>S20*D20</f>
        <v>1119.5999999999999</v>
      </c>
      <c r="E36" s="239">
        <f>E35*(-1)</f>
        <v>-11196</v>
      </c>
      <c r="F36" s="177">
        <f>S20*F20</f>
        <v>0</v>
      </c>
      <c r="G36" s="213">
        <f>S20*G20</f>
        <v>0</v>
      </c>
      <c r="H36" s="177">
        <f>S20*H20</f>
        <v>4478.3999999999996</v>
      </c>
      <c r="I36" s="177">
        <f>S20*I20</f>
        <v>5598</v>
      </c>
      <c r="J36" s="177">
        <f>S20*J20</f>
        <v>0</v>
      </c>
      <c r="K36" s="177">
        <f>S20*K20</f>
        <v>0</v>
      </c>
      <c r="L36" s="177">
        <f>S20*L20</f>
        <v>0</v>
      </c>
      <c r="M36" s="177">
        <f>S20*M20</f>
        <v>0</v>
      </c>
      <c r="N36" s="177">
        <f>S20*N20</f>
        <v>0</v>
      </c>
      <c r="O36" s="177">
        <f>S20*O20</f>
        <v>0</v>
      </c>
    </row>
    <row r="37" spans="1:19">
      <c r="A37" s="243"/>
      <c r="B37" s="241">
        <f t="shared" ref="B37:O37" si="6">B35+B36</f>
        <v>540</v>
      </c>
      <c r="C37" s="241">
        <f t="shared" si="6"/>
        <v>0</v>
      </c>
      <c r="D37" s="241">
        <f t="shared" si="6"/>
        <v>1119.5999999999999</v>
      </c>
      <c r="E37" s="241">
        <f t="shared" si="6"/>
        <v>0</v>
      </c>
      <c r="F37" s="241">
        <f t="shared" si="6"/>
        <v>0</v>
      </c>
      <c r="G37" s="241">
        <f t="shared" si="6"/>
        <v>0</v>
      </c>
      <c r="H37" s="242">
        <f t="shared" si="6"/>
        <v>16870.400000000001</v>
      </c>
      <c r="I37" s="241">
        <f t="shared" si="6"/>
        <v>29470</v>
      </c>
      <c r="J37" s="241">
        <f t="shared" si="6"/>
        <v>0</v>
      </c>
      <c r="K37" s="241">
        <f t="shared" si="6"/>
        <v>0</v>
      </c>
      <c r="L37" s="241">
        <f t="shared" si="6"/>
        <v>0</v>
      </c>
      <c r="M37" s="241">
        <f t="shared" si="6"/>
        <v>0</v>
      </c>
      <c r="N37" s="241">
        <f t="shared" si="6"/>
        <v>0</v>
      </c>
      <c r="O37" s="241">
        <f t="shared" si="6"/>
        <v>0</v>
      </c>
    </row>
    <row r="38" spans="1:19" ht="16.5" thickBot="1">
      <c r="A38" t="s">
        <v>164</v>
      </c>
      <c r="B38" s="177">
        <f>S21*B21</f>
        <v>0</v>
      </c>
      <c r="C38" s="177">
        <f>S21*C21</f>
        <v>0</v>
      </c>
      <c r="D38" s="177">
        <f>S21*D21</f>
        <v>0</v>
      </c>
      <c r="E38" s="177">
        <f>S21*E21</f>
        <v>0</v>
      </c>
      <c r="F38" s="239">
        <f>F37*(-1)</f>
        <v>0</v>
      </c>
      <c r="G38" s="177">
        <f>S21*G21</f>
        <v>0</v>
      </c>
      <c r="H38" s="238">
        <f>S21*H21</f>
        <v>0</v>
      </c>
      <c r="I38" s="177">
        <f>S21*I21</f>
        <v>0</v>
      </c>
      <c r="J38" s="177">
        <f>S21*J21</f>
        <v>0</v>
      </c>
      <c r="K38" s="177">
        <f>S21*K21</f>
        <v>0</v>
      </c>
      <c r="L38" s="177">
        <f>S21*L21</f>
        <v>0</v>
      </c>
      <c r="M38" s="177">
        <f>S21*M21</f>
        <v>0</v>
      </c>
      <c r="N38" s="177">
        <f>S21*N21</f>
        <v>0</v>
      </c>
      <c r="O38" s="177">
        <f>S21*O21</f>
        <v>0</v>
      </c>
    </row>
    <row r="39" spans="1:19">
      <c r="A39" s="243"/>
      <c r="B39" s="241">
        <f t="shared" ref="B39:O39" si="7">B37+B38</f>
        <v>540</v>
      </c>
      <c r="C39" s="241">
        <f t="shared" si="7"/>
        <v>0</v>
      </c>
      <c r="D39" s="241">
        <f t="shared" si="7"/>
        <v>1119.5999999999999</v>
      </c>
      <c r="E39" s="241">
        <f t="shared" si="7"/>
        <v>0</v>
      </c>
      <c r="F39" s="241">
        <f t="shared" si="7"/>
        <v>0</v>
      </c>
      <c r="G39" s="241">
        <f t="shared" si="7"/>
        <v>0</v>
      </c>
      <c r="H39" s="242">
        <f t="shared" si="7"/>
        <v>16870.400000000001</v>
      </c>
      <c r="I39" s="241">
        <f t="shared" si="7"/>
        <v>29470</v>
      </c>
      <c r="J39" s="241">
        <f t="shared" si="7"/>
        <v>0</v>
      </c>
      <c r="K39" s="241">
        <f t="shared" si="7"/>
        <v>0</v>
      </c>
      <c r="L39" s="241">
        <f t="shared" si="7"/>
        <v>0</v>
      </c>
      <c r="M39" s="241">
        <f t="shared" si="7"/>
        <v>0</v>
      </c>
      <c r="N39" s="241">
        <f t="shared" si="7"/>
        <v>0</v>
      </c>
      <c r="O39" s="241">
        <f t="shared" si="7"/>
        <v>0</v>
      </c>
    </row>
    <row r="40" spans="1:19" ht="16.5" thickBot="1">
      <c r="A40" t="s">
        <v>163</v>
      </c>
      <c r="B40" s="177">
        <f>S22*B22</f>
        <v>0</v>
      </c>
      <c r="C40" s="177">
        <f>S22*C22</f>
        <v>0</v>
      </c>
      <c r="D40" s="177">
        <f>S22*D22</f>
        <v>0</v>
      </c>
      <c r="E40" s="177">
        <f>S22*E22</f>
        <v>0</v>
      </c>
      <c r="F40" s="177">
        <f>S22*F22</f>
        <v>0</v>
      </c>
      <c r="G40" s="239">
        <f>G39*(-1)</f>
        <v>0</v>
      </c>
      <c r="H40" s="238">
        <f>S22*H22</f>
        <v>0</v>
      </c>
      <c r="I40" s="177">
        <f>S22*I22</f>
        <v>0</v>
      </c>
      <c r="J40" s="177">
        <f>S22*J22</f>
        <v>0</v>
      </c>
      <c r="K40" s="177">
        <f>S22*K22</f>
        <v>0</v>
      </c>
      <c r="L40" s="177">
        <f>S22*L22</f>
        <v>0</v>
      </c>
      <c r="M40" s="177">
        <f>S22*M22</f>
        <v>0</v>
      </c>
      <c r="N40" s="177">
        <f>S22*N22</f>
        <v>0</v>
      </c>
      <c r="O40" s="177">
        <f>S22*O22</f>
        <v>0</v>
      </c>
    </row>
    <row r="41" spans="1:19" ht="17.25" thickTop="1" thickBot="1">
      <c r="A41" s="237" t="s">
        <v>180</v>
      </c>
      <c r="B41" s="235">
        <f t="shared" ref="B41:O41" si="8">B39+B40</f>
        <v>540</v>
      </c>
      <c r="C41" s="235">
        <f t="shared" si="8"/>
        <v>0</v>
      </c>
      <c r="D41" s="235">
        <f t="shared" si="8"/>
        <v>1119.5999999999999</v>
      </c>
      <c r="E41" s="235">
        <f t="shared" si="8"/>
        <v>0</v>
      </c>
      <c r="F41" s="235">
        <f t="shared" si="8"/>
        <v>0</v>
      </c>
      <c r="G41" s="235">
        <f t="shared" si="8"/>
        <v>0</v>
      </c>
      <c r="H41" s="236">
        <f t="shared" si="8"/>
        <v>16870.400000000001</v>
      </c>
      <c r="I41" s="235">
        <f t="shared" si="8"/>
        <v>29470</v>
      </c>
      <c r="J41" s="235">
        <f t="shared" si="8"/>
        <v>0</v>
      </c>
      <c r="K41" s="235">
        <f t="shared" si="8"/>
        <v>0</v>
      </c>
      <c r="L41" s="235">
        <f t="shared" si="8"/>
        <v>0</v>
      </c>
      <c r="M41" s="235">
        <f t="shared" si="8"/>
        <v>0</v>
      </c>
      <c r="N41" s="235">
        <f t="shared" si="8"/>
        <v>0</v>
      </c>
      <c r="O41" s="235">
        <f t="shared" si="8"/>
        <v>0</v>
      </c>
    </row>
    <row r="42" spans="1:19" ht="16.5" thickTop="1"/>
    <row r="44" spans="1:19">
      <c r="A44" s="60" t="s">
        <v>184</v>
      </c>
    </row>
    <row r="46" spans="1:19">
      <c r="B46" s="60" t="s">
        <v>171</v>
      </c>
      <c r="G46" s="214"/>
      <c r="H46" s="60" t="s">
        <v>170</v>
      </c>
      <c r="Q46" s="60" t="s">
        <v>183</v>
      </c>
      <c r="R46" s="330" t="s">
        <v>182</v>
      </c>
      <c r="S46" s="330"/>
    </row>
    <row r="47" spans="1:19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 s="245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Q47" s="215"/>
      <c r="R47" s="60" t="s">
        <v>139</v>
      </c>
      <c r="S47" s="60" t="s">
        <v>173</v>
      </c>
    </row>
    <row r="48" spans="1:19">
      <c r="A48" s="60" t="s">
        <v>172</v>
      </c>
      <c r="B48" s="211">
        <f t="shared" ref="B48:O48" si="9">B41</f>
        <v>540</v>
      </c>
      <c r="C48" s="211">
        <f t="shared" si="9"/>
        <v>0</v>
      </c>
      <c r="D48" s="211">
        <f t="shared" si="9"/>
        <v>1119.5999999999999</v>
      </c>
      <c r="E48" s="211">
        <f t="shared" si="9"/>
        <v>0</v>
      </c>
      <c r="F48" s="211">
        <f t="shared" si="9"/>
        <v>0</v>
      </c>
      <c r="G48" s="211">
        <f t="shared" si="9"/>
        <v>0</v>
      </c>
      <c r="H48" s="244">
        <f t="shared" si="9"/>
        <v>16870.400000000001</v>
      </c>
      <c r="I48" s="211">
        <f t="shared" si="9"/>
        <v>29470</v>
      </c>
      <c r="J48" s="211">
        <f t="shared" si="9"/>
        <v>0</v>
      </c>
      <c r="K48" s="211">
        <f t="shared" si="9"/>
        <v>0</v>
      </c>
      <c r="L48" s="211">
        <f t="shared" si="9"/>
        <v>0</v>
      </c>
      <c r="M48" s="211">
        <f t="shared" si="9"/>
        <v>0</v>
      </c>
      <c r="N48" s="211">
        <f t="shared" si="9"/>
        <v>0</v>
      </c>
      <c r="O48" s="211">
        <f t="shared" si="9"/>
        <v>0</v>
      </c>
      <c r="Q48" t="s">
        <v>168</v>
      </c>
      <c r="R48" s="60">
        <f t="shared" ref="R48:R53" si="10">R29</f>
        <v>50</v>
      </c>
      <c r="S48" s="60">
        <f>IF(R48&gt;0,B67/R48,0)</f>
        <v>0.21600000000000003</v>
      </c>
    </row>
    <row r="49" spans="1:19" ht="16.5" thickBot="1">
      <c r="A49" t="s">
        <v>168</v>
      </c>
      <c r="B49" s="239">
        <f>B48*(-1)</f>
        <v>-540</v>
      </c>
      <c r="C49" s="177">
        <f>S29*C17</f>
        <v>108</v>
      </c>
      <c r="D49" s="177">
        <f>S29*D17</f>
        <v>54</v>
      </c>
      <c r="E49" s="177">
        <f>S29*E17</f>
        <v>54</v>
      </c>
      <c r="F49" s="177">
        <f>S29*F17</f>
        <v>0</v>
      </c>
      <c r="G49" s="177">
        <f>S29*G17</f>
        <v>0</v>
      </c>
      <c r="H49" s="238">
        <f>S29*H17</f>
        <v>108</v>
      </c>
      <c r="I49" s="177">
        <f>S29*I17</f>
        <v>216</v>
      </c>
      <c r="J49" s="177">
        <f>S29*J17</f>
        <v>0</v>
      </c>
      <c r="K49" s="177">
        <f>S29*K17</f>
        <v>0</v>
      </c>
      <c r="L49" s="177">
        <f>S29*L17</f>
        <v>0</v>
      </c>
      <c r="M49" s="177">
        <f>S29*M17</f>
        <v>0</v>
      </c>
      <c r="N49" s="177">
        <f>S29*N17</f>
        <v>0</v>
      </c>
      <c r="O49" s="177">
        <f>S29*O17</f>
        <v>0</v>
      </c>
      <c r="Q49" s="215" t="s">
        <v>167</v>
      </c>
      <c r="R49" s="60">
        <f t="shared" si="10"/>
        <v>20</v>
      </c>
      <c r="S49" s="60">
        <f>IF(R49&gt;0,C69/R49,0)</f>
        <v>0.10800000000000001</v>
      </c>
    </row>
    <row r="50" spans="1:19">
      <c r="A50" s="208"/>
      <c r="B50" s="241">
        <f t="shared" ref="B50:O50" si="11">B48+B49</f>
        <v>0</v>
      </c>
      <c r="C50" s="241">
        <f t="shared" si="11"/>
        <v>108</v>
      </c>
      <c r="D50" s="241">
        <f t="shared" si="11"/>
        <v>1173.5999999999999</v>
      </c>
      <c r="E50" s="241">
        <f t="shared" si="11"/>
        <v>54</v>
      </c>
      <c r="F50" s="241">
        <f t="shared" si="11"/>
        <v>0</v>
      </c>
      <c r="G50" s="241">
        <f t="shared" si="11"/>
        <v>0</v>
      </c>
      <c r="H50" s="242">
        <f t="shared" si="11"/>
        <v>16978.400000000001</v>
      </c>
      <c r="I50" s="241">
        <f t="shared" si="11"/>
        <v>29686</v>
      </c>
      <c r="J50" s="241">
        <f t="shared" si="11"/>
        <v>0</v>
      </c>
      <c r="K50" s="241">
        <f t="shared" si="11"/>
        <v>0</v>
      </c>
      <c r="L50" s="241">
        <f t="shared" si="11"/>
        <v>0</v>
      </c>
      <c r="M50" s="241">
        <f t="shared" si="11"/>
        <v>0</v>
      </c>
      <c r="N50" s="241">
        <f t="shared" si="11"/>
        <v>0</v>
      </c>
      <c r="O50" s="241">
        <f t="shared" si="11"/>
        <v>0</v>
      </c>
      <c r="Q50" t="s">
        <v>166</v>
      </c>
      <c r="R50" s="60">
        <f t="shared" si="10"/>
        <v>10</v>
      </c>
      <c r="S50" s="60">
        <f>IF(R50&gt;0,D71/R50,0)</f>
        <v>3.1895999999999995</v>
      </c>
    </row>
    <row r="51" spans="1:19" ht="16.5" thickBot="1">
      <c r="A51" t="s">
        <v>167</v>
      </c>
      <c r="B51" s="240">
        <f>S30*B18</f>
        <v>10.8</v>
      </c>
      <c r="C51" s="239">
        <f>C50*(-1)</f>
        <v>-108</v>
      </c>
      <c r="D51" s="177">
        <f>S30*D18</f>
        <v>21.6</v>
      </c>
      <c r="E51" s="177">
        <f>S30*E18</f>
        <v>10.8</v>
      </c>
      <c r="F51" s="177">
        <f>S30*F18</f>
        <v>0</v>
      </c>
      <c r="G51" s="177">
        <f>S30*G18</f>
        <v>0</v>
      </c>
      <c r="H51" s="238">
        <f>S30*H18</f>
        <v>21.6</v>
      </c>
      <c r="I51" s="177">
        <f>S30*I18</f>
        <v>43.2</v>
      </c>
      <c r="J51" s="177">
        <f>S30*J18</f>
        <v>0</v>
      </c>
      <c r="K51" s="177">
        <f>S30*K18</f>
        <v>0</v>
      </c>
      <c r="L51" s="177">
        <f>S30*L18</f>
        <v>0</v>
      </c>
      <c r="M51" s="177">
        <f>S30*M18</f>
        <v>0</v>
      </c>
      <c r="N51" s="177">
        <f>S30*N18</f>
        <v>0</v>
      </c>
      <c r="O51" s="177">
        <f>S30*O18</f>
        <v>0</v>
      </c>
      <c r="Q51" s="215" t="s">
        <v>165</v>
      </c>
      <c r="R51" s="60">
        <f t="shared" si="10"/>
        <v>20</v>
      </c>
      <c r="S51" s="60">
        <f>IF(R51&gt;0,E73/R51,0)</f>
        <v>0.38375999999999999</v>
      </c>
    </row>
    <row r="52" spans="1:19">
      <c r="A52" s="208"/>
      <c r="B52" s="241">
        <f t="shared" ref="B52:O52" si="12">B50+B51</f>
        <v>10.8</v>
      </c>
      <c r="C52" s="241">
        <f t="shared" si="12"/>
        <v>0</v>
      </c>
      <c r="D52" s="241">
        <f t="shared" si="12"/>
        <v>1195.1999999999998</v>
      </c>
      <c r="E52" s="241">
        <f t="shared" si="12"/>
        <v>64.8</v>
      </c>
      <c r="F52" s="241">
        <f t="shared" si="12"/>
        <v>0</v>
      </c>
      <c r="G52" s="241">
        <f t="shared" si="12"/>
        <v>0</v>
      </c>
      <c r="H52" s="242">
        <f t="shared" si="12"/>
        <v>17000</v>
      </c>
      <c r="I52" s="241">
        <f t="shared" si="12"/>
        <v>29729.200000000001</v>
      </c>
      <c r="J52" s="241">
        <f t="shared" si="12"/>
        <v>0</v>
      </c>
      <c r="K52" s="241">
        <f t="shared" si="12"/>
        <v>0</v>
      </c>
      <c r="L52" s="241">
        <f t="shared" si="12"/>
        <v>0</v>
      </c>
      <c r="M52" s="241">
        <f t="shared" si="12"/>
        <v>0</v>
      </c>
      <c r="N52" s="241">
        <f t="shared" si="12"/>
        <v>0</v>
      </c>
      <c r="O52" s="241">
        <f t="shared" si="12"/>
        <v>0</v>
      </c>
      <c r="Q52" t="s">
        <v>164</v>
      </c>
      <c r="R52" s="60">
        <f t="shared" si="10"/>
        <v>0</v>
      </c>
      <c r="S52" s="60">
        <f>IF(R52&gt;0,F75/R52,0)</f>
        <v>0</v>
      </c>
    </row>
    <row r="53" spans="1:19" ht="16.5" thickBot="1">
      <c r="A53" t="s">
        <v>166</v>
      </c>
      <c r="B53" s="240">
        <f>S31*B19</f>
        <v>0</v>
      </c>
      <c r="C53" s="177">
        <f>S31*C19</f>
        <v>0</v>
      </c>
      <c r="D53" s="239">
        <f>D52*(-1)</f>
        <v>-1195.1999999999998</v>
      </c>
      <c r="E53" s="177">
        <f>S31*E19</f>
        <v>239.03999999999996</v>
      </c>
      <c r="F53" s="177">
        <f>S31*F19</f>
        <v>0</v>
      </c>
      <c r="G53" s="177">
        <f>S31*G19</f>
        <v>0</v>
      </c>
      <c r="H53" s="238">
        <f>S31*H19</f>
        <v>478.07999999999993</v>
      </c>
      <c r="I53" s="177">
        <f>S31*I19</f>
        <v>478.07999999999993</v>
      </c>
      <c r="J53" s="177">
        <f>S31*J19</f>
        <v>0</v>
      </c>
      <c r="K53" s="177">
        <f>S31*K19</f>
        <v>0</v>
      </c>
      <c r="L53" s="177">
        <f>S31*L19</f>
        <v>0</v>
      </c>
      <c r="M53" s="177">
        <f>S31*M19</f>
        <v>0</v>
      </c>
      <c r="N53" s="177">
        <f>S31*N19</f>
        <v>0</v>
      </c>
      <c r="O53" s="177">
        <f>S31*O19</f>
        <v>0</v>
      </c>
      <c r="Q53" s="215" t="s">
        <v>163</v>
      </c>
      <c r="R53" s="60">
        <f t="shared" si="10"/>
        <v>0</v>
      </c>
      <c r="S53" s="60">
        <f>IF(R53&gt;0,G77/R53,0)</f>
        <v>0</v>
      </c>
    </row>
    <row r="54" spans="1:19">
      <c r="A54" s="208"/>
      <c r="B54" s="241">
        <f t="shared" ref="B54:O54" si="13">B52+B53</f>
        <v>10.8</v>
      </c>
      <c r="C54" s="241">
        <f t="shared" si="13"/>
        <v>0</v>
      </c>
      <c r="D54" s="241">
        <f t="shared" si="13"/>
        <v>0</v>
      </c>
      <c r="E54" s="241">
        <f t="shared" si="13"/>
        <v>303.83999999999997</v>
      </c>
      <c r="F54" s="241">
        <f t="shared" si="13"/>
        <v>0</v>
      </c>
      <c r="G54" s="241">
        <f t="shared" si="13"/>
        <v>0</v>
      </c>
      <c r="H54" s="242">
        <f t="shared" si="13"/>
        <v>17478.080000000002</v>
      </c>
      <c r="I54" s="241">
        <f t="shared" si="13"/>
        <v>30207.279999999999</v>
      </c>
      <c r="J54" s="241">
        <f t="shared" si="13"/>
        <v>0</v>
      </c>
      <c r="K54" s="241">
        <f t="shared" si="13"/>
        <v>0</v>
      </c>
      <c r="L54" s="241">
        <f t="shared" si="13"/>
        <v>0</v>
      </c>
      <c r="M54" s="241">
        <f t="shared" si="13"/>
        <v>0</v>
      </c>
      <c r="N54" s="241">
        <f t="shared" si="13"/>
        <v>0</v>
      </c>
      <c r="O54" s="241">
        <f t="shared" si="13"/>
        <v>0</v>
      </c>
    </row>
    <row r="55" spans="1:19" ht="16.5" thickBot="1">
      <c r="A55" t="s">
        <v>165</v>
      </c>
      <c r="B55" s="240">
        <f>S32*B20</f>
        <v>0</v>
      </c>
      <c r="C55" s="177">
        <f>S32*C20</f>
        <v>0</v>
      </c>
      <c r="D55" s="177">
        <f>S32*D20</f>
        <v>30.383999999999997</v>
      </c>
      <c r="E55" s="239">
        <f>E54*(-1)</f>
        <v>-303.83999999999997</v>
      </c>
      <c r="F55" s="177">
        <f>S32*F20</f>
        <v>0</v>
      </c>
      <c r="G55" s="177">
        <f>S32*G20</f>
        <v>0</v>
      </c>
      <c r="H55" s="238">
        <f>S32*H20</f>
        <v>121.53599999999999</v>
      </c>
      <c r="I55" s="177">
        <f>S32*I20</f>
        <v>151.91999999999999</v>
      </c>
      <c r="J55" s="177">
        <f>S32*J20</f>
        <v>0</v>
      </c>
      <c r="K55" s="177">
        <f>S32*K20</f>
        <v>0</v>
      </c>
      <c r="L55" s="177">
        <f>S32*L20</f>
        <v>0</v>
      </c>
      <c r="M55" s="177">
        <f>S32*M20</f>
        <v>0</v>
      </c>
      <c r="N55" s="177">
        <f>S32*N20</f>
        <v>0</v>
      </c>
      <c r="O55" s="177">
        <f>S32*O20</f>
        <v>0</v>
      </c>
    </row>
    <row r="56" spans="1:19">
      <c r="A56" s="243"/>
      <c r="B56" s="241">
        <f t="shared" ref="B56:O56" si="14">B54+B55</f>
        <v>10.8</v>
      </c>
      <c r="C56" s="241">
        <f t="shared" si="14"/>
        <v>0</v>
      </c>
      <c r="D56" s="241">
        <f t="shared" si="14"/>
        <v>30.383999999999997</v>
      </c>
      <c r="E56" s="241">
        <f t="shared" si="14"/>
        <v>0</v>
      </c>
      <c r="F56" s="241">
        <f t="shared" si="14"/>
        <v>0</v>
      </c>
      <c r="G56" s="241">
        <f t="shared" si="14"/>
        <v>0</v>
      </c>
      <c r="H56" s="242">
        <f t="shared" si="14"/>
        <v>17599.616000000002</v>
      </c>
      <c r="I56" s="241">
        <f t="shared" si="14"/>
        <v>30359.199999999997</v>
      </c>
      <c r="J56" s="241">
        <f t="shared" si="14"/>
        <v>0</v>
      </c>
      <c r="K56" s="241">
        <f t="shared" si="14"/>
        <v>0</v>
      </c>
      <c r="L56" s="241">
        <f t="shared" si="14"/>
        <v>0</v>
      </c>
      <c r="M56" s="241">
        <f t="shared" si="14"/>
        <v>0</v>
      </c>
      <c r="N56" s="241">
        <f t="shared" si="14"/>
        <v>0</v>
      </c>
      <c r="O56" s="241">
        <f t="shared" si="14"/>
        <v>0</v>
      </c>
    </row>
    <row r="57" spans="1:19" ht="16.5" thickBot="1">
      <c r="A57" t="s">
        <v>164</v>
      </c>
      <c r="B57" s="240">
        <f>S33*B21</f>
        <v>0</v>
      </c>
      <c r="C57" s="177">
        <f>S33*C21</f>
        <v>0</v>
      </c>
      <c r="D57" s="177">
        <f>S33*D21</f>
        <v>0</v>
      </c>
      <c r="E57" s="177">
        <f>S33*E21</f>
        <v>0</v>
      </c>
      <c r="F57" s="239">
        <f>F56*(-1)</f>
        <v>0</v>
      </c>
      <c r="G57" s="177">
        <f>S33*G21</f>
        <v>0</v>
      </c>
      <c r="H57" s="238">
        <f>S33*H21</f>
        <v>0</v>
      </c>
      <c r="I57" s="177">
        <f>S33*I21</f>
        <v>0</v>
      </c>
      <c r="J57" s="177">
        <f>S33*J21</f>
        <v>0</v>
      </c>
      <c r="K57" s="177">
        <f>S33*K21</f>
        <v>0</v>
      </c>
      <c r="L57" s="177">
        <f>S33*L21</f>
        <v>0</v>
      </c>
      <c r="M57" s="177">
        <f>S33*M21</f>
        <v>0</v>
      </c>
      <c r="N57" s="177">
        <f>S33*N21</f>
        <v>0</v>
      </c>
      <c r="O57" s="177">
        <f>S33*O21</f>
        <v>0</v>
      </c>
    </row>
    <row r="58" spans="1:19">
      <c r="A58" s="243"/>
      <c r="B58" s="241">
        <f t="shared" ref="B58:O58" si="15">B56+B57</f>
        <v>10.8</v>
      </c>
      <c r="C58" s="241">
        <f t="shared" si="15"/>
        <v>0</v>
      </c>
      <c r="D58" s="241">
        <f t="shared" si="15"/>
        <v>30.383999999999997</v>
      </c>
      <c r="E58" s="241">
        <f t="shared" si="15"/>
        <v>0</v>
      </c>
      <c r="F58" s="241">
        <f t="shared" si="15"/>
        <v>0</v>
      </c>
      <c r="G58" s="241">
        <f t="shared" si="15"/>
        <v>0</v>
      </c>
      <c r="H58" s="242">
        <f t="shared" si="15"/>
        <v>17599.616000000002</v>
      </c>
      <c r="I58" s="241">
        <f t="shared" si="15"/>
        <v>30359.199999999997</v>
      </c>
      <c r="J58" s="241">
        <f t="shared" si="15"/>
        <v>0</v>
      </c>
      <c r="K58" s="241">
        <f t="shared" si="15"/>
        <v>0</v>
      </c>
      <c r="L58" s="241">
        <f t="shared" si="15"/>
        <v>0</v>
      </c>
      <c r="M58" s="241">
        <f t="shared" si="15"/>
        <v>0</v>
      </c>
      <c r="N58" s="241">
        <f t="shared" si="15"/>
        <v>0</v>
      </c>
      <c r="O58" s="241">
        <f t="shared" si="15"/>
        <v>0</v>
      </c>
    </row>
    <row r="59" spans="1:19" ht="16.5" thickBot="1">
      <c r="A59" t="s">
        <v>163</v>
      </c>
      <c r="B59" s="240">
        <f>S34*B22</f>
        <v>0</v>
      </c>
      <c r="C59" s="177">
        <f>S34*C22</f>
        <v>0</v>
      </c>
      <c r="D59" s="177">
        <f>S34*D22</f>
        <v>0</v>
      </c>
      <c r="E59" s="177">
        <f>S34*E22</f>
        <v>0</v>
      </c>
      <c r="F59" s="177">
        <f>S34*F22</f>
        <v>0</v>
      </c>
      <c r="G59" s="239">
        <f>G58*(-1)</f>
        <v>0</v>
      </c>
      <c r="H59" s="238">
        <f>S34*H22</f>
        <v>0</v>
      </c>
      <c r="I59" s="177">
        <f>S34*I22</f>
        <v>0</v>
      </c>
      <c r="J59" s="177">
        <f>S34*J22</f>
        <v>0</v>
      </c>
      <c r="K59" s="177">
        <f>S34*K22</f>
        <v>0</v>
      </c>
      <c r="L59" s="177">
        <f>S34*L22</f>
        <v>0</v>
      </c>
      <c r="M59" s="177">
        <f>S34*M22</f>
        <v>0</v>
      </c>
      <c r="N59" s="177">
        <f>S34*N22</f>
        <v>0</v>
      </c>
      <c r="O59" s="177">
        <f>S34*O22</f>
        <v>0</v>
      </c>
    </row>
    <row r="60" spans="1:19" ht="17.25" thickTop="1" thickBot="1">
      <c r="A60" s="237" t="s">
        <v>180</v>
      </c>
      <c r="B60" s="235">
        <f t="shared" ref="B60:O60" si="16">B58+B59</f>
        <v>10.8</v>
      </c>
      <c r="C60" s="235">
        <f t="shared" si="16"/>
        <v>0</v>
      </c>
      <c r="D60" s="235">
        <f t="shared" si="16"/>
        <v>30.383999999999997</v>
      </c>
      <c r="E60" s="235">
        <f t="shared" si="16"/>
        <v>0</v>
      </c>
      <c r="F60" s="235">
        <f t="shared" si="16"/>
        <v>0</v>
      </c>
      <c r="G60" s="235">
        <f t="shared" si="16"/>
        <v>0</v>
      </c>
      <c r="H60" s="236">
        <f t="shared" si="16"/>
        <v>17599.616000000002</v>
      </c>
      <c r="I60" s="235">
        <f t="shared" si="16"/>
        <v>30359.199999999997</v>
      </c>
      <c r="J60" s="235">
        <f t="shared" si="16"/>
        <v>0</v>
      </c>
      <c r="K60" s="235">
        <f t="shared" si="16"/>
        <v>0</v>
      </c>
      <c r="L60" s="235">
        <f t="shared" si="16"/>
        <v>0</v>
      </c>
      <c r="M60" s="235">
        <f t="shared" si="16"/>
        <v>0</v>
      </c>
      <c r="N60" s="235">
        <f t="shared" si="16"/>
        <v>0</v>
      </c>
      <c r="O60" s="235">
        <f t="shared" si="16"/>
        <v>0</v>
      </c>
    </row>
    <row r="61" spans="1:19" ht="16.5" thickTop="1"/>
    <row r="63" spans="1:19">
      <c r="A63" s="60" t="s">
        <v>181</v>
      </c>
    </row>
    <row r="65" spans="1:19">
      <c r="B65" s="60" t="s">
        <v>171</v>
      </c>
      <c r="G65" s="214"/>
      <c r="H65" s="60" t="s">
        <v>170</v>
      </c>
      <c r="R65" s="331"/>
      <c r="S65" s="331"/>
    </row>
    <row r="66" spans="1:19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 s="245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</row>
    <row r="67" spans="1:19">
      <c r="A67" s="60" t="s">
        <v>172</v>
      </c>
      <c r="B67" s="211">
        <f t="shared" ref="B67:O67" si="17">B60</f>
        <v>10.8</v>
      </c>
      <c r="C67" s="211">
        <f t="shared" si="17"/>
        <v>0</v>
      </c>
      <c r="D67" s="211">
        <f t="shared" si="17"/>
        <v>30.383999999999997</v>
      </c>
      <c r="E67" s="211">
        <f t="shared" si="17"/>
        <v>0</v>
      </c>
      <c r="F67" s="211">
        <f t="shared" si="17"/>
        <v>0</v>
      </c>
      <c r="G67" s="211">
        <f t="shared" si="17"/>
        <v>0</v>
      </c>
      <c r="H67" s="244">
        <f t="shared" si="17"/>
        <v>17599.616000000002</v>
      </c>
      <c r="I67" s="211">
        <f t="shared" si="17"/>
        <v>30359.199999999997</v>
      </c>
      <c r="J67" s="211">
        <f t="shared" si="17"/>
        <v>0</v>
      </c>
      <c r="K67" s="211">
        <f t="shared" si="17"/>
        <v>0</v>
      </c>
      <c r="L67" s="211">
        <f t="shared" si="17"/>
        <v>0</v>
      </c>
      <c r="M67" s="211">
        <f t="shared" si="17"/>
        <v>0</v>
      </c>
      <c r="N67" s="211">
        <f t="shared" si="17"/>
        <v>0</v>
      </c>
      <c r="O67" s="211">
        <f t="shared" si="17"/>
        <v>0</v>
      </c>
    </row>
    <row r="68" spans="1:19" ht="16.5" thickBot="1">
      <c r="A68" t="s">
        <v>168</v>
      </c>
      <c r="B68" s="239">
        <f>B67*(-1)</f>
        <v>-10.8</v>
      </c>
      <c r="C68" s="177">
        <f>S48*C17</f>
        <v>2.16</v>
      </c>
      <c r="D68" s="177">
        <f>S48*D17</f>
        <v>1.08</v>
      </c>
      <c r="E68" s="177">
        <f>S48*E17</f>
        <v>1.08</v>
      </c>
      <c r="F68" s="177">
        <f>S48*F17</f>
        <v>0</v>
      </c>
      <c r="G68" s="177">
        <f>S48*G17</f>
        <v>0</v>
      </c>
      <c r="H68" s="238">
        <f>S48*H17</f>
        <v>2.16</v>
      </c>
      <c r="I68" s="177">
        <f>S48*I17</f>
        <v>4.32</v>
      </c>
      <c r="J68" s="177">
        <f>S48*J17</f>
        <v>0</v>
      </c>
      <c r="K68" s="177">
        <f>S48*K17</f>
        <v>0</v>
      </c>
      <c r="L68" s="177">
        <f>S48*L36</f>
        <v>0</v>
      </c>
      <c r="M68" s="177">
        <f>S48*M36</f>
        <v>0</v>
      </c>
      <c r="N68" s="177">
        <f>S48*N36</f>
        <v>0</v>
      </c>
      <c r="O68" s="177">
        <f>S48*O36</f>
        <v>0</v>
      </c>
    </row>
    <row r="69" spans="1:19">
      <c r="A69" s="208"/>
      <c r="B69" s="241">
        <f t="shared" ref="B69:O69" si="18">B67+B68</f>
        <v>0</v>
      </c>
      <c r="C69" s="241">
        <f t="shared" si="18"/>
        <v>2.16</v>
      </c>
      <c r="D69" s="241">
        <f t="shared" si="18"/>
        <v>31.463999999999999</v>
      </c>
      <c r="E69" s="241">
        <f t="shared" si="18"/>
        <v>1.08</v>
      </c>
      <c r="F69" s="241">
        <f t="shared" si="18"/>
        <v>0</v>
      </c>
      <c r="G69" s="241">
        <f t="shared" si="18"/>
        <v>0</v>
      </c>
      <c r="H69" s="242">
        <f t="shared" si="18"/>
        <v>17601.776000000002</v>
      </c>
      <c r="I69" s="241">
        <f t="shared" si="18"/>
        <v>30363.519999999997</v>
      </c>
      <c r="J69" s="241">
        <f t="shared" si="18"/>
        <v>0</v>
      </c>
      <c r="K69" s="241">
        <f t="shared" si="18"/>
        <v>0</v>
      </c>
      <c r="L69" s="241">
        <f t="shared" si="18"/>
        <v>0</v>
      </c>
      <c r="M69" s="241">
        <f t="shared" si="18"/>
        <v>0</v>
      </c>
      <c r="N69" s="241">
        <f t="shared" si="18"/>
        <v>0</v>
      </c>
      <c r="O69" s="241">
        <f t="shared" si="18"/>
        <v>0</v>
      </c>
    </row>
    <row r="70" spans="1:19" ht="16.5" thickBot="1">
      <c r="A70" t="s">
        <v>167</v>
      </c>
      <c r="B70" s="240">
        <f>S49*B18</f>
        <v>0.21600000000000003</v>
      </c>
      <c r="C70" s="239">
        <f>C69*(-1)</f>
        <v>-2.16</v>
      </c>
      <c r="D70" s="177">
        <f>S49*D18</f>
        <v>0.43200000000000005</v>
      </c>
      <c r="E70" s="177">
        <f>S49*E18</f>
        <v>0.21600000000000003</v>
      </c>
      <c r="F70" s="177">
        <f>S49*F18</f>
        <v>0</v>
      </c>
      <c r="G70" s="177">
        <f>S49*G18</f>
        <v>0</v>
      </c>
      <c r="H70" s="238">
        <f>S49*H18</f>
        <v>0.43200000000000005</v>
      </c>
      <c r="I70" s="177">
        <f>S49*I18</f>
        <v>0.8640000000000001</v>
      </c>
      <c r="J70" s="177">
        <f>S49*J18</f>
        <v>0</v>
      </c>
      <c r="K70" s="177">
        <f>S49*K18</f>
        <v>0</v>
      </c>
      <c r="L70" s="177">
        <f>S49*L37</f>
        <v>0</v>
      </c>
      <c r="M70" s="177">
        <f>S49*M37</f>
        <v>0</v>
      </c>
      <c r="N70" s="177">
        <f>S49*N37</f>
        <v>0</v>
      </c>
      <c r="O70" s="177">
        <f>S49*O37</f>
        <v>0</v>
      </c>
    </row>
    <row r="71" spans="1:19">
      <c r="A71" s="208"/>
      <c r="B71" s="241">
        <f t="shared" ref="B71:O71" si="19">B69+B70</f>
        <v>0.21600000000000003</v>
      </c>
      <c r="C71" s="241">
        <f t="shared" si="19"/>
        <v>0</v>
      </c>
      <c r="D71" s="241">
        <f t="shared" si="19"/>
        <v>31.895999999999997</v>
      </c>
      <c r="E71" s="241">
        <f t="shared" si="19"/>
        <v>1.296</v>
      </c>
      <c r="F71" s="241">
        <f t="shared" si="19"/>
        <v>0</v>
      </c>
      <c r="G71" s="241">
        <f t="shared" si="19"/>
        <v>0</v>
      </c>
      <c r="H71" s="242">
        <f t="shared" si="19"/>
        <v>17602.208000000002</v>
      </c>
      <c r="I71" s="241">
        <f t="shared" si="19"/>
        <v>30364.383999999998</v>
      </c>
      <c r="J71" s="241">
        <f t="shared" si="19"/>
        <v>0</v>
      </c>
      <c r="K71" s="241">
        <f t="shared" si="19"/>
        <v>0</v>
      </c>
      <c r="L71" s="241">
        <f t="shared" si="19"/>
        <v>0</v>
      </c>
      <c r="M71" s="241">
        <f t="shared" si="19"/>
        <v>0</v>
      </c>
      <c r="N71" s="241">
        <f t="shared" si="19"/>
        <v>0</v>
      </c>
      <c r="O71" s="241">
        <f t="shared" si="19"/>
        <v>0</v>
      </c>
    </row>
    <row r="72" spans="1:19" ht="16.5" thickBot="1">
      <c r="A72" t="s">
        <v>166</v>
      </c>
      <c r="B72" s="240">
        <f>S50*B19</f>
        <v>0</v>
      </c>
      <c r="C72" s="177">
        <f>S50*C19</f>
        <v>0</v>
      </c>
      <c r="D72" s="239">
        <f>D71*(-1)</f>
        <v>-31.895999999999997</v>
      </c>
      <c r="E72" s="177">
        <f>S50*E19</f>
        <v>6.3791999999999991</v>
      </c>
      <c r="F72" s="177">
        <f>S50*F19</f>
        <v>0</v>
      </c>
      <c r="G72" s="177">
        <f>S50*G19</f>
        <v>0</v>
      </c>
      <c r="H72" s="238">
        <f>S50*H19</f>
        <v>12.758399999999998</v>
      </c>
      <c r="I72" s="177">
        <f>S50*I19</f>
        <v>12.758399999999998</v>
      </c>
      <c r="J72" s="177">
        <f>S50*J19</f>
        <v>0</v>
      </c>
      <c r="K72" s="177">
        <f>S50*K19</f>
        <v>0</v>
      </c>
      <c r="L72" s="177">
        <f>S50*L38</f>
        <v>0</v>
      </c>
      <c r="M72" s="177">
        <f>S50*M38</f>
        <v>0</v>
      </c>
      <c r="N72" s="177">
        <f>S50*N38</f>
        <v>0</v>
      </c>
      <c r="O72" s="177">
        <f>S50*O38</f>
        <v>0</v>
      </c>
    </row>
    <row r="73" spans="1:19">
      <c r="A73" s="208"/>
      <c r="B73" s="241">
        <f t="shared" ref="B73:O73" si="20">B71+B72</f>
        <v>0.21600000000000003</v>
      </c>
      <c r="C73" s="241">
        <f t="shared" si="20"/>
        <v>0</v>
      </c>
      <c r="D73" s="241">
        <f t="shared" si="20"/>
        <v>0</v>
      </c>
      <c r="E73" s="241">
        <f t="shared" si="20"/>
        <v>7.6751999999999994</v>
      </c>
      <c r="F73" s="241">
        <f t="shared" si="20"/>
        <v>0</v>
      </c>
      <c r="G73" s="241">
        <f t="shared" si="20"/>
        <v>0</v>
      </c>
      <c r="H73" s="242">
        <f t="shared" si="20"/>
        <v>17614.966400000001</v>
      </c>
      <c r="I73" s="241">
        <f t="shared" si="20"/>
        <v>30377.142399999997</v>
      </c>
      <c r="J73" s="241">
        <f t="shared" si="20"/>
        <v>0</v>
      </c>
      <c r="K73" s="241">
        <f t="shared" si="20"/>
        <v>0</v>
      </c>
      <c r="L73" s="241">
        <f t="shared" si="20"/>
        <v>0</v>
      </c>
      <c r="M73" s="241">
        <f t="shared" si="20"/>
        <v>0</v>
      </c>
      <c r="N73" s="241">
        <f t="shared" si="20"/>
        <v>0</v>
      </c>
      <c r="O73" s="241">
        <f t="shared" si="20"/>
        <v>0</v>
      </c>
    </row>
    <row r="74" spans="1:19" ht="16.5" thickBot="1">
      <c r="A74" t="s">
        <v>165</v>
      </c>
      <c r="B74" s="240">
        <f>S51*B20</f>
        <v>0</v>
      </c>
      <c r="C74" s="177">
        <f>S51*C20</f>
        <v>0</v>
      </c>
      <c r="D74" s="177">
        <f>S51*D20</f>
        <v>0.76751999999999998</v>
      </c>
      <c r="E74" s="239">
        <f>E73*(-1)</f>
        <v>-7.6751999999999994</v>
      </c>
      <c r="F74" s="177">
        <f>S51*F20</f>
        <v>0</v>
      </c>
      <c r="G74" s="177">
        <f>S51*G20</f>
        <v>0</v>
      </c>
      <c r="H74" s="238">
        <f>S51*H20</f>
        <v>3.0700799999999999</v>
      </c>
      <c r="I74" s="177">
        <f>S51*I20</f>
        <v>3.8376000000000001</v>
      </c>
      <c r="J74" s="177">
        <f>S51*J20</f>
        <v>0</v>
      </c>
      <c r="K74" s="177">
        <f>S51*K20</f>
        <v>0</v>
      </c>
      <c r="L74" s="177">
        <f>S51*L39</f>
        <v>0</v>
      </c>
      <c r="M74" s="177">
        <f>S51*M39</f>
        <v>0</v>
      </c>
      <c r="N74" s="177">
        <f>S51*N39</f>
        <v>0</v>
      </c>
      <c r="O74" s="177">
        <f>S51*O39</f>
        <v>0</v>
      </c>
    </row>
    <row r="75" spans="1:19">
      <c r="A75" s="243"/>
      <c r="B75" s="241">
        <f t="shared" ref="B75:O75" si="21">B73+B74</f>
        <v>0.21600000000000003</v>
      </c>
      <c r="C75" s="241">
        <f t="shared" si="21"/>
        <v>0</v>
      </c>
      <c r="D75" s="241">
        <f t="shared" si="21"/>
        <v>0.76751999999999998</v>
      </c>
      <c r="E75" s="241">
        <f t="shared" si="21"/>
        <v>0</v>
      </c>
      <c r="F75" s="241">
        <f t="shared" si="21"/>
        <v>0</v>
      </c>
      <c r="G75" s="241">
        <f t="shared" si="21"/>
        <v>0</v>
      </c>
      <c r="H75" s="242">
        <f t="shared" si="21"/>
        <v>17618.036480000002</v>
      </c>
      <c r="I75" s="241">
        <f t="shared" si="21"/>
        <v>30380.979999999996</v>
      </c>
      <c r="J75" s="241">
        <f t="shared" si="21"/>
        <v>0</v>
      </c>
      <c r="K75" s="241">
        <f t="shared" si="21"/>
        <v>0</v>
      </c>
      <c r="L75" s="241">
        <f t="shared" si="21"/>
        <v>0</v>
      </c>
      <c r="M75" s="241">
        <f t="shared" si="21"/>
        <v>0</v>
      </c>
      <c r="N75" s="241">
        <f t="shared" si="21"/>
        <v>0</v>
      </c>
      <c r="O75" s="241">
        <f t="shared" si="21"/>
        <v>0</v>
      </c>
    </row>
    <row r="76" spans="1:19" ht="16.5" thickBot="1">
      <c r="A76" t="s">
        <v>164</v>
      </c>
      <c r="B76" s="240">
        <f>S52*B21</f>
        <v>0</v>
      </c>
      <c r="C76" s="177">
        <f>S52*C21</f>
        <v>0</v>
      </c>
      <c r="D76" s="177">
        <f>S52*D21</f>
        <v>0</v>
      </c>
      <c r="E76" s="177">
        <f>S52*E21</f>
        <v>0</v>
      </c>
      <c r="F76" s="239">
        <f>F75*(-1)</f>
        <v>0</v>
      </c>
      <c r="G76" s="177">
        <f>S52*G21</f>
        <v>0</v>
      </c>
      <c r="H76" s="238">
        <f>S52*H21</f>
        <v>0</v>
      </c>
      <c r="I76" s="177">
        <f>S52*I21</f>
        <v>0</v>
      </c>
      <c r="J76" s="177">
        <f>S52*J21</f>
        <v>0</v>
      </c>
      <c r="K76" s="177">
        <f>S52*K21</f>
        <v>0</v>
      </c>
      <c r="L76" s="177">
        <f>S52*L40</f>
        <v>0</v>
      </c>
      <c r="M76" s="177">
        <f>S52*M40</f>
        <v>0</v>
      </c>
      <c r="N76" s="177">
        <f>S52*N40</f>
        <v>0</v>
      </c>
      <c r="O76" s="177">
        <f>S52*O40</f>
        <v>0</v>
      </c>
    </row>
    <row r="77" spans="1:19">
      <c r="A77" s="243"/>
      <c r="B77" s="241">
        <f t="shared" ref="B77:O77" si="22">B75+B76</f>
        <v>0.21600000000000003</v>
      </c>
      <c r="C77" s="241">
        <f t="shared" si="22"/>
        <v>0</v>
      </c>
      <c r="D77" s="241">
        <f t="shared" si="22"/>
        <v>0.76751999999999998</v>
      </c>
      <c r="E77" s="241">
        <f t="shared" si="22"/>
        <v>0</v>
      </c>
      <c r="F77" s="241">
        <f t="shared" si="22"/>
        <v>0</v>
      </c>
      <c r="G77" s="241">
        <f t="shared" si="22"/>
        <v>0</v>
      </c>
      <c r="H77" s="242">
        <f t="shared" si="22"/>
        <v>17618.036480000002</v>
      </c>
      <c r="I77" s="241">
        <f t="shared" si="22"/>
        <v>30380.979999999996</v>
      </c>
      <c r="J77" s="241">
        <f t="shared" si="22"/>
        <v>0</v>
      </c>
      <c r="K77" s="241">
        <f t="shared" si="22"/>
        <v>0</v>
      </c>
      <c r="L77" s="241">
        <f t="shared" si="22"/>
        <v>0</v>
      </c>
      <c r="M77" s="241">
        <f t="shared" si="22"/>
        <v>0</v>
      </c>
      <c r="N77" s="241">
        <f t="shared" si="22"/>
        <v>0</v>
      </c>
      <c r="O77" s="241">
        <f t="shared" si="22"/>
        <v>0</v>
      </c>
    </row>
    <row r="78" spans="1:19" ht="16.5" thickBot="1">
      <c r="A78" t="s">
        <v>163</v>
      </c>
      <c r="B78" s="240">
        <f>S53*B22</f>
        <v>0</v>
      </c>
      <c r="C78" s="177">
        <f>S53*C22</f>
        <v>0</v>
      </c>
      <c r="D78" s="177">
        <f>S53*D22</f>
        <v>0</v>
      </c>
      <c r="E78" s="177">
        <f>S53*E22</f>
        <v>0</v>
      </c>
      <c r="F78" s="177">
        <f>S53*F22</f>
        <v>0</v>
      </c>
      <c r="G78" s="239">
        <f>G77*(-1)</f>
        <v>0</v>
      </c>
      <c r="H78" s="238">
        <f>S53*H22</f>
        <v>0</v>
      </c>
      <c r="I78" s="177">
        <f>S53*I22</f>
        <v>0</v>
      </c>
      <c r="J78" s="177">
        <f>S53*J22</f>
        <v>0</v>
      </c>
      <c r="K78" s="177">
        <f>S53*K22</f>
        <v>0</v>
      </c>
      <c r="L78" s="177">
        <f>S53*L41</f>
        <v>0</v>
      </c>
      <c r="M78" s="177">
        <f>S53*M41</f>
        <v>0</v>
      </c>
      <c r="N78" s="177">
        <f>S53*N41</f>
        <v>0</v>
      </c>
      <c r="O78" s="177">
        <f>S53*O41</f>
        <v>0</v>
      </c>
    </row>
    <row r="79" spans="1:19" ht="17.25" thickTop="1" thickBot="1">
      <c r="A79" s="237" t="s">
        <v>180</v>
      </c>
      <c r="B79" s="235">
        <f t="shared" ref="B79:O79" si="23">B77+B78</f>
        <v>0.21600000000000003</v>
      </c>
      <c r="C79" s="235">
        <f t="shared" si="23"/>
        <v>0</v>
      </c>
      <c r="D79" s="235">
        <f t="shared" si="23"/>
        <v>0.76751999999999998</v>
      </c>
      <c r="E79" s="235">
        <f t="shared" si="23"/>
        <v>0</v>
      </c>
      <c r="F79" s="235">
        <f t="shared" si="23"/>
        <v>0</v>
      </c>
      <c r="G79" s="235">
        <f t="shared" si="23"/>
        <v>0</v>
      </c>
      <c r="H79" s="236">
        <f t="shared" si="23"/>
        <v>17618.036480000002</v>
      </c>
      <c r="I79" s="235">
        <f t="shared" si="23"/>
        <v>30380.979999999996</v>
      </c>
      <c r="J79" s="235">
        <f t="shared" si="23"/>
        <v>0</v>
      </c>
      <c r="K79" s="235">
        <f t="shared" si="23"/>
        <v>0</v>
      </c>
      <c r="L79" s="235">
        <f t="shared" si="23"/>
        <v>0</v>
      </c>
      <c r="M79" s="235">
        <f t="shared" si="23"/>
        <v>0</v>
      </c>
      <c r="N79" s="235">
        <f t="shared" si="23"/>
        <v>0</v>
      </c>
      <c r="O79" s="235">
        <f t="shared" si="23"/>
        <v>0</v>
      </c>
    </row>
    <row r="80" spans="1:19" ht="16.5" thickTop="1"/>
    <row r="84" spans="18:19">
      <c r="R84" s="331"/>
      <c r="S84" s="331"/>
    </row>
    <row r="103" spans="18:19">
      <c r="R103" s="331"/>
      <c r="S103" s="331"/>
    </row>
    <row r="122" spans="18:19">
      <c r="R122" s="331"/>
      <c r="S122" s="331"/>
    </row>
  </sheetData>
  <mergeCells count="7">
    <mergeCell ref="R84:S84"/>
    <mergeCell ref="R103:S103"/>
    <mergeCell ref="R122:S122"/>
    <mergeCell ref="R15:S15"/>
    <mergeCell ref="R27:S27"/>
    <mergeCell ref="R46:S46"/>
    <mergeCell ref="R65:S65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13A7-0EC5-7043-8AE1-D84D4D960F22}">
  <sheetPr>
    <tabColor rgb="FFFFC000"/>
  </sheetPr>
  <dimension ref="A1:L19"/>
  <sheetViews>
    <sheetView zoomScale="165" workbookViewId="0">
      <selection activeCell="F17" sqref="F17"/>
    </sheetView>
  </sheetViews>
  <sheetFormatPr baseColWidth="10" defaultRowHeight="15.75"/>
  <cols>
    <col min="1" max="1" width="12" bestFit="1" customWidth="1"/>
    <col min="8" max="8" width="14.375" customWidth="1"/>
    <col min="9" max="9" width="16.875" customWidth="1"/>
    <col min="10" max="10" width="16.5" bestFit="1" customWidth="1"/>
  </cols>
  <sheetData>
    <row r="1" spans="1:12">
      <c r="A1" s="272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>
      <c r="B2" s="332" t="s">
        <v>203</v>
      </c>
      <c r="C2" s="332"/>
      <c r="D2" s="332"/>
      <c r="E2" s="332" t="s">
        <v>202</v>
      </c>
      <c r="F2" s="332"/>
    </row>
    <row r="3" spans="1:12" ht="16.5" thickBot="1">
      <c r="A3" s="270" t="s">
        <v>201</v>
      </c>
      <c r="B3" s="268" t="s">
        <v>197</v>
      </c>
      <c r="C3" s="267" t="s">
        <v>196</v>
      </c>
      <c r="D3" s="271" t="s">
        <v>195</v>
      </c>
      <c r="E3" s="268" t="s">
        <v>194</v>
      </c>
      <c r="F3" s="270" t="s">
        <v>193</v>
      </c>
      <c r="G3" s="269" t="s">
        <v>200</v>
      </c>
      <c r="H3" s="268" t="s">
        <v>199</v>
      </c>
      <c r="I3" s="267" t="s">
        <v>198</v>
      </c>
    </row>
    <row r="4" spans="1:12">
      <c r="A4" s="259" t="s">
        <v>197</v>
      </c>
      <c r="B4" s="233"/>
      <c r="C4" s="232">
        <v>18</v>
      </c>
      <c r="D4" s="234">
        <v>2</v>
      </c>
      <c r="E4" s="233">
        <v>15</v>
      </c>
      <c r="F4" s="259">
        <v>25</v>
      </c>
      <c r="G4" s="266">
        <f>SUM(B4:F4)</f>
        <v>60</v>
      </c>
      <c r="H4" s="265">
        <v>3000</v>
      </c>
      <c r="I4" s="232">
        <v>20</v>
      </c>
    </row>
    <row r="5" spans="1:12">
      <c r="A5" s="256" t="s">
        <v>196</v>
      </c>
      <c r="B5" s="217"/>
      <c r="C5" s="216"/>
      <c r="D5" s="218"/>
      <c r="E5" s="217">
        <v>4</v>
      </c>
      <c r="F5" s="256">
        <v>6</v>
      </c>
      <c r="G5" s="264">
        <f>SUM(B5:F5)</f>
        <v>10</v>
      </c>
      <c r="H5" s="263">
        <v>5000</v>
      </c>
      <c r="I5" s="216">
        <v>30</v>
      </c>
    </row>
    <row r="6" spans="1:12">
      <c r="A6" s="256" t="s">
        <v>195</v>
      </c>
      <c r="B6" s="217">
        <v>1</v>
      </c>
      <c r="C6" s="216">
        <v>3</v>
      </c>
      <c r="D6" s="218"/>
      <c r="E6" s="217">
        <v>8</v>
      </c>
      <c r="F6" s="256">
        <v>8</v>
      </c>
      <c r="G6" s="264">
        <f>SUM(B6:F6)</f>
        <v>20</v>
      </c>
      <c r="H6" s="263">
        <v>6000</v>
      </c>
      <c r="I6" s="216">
        <v>40</v>
      </c>
    </row>
    <row r="7" spans="1:12">
      <c r="A7" s="256" t="s">
        <v>194</v>
      </c>
      <c r="B7" s="217"/>
      <c r="C7" s="216"/>
      <c r="D7" s="218"/>
      <c r="E7" s="217"/>
      <c r="F7" s="256"/>
      <c r="G7" s="264"/>
      <c r="H7" s="263">
        <v>25500</v>
      </c>
      <c r="I7" s="216">
        <v>0</v>
      </c>
    </row>
    <row r="8" spans="1:12">
      <c r="A8" s="256" t="s">
        <v>193</v>
      </c>
      <c r="B8" s="217"/>
      <c r="C8" s="216"/>
      <c r="D8" s="218"/>
      <c r="E8" s="217"/>
      <c r="F8" s="256"/>
      <c r="G8" s="264"/>
      <c r="H8" s="263">
        <v>27000</v>
      </c>
      <c r="I8" s="216">
        <v>0</v>
      </c>
    </row>
    <row r="10" spans="1:12" ht="16.5" thickBot="1">
      <c r="A10" s="262" t="s">
        <v>192</v>
      </c>
      <c r="B10" s="261">
        <v>1</v>
      </c>
      <c r="C10" s="260">
        <v>2</v>
      </c>
      <c r="D10" s="260">
        <v>3</v>
      </c>
      <c r="E10" s="260">
        <v>4</v>
      </c>
      <c r="F10" s="260">
        <v>5</v>
      </c>
    </row>
    <row r="11" spans="1:12">
      <c r="A11" s="259" t="s">
        <v>191</v>
      </c>
      <c r="B11" s="258">
        <f>H4</f>
        <v>3000</v>
      </c>
      <c r="C11" s="257">
        <f>H5</f>
        <v>5000</v>
      </c>
      <c r="D11" s="257">
        <f>H6</f>
        <v>6000</v>
      </c>
      <c r="E11" s="257">
        <f>H7</f>
        <v>25500</v>
      </c>
      <c r="F11" s="257">
        <f>H8</f>
        <v>27000</v>
      </c>
    </row>
    <row r="12" spans="1:12">
      <c r="A12" s="256" t="s">
        <v>190</v>
      </c>
      <c r="B12" s="255">
        <f>SUM(C12:F12)*-1</f>
        <v>-1200</v>
      </c>
      <c r="C12" s="254">
        <f>C4*$I$4</f>
        <v>360</v>
      </c>
      <c r="D12" s="254">
        <f>D4*$I$4</f>
        <v>40</v>
      </c>
      <c r="E12" s="254">
        <f>E4*$I$4</f>
        <v>300</v>
      </c>
      <c r="F12" s="254">
        <f>F4*$I$4</f>
        <v>500</v>
      </c>
    </row>
    <row r="13" spans="1:12">
      <c r="A13" s="256" t="s">
        <v>189</v>
      </c>
      <c r="B13" s="255">
        <f>B5*$I$5</f>
        <v>0</v>
      </c>
      <c r="C13" s="254">
        <f>(SUM(D13:F13)+B13)*-1</f>
        <v>-300</v>
      </c>
      <c r="D13" s="254">
        <f>D5*$I$5</f>
        <v>0</v>
      </c>
      <c r="E13" s="254">
        <f>E5*$I$5</f>
        <v>120</v>
      </c>
      <c r="F13" s="254">
        <f>F5*$I$5</f>
        <v>180</v>
      </c>
    </row>
    <row r="14" spans="1:12">
      <c r="A14" s="256" t="s">
        <v>188</v>
      </c>
      <c r="B14" s="255">
        <f>B6*$I$6</f>
        <v>40</v>
      </c>
      <c r="C14" s="254">
        <f>C6*$I$6</f>
        <v>120</v>
      </c>
      <c r="D14" s="254">
        <f>(SUM(E14:F14)+SUM(B14:C14))*-1</f>
        <v>-800</v>
      </c>
      <c r="E14" s="254">
        <f>E6*$I$6</f>
        <v>320</v>
      </c>
      <c r="F14" s="254">
        <f>F6*$I$6</f>
        <v>320</v>
      </c>
    </row>
    <row r="16" spans="1:12">
      <c r="B16" s="253">
        <f>SUM(B11:B14)</f>
        <v>1840</v>
      </c>
      <c r="C16" s="253">
        <f>SUM(C11:C14)</f>
        <v>5180</v>
      </c>
      <c r="D16" s="253">
        <f>SUM(D11:D14)</f>
        <v>5240</v>
      </c>
      <c r="E16" s="253">
        <f>SUM(E11:E14)</f>
        <v>26240</v>
      </c>
      <c r="F16" s="253">
        <f>SUM(F11:F14)</f>
        <v>28000</v>
      </c>
    </row>
    <row r="17" spans="2:6">
      <c r="B17" s="216"/>
      <c r="C17" s="216"/>
      <c r="D17" s="253">
        <f>SUM(B16:D16)</f>
        <v>12260</v>
      </c>
      <c r="E17" s="216">
        <v>1</v>
      </c>
      <c r="F17" s="216">
        <v>1</v>
      </c>
    </row>
    <row r="18" spans="2:6">
      <c r="B18" s="216"/>
      <c r="C18" s="216"/>
      <c r="D18" s="216"/>
      <c r="E18" s="216">
        <f>$D$17/SUM($E$17:$F$17)*E17</f>
        <v>6130</v>
      </c>
      <c r="F18" s="216">
        <f>$D$17/SUM($E$17:$F$17)*F17</f>
        <v>6130</v>
      </c>
    </row>
    <row r="19" spans="2:6">
      <c r="B19" s="216"/>
      <c r="C19" s="216"/>
      <c r="D19" s="216"/>
      <c r="E19" s="253">
        <f>E16+E18</f>
        <v>32370</v>
      </c>
      <c r="F19" s="253">
        <f>F16+F18</f>
        <v>34130</v>
      </c>
    </row>
  </sheetData>
  <mergeCells count="2">
    <mergeCell ref="B2:D2"/>
    <mergeCell ref="E2:F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0A81-13AF-7940-9536-8B41BE0847E1}">
  <dimension ref="A1:R26"/>
  <sheetViews>
    <sheetView zoomScale="165" workbookViewId="0">
      <selection activeCell="H21" sqref="H21"/>
    </sheetView>
  </sheetViews>
  <sheetFormatPr baseColWidth="10" defaultColWidth="10.875" defaultRowHeight="15.75"/>
  <cols>
    <col min="1" max="1" width="12" style="308" bestFit="1" customWidth="1"/>
    <col min="2" max="2" width="11.625" style="308" bestFit="1" customWidth="1"/>
    <col min="3" max="3" width="13.375" style="308" bestFit="1" customWidth="1"/>
    <col min="4" max="4" width="13.875" style="308" bestFit="1" customWidth="1"/>
    <col min="5" max="5" width="12.375" style="308" bestFit="1" customWidth="1"/>
    <col min="6" max="6" width="13.875" style="308" bestFit="1" customWidth="1"/>
    <col min="7" max="8" width="14" style="308" bestFit="1" customWidth="1"/>
    <col min="9" max="9" width="13" style="308" bestFit="1" customWidth="1"/>
    <col min="10" max="10" width="11.125" style="308" bestFit="1" customWidth="1"/>
    <col min="11" max="12" width="10.875" style="308"/>
    <col min="13" max="13" width="11.625" style="308" bestFit="1" customWidth="1"/>
    <col min="14" max="14" width="14.375" style="308" customWidth="1"/>
    <col min="15" max="15" width="16.875" style="308" customWidth="1"/>
    <col min="16" max="16" width="16.5" style="308" bestFit="1" customWidth="1"/>
    <col min="17" max="16384" width="10.875" style="308"/>
  </cols>
  <sheetData>
    <row r="1" spans="1:18">
      <c r="A1" s="272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</row>
    <row r="2" spans="1:18">
      <c r="A2" s="3"/>
      <c r="B2" s="333" t="s">
        <v>203</v>
      </c>
      <c r="C2" s="333"/>
      <c r="D2" s="333"/>
      <c r="E2" s="322"/>
      <c r="F2" s="322"/>
      <c r="G2" s="333" t="s">
        <v>202</v>
      </c>
      <c r="H2" s="333"/>
      <c r="I2" s="322"/>
      <c r="J2" s="322"/>
      <c r="K2" s="309"/>
      <c r="L2" s="309"/>
    </row>
    <row r="3" spans="1:18">
      <c r="A3" s="323" t="s">
        <v>201</v>
      </c>
      <c r="B3" s="323">
        <v>1</v>
      </c>
      <c r="C3" s="323">
        <v>2</v>
      </c>
      <c r="D3" s="323">
        <v>3</v>
      </c>
      <c r="E3" s="323">
        <v>4</v>
      </c>
      <c r="F3" s="323">
        <v>5</v>
      </c>
      <c r="G3" s="315" t="s">
        <v>197</v>
      </c>
      <c r="H3" s="315" t="s">
        <v>196</v>
      </c>
      <c r="I3" s="315" t="s">
        <v>195</v>
      </c>
      <c r="J3" s="315" t="s">
        <v>194</v>
      </c>
      <c r="L3" s="3"/>
      <c r="M3" s="323" t="s">
        <v>200</v>
      </c>
      <c r="N3" s="323" t="s">
        <v>199</v>
      </c>
      <c r="O3" s="323" t="s">
        <v>198</v>
      </c>
    </row>
    <row r="4" spans="1:18">
      <c r="A4" s="3">
        <v>0</v>
      </c>
      <c r="B4" s="3">
        <v>0</v>
      </c>
      <c r="C4" s="3">
        <v>100</v>
      </c>
      <c r="D4" s="3">
        <v>200</v>
      </c>
      <c r="E4" s="3">
        <v>0</v>
      </c>
      <c r="F4" s="3">
        <v>0</v>
      </c>
      <c r="G4" s="3">
        <v>1000</v>
      </c>
      <c r="H4" s="3">
        <v>300</v>
      </c>
      <c r="I4" s="3">
        <v>100</v>
      </c>
      <c r="J4" s="3">
        <v>0</v>
      </c>
      <c r="L4" s="3">
        <f>B3</f>
        <v>1</v>
      </c>
      <c r="M4" s="3">
        <f>SUM(B4:J4)</f>
        <v>1700</v>
      </c>
      <c r="N4" s="316">
        <v>1600</v>
      </c>
      <c r="O4" s="316">
        <v>1</v>
      </c>
    </row>
    <row r="5" spans="1:18">
      <c r="A5" s="3">
        <v>0</v>
      </c>
      <c r="B5" s="3">
        <v>10</v>
      </c>
      <c r="C5" s="3">
        <v>0</v>
      </c>
      <c r="D5" s="3">
        <v>60</v>
      </c>
      <c r="E5" s="3">
        <v>0</v>
      </c>
      <c r="F5" s="3">
        <v>0</v>
      </c>
      <c r="G5" s="3">
        <v>500</v>
      </c>
      <c r="H5" s="3">
        <v>30</v>
      </c>
      <c r="I5" s="3">
        <v>70</v>
      </c>
      <c r="J5" s="3">
        <v>0</v>
      </c>
      <c r="L5" s="3">
        <f>C3</f>
        <v>2</v>
      </c>
      <c r="M5" s="3">
        <f>SUM(B5:J5)</f>
        <v>670</v>
      </c>
      <c r="N5" s="316">
        <v>5300</v>
      </c>
      <c r="O5" s="316">
        <v>10</v>
      </c>
    </row>
    <row r="6" spans="1:18">
      <c r="A6" s="3">
        <v>0</v>
      </c>
      <c r="B6" s="3">
        <v>5</v>
      </c>
      <c r="C6" s="3">
        <v>50</v>
      </c>
      <c r="D6" s="3">
        <v>0</v>
      </c>
      <c r="E6" s="3">
        <v>0</v>
      </c>
      <c r="F6" s="3">
        <v>0</v>
      </c>
      <c r="G6" s="3">
        <v>100</v>
      </c>
      <c r="H6" s="3">
        <v>40</v>
      </c>
      <c r="I6" s="3">
        <v>5</v>
      </c>
      <c r="J6" s="3">
        <v>0</v>
      </c>
      <c r="L6" s="3">
        <f>D3</f>
        <v>3</v>
      </c>
      <c r="M6" s="3">
        <f>SUM(B6:J6)</f>
        <v>200</v>
      </c>
      <c r="N6" s="316">
        <v>2900</v>
      </c>
      <c r="O6" s="316">
        <v>20</v>
      </c>
    </row>
    <row r="7" spans="1:18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L7" s="3">
        <f>E3</f>
        <v>4</v>
      </c>
      <c r="M7" s="3">
        <f>SUM(B7:J7)</f>
        <v>0</v>
      </c>
      <c r="N7" s="316">
        <v>0</v>
      </c>
      <c r="O7" s="316">
        <v>0</v>
      </c>
    </row>
    <row r="8" spans="1:1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L8" s="3">
        <f>F3</f>
        <v>5</v>
      </c>
      <c r="M8" s="3">
        <f>SUM(B8:J8)</f>
        <v>0</v>
      </c>
      <c r="N8" s="316">
        <v>0</v>
      </c>
      <c r="O8" s="316">
        <v>0</v>
      </c>
    </row>
    <row r="9" spans="1:18" ht="16.5" thickBot="1"/>
    <row r="10" spans="1:18">
      <c r="A10" s="209"/>
      <c r="B10" s="208"/>
      <c r="C10" s="208"/>
      <c r="D10" s="208"/>
      <c r="E10" s="208"/>
      <c r="F10" s="208"/>
      <c r="G10" s="208"/>
      <c r="H10" s="208"/>
      <c r="I10" s="208"/>
      <c r="J10" s="207"/>
    </row>
    <row r="11" spans="1:18">
      <c r="A11" s="3" t="s">
        <v>192</v>
      </c>
      <c r="B11" s="3">
        <f t="shared" ref="B11:J11" si="0">B3</f>
        <v>1</v>
      </c>
      <c r="C11" s="3">
        <f t="shared" si="0"/>
        <v>2</v>
      </c>
      <c r="D11" s="3">
        <f t="shared" si="0"/>
        <v>3</v>
      </c>
      <c r="E11" s="3">
        <f t="shared" si="0"/>
        <v>4</v>
      </c>
      <c r="F11" s="3">
        <f t="shared" si="0"/>
        <v>5</v>
      </c>
      <c r="G11" s="315" t="str">
        <f t="shared" si="0"/>
        <v>I</v>
      </c>
      <c r="H11" s="315" t="str">
        <f t="shared" si="0"/>
        <v>II</v>
      </c>
      <c r="I11" s="315" t="str">
        <f t="shared" si="0"/>
        <v>III</v>
      </c>
      <c r="J11" s="315" t="str">
        <f t="shared" si="0"/>
        <v>IV</v>
      </c>
      <c r="L11" s="3"/>
      <c r="M11" s="323" t="s">
        <v>200</v>
      </c>
      <c r="N11" s="323" t="s">
        <v>199</v>
      </c>
    </row>
    <row r="12" spans="1:18">
      <c r="A12" s="3" t="s">
        <v>191</v>
      </c>
      <c r="B12" s="316">
        <f>N4</f>
        <v>1600</v>
      </c>
      <c r="C12" s="316">
        <f>N5</f>
        <v>5300</v>
      </c>
      <c r="D12" s="316">
        <f>N6</f>
        <v>2900</v>
      </c>
      <c r="E12" s="316">
        <f>N7</f>
        <v>0</v>
      </c>
      <c r="F12" s="316">
        <f>N8</f>
        <v>0</v>
      </c>
      <c r="G12" s="316">
        <f>N12</f>
        <v>22000</v>
      </c>
      <c r="H12" s="316">
        <f>N13</f>
        <v>3100</v>
      </c>
      <c r="I12" s="316">
        <f>N14</f>
        <v>2100</v>
      </c>
      <c r="J12" s="316">
        <f>N15</f>
        <v>0</v>
      </c>
      <c r="K12" s="310"/>
      <c r="L12" s="324" t="str">
        <f>G3</f>
        <v>I</v>
      </c>
      <c r="M12" s="3"/>
      <c r="N12" s="316">
        <v>22000</v>
      </c>
    </row>
    <row r="13" spans="1:18">
      <c r="A13" s="3" t="s">
        <v>267</v>
      </c>
      <c r="B13" s="316">
        <f>SUM(C13:J13)*-1</f>
        <v>-1700</v>
      </c>
      <c r="C13" s="316">
        <f>C4*O4</f>
        <v>100</v>
      </c>
      <c r="D13" s="316">
        <f>D4*O4</f>
        <v>200</v>
      </c>
      <c r="E13" s="316">
        <f>E4*O4</f>
        <v>0</v>
      </c>
      <c r="F13" s="316">
        <f>F4*O4</f>
        <v>0</v>
      </c>
      <c r="G13" s="316">
        <f>G4*O4</f>
        <v>1000</v>
      </c>
      <c r="H13" s="316">
        <f>H4*O4</f>
        <v>300</v>
      </c>
      <c r="I13" s="316">
        <f>I4*O4</f>
        <v>100</v>
      </c>
      <c r="J13" s="316">
        <f>J4*O4</f>
        <v>0</v>
      </c>
      <c r="L13" s="315" t="str">
        <f>H3</f>
        <v>II</v>
      </c>
      <c r="M13" s="3"/>
      <c r="N13" s="316">
        <v>3100</v>
      </c>
    </row>
    <row r="14" spans="1:18">
      <c r="A14" s="3" t="s">
        <v>266</v>
      </c>
      <c r="B14" s="316">
        <f>B5*O5</f>
        <v>100</v>
      </c>
      <c r="C14" s="316">
        <f>(SUM(D14:J14)+B14)*-1</f>
        <v>-6700</v>
      </c>
      <c r="D14" s="316">
        <f>D5*O5</f>
        <v>600</v>
      </c>
      <c r="E14" s="316">
        <f>E5*O5</f>
        <v>0</v>
      </c>
      <c r="F14" s="316">
        <f>F5*O5</f>
        <v>0</v>
      </c>
      <c r="G14" s="316">
        <f>G5*O5</f>
        <v>5000</v>
      </c>
      <c r="H14" s="316">
        <f>H5*O5</f>
        <v>300</v>
      </c>
      <c r="I14" s="316">
        <f>I5*O5</f>
        <v>700</v>
      </c>
      <c r="J14" s="316">
        <f>J5*O5</f>
        <v>0</v>
      </c>
      <c r="L14" s="315" t="str">
        <f>I3</f>
        <v>III</v>
      </c>
      <c r="M14" s="3"/>
      <c r="N14" s="316">
        <v>2100</v>
      </c>
    </row>
    <row r="15" spans="1:18">
      <c r="A15" s="3" t="s">
        <v>265</v>
      </c>
      <c r="B15" s="316">
        <f>B6*O6</f>
        <v>100</v>
      </c>
      <c r="C15" s="316">
        <f>C6*O6</f>
        <v>1000</v>
      </c>
      <c r="D15" s="316">
        <f>(SUM(E15:J15)+SUM(B15:C15))*-1</f>
        <v>-4000</v>
      </c>
      <c r="E15" s="316">
        <f>E6*O6</f>
        <v>0</v>
      </c>
      <c r="F15" s="316">
        <f>F6*O6</f>
        <v>0</v>
      </c>
      <c r="G15" s="316">
        <f>G6*O6</f>
        <v>2000</v>
      </c>
      <c r="H15" s="316">
        <f>H6*O6</f>
        <v>800</v>
      </c>
      <c r="I15" s="316">
        <f>I6*O6</f>
        <v>100</v>
      </c>
      <c r="J15" s="316">
        <f>J6*O6</f>
        <v>0</v>
      </c>
      <c r="L15" s="315" t="str">
        <f>J3</f>
        <v>IV</v>
      </c>
      <c r="M15" s="3"/>
      <c r="N15" s="316">
        <v>0</v>
      </c>
    </row>
    <row r="16" spans="1:18">
      <c r="A16" s="3" t="s">
        <v>264</v>
      </c>
      <c r="B16" s="316">
        <f>B7*O7</f>
        <v>0</v>
      </c>
      <c r="C16" s="316">
        <f>C7*O7</f>
        <v>0</v>
      </c>
      <c r="D16" s="316">
        <f>D7*O7</f>
        <v>0</v>
      </c>
      <c r="E16" s="316">
        <f>(SUM(F16:J16)+SUM(B16:D16))*-1</f>
        <v>0</v>
      </c>
      <c r="F16" s="316">
        <f>F7*O7</f>
        <v>0</v>
      </c>
      <c r="G16" s="316">
        <f>G7*O7</f>
        <v>0</v>
      </c>
      <c r="H16" s="316">
        <f>H7*O7</f>
        <v>0</v>
      </c>
      <c r="I16" s="316">
        <f>I7*O7</f>
        <v>0</v>
      </c>
      <c r="J16" s="316">
        <f>J7*O7</f>
        <v>0</v>
      </c>
      <c r="L16" s="314"/>
      <c r="N16" s="313"/>
    </row>
    <row r="17" spans="1:13">
      <c r="A17" s="3" t="s">
        <v>263</v>
      </c>
      <c r="B17" s="316">
        <f>B8*O8</f>
        <v>0</v>
      </c>
      <c r="C17" s="316">
        <f>C8*O8</f>
        <v>0</v>
      </c>
      <c r="D17" s="316">
        <f>D8*O8</f>
        <v>0</v>
      </c>
      <c r="E17" s="316">
        <f>E8*O8</f>
        <v>0</v>
      </c>
      <c r="F17" s="316">
        <f>(SUM(G17:J17)+SUM(B17:E17))*-1</f>
        <v>0</v>
      </c>
      <c r="G17" s="316">
        <f>G8*O8</f>
        <v>0</v>
      </c>
      <c r="H17" s="316">
        <f>H8*O8</f>
        <v>0</v>
      </c>
      <c r="I17" s="316">
        <f>I8*O8</f>
        <v>0</v>
      </c>
      <c r="J17" s="316">
        <f>J8*O8</f>
        <v>0</v>
      </c>
      <c r="L17" s="314"/>
    </row>
    <row r="18" spans="1:13" ht="16.5" thickBot="1">
      <c r="A18" s="5"/>
      <c r="B18" s="321"/>
      <c r="C18" s="321"/>
      <c r="D18" s="321"/>
      <c r="E18" s="321"/>
      <c r="F18" s="321"/>
      <c r="G18" s="321"/>
      <c r="H18" s="321"/>
      <c r="I18" s="321"/>
      <c r="J18" s="321"/>
    </row>
    <row r="19" spans="1:13">
      <c r="A19" s="319" t="s">
        <v>269</v>
      </c>
      <c r="B19" s="320">
        <f t="shared" ref="B19:J19" si="1">SUM(B12:B17)</f>
        <v>100</v>
      </c>
      <c r="C19" s="320">
        <f t="shared" si="1"/>
        <v>-300</v>
      </c>
      <c r="D19" s="320">
        <f t="shared" si="1"/>
        <v>-300</v>
      </c>
      <c r="E19" s="320">
        <f t="shared" si="1"/>
        <v>0</v>
      </c>
      <c r="F19" s="320">
        <f t="shared" si="1"/>
        <v>0</v>
      </c>
      <c r="G19" s="320">
        <f t="shared" si="1"/>
        <v>30000</v>
      </c>
      <c r="H19" s="320">
        <f t="shared" si="1"/>
        <v>4500</v>
      </c>
      <c r="I19" s="320">
        <f t="shared" si="1"/>
        <v>3000</v>
      </c>
      <c r="J19" s="320">
        <f t="shared" si="1"/>
        <v>0</v>
      </c>
      <c r="K19" s="310"/>
      <c r="L19" s="310"/>
    </row>
    <row r="20" spans="1:13">
      <c r="A20" s="185" t="s">
        <v>270</v>
      </c>
      <c r="B20" s="313"/>
      <c r="C20" s="313"/>
      <c r="D20" s="313"/>
      <c r="E20" s="313"/>
      <c r="F20" s="313">
        <f>SUM(B19:F19)</f>
        <v>-500</v>
      </c>
      <c r="G20" s="318">
        <f>G19/(SUM(G19:J19)/100)</f>
        <v>80</v>
      </c>
      <c r="H20" s="318">
        <f>H19/(SUM(G19:J19)/100)</f>
        <v>12</v>
      </c>
      <c r="I20" s="318">
        <f>I19/(SUM(G19:J19)/100)</f>
        <v>8</v>
      </c>
      <c r="J20" s="318">
        <f>J19/(SUM(G19:J19)/100)</f>
        <v>0</v>
      </c>
      <c r="L20" s="313"/>
    </row>
    <row r="21" spans="1:13" ht="16.5" thickBot="1">
      <c r="A21" s="184"/>
      <c r="B21" s="312"/>
      <c r="C21" s="312"/>
      <c r="D21" s="312"/>
      <c r="E21" s="312"/>
      <c r="F21" s="312"/>
      <c r="G21" s="312">
        <f>F20*(G20/ (SUM(G20:J20)))</f>
        <v>-400</v>
      </c>
      <c r="H21" s="312">
        <f>F20*(H20/ (SUM(G20:J20)))</f>
        <v>-60</v>
      </c>
      <c r="I21" s="312">
        <f>F20*(I20/ (SUM(G20:J20)))</f>
        <v>-40</v>
      </c>
      <c r="J21" s="311">
        <f>F20*(J20/ (SUM(G20:J20)))</f>
        <v>0</v>
      </c>
    </row>
    <row r="22" spans="1:13" ht="16.5" thickBot="1">
      <c r="A22" s="184" t="s">
        <v>271</v>
      </c>
      <c r="B22" s="312"/>
      <c r="C22" s="312"/>
      <c r="D22" s="312"/>
      <c r="E22" s="312"/>
      <c r="F22" s="312"/>
      <c r="G22" s="312">
        <f>G19+G21</f>
        <v>29600</v>
      </c>
      <c r="H22" s="312">
        <f>H19+H21</f>
        <v>4440</v>
      </c>
      <c r="I22" s="312">
        <f>I19+I21</f>
        <v>2960</v>
      </c>
      <c r="J22" s="311">
        <f>J19+J21</f>
        <v>0</v>
      </c>
      <c r="K22" s="310"/>
      <c r="L22" s="313"/>
      <c r="M22" s="313"/>
    </row>
    <row r="25" spans="1:13">
      <c r="F25" s="3" t="s">
        <v>268</v>
      </c>
      <c r="G25" s="295">
        <v>74000</v>
      </c>
      <c r="H25" s="295">
        <v>22200</v>
      </c>
      <c r="I25" s="295">
        <v>130240</v>
      </c>
      <c r="J25" s="295">
        <v>0</v>
      </c>
    </row>
    <row r="26" spans="1:13">
      <c r="F26" s="3" t="s">
        <v>272</v>
      </c>
      <c r="G26" s="317">
        <f>G22/G25</f>
        <v>0.4</v>
      </c>
      <c r="H26" s="317">
        <f>H22/H25</f>
        <v>0.2</v>
      </c>
      <c r="I26" s="317">
        <f>I22/I25</f>
        <v>2.2727272727272728E-2</v>
      </c>
      <c r="J26" s="317" t="e">
        <f>J22/J25</f>
        <v>#DIV/0!</v>
      </c>
    </row>
  </sheetData>
  <mergeCells count="2">
    <mergeCell ref="B2:D2"/>
    <mergeCell ref="G2:H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C0D5-3502-BE4F-88A8-D3713F0D2B6D}">
  <sheetPr>
    <tabColor rgb="FF92D050"/>
  </sheetPr>
  <dimension ref="A1:M24"/>
  <sheetViews>
    <sheetView zoomScale="157" workbookViewId="0">
      <selection activeCell="L15" sqref="L15"/>
    </sheetView>
  </sheetViews>
  <sheetFormatPr baseColWidth="10" defaultRowHeight="15.75"/>
  <cols>
    <col min="2" max="2" width="21.125" customWidth="1"/>
    <col min="9" max="9" width="21" customWidth="1"/>
  </cols>
  <sheetData>
    <row r="1" spans="1:13" ht="28.5">
      <c r="A1" s="294" t="s">
        <v>155</v>
      </c>
    </row>
    <row r="3" spans="1:13" ht="33.950000000000003" customHeight="1" thickBot="1">
      <c r="B3" s="299" t="s">
        <v>249</v>
      </c>
      <c r="C3" s="298" t="s">
        <v>235</v>
      </c>
      <c r="D3" s="297" t="s">
        <v>236</v>
      </c>
      <c r="E3" s="297" t="s">
        <v>237</v>
      </c>
      <c r="F3" s="297" t="s">
        <v>238</v>
      </c>
      <c r="I3" s="300" t="s">
        <v>250</v>
      </c>
      <c r="J3" s="298" t="s">
        <v>251</v>
      </c>
      <c r="L3" s="301" t="s">
        <v>262</v>
      </c>
      <c r="M3" s="307">
        <v>6000</v>
      </c>
    </row>
    <row r="4" spans="1:13">
      <c r="B4" s="11" t="s">
        <v>239</v>
      </c>
      <c r="C4" s="164">
        <v>16000</v>
      </c>
      <c r="D4" s="296">
        <v>12500</v>
      </c>
      <c r="E4" s="296">
        <v>0</v>
      </c>
      <c r="F4" s="296">
        <v>0</v>
      </c>
      <c r="I4" s="11" t="s">
        <v>239</v>
      </c>
      <c r="J4" s="164">
        <v>25000</v>
      </c>
    </row>
    <row r="5" spans="1:13">
      <c r="B5" s="7" t="s">
        <v>240</v>
      </c>
      <c r="C5" s="165">
        <v>7000</v>
      </c>
      <c r="D5" s="295">
        <v>3750</v>
      </c>
      <c r="E5" s="295">
        <v>0</v>
      </c>
      <c r="F5" s="295">
        <v>0</v>
      </c>
      <c r="I5" s="7" t="s">
        <v>240</v>
      </c>
      <c r="J5" s="165">
        <v>40000</v>
      </c>
    </row>
    <row r="6" spans="1:13">
      <c r="B6" s="7" t="s">
        <v>241</v>
      </c>
      <c r="C6" s="165">
        <v>2000</v>
      </c>
      <c r="D6" s="295">
        <v>4450</v>
      </c>
      <c r="E6" s="295">
        <v>0</v>
      </c>
      <c r="F6" s="295">
        <v>0</v>
      </c>
      <c r="I6" s="7" t="s">
        <v>241</v>
      </c>
      <c r="J6" s="165">
        <v>3400</v>
      </c>
    </row>
    <row r="7" spans="1:13">
      <c r="B7" s="7" t="s">
        <v>242</v>
      </c>
      <c r="C7" s="165">
        <v>3500</v>
      </c>
      <c r="D7" s="295">
        <v>4000</v>
      </c>
      <c r="E7" s="295">
        <v>0</v>
      </c>
      <c r="F7" s="295">
        <v>0</v>
      </c>
      <c r="I7" s="7" t="s">
        <v>242</v>
      </c>
      <c r="J7" s="165">
        <v>0</v>
      </c>
    </row>
    <row r="8" spans="1:13">
      <c r="B8" s="7" t="s">
        <v>243</v>
      </c>
      <c r="C8" s="165">
        <v>1500</v>
      </c>
      <c r="D8" s="295">
        <v>800</v>
      </c>
      <c r="E8" s="295">
        <v>0</v>
      </c>
      <c r="F8" s="295">
        <v>0</v>
      </c>
      <c r="I8" s="7" t="s">
        <v>243</v>
      </c>
      <c r="J8" s="165">
        <v>0</v>
      </c>
    </row>
    <row r="9" spans="1:13">
      <c r="B9" s="7" t="s">
        <v>244</v>
      </c>
      <c r="C9" s="165">
        <v>0</v>
      </c>
      <c r="D9" s="295">
        <v>0</v>
      </c>
      <c r="E9" s="295">
        <v>0</v>
      </c>
      <c r="F9" s="295">
        <v>0</v>
      </c>
      <c r="I9" s="7" t="s">
        <v>244</v>
      </c>
      <c r="J9" s="165">
        <v>0</v>
      </c>
    </row>
    <row r="10" spans="1:13">
      <c r="B10" s="7" t="s">
        <v>245</v>
      </c>
      <c r="C10" s="165">
        <v>0</v>
      </c>
      <c r="D10" s="295">
        <v>0</v>
      </c>
      <c r="E10" s="295">
        <v>0</v>
      </c>
      <c r="F10" s="295">
        <v>0</v>
      </c>
      <c r="I10" s="7" t="s">
        <v>245</v>
      </c>
      <c r="J10" s="165">
        <v>0</v>
      </c>
    </row>
    <row r="11" spans="1:13">
      <c r="B11" s="7" t="s">
        <v>246</v>
      </c>
      <c r="C11" s="165">
        <v>0</v>
      </c>
      <c r="D11" s="295">
        <v>0</v>
      </c>
      <c r="E11" s="295">
        <v>0</v>
      </c>
      <c r="F11" s="295">
        <v>0</v>
      </c>
      <c r="I11" s="7" t="s">
        <v>246</v>
      </c>
      <c r="J11" s="165">
        <v>0</v>
      </c>
    </row>
    <row r="12" spans="1:13">
      <c r="B12" s="7" t="s">
        <v>247</v>
      </c>
      <c r="C12" s="165">
        <v>0</v>
      </c>
      <c r="D12" s="295">
        <v>0</v>
      </c>
      <c r="E12" s="295">
        <v>0</v>
      </c>
      <c r="F12" s="295">
        <v>0</v>
      </c>
      <c r="I12" s="7" t="s">
        <v>247</v>
      </c>
      <c r="J12" s="165">
        <v>0</v>
      </c>
    </row>
    <row r="13" spans="1:13">
      <c r="B13" s="7" t="s">
        <v>248</v>
      </c>
      <c r="C13" s="165">
        <v>0</v>
      </c>
      <c r="D13" s="295">
        <v>0</v>
      </c>
      <c r="E13" s="295">
        <v>0</v>
      </c>
      <c r="F13" s="295">
        <v>0</v>
      </c>
      <c r="I13" s="7" t="s">
        <v>248</v>
      </c>
      <c r="J13" s="165">
        <v>0</v>
      </c>
    </row>
    <row r="16" spans="1:13" ht="32.25" thickBot="1">
      <c r="B16" s="299" t="s">
        <v>253</v>
      </c>
      <c r="C16" s="14" t="s">
        <v>252</v>
      </c>
    </row>
    <row r="17" spans="2:3">
      <c r="B17" s="11" t="s">
        <v>254</v>
      </c>
      <c r="C17" s="164">
        <v>6</v>
      </c>
    </row>
    <row r="18" spans="2:3">
      <c r="B18" s="306" t="s">
        <v>255</v>
      </c>
      <c r="C18" s="302">
        <f>SUM(C4:C13)/M3</f>
        <v>5</v>
      </c>
    </row>
    <row r="19" spans="2:3">
      <c r="B19" s="306" t="s">
        <v>256</v>
      </c>
      <c r="C19" s="302">
        <f>SUM(D4:D13)/M3</f>
        <v>4.25</v>
      </c>
    </row>
    <row r="20" spans="2:3">
      <c r="B20" s="306" t="s">
        <v>257</v>
      </c>
      <c r="C20" s="302">
        <f>SUM(E4:E13)/M3</f>
        <v>0</v>
      </c>
    </row>
    <row r="21" spans="2:3">
      <c r="B21" s="306" t="s">
        <v>258</v>
      </c>
      <c r="C21" s="302">
        <f>SUM(F4:F13)/M3</f>
        <v>0</v>
      </c>
    </row>
    <row r="22" spans="2:3">
      <c r="B22" s="306" t="s">
        <v>259</v>
      </c>
      <c r="C22" s="302">
        <f>SUM(J4:J13)/M3</f>
        <v>11.4</v>
      </c>
    </row>
    <row r="23" spans="2:3" ht="16.5" thickBot="1">
      <c r="B23" s="303" t="s">
        <v>260</v>
      </c>
      <c r="C23" s="304">
        <v>0.5</v>
      </c>
    </row>
    <row r="24" spans="2:3" ht="16.5" thickTop="1">
      <c r="B24" s="8" t="s">
        <v>261</v>
      </c>
      <c r="C24" s="305">
        <f>SUM(C17:C23)</f>
        <v>27.15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1DD-0485-1944-AF88-B3DB60B7E635}">
  <sheetPr>
    <tabColor rgb="FF92D050"/>
  </sheetPr>
  <dimension ref="B1:P45"/>
  <sheetViews>
    <sheetView workbookViewId="0">
      <selection activeCell="C36" sqref="C36"/>
    </sheetView>
  </sheetViews>
  <sheetFormatPr baseColWidth="10" defaultRowHeight="15.75"/>
  <cols>
    <col min="3" max="3" width="13" bestFit="1" customWidth="1"/>
    <col min="4" max="4" width="12" bestFit="1" customWidth="1"/>
    <col min="5" max="5" width="13" bestFit="1" customWidth="1"/>
    <col min="11" max="11" width="10.875" customWidth="1"/>
    <col min="12" max="12" width="16" customWidth="1"/>
    <col min="13" max="13" width="18.5" customWidth="1"/>
    <col min="15" max="15" width="29.625" customWidth="1"/>
    <col min="16" max="16" width="18.5" customWidth="1"/>
  </cols>
  <sheetData>
    <row r="1" spans="2:16" ht="26.25" thickBot="1">
      <c r="B1" s="210" t="s">
        <v>138</v>
      </c>
    </row>
    <row r="2" spans="2:16">
      <c r="B2" s="209"/>
      <c r="C2" s="208"/>
      <c r="D2" s="208"/>
      <c r="E2" s="208"/>
      <c r="F2" s="208"/>
      <c r="G2" s="208"/>
      <c r="H2" s="208"/>
      <c r="I2" s="208"/>
      <c r="J2" s="207"/>
    </row>
    <row r="3" spans="2:16">
      <c r="B3" s="337" t="s">
        <v>153</v>
      </c>
      <c r="C3" s="328"/>
      <c r="D3" s="328"/>
      <c r="E3" s="328"/>
      <c r="F3" s="328"/>
      <c r="G3" s="328"/>
      <c r="H3" s="328"/>
      <c r="I3" s="328"/>
      <c r="J3" s="113"/>
    </row>
    <row r="4" spans="2:16">
      <c r="B4" s="206" t="s">
        <v>144</v>
      </c>
      <c r="C4" s="180" t="s">
        <v>152</v>
      </c>
      <c r="D4" s="181"/>
      <c r="E4" s="181"/>
      <c r="F4" s="181"/>
      <c r="G4" s="181"/>
      <c r="H4" s="179"/>
      <c r="I4" s="179"/>
      <c r="J4" s="113"/>
    </row>
    <row r="5" spans="2:16">
      <c r="B5" s="196"/>
      <c r="C5" s="205">
        <v>1</v>
      </c>
      <c r="D5" s="60">
        <v>2</v>
      </c>
      <c r="E5" s="204">
        <v>3</v>
      </c>
      <c r="F5" s="60">
        <v>4</v>
      </c>
      <c r="G5" s="204">
        <v>5</v>
      </c>
      <c r="H5" s="203">
        <v>6</v>
      </c>
      <c r="I5" s="203" t="s">
        <v>151</v>
      </c>
      <c r="J5" s="113"/>
      <c r="L5" s="334" t="s">
        <v>150</v>
      </c>
      <c r="M5" s="335"/>
      <c r="N5" s="335"/>
      <c r="O5" s="336"/>
      <c r="P5" s="1"/>
    </row>
    <row r="6" spans="2:16">
      <c r="B6" s="201">
        <v>1</v>
      </c>
      <c r="C6" s="200">
        <v>5.5</v>
      </c>
      <c r="D6" s="199">
        <v>3</v>
      </c>
      <c r="E6" s="199">
        <v>4</v>
      </c>
      <c r="F6" s="199"/>
      <c r="G6" s="199"/>
      <c r="H6" s="198"/>
      <c r="I6" s="198">
        <v>17000</v>
      </c>
      <c r="J6" s="113"/>
      <c r="L6" s="174" t="s">
        <v>149</v>
      </c>
      <c r="M6" s="60" t="s">
        <v>148</v>
      </c>
      <c r="N6" s="60" t="s">
        <v>147</v>
      </c>
      <c r="O6" s="203" t="s">
        <v>146</v>
      </c>
    </row>
    <row r="7" spans="2:16">
      <c r="B7" s="196">
        <v>2</v>
      </c>
      <c r="C7" s="63">
        <v>3</v>
      </c>
      <c r="D7">
        <v>3</v>
      </c>
      <c r="E7">
        <v>4.5</v>
      </c>
      <c r="H7" s="178"/>
      <c r="I7" s="178">
        <v>12000</v>
      </c>
      <c r="J7" s="113"/>
      <c r="L7" s="63">
        <v>1</v>
      </c>
      <c r="M7" s="202">
        <f>SUM(C16:C26)</f>
        <v>319340</v>
      </c>
      <c r="N7">
        <f>C45</f>
        <v>1140500</v>
      </c>
      <c r="O7" s="175">
        <f t="shared" ref="O7:O12" si="0">IF(N7&gt;0,M7/N7,0)</f>
        <v>0.28000000000000003</v>
      </c>
    </row>
    <row r="8" spans="2:16">
      <c r="B8" s="201">
        <v>3</v>
      </c>
      <c r="C8" s="200">
        <v>6.5</v>
      </c>
      <c r="D8" s="199">
        <v>3</v>
      </c>
      <c r="E8" s="199">
        <v>2</v>
      </c>
      <c r="F8" s="199"/>
      <c r="G8" s="199"/>
      <c r="H8" s="198"/>
      <c r="I8" s="198">
        <v>50000</v>
      </c>
      <c r="J8" s="113"/>
      <c r="L8" s="63">
        <v>2</v>
      </c>
      <c r="M8" s="202">
        <f>SUM(D16:D26)</f>
        <v>53200</v>
      </c>
      <c r="N8">
        <f>D45</f>
        <v>665000</v>
      </c>
      <c r="O8" s="175">
        <f t="shared" si="0"/>
        <v>0.08</v>
      </c>
    </row>
    <row r="9" spans="2:16">
      <c r="B9" s="196">
        <v>4</v>
      </c>
      <c r="C9" s="63">
        <v>4</v>
      </c>
      <c r="D9">
        <v>3</v>
      </c>
      <c r="E9">
        <v>6</v>
      </c>
      <c r="H9" s="178"/>
      <c r="I9" s="178">
        <v>61000</v>
      </c>
      <c r="J9" s="113"/>
      <c r="L9" s="63">
        <v>3</v>
      </c>
      <c r="M9" s="202">
        <f>SUM(E16:E26)</f>
        <v>301200</v>
      </c>
      <c r="N9">
        <f>E45</f>
        <v>1004000</v>
      </c>
      <c r="O9" s="175">
        <f t="shared" si="0"/>
        <v>0.3</v>
      </c>
    </row>
    <row r="10" spans="2:16">
      <c r="B10" s="201">
        <v>5</v>
      </c>
      <c r="C10" s="200">
        <v>8</v>
      </c>
      <c r="D10" s="199">
        <v>5</v>
      </c>
      <c r="E10" s="199">
        <v>9</v>
      </c>
      <c r="F10" s="199"/>
      <c r="G10" s="199"/>
      <c r="H10" s="198"/>
      <c r="I10" s="198">
        <v>24000</v>
      </c>
      <c r="J10" s="113"/>
      <c r="L10" s="63">
        <v>4</v>
      </c>
      <c r="M10" s="202">
        <f>SUM(F16:F26)</f>
        <v>0</v>
      </c>
      <c r="N10">
        <f>F45</f>
        <v>0</v>
      </c>
      <c r="O10" s="175">
        <f t="shared" si="0"/>
        <v>0</v>
      </c>
    </row>
    <row r="11" spans="2:16">
      <c r="B11" s="196">
        <v>6</v>
      </c>
      <c r="C11" s="63">
        <v>10</v>
      </c>
      <c r="D11">
        <v>5</v>
      </c>
      <c r="E11">
        <v>8</v>
      </c>
      <c r="H11" s="178"/>
      <c r="I11" s="178">
        <v>25000</v>
      </c>
      <c r="J11" s="113"/>
      <c r="L11" s="63">
        <v>5</v>
      </c>
      <c r="M11" s="202">
        <f>SUM(G16:G26)</f>
        <v>0</v>
      </c>
      <c r="N11">
        <f>G45</f>
        <v>0</v>
      </c>
      <c r="O11" s="175">
        <f t="shared" si="0"/>
        <v>0</v>
      </c>
    </row>
    <row r="12" spans="2:16">
      <c r="B12" s="201">
        <v>7</v>
      </c>
      <c r="C12" s="200"/>
      <c r="D12" s="199"/>
      <c r="E12" s="199"/>
      <c r="F12" s="199"/>
      <c r="G12" s="199"/>
      <c r="H12" s="198"/>
      <c r="I12" s="198"/>
      <c r="J12" s="113"/>
      <c r="L12" s="64">
        <v>6</v>
      </c>
      <c r="M12" s="197">
        <f>SUM(H16:H26)</f>
        <v>0</v>
      </c>
      <c r="N12" s="142">
        <f>H45</f>
        <v>0</v>
      </c>
      <c r="O12" s="13">
        <f t="shared" si="0"/>
        <v>0</v>
      </c>
    </row>
    <row r="13" spans="2:16">
      <c r="B13" s="196">
        <v>8</v>
      </c>
      <c r="C13" s="63"/>
      <c r="H13" s="178"/>
      <c r="I13" s="178"/>
      <c r="J13" s="113"/>
    </row>
    <row r="14" spans="2:16">
      <c r="B14" s="195">
        <v>9</v>
      </c>
      <c r="C14" s="194"/>
      <c r="D14" s="193"/>
      <c r="E14" s="193"/>
      <c r="F14" s="193"/>
      <c r="G14" s="193"/>
      <c r="H14" s="192"/>
      <c r="I14" s="192"/>
      <c r="J14" s="113"/>
    </row>
    <row r="15" spans="2:16">
      <c r="B15" s="185"/>
      <c r="C15" s="334" t="s">
        <v>145</v>
      </c>
      <c r="D15" s="335"/>
      <c r="E15" s="335"/>
      <c r="F15" s="335"/>
      <c r="G15" s="335"/>
      <c r="H15" s="336"/>
      <c r="J15" s="113"/>
    </row>
    <row r="16" spans="2:16">
      <c r="B16" s="185"/>
      <c r="C16" s="191">
        <v>210000</v>
      </c>
      <c r="D16" s="177">
        <v>40100</v>
      </c>
      <c r="E16" s="190">
        <v>145000</v>
      </c>
      <c r="G16" s="188"/>
      <c r="H16" s="178"/>
      <c r="J16" s="113"/>
    </row>
    <row r="17" spans="2:10">
      <c r="B17" s="185"/>
      <c r="C17" s="191">
        <v>56000</v>
      </c>
      <c r="D17" s="177">
        <v>7500</v>
      </c>
      <c r="E17" s="190">
        <v>30000</v>
      </c>
      <c r="G17" s="188"/>
      <c r="H17" s="178"/>
      <c r="J17" s="113"/>
    </row>
    <row r="18" spans="2:10">
      <c r="B18" s="185"/>
      <c r="C18" s="191">
        <v>30000</v>
      </c>
      <c r="D18" s="177">
        <v>5600</v>
      </c>
      <c r="E18" s="190">
        <v>126200</v>
      </c>
      <c r="G18" s="188"/>
      <c r="H18" s="178"/>
      <c r="J18" s="113"/>
    </row>
    <row r="19" spans="2:10">
      <c r="B19" s="185"/>
      <c r="C19" s="191">
        <v>23340</v>
      </c>
      <c r="D19" s="177"/>
      <c r="E19" s="190"/>
      <c r="G19" s="188"/>
      <c r="H19" s="178"/>
      <c r="J19" s="113"/>
    </row>
    <row r="20" spans="2:10">
      <c r="B20" s="185"/>
      <c r="C20" s="189"/>
      <c r="D20" s="177"/>
      <c r="E20" s="190"/>
      <c r="G20" s="188"/>
      <c r="H20" s="178"/>
      <c r="J20" s="113"/>
    </row>
    <row r="21" spans="2:10">
      <c r="B21" s="185"/>
      <c r="C21" s="189"/>
      <c r="E21" s="188"/>
      <c r="G21" s="188"/>
      <c r="H21" s="178"/>
      <c r="J21" s="113"/>
    </row>
    <row r="22" spans="2:10">
      <c r="B22" s="185"/>
      <c r="C22" s="189"/>
      <c r="E22" s="188"/>
      <c r="G22" s="188"/>
      <c r="H22" s="178"/>
      <c r="J22" s="113"/>
    </row>
    <row r="23" spans="2:10">
      <c r="B23" s="185"/>
      <c r="C23" s="189"/>
      <c r="E23" s="188"/>
      <c r="G23" s="188"/>
      <c r="H23" s="178"/>
      <c r="J23" s="113"/>
    </row>
    <row r="24" spans="2:10">
      <c r="B24" s="185"/>
      <c r="C24" s="189"/>
      <c r="E24" s="188"/>
      <c r="G24" s="188"/>
      <c r="H24" s="178"/>
      <c r="J24" s="113"/>
    </row>
    <row r="25" spans="2:10">
      <c r="B25" s="185"/>
      <c r="C25" s="189"/>
      <c r="E25" s="188"/>
      <c r="G25" s="188"/>
      <c r="H25" s="178"/>
      <c r="J25" s="113"/>
    </row>
    <row r="26" spans="2:10">
      <c r="B26" s="185"/>
      <c r="C26" s="187"/>
      <c r="D26" s="142"/>
      <c r="E26" s="186"/>
      <c r="F26" s="142"/>
      <c r="G26" s="186"/>
      <c r="H26" s="104"/>
      <c r="J26" s="113"/>
    </row>
    <row r="27" spans="2:10">
      <c r="B27" s="185"/>
      <c r="J27" s="113"/>
    </row>
    <row r="28" spans="2:10">
      <c r="B28" s="185"/>
      <c r="J28" s="113"/>
    </row>
    <row r="29" spans="2:10" ht="16.5" thickBot="1">
      <c r="B29" s="184"/>
      <c r="C29" s="183"/>
      <c r="D29" s="183"/>
      <c r="E29" s="183"/>
      <c r="F29" s="183"/>
      <c r="G29" s="183"/>
      <c r="H29" s="183"/>
      <c r="I29" s="183"/>
      <c r="J29" s="182"/>
    </row>
    <row r="34" spans="2:16">
      <c r="B34" s="180" t="s">
        <v>144</v>
      </c>
      <c r="C34" s="180" t="s">
        <v>143</v>
      </c>
      <c r="D34" s="181"/>
      <c r="E34" s="181"/>
      <c r="F34" s="181"/>
      <c r="G34" s="181"/>
      <c r="H34" s="181"/>
      <c r="I34" s="180" t="s">
        <v>142</v>
      </c>
      <c r="J34" s="181"/>
      <c r="K34" s="181"/>
      <c r="L34" s="181"/>
      <c r="M34" s="181"/>
      <c r="N34" s="179"/>
      <c r="O34" s="180" t="s">
        <v>141</v>
      </c>
      <c r="P34" s="179" t="s">
        <v>140</v>
      </c>
    </row>
    <row r="35" spans="2:16">
      <c r="B35" s="63"/>
      <c r="C35" s="174">
        <v>1</v>
      </c>
      <c r="D35" s="60">
        <v>2</v>
      </c>
      <c r="E35" s="60">
        <v>3</v>
      </c>
      <c r="F35" s="60">
        <v>4</v>
      </c>
      <c r="G35" s="60">
        <v>5</v>
      </c>
      <c r="H35" s="60">
        <v>6</v>
      </c>
      <c r="I35" s="63">
        <v>1</v>
      </c>
      <c r="J35">
        <v>2</v>
      </c>
      <c r="K35">
        <v>3</v>
      </c>
      <c r="L35">
        <v>4</v>
      </c>
      <c r="M35">
        <v>5</v>
      </c>
      <c r="N35" s="178">
        <v>6</v>
      </c>
      <c r="O35" s="176"/>
      <c r="P35" s="175"/>
    </row>
    <row r="36" spans="2:16">
      <c r="B36" s="174">
        <v>1</v>
      </c>
      <c r="C36" s="63">
        <f t="shared" ref="C36:C44" si="1">C6*I6</f>
        <v>93500</v>
      </c>
      <c r="D36">
        <f t="shared" ref="D36:D44" si="2">D6*I6</f>
        <v>51000</v>
      </c>
      <c r="E36">
        <f t="shared" ref="E36:E44" si="3">E6*I6</f>
        <v>68000</v>
      </c>
      <c r="F36">
        <f t="shared" ref="F36:F44" si="4">F6*I6</f>
        <v>0</v>
      </c>
      <c r="G36">
        <f t="shared" ref="G36:G44" si="5">G6*I6</f>
        <v>0</v>
      </c>
      <c r="H36">
        <f t="shared" ref="H36:H44" si="6">H6*I6</f>
        <v>0</v>
      </c>
      <c r="I36" s="176">
        <f>C6*O7</f>
        <v>1.54</v>
      </c>
      <c r="J36" s="166">
        <f>D6*O8</f>
        <v>0.24</v>
      </c>
      <c r="K36" s="166">
        <f>E6*O9</f>
        <v>1.2</v>
      </c>
      <c r="L36" s="166">
        <f>F6*O10</f>
        <v>0</v>
      </c>
      <c r="M36" s="177">
        <f>G6*O11</f>
        <v>0</v>
      </c>
      <c r="N36" s="175">
        <f>H6*O12</f>
        <v>0</v>
      </c>
      <c r="O36" s="176">
        <f t="shared" ref="O36:O44" si="7">SUM(I36:N36)</f>
        <v>2.98</v>
      </c>
      <c r="P36" s="175">
        <f t="shared" ref="P36:P44" si="8">O36*I6</f>
        <v>50660</v>
      </c>
    </row>
    <row r="37" spans="2:16">
      <c r="B37" s="174">
        <v>2</v>
      </c>
      <c r="C37" s="63">
        <f t="shared" si="1"/>
        <v>36000</v>
      </c>
      <c r="D37">
        <f t="shared" si="2"/>
        <v>36000</v>
      </c>
      <c r="E37">
        <f t="shared" si="3"/>
        <v>54000</v>
      </c>
      <c r="F37">
        <f t="shared" si="4"/>
        <v>0</v>
      </c>
      <c r="G37">
        <f t="shared" si="5"/>
        <v>0</v>
      </c>
      <c r="H37">
        <f t="shared" si="6"/>
        <v>0</v>
      </c>
      <c r="I37" s="176">
        <f>C7*O7</f>
        <v>0.84000000000000008</v>
      </c>
      <c r="J37" s="166">
        <f>D7*O8</f>
        <v>0.24</v>
      </c>
      <c r="K37" s="166">
        <f>E7*O9</f>
        <v>1.3499999999999999</v>
      </c>
      <c r="L37" s="166">
        <f>F7*O10</f>
        <v>0</v>
      </c>
      <c r="M37" s="177">
        <f>G7*O11</f>
        <v>0</v>
      </c>
      <c r="N37" s="175">
        <f>H7*O12</f>
        <v>0</v>
      </c>
      <c r="O37" s="176">
        <f t="shared" si="7"/>
        <v>2.4299999999999997</v>
      </c>
      <c r="P37" s="175">
        <f t="shared" si="8"/>
        <v>29159.999999999996</v>
      </c>
    </row>
    <row r="38" spans="2:16">
      <c r="B38" s="174">
        <v>3</v>
      </c>
      <c r="C38" s="63">
        <f t="shared" si="1"/>
        <v>325000</v>
      </c>
      <c r="D38">
        <f t="shared" si="2"/>
        <v>150000</v>
      </c>
      <c r="E38">
        <f t="shared" si="3"/>
        <v>100000</v>
      </c>
      <c r="F38">
        <f t="shared" si="4"/>
        <v>0</v>
      </c>
      <c r="G38">
        <f t="shared" si="5"/>
        <v>0</v>
      </c>
      <c r="H38">
        <f t="shared" si="6"/>
        <v>0</v>
      </c>
      <c r="I38" s="176">
        <f>C8*O7</f>
        <v>1.8200000000000003</v>
      </c>
      <c r="J38" s="166">
        <f>D8*O8</f>
        <v>0.24</v>
      </c>
      <c r="K38" s="166">
        <f>E8*O9</f>
        <v>0.6</v>
      </c>
      <c r="L38" s="166">
        <f>F8*O10</f>
        <v>0</v>
      </c>
      <c r="M38" s="177">
        <f>G8*O11</f>
        <v>0</v>
      </c>
      <c r="N38" s="175">
        <f>H8*O12</f>
        <v>0</v>
      </c>
      <c r="O38" s="176">
        <f t="shared" si="7"/>
        <v>2.6600000000000006</v>
      </c>
      <c r="P38" s="175">
        <f t="shared" si="8"/>
        <v>133000.00000000003</v>
      </c>
    </row>
    <row r="39" spans="2:16">
      <c r="B39" s="174">
        <v>4</v>
      </c>
      <c r="C39" s="63">
        <f t="shared" si="1"/>
        <v>244000</v>
      </c>
      <c r="D39">
        <f t="shared" si="2"/>
        <v>183000</v>
      </c>
      <c r="E39">
        <f t="shared" si="3"/>
        <v>366000</v>
      </c>
      <c r="F39">
        <f t="shared" si="4"/>
        <v>0</v>
      </c>
      <c r="G39">
        <f t="shared" si="5"/>
        <v>0</v>
      </c>
      <c r="H39">
        <f t="shared" si="6"/>
        <v>0</v>
      </c>
      <c r="I39" s="176">
        <f>C9*O7</f>
        <v>1.1200000000000001</v>
      </c>
      <c r="J39" s="166">
        <f>D9*O8</f>
        <v>0.24</v>
      </c>
      <c r="K39" s="166">
        <f>E9*O9</f>
        <v>1.7999999999999998</v>
      </c>
      <c r="L39" s="166">
        <f>F9*O10</f>
        <v>0</v>
      </c>
      <c r="M39" s="177">
        <f>G9*O11</f>
        <v>0</v>
      </c>
      <c r="N39" s="175">
        <f>H9*O12</f>
        <v>0</v>
      </c>
      <c r="O39" s="176">
        <f t="shared" si="7"/>
        <v>3.16</v>
      </c>
      <c r="P39" s="175">
        <f t="shared" si="8"/>
        <v>192760</v>
      </c>
    </row>
    <row r="40" spans="2:16">
      <c r="B40" s="174">
        <v>5</v>
      </c>
      <c r="C40" s="63">
        <f t="shared" si="1"/>
        <v>192000</v>
      </c>
      <c r="D40">
        <f t="shared" si="2"/>
        <v>120000</v>
      </c>
      <c r="E40">
        <f t="shared" si="3"/>
        <v>216000</v>
      </c>
      <c r="F40">
        <f t="shared" si="4"/>
        <v>0</v>
      </c>
      <c r="G40">
        <f t="shared" si="5"/>
        <v>0</v>
      </c>
      <c r="H40">
        <f t="shared" si="6"/>
        <v>0</v>
      </c>
      <c r="I40" s="176">
        <f>C10*O7</f>
        <v>2.2400000000000002</v>
      </c>
      <c r="J40" s="166">
        <f>D10*O8</f>
        <v>0.4</v>
      </c>
      <c r="K40" s="166">
        <f>E10*O9</f>
        <v>2.6999999999999997</v>
      </c>
      <c r="L40" s="166">
        <f>F10*O10</f>
        <v>0</v>
      </c>
      <c r="M40" s="177">
        <f>G10*O11</f>
        <v>0</v>
      </c>
      <c r="N40" s="175">
        <f>H10*O12</f>
        <v>0</v>
      </c>
      <c r="O40" s="176">
        <f t="shared" si="7"/>
        <v>5.34</v>
      </c>
      <c r="P40" s="175">
        <f t="shared" si="8"/>
        <v>128160</v>
      </c>
    </row>
    <row r="41" spans="2:16">
      <c r="B41" s="174">
        <v>6</v>
      </c>
      <c r="C41" s="63">
        <f t="shared" si="1"/>
        <v>250000</v>
      </c>
      <c r="D41">
        <f t="shared" si="2"/>
        <v>125000</v>
      </c>
      <c r="E41">
        <f t="shared" si="3"/>
        <v>200000</v>
      </c>
      <c r="F41">
        <f t="shared" si="4"/>
        <v>0</v>
      </c>
      <c r="G41">
        <f t="shared" si="5"/>
        <v>0</v>
      </c>
      <c r="H41">
        <f t="shared" si="6"/>
        <v>0</v>
      </c>
      <c r="I41" s="176">
        <f>C11*O7</f>
        <v>2.8000000000000003</v>
      </c>
      <c r="J41" s="166">
        <f>D11*O8</f>
        <v>0.4</v>
      </c>
      <c r="K41" s="166">
        <f>E11*O9</f>
        <v>2.4</v>
      </c>
      <c r="L41" s="166">
        <f>F11*O10</f>
        <v>0</v>
      </c>
      <c r="M41" s="177">
        <f>G11*O11</f>
        <v>0</v>
      </c>
      <c r="N41" s="175">
        <f>H11*O12</f>
        <v>0</v>
      </c>
      <c r="O41" s="176">
        <f t="shared" si="7"/>
        <v>5.6</v>
      </c>
      <c r="P41" s="175">
        <f t="shared" si="8"/>
        <v>140000</v>
      </c>
    </row>
    <row r="42" spans="2:16">
      <c r="B42" s="174">
        <v>7</v>
      </c>
      <c r="C42" s="63">
        <f t="shared" si="1"/>
        <v>0</v>
      </c>
      <c r="D42">
        <f t="shared" si="2"/>
        <v>0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 s="176">
        <f>C12*O7</f>
        <v>0</v>
      </c>
      <c r="J42" s="166">
        <f>D12*O8</f>
        <v>0</v>
      </c>
      <c r="K42" s="166">
        <f>E12*O9</f>
        <v>0</v>
      </c>
      <c r="L42" s="166">
        <f>F12*O10</f>
        <v>0</v>
      </c>
      <c r="M42" s="177">
        <f>G12*O11</f>
        <v>0</v>
      </c>
      <c r="N42" s="175">
        <f>H12*O12</f>
        <v>0</v>
      </c>
      <c r="O42" s="176">
        <f t="shared" si="7"/>
        <v>0</v>
      </c>
      <c r="P42" s="175">
        <f t="shared" si="8"/>
        <v>0</v>
      </c>
    </row>
    <row r="43" spans="2:16">
      <c r="B43" s="174">
        <v>8</v>
      </c>
      <c r="C43" s="63">
        <f t="shared" si="1"/>
        <v>0</v>
      </c>
      <c r="D43">
        <f t="shared" si="2"/>
        <v>0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 s="176">
        <f>C13*O7</f>
        <v>0</v>
      </c>
      <c r="J43" s="166">
        <f>D13*O8</f>
        <v>0</v>
      </c>
      <c r="K43" s="166">
        <f>E13*O9</f>
        <v>0</v>
      </c>
      <c r="L43" s="166">
        <f>F13*O10</f>
        <v>0</v>
      </c>
      <c r="M43" s="177">
        <f>G13*O11</f>
        <v>0</v>
      </c>
      <c r="N43" s="175">
        <f>H13*O12</f>
        <v>0</v>
      </c>
      <c r="O43" s="176">
        <f t="shared" si="7"/>
        <v>0</v>
      </c>
      <c r="P43" s="175">
        <f t="shared" si="8"/>
        <v>0</v>
      </c>
    </row>
    <row r="44" spans="2:16">
      <c r="B44" s="174">
        <v>9</v>
      </c>
      <c r="C44" s="63">
        <f t="shared" si="1"/>
        <v>0</v>
      </c>
      <c r="D44">
        <f t="shared" si="2"/>
        <v>0</v>
      </c>
      <c r="E44">
        <f t="shared" si="3"/>
        <v>0</v>
      </c>
      <c r="F44">
        <f t="shared" si="4"/>
        <v>0</v>
      </c>
      <c r="G44">
        <f t="shared" si="5"/>
        <v>0</v>
      </c>
      <c r="H44">
        <f t="shared" si="6"/>
        <v>0</v>
      </c>
      <c r="I44" s="171">
        <f>C14*O7</f>
        <v>0</v>
      </c>
      <c r="J44" s="173">
        <f>D14*O8</f>
        <v>0</v>
      </c>
      <c r="K44" s="173">
        <f>E14*O9</f>
        <v>0</v>
      </c>
      <c r="L44" s="173">
        <f>F14*O10</f>
        <v>0</v>
      </c>
      <c r="M44" s="172">
        <f>G14*O11</f>
        <v>0</v>
      </c>
      <c r="N44" s="170">
        <f>H14*O12</f>
        <v>0</v>
      </c>
      <c r="O44" s="171">
        <f t="shared" si="7"/>
        <v>0</v>
      </c>
      <c r="P44" s="170">
        <f t="shared" si="8"/>
        <v>0</v>
      </c>
    </row>
    <row r="45" spans="2:16">
      <c r="B45" s="169" t="s">
        <v>139</v>
      </c>
      <c r="C45" s="168">
        <f t="shared" ref="C45:H45" si="9">SUM(C36:C44)</f>
        <v>1140500</v>
      </c>
      <c r="D45" s="167">
        <f t="shared" si="9"/>
        <v>665000</v>
      </c>
      <c r="E45" s="167">
        <f t="shared" si="9"/>
        <v>1004000</v>
      </c>
      <c r="F45" s="167">
        <f t="shared" si="9"/>
        <v>0</v>
      </c>
      <c r="G45" s="167">
        <f t="shared" si="9"/>
        <v>0</v>
      </c>
      <c r="H45" s="102">
        <f t="shared" si="9"/>
        <v>0</v>
      </c>
      <c r="I45" s="166"/>
      <c r="J45" s="166"/>
      <c r="K45" s="166"/>
      <c r="L45" s="166"/>
      <c r="M45" s="166"/>
      <c r="N45" s="166"/>
      <c r="O45" s="166"/>
      <c r="P45" s="166"/>
    </row>
  </sheetData>
  <mergeCells count="3">
    <mergeCell ref="L5:O5"/>
    <mergeCell ref="C15:H15"/>
    <mergeCell ref="B3:I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7FA-AB30-844F-8E09-C6777CEB4289}">
  <sheetPr>
    <tabColor rgb="FF00B0F0"/>
  </sheetPr>
  <dimension ref="A1:G30"/>
  <sheetViews>
    <sheetView zoomScale="179" workbookViewId="0">
      <selection activeCell="J11" sqref="J11"/>
    </sheetView>
  </sheetViews>
  <sheetFormatPr baseColWidth="10" defaultRowHeight="15.75"/>
  <cols>
    <col min="1" max="1" width="13" customWidth="1"/>
    <col min="2" max="2" width="13.625" customWidth="1"/>
    <col min="5" max="5" width="12.125" bestFit="1" customWidth="1"/>
    <col min="6" max="7" width="13" bestFit="1" customWidth="1"/>
  </cols>
  <sheetData>
    <row r="1" spans="1:7" ht="28.5">
      <c r="A1" s="61" t="s">
        <v>123</v>
      </c>
    </row>
    <row r="2" spans="1:7">
      <c r="A2" s="19"/>
    </row>
    <row r="3" spans="1:7" ht="16.5" thickBot="1">
      <c r="A3" s="157" t="s">
        <v>124</v>
      </c>
      <c r="B3" s="160" t="s">
        <v>125</v>
      </c>
      <c r="C3" s="14" t="s">
        <v>126</v>
      </c>
      <c r="E3" s="9"/>
      <c r="F3" s="14" t="s">
        <v>125</v>
      </c>
      <c r="G3" s="5" t="s">
        <v>126</v>
      </c>
    </row>
    <row r="4" spans="1:7">
      <c r="A4" s="158">
        <v>1</v>
      </c>
      <c r="B4" s="161"/>
      <c r="C4" s="13"/>
      <c r="E4" s="11" t="s">
        <v>127</v>
      </c>
      <c r="F4" s="104">
        <v>170</v>
      </c>
      <c r="G4" s="10">
        <v>280000</v>
      </c>
    </row>
    <row r="5" spans="1:7">
      <c r="A5" s="159">
        <v>2</v>
      </c>
      <c r="B5" s="162"/>
      <c r="C5" s="6"/>
      <c r="E5" s="7" t="s">
        <v>128</v>
      </c>
      <c r="F5" s="102">
        <v>80</v>
      </c>
      <c r="G5" s="4">
        <v>100000</v>
      </c>
    </row>
    <row r="6" spans="1:7">
      <c r="A6" s="159">
        <v>3</v>
      </c>
      <c r="B6" s="162"/>
      <c r="C6" s="6"/>
    </row>
    <row r="7" spans="1:7">
      <c r="A7" s="159">
        <v>4</v>
      </c>
      <c r="B7" s="162"/>
      <c r="C7" s="6"/>
      <c r="E7" s="135" t="s">
        <v>129</v>
      </c>
      <c r="F7" s="163">
        <f>(G4-G5)/(F4-F5)</f>
        <v>2000</v>
      </c>
      <c r="G7" s="2" t="s">
        <v>131</v>
      </c>
    </row>
    <row r="8" spans="1:7">
      <c r="A8" s="159">
        <v>5</v>
      </c>
      <c r="B8" s="162"/>
      <c r="C8" s="6"/>
    </row>
    <row r="9" spans="1:7">
      <c r="A9" s="159">
        <v>6</v>
      </c>
      <c r="B9" s="162"/>
      <c r="C9" s="6"/>
      <c r="E9" s="135" t="s">
        <v>130</v>
      </c>
      <c r="F9" s="163">
        <f>G4-(F7*F4)</f>
        <v>-60000</v>
      </c>
      <c r="G9" s="135" t="s">
        <v>132</v>
      </c>
    </row>
    <row r="10" spans="1:7">
      <c r="A10" s="159">
        <v>7</v>
      </c>
      <c r="B10" s="162"/>
      <c r="C10" s="6"/>
    </row>
    <row r="11" spans="1:7">
      <c r="A11" s="159">
        <v>8</v>
      </c>
      <c r="B11" s="162"/>
      <c r="C11" s="6"/>
      <c r="E11" t="s">
        <v>133</v>
      </c>
    </row>
    <row r="12" spans="1:7">
      <c r="A12" s="159">
        <v>9</v>
      </c>
      <c r="B12" s="162"/>
      <c r="C12" s="6"/>
      <c r="E12" s="2" t="str">
        <f>"K(x) = "&amp;F9&amp;" + "&amp;F7&amp;" * x"</f>
        <v>K(x) = -60000 + 2000 * x</v>
      </c>
      <c r="F12" s="2"/>
      <c r="G12" s="2"/>
    </row>
    <row r="13" spans="1:7">
      <c r="A13" s="159">
        <v>10</v>
      </c>
      <c r="B13" s="162"/>
      <c r="C13" s="6"/>
    </row>
    <row r="14" spans="1:7">
      <c r="A14" s="159">
        <v>11</v>
      </c>
      <c r="B14" s="162"/>
      <c r="C14" s="6"/>
    </row>
    <row r="15" spans="1:7">
      <c r="A15" s="159">
        <v>12</v>
      </c>
      <c r="B15" s="162"/>
      <c r="C15" s="6"/>
    </row>
    <row r="16" spans="1:7">
      <c r="A16" s="159">
        <v>13</v>
      </c>
      <c r="B16" s="162"/>
      <c r="C16" s="6"/>
    </row>
    <row r="17" spans="1:6">
      <c r="A17" s="159">
        <v>14</v>
      </c>
      <c r="B17" s="162"/>
      <c r="C17" s="6"/>
    </row>
    <row r="18" spans="1:6">
      <c r="A18" s="159">
        <v>15</v>
      </c>
      <c r="B18" s="162"/>
      <c r="C18" s="6"/>
    </row>
    <row r="19" spans="1:6">
      <c r="A19" s="159">
        <v>16</v>
      </c>
      <c r="B19" s="162"/>
      <c r="C19" s="6"/>
    </row>
    <row r="20" spans="1:6">
      <c r="A20" s="159">
        <v>17</v>
      </c>
      <c r="B20" s="162"/>
      <c r="C20" s="6"/>
    </row>
    <row r="21" spans="1:6">
      <c r="A21" s="159">
        <v>18</v>
      </c>
      <c r="B21" s="162"/>
      <c r="C21" s="6"/>
    </row>
    <row r="22" spans="1:6">
      <c r="A22" s="159">
        <v>19</v>
      </c>
      <c r="B22" s="162"/>
      <c r="C22" s="6"/>
      <c r="F22" s="19"/>
    </row>
    <row r="23" spans="1:6">
      <c r="A23" s="159">
        <v>20</v>
      </c>
      <c r="B23" s="162"/>
      <c r="C23" s="6"/>
    </row>
    <row r="24" spans="1:6">
      <c r="A24" s="159">
        <v>21</v>
      </c>
      <c r="B24" s="162"/>
      <c r="C24" s="6"/>
    </row>
    <row r="25" spans="1:6">
      <c r="A25" s="159">
        <v>22</v>
      </c>
      <c r="B25" s="162"/>
      <c r="C25" s="6"/>
    </row>
    <row r="26" spans="1:6">
      <c r="A26" s="159">
        <v>23</v>
      </c>
      <c r="B26" s="162"/>
      <c r="C26" s="6"/>
    </row>
    <row r="27" spans="1:6">
      <c r="A27" s="159">
        <v>24</v>
      </c>
      <c r="B27" s="162"/>
      <c r="C27" s="6"/>
    </row>
    <row r="29" spans="1:6">
      <c r="A29" t="s">
        <v>134</v>
      </c>
      <c r="B29">
        <f>MAX(B4:B27)</f>
        <v>0</v>
      </c>
    </row>
    <row r="30" spans="1:6">
      <c r="A30" t="s">
        <v>135</v>
      </c>
      <c r="B30">
        <f>MIN(B4:B27)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CED1-5ACF-994A-8482-B2C687834FB5}">
  <sheetPr>
    <tabColor rgb="FF00B0F0"/>
  </sheetPr>
  <dimension ref="A1:H27"/>
  <sheetViews>
    <sheetView zoomScale="156" workbookViewId="0">
      <selection activeCell="G27" sqref="G27"/>
    </sheetView>
  </sheetViews>
  <sheetFormatPr baseColWidth="10" defaultRowHeight="15.75"/>
  <cols>
    <col min="1" max="1" width="11.875" customWidth="1"/>
    <col min="2" max="2" width="12.625" bestFit="1" customWidth="1"/>
    <col min="3" max="3" width="11.875" bestFit="1" customWidth="1"/>
  </cols>
  <sheetData>
    <row r="1" spans="1:8" ht="28.5">
      <c r="A1" s="61" t="s">
        <v>137</v>
      </c>
    </row>
    <row r="3" spans="1:8" ht="16.5" thickBot="1">
      <c r="A3" s="157" t="s">
        <v>124</v>
      </c>
      <c r="B3" s="160" t="s">
        <v>125</v>
      </c>
      <c r="C3" s="14" t="s">
        <v>126</v>
      </c>
      <c r="E3" s="3" cm="1">
        <f t="array" ref="E3:F3">LINEST(C4:C10,B4:B10,TRUE)</f>
        <v>944.87882677869879</v>
      </c>
      <c r="F3" s="3">
        <v>111361.49686855715</v>
      </c>
      <c r="H3" s="118" t="s">
        <v>136</v>
      </c>
    </row>
    <row r="4" spans="1:8">
      <c r="A4" s="158">
        <v>1</v>
      </c>
      <c r="B4" s="161">
        <v>120</v>
      </c>
      <c r="C4" s="164">
        <v>270000</v>
      </c>
    </row>
    <row r="5" spans="1:8">
      <c r="A5" s="159">
        <v>2</v>
      </c>
      <c r="B5" s="162">
        <v>180</v>
      </c>
      <c r="C5" s="165">
        <v>310000</v>
      </c>
    </row>
    <row r="6" spans="1:8">
      <c r="A6" s="159">
        <v>3</v>
      </c>
      <c r="B6" s="162">
        <v>90</v>
      </c>
      <c r="C6" s="165">
        <v>200000</v>
      </c>
    </row>
    <row r="7" spans="1:8">
      <c r="A7" s="159">
        <v>4</v>
      </c>
      <c r="B7" s="162">
        <v>170</v>
      </c>
      <c r="C7" s="165">
        <v>280000</v>
      </c>
    </row>
    <row r="8" spans="1:8">
      <c r="A8" s="159">
        <v>5</v>
      </c>
      <c r="B8" s="162">
        <v>100</v>
      </c>
      <c r="C8" s="165">
        <v>190000</v>
      </c>
    </row>
    <row r="9" spans="1:8">
      <c r="A9" s="159">
        <v>6</v>
      </c>
      <c r="B9" s="162">
        <v>133</v>
      </c>
      <c r="C9" s="165">
        <v>220000</v>
      </c>
    </row>
    <row r="10" spans="1:8">
      <c r="A10" s="159">
        <v>7</v>
      </c>
      <c r="B10" s="162">
        <v>160</v>
      </c>
      <c r="C10" s="165">
        <v>210000</v>
      </c>
    </row>
    <row r="11" spans="1:8">
      <c r="A11" s="159">
        <v>8</v>
      </c>
      <c r="B11" s="162"/>
      <c r="C11" s="165"/>
    </row>
    <row r="12" spans="1:8">
      <c r="A12" s="159">
        <v>9</v>
      </c>
      <c r="B12" s="162"/>
      <c r="C12" s="165"/>
    </row>
    <row r="13" spans="1:8">
      <c r="A13" s="159">
        <v>10</v>
      </c>
      <c r="B13" s="162"/>
      <c r="C13" s="165"/>
    </row>
    <row r="14" spans="1:8">
      <c r="A14" s="159">
        <v>11</v>
      </c>
      <c r="B14" s="162"/>
      <c r="C14" s="165"/>
    </row>
    <row r="15" spans="1:8">
      <c r="A15" s="159">
        <v>12</v>
      </c>
      <c r="B15" s="162"/>
      <c r="C15" s="165"/>
    </row>
    <row r="16" spans="1:8">
      <c r="A16" s="159">
        <v>13</v>
      </c>
      <c r="B16" s="162"/>
      <c r="C16" s="165"/>
    </row>
    <row r="17" spans="1:3">
      <c r="A17" s="159">
        <v>14</v>
      </c>
      <c r="B17" s="162"/>
      <c r="C17" s="165"/>
    </row>
    <row r="18" spans="1:3">
      <c r="A18" s="159">
        <v>15</v>
      </c>
      <c r="B18" s="162"/>
      <c r="C18" s="165"/>
    </row>
    <row r="19" spans="1:3">
      <c r="A19" s="159">
        <v>16</v>
      </c>
      <c r="B19" s="162"/>
      <c r="C19" s="165"/>
    </row>
    <row r="20" spans="1:3">
      <c r="A20" s="159">
        <v>17</v>
      </c>
      <c r="B20" s="162"/>
      <c r="C20" s="165"/>
    </row>
    <row r="21" spans="1:3">
      <c r="A21" s="159">
        <v>18</v>
      </c>
      <c r="B21" s="162"/>
      <c r="C21" s="165"/>
    </row>
    <row r="22" spans="1:3">
      <c r="A22" s="159">
        <v>19</v>
      </c>
      <c r="B22" s="162"/>
      <c r="C22" s="165"/>
    </row>
    <row r="23" spans="1:3">
      <c r="A23" s="159">
        <v>20</v>
      </c>
      <c r="B23" s="162"/>
      <c r="C23" s="165"/>
    </row>
    <row r="24" spans="1:3">
      <c r="A24" s="159">
        <v>21</v>
      </c>
      <c r="B24" s="162"/>
      <c r="C24" s="165"/>
    </row>
    <row r="25" spans="1:3">
      <c r="A25" s="159">
        <v>22</v>
      </c>
      <c r="B25" s="162"/>
      <c r="C25" s="165"/>
    </row>
    <row r="26" spans="1:3">
      <c r="A26" s="159">
        <v>23</v>
      </c>
      <c r="B26" s="162"/>
      <c r="C26" s="165"/>
    </row>
    <row r="27" spans="1:3">
      <c r="A27" s="159">
        <v>24</v>
      </c>
      <c r="B27" s="162"/>
      <c r="C27" s="16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ECE7-BC83-D540-9670-E326B1747947}">
  <sheetPr>
    <tabColor rgb="FFB14BFF"/>
  </sheetPr>
  <dimension ref="A1:W50"/>
  <sheetViews>
    <sheetView zoomScale="85" zoomScaleNormal="85" workbookViewId="0">
      <selection activeCell="O56" sqref="O56"/>
    </sheetView>
  </sheetViews>
  <sheetFormatPr baseColWidth="10" defaultRowHeight="15.75"/>
  <cols>
    <col min="1" max="1" width="37" customWidth="1"/>
    <col min="2" max="10" width="15.875" customWidth="1"/>
    <col min="12" max="12" width="17.5" customWidth="1"/>
    <col min="13" max="14" width="13" bestFit="1" customWidth="1"/>
    <col min="15" max="15" width="12" bestFit="1" customWidth="1"/>
    <col min="16" max="17" width="13" bestFit="1" customWidth="1"/>
    <col min="18" max="18" width="12" bestFit="1" customWidth="1"/>
  </cols>
  <sheetData>
    <row r="1" spans="1:22" ht="28.5">
      <c r="A1" s="61" t="s">
        <v>113</v>
      </c>
    </row>
    <row r="2" spans="1:22" ht="16.5" thickBot="1">
      <c r="A2" s="15"/>
      <c r="B2" s="15"/>
      <c r="C2" s="15"/>
      <c r="D2" s="15"/>
      <c r="E2" s="15"/>
      <c r="F2" s="15"/>
      <c r="G2" s="15"/>
      <c r="H2" s="15"/>
      <c r="I2" s="15"/>
      <c r="J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ht="16.5" thickTop="1">
      <c r="A3" s="8" t="s">
        <v>0</v>
      </c>
      <c r="B3" s="375" t="s">
        <v>2</v>
      </c>
      <c r="C3" s="367"/>
      <c r="D3" s="376"/>
      <c r="E3" s="375" t="s">
        <v>3</v>
      </c>
      <c r="F3" s="367"/>
      <c r="G3" s="376"/>
      <c r="H3" s="375" t="s">
        <v>4</v>
      </c>
      <c r="I3" s="367"/>
      <c r="J3" s="368"/>
      <c r="K3" s="62"/>
      <c r="L3" s="86" t="s">
        <v>0</v>
      </c>
      <c r="M3" s="367" t="s">
        <v>2</v>
      </c>
      <c r="N3" s="367"/>
      <c r="O3" s="367"/>
      <c r="P3" s="367" t="s">
        <v>3</v>
      </c>
      <c r="Q3" s="367"/>
      <c r="R3" s="367"/>
      <c r="S3" s="367" t="s">
        <v>4</v>
      </c>
      <c r="T3" s="367"/>
      <c r="U3" s="368"/>
    </row>
    <row r="4" spans="1:22" ht="16.5" thickBot="1">
      <c r="A4" s="12" t="s">
        <v>1</v>
      </c>
      <c r="B4" s="30" t="s">
        <v>5</v>
      </c>
      <c r="C4" s="30" t="s">
        <v>6</v>
      </c>
      <c r="D4" s="32" t="s">
        <v>7</v>
      </c>
      <c r="E4" s="30" t="s">
        <v>8</v>
      </c>
      <c r="F4" s="30" t="s">
        <v>9</v>
      </c>
      <c r="G4" s="32" t="s">
        <v>10</v>
      </c>
      <c r="H4" s="30" t="s">
        <v>11</v>
      </c>
      <c r="I4" s="30" t="s">
        <v>12</v>
      </c>
      <c r="J4" s="33" t="s">
        <v>13</v>
      </c>
      <c r="K4" s="62"/>
      <c r="L4" s="29" t="s">
        <v>1</v>
      </c>
      <c r="M4" s="12" t="s">
        <v>5</v>
      </c>
      <c r="N4" s="30" t="s">
        <v>6</v>
      </c>
      <c r="O4" s="30" t="s">
        <v>7</v>
      </c>
      <c r="P4" s="30" t="s">
        <v>8</v>
      </c>
      <c r="Q4" s="30" t="s">
        <v>9</v>
      </c>
      <c r="R4" s="30" t="s">
        <v>10</v>
      </c>
      <c r="S4" s="32" t="s">
        <v>11</v>
      </c>
      <c r="T4" s="30" t="s">
        <v>12</v>
      </c>
      <c r="U4" s="33" t="s">
        <v>13</v>
      </c>
    </row>
    <row r="5" spans="1:22" ht="16.5" thickBot="1">
      <c r="A5" s="352" t="s">
        <v>50</v>
      </c>
      <c r="B5" s="31">
        <v>0</v>
      </c>
      <c r="C5" s="31">
        <v>0</v>
      </c>
      <c r="D5" s="31">
        <f t="shared" ref="B5:J5" si="0">O6*O7</f>
        <v>0</v>
      </c>
      <c r="E5" s="31">
        <v>0</v>
      </c>
      <c r="F5" s="31">
        <v>0</v>
      </c>
      <c r="G5" s="31">
        <f t="shared" si="0"/>
        <v>0</v>
      </c>
      <c r="H5" s="31">
        <f t="shared" si="0"/>
        <v>0</v>
      </c>
      <c r="I5" s="31">
        <f t="shared" si="0"/>
        <v>0</v>
      </c>
      <c r="J5" s="31">
        <f t="shared" si="0"/>
        <v>0</v>
      </c>
      <c r="K5" s="62"/>
      <c r="L5" s="81" t="s">
        <v>52</v>
      </c>
      <c r="M5" s="71">
        <v>0</v>
      </c>
      <c r="N5" s="70">
        <v>0</v>
      </c>
      <c r="O5" s="70">
        <v>0</v>
      </c>
      <c r="P5" s="70">
        <v>0</v>
      </c>
      <c r="Q5" s="70">
        <v>0</v>
      </c>
      <c r="R5" s="70">
        <v>0</v>
      </c>
      <c r="S5" s="71">
        <v>0</v>
      </c>
      <c r="T5" s="70">
        <v>0</v>
      </c>
      <c r="U5" s="87">
        <v>0</v>
      </c>
      <c r="V5" t="s">
        <v>79</v>
      </c>
    </row>
    <row r="6" spans="1:22" ht="16.5" thickTop="1">
      <c r="A6" s="353"/>
      <c r="B6" s="354">
        <f>SUM(B5:J5)</f>
        <v>0</v>
      </c>
      <c r="C6" s="355"/>
      <c r="D6" s="355"/>
      <c r="E6" s="355"/>
      <c r="F6" s="355"/>
      <c r="G6" s="355"/>
      <c r="H6" s="355"/>
      <c r="I6" s="355"/>
      <c r="J6" s="356"/>
      <c r="K6" s="62"/>
      <c r="L6" s="82" t="s">
        <v>53</v>
      </c>
      <c r="M6" s="68">
        <v>0</v>
      </c>
      <c r="N6" s="66">
        <v>0</v>
      </c>
      <c r="O6" s="66">
        <v>0</v>
      </c>
      <c r="P6" s="66">
        <v>0</v>
      </c>
      <c r="Q6" s="66">
        <v>0</v>
      </c>
      <c r="R6" s="66">
        <v>0</v>
      </c>
      <c r="S6" s="68">
        <v>0</v>
      </c>
      <c r="T6" s="66">
        <v>0</v>
      </c>
      <c r="U6" s="88">
        <v>0</v>
      </c>
    </row>
    <row r="7" spans="1:22" ht="16.5" thickBot="1">
      <c r="A7" s="7" t="s">
        <v>49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6">
        <v>0</v>
      </c>
      <c r="K7" s="62"/>
      <c r="L7" s="83" t="s">
        <v>54</v>
      </c>
      <c r="M7" s="79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79">
        <v>0</v>
      </c>
      <c r="T7" s="80">
        <v>0</v>
      </c>
      <c r="U7" s="89">
        <v>0</v>
      </c>
    </row>
    <row r="8" spans="1:22" ht="16.5" thickBot="1">
      <c r="A8" s="9" t="s">
        <v>51</v>
      </c>
      <c r="B8" s="24">
        <v>0</v>
      </c>
      <c r="C8" s="24">
        <v>0</v>
      </c>
      <c r="D8" s="24">
        <f t="shared" ref="B8:J8" si="1">O33*O6</f>
        <v>0</v>
      </c>
      <c r="E8" s="24">
        <v>0</v>
      </c>
      <c r="F8" s="24">
        <v>0</v>
      </c>
      <c r="G8" s="24">
        <f t="shared" si="1"/>
        <v>0</v>
      </c>
      <c r="H8" s="24">
        <f t="shared" si="1"/>
        <v>0</v>
      </c>
      <c r="I8" s="24">
        <f t="shared" si="1"/>
        <v>0</v>
      </c>
      <c r="J8" s="24">
        <f t="shared" si="1"/>
        <v>0</v>
      </c>
      <c r="K8" s="62"/>
      <c r="L8" s="369" t="s">
        <v>58</v>
      </c>
      <c r="M8" s="22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2">
        <v>0</v>
      </c>
      <c r="T8" s="25">
        <v>0</v>
      </c>
      <c r="U8" s="90">
        <v>0</v>
      </c>
      <c r="V8" s="100" t="s">
        <v>70</v>
      </c>
    </row>
    <row r="9" spans="1:22">
      <c r="A9" s="34" t="s">
        <v>14</v>
      </c>
      <c r="B9" s="35">
        <f>B5-B7-B8</f>
        <v>0</v>
      </c>
      <c r="C9" s="35">
        <f t="shared" ref="C9:J9" si="2">C5-C7-C8</f>
        <v>0</v>
      </c>
      <c r="D9" s="35">
        <f t="shared" si="2"/>
        <v>0</v>
      </c>
      <c r="E9" s="35">
        <f t="shared" si="2"/>
        <v>0</v>
      </c>
      <c r="F9" s="35">
        <f t="shared" si="2"/>
        <v>0</v>
      </c>
      <c r="G9" s="35">
        <f t="shared" si="2"/>
        <v>0</v>
      </c>
      <c r="H9" s="35">
        <f t="shared" si="2"/>
        <v>0</v>
      </c>
      <c r="I9" s="35">
        <f t="shared" si="2"/>
        <v>0</v>
      </c>
      <c r="J9" s="36">
        <f t="shared" si="2"/>
        <v>0</v>
      </c>
      <c r="K9" s="62"/>
      <c r="L9" s="370"/>
      <c r="M9" s="69">
        <f>IF(M5=0,0,M8/M5)</f>
        <v>0</v>
      </c>
      <c r="N9" s="67">
        <f t="shared" ref="N9:S9" si="3">IF(N5=0,0,N8/N5)</f>
        <v>0</v>
      </c>
      <c r="O9" s="67">
        <f t="shared" si="3"/>
        <v>0</v>
      </c>
      <c r="P9" s="67">
        <f t="shared" si="3"/>
        <v>0</v>
      </c>
      <c r="Q9" s="67">
        <f t="shared" si="3"/>
        <v>0</v>
      </c>
      <c r="R9" s="67">
        <f t="shared" si="3"/>
        <v>0</v>
      </c>
      <c r="S9" s="69">
        <f t="shared" si="3"/>
        <v>0</v>
      </c>
      <c r="T9" s="67">
        <v>0</v>
      </c>
      <c r="U9" s="91">
        <v>0</v>
      </c>
      <c r="V9" s="100" t="s">
        <v>71</v>
      </c>
    </row>
    <row r="10" spans="1:22" ht="16.5" thickBot="1">
      <c r="A10" s="37" t="s">
        <v>15</v>
      </c>
      <c r="B10" s="38">
        <f>IF(B5=0,0,(1/B5)*B9)</f>
        <v>0</v>
      </c>
      <c r="C10" s="38">
        <f t="shared" ref="C10:G10" si="4">IF(C5=0,0,(1/C5)*C9)</f>
        <v>0</v>
      </c>
      <c r="D10" s="38">
        <f t="shared" si="4"/>
        <v>0</v>
      </c>
      <c r="E10" s="38">
        <f t="shared" si="4"/>
        <v>0</v>
      </c>
      <c r="F10" s="38">
        <f t="shared" si="4"/>
        <v>0</v>
      </c>
      <c r="G10" s="38">
        <f t="shared" si="4"/>
        <v>0</v>
      </c>
      <c r="H10" s="38">
        <f>IF(H5=0,0,(1/H5)*H9)</f>
        <v>0</v>
      </c>
      <c r="I10" s="38">
        <f t="shared" ref="I10" si="5">IF(I5=0,0,(1/I5)*I9)</f>
        <v>0</v>
      </c>
      <c r="J10" s="39">
        <f t="shared" ref="J10" si="6">IF(J5=0,0,(1/J5)*J9)</f>
        <v>0</v>
      </c>
      <c r="K10" s="62"/>
      <c r="L10" s="370" t="s">
        <v>59</v>
      </c>
      <c r="M10" s="20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0">
        <v>0</v>
      </c>
      <c r="T10" s="23">
        <v>0</v>
      </c>
      <c r="U10" s="92">
        <v>0</v>
      </c>
      <c r="V10" s="100" t="s">
        <v>72</v>
      </c>
    </row>
    <row r="11" spans="1:22">
      <c r="A11" s="11" t="s">
        <v>21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8">
        <v>0</v>
      </c>
      <c r="K11" s="62"/>
      <c r="L11" s="370"/>
      <c r="M11" s="69">
        <f>IF(M5=0,0,M10/M5)</f>
        <v>0</v>
      </c>
      <c r="N11" s="67">
        <f t="shared" ref="N11:S11" si="7">IF(N5=0,0,N10/N5)</f>
        <v>0</v>
      </c>
      <c r="O11" s="67">
        <f t="shared" si="7"/>
        <v>0</v>
      </c>
      <c r="P11" s="67">
        <f t="shared" si="7"/>
        <v>0</v>
      </c>
      <c r="Q11" s="67">
        <f t="shared" si="7"/>
        <v>0</v>
      </c>
      <c r="R11" s="67">
        <f t="shared" si="7"/>
        <v>0</v>
      </c>
      <c r="S11" s="69">
        <f t="shared" si="7"/>
        <v>0</v>
      </c>
      <c r="T11" s="67">
        <v>0</v>
      </c>
      <c r="U11" s="91">
        <v>0</v>
      </c>
      <c r="V11" s="100" t="s">
        <v>73</v>
      </c>
    </row>
    <row r="12" spans="1:22">
      <c r="A12" s="7" t="s">
        <v>22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6">
        <v>0</v>
      </c>
      <c r="K12" s="62"/>
      <c r="L12" s="370" t="s">
        <v>60</v>
      </c>
      <c r="M12" s="20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0">
        <v>0</v>
      </c>
      <c r="T12" s="23">
        <v>0</v>
      </c>
      <c r="U12" s="92">
        <v>0</v>
      </c>
      <c r="V12" s="100" t="s">
        <v>75</v>
      </c>
    </row>
    <row r="13" spans="1:22">
      <c r="A13" s="7" t="s">
        <v>23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6">
        <v>0</v>
      </c>
      <c r="K13" s="62"/>
      <c r="L13" s="370"/>
      <c r="M13" s="69">
        <f>IF(M5=0,0,M12/M5)</f>
        <v>0</v>
      </c>
      <c r="N13" s="67">
        <f t="shared" ref="N13:S13" si="8">IF(N5=0,0,N12/N5)</f>
        <v>0</v>
      </c>
      <c r="O13" s="67">
        <f t="shared" si="8"/>
        <v>0</v>
      </c>
      <c r="P13" s="67">
        <f t="shared" si="8"/>
        <v>0</v>
      </c>
      <c r="Q13" s="67">
        <f t="shared" si="8"/>
        <v>0</v>
      </c>
      <c r="R13" s="67">
        <f t="shared" si="8"/>
        <v>0</v>
      </c>
      <c r="S13" s="69">
        <f t="shared" si="8"/>
        <v>0</v>
      </c>
      <c r="T13" s="67">
        <v>0</v>
      </c>
      <c r="U13" s="91">
        <v>0</v>
      </c>
      <c r="V13" s="100" t="s">
        <v>74</v>
      </c>
    </row>
    <row r="14" spans="1:22" ht="15.95" customHeight="1">
      <c r="A14" s="7" t="s">
        <v>24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6">
        <v>0</v>
      </c>
      <c r="K14" s="62"/>
      <c r="L14" s="370" t="s">
        <v>61</v>
      </c>
      <c r="M14" s="20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0">
        <v>0</v>
      </c>
      <c r="T14" s="23">
        <v>0</v>
      </c>
      <c r="U14" s="92">
        <v>0</v>
      </c>
    </row>
    <row r="15" spans="1:22">
      <c r="A15" s="7" t="s">
        <v>25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6">
        <v>0</v>
      </c>
      <c r="K15" s="62"/>
      <c r="L15" s="370"/>
      <c r="M15" s="69">
        <v>0</v>
      </c>
      <c r="N15" s="67">
        <f t="shared" ref="N15:U15" si="9">IF(N5=0,0,N14/N5)</f>
        <v>0</v>
      </c>
      <c r="O15" s="67">
        <f t="shared" si="9"/>
        <v>0</v>
      </c>
      <c r="P15" s="67">
        <f t="shared" si="9"/>
        <v>0</v>
      </c>
      <c r="Q15" s="67">
        <f t="shared" si="9"/>
        <v>0</v>
      </c>
      <c r="R15" s="67">
        <f t="shared" si="9"/>
        <v>0</v>
      </c>
      <c r="S15" s="69">
        <f t="shared" si="9"/>
        <v>0</v>
      </c>
      <c r="T15" s="67">
        <f t="shared" si="9"/>
        <v>0</v>
      </c>
      <c r="U15" s="91">
        <f t="shared" si="9"/>
        <v>0</v>
      </c>
    </row>
    <row r="16" spans="1:22" ht="17.100000000000001" customHeight="1" thickBot="1">
      <c r="A16" s="9" t="s">
        <v>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7">
        <v>0</v>
      </c>
      <c r="K16" s="62"/>
      <c r="L16" s="370" t="s">
        <v>62</v>
      </c>
      <c r="M16" s="20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0">
        <v>0</v>
      </c>
      <c r="T16" s="23">
        <v>0</v>
      </c>
      <c r="U16" s="92">
        <v>0</v>
      </c>
    </row>
    <row r="17" spans="1:23">
      <c r="A17" s="34" t="s">
        <v>16</v>
      </c>
      <c r="B17" s="35">
        <f>B9-SUM(B11:B16)</f>
        <v>0</v>
      </c>
      <c r="C17" s="35">
        <f t="shared" ref="C17:J17" si="10">C9-SUM(C11:C16)</f>
        <v>0</v>
      </c>
      <c r="D17" s="35">
        <f t="shared" si="10"/>
        <v>0</v>
      </c>
      <c r="E17" s="35">
        <f t="shared" si="10"/>
        <v>0</v>
      </c>
      <c r="F17" s="35">
        <f t="shared" si="10"/>
        <v>0</v>
      </c>
      <c r="G17" s="35">
        <f t="shared" si="10"/>
        <v>0</v>
      </c>
      <c r="H17" s="35">
        <f t="shared" si="10"/>
        <v>0</v>
      </c>
      <c r="I17" s="35">
        <f t="shared" si="10"/>
        <v>0</v>
      </c>
      <c r="J17" s="36">
        <f t="shared" si="10"/>
        <v>0</v>
      </c>
      <c r="K17" s="62"/>
      <c r="L17" s="370"/>
      <c r="M17" s="69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9">
        <v>0</v>
      </c>
      <c r="T17" s="67">
        <v>0</v>
      </c>
      <c r="U17" s="91">
        <v>0</v>
      </c>
    </row>
    <row r="18" spans="1:23" ht="17.100000000000001" customHeight="1" thickBot="1">
      <c r="A18" s="37" t="s">
        <v>17</v>
      </c>
      <c r="B18" s="38">
        <f t="shared" ref="B18:J18" si="11">IF(B5=0,0,(1/B5)*B17)</f>
        <v>0</v>
      </c>
      <c r="C18" s="38">
        <f t="shared" si="11"/>
        <v>0</v>
      </c>
      <c r="D18" s="38">
        <f t="shared" si="11"/>
        <v>0</v>
      </c>
      <c r="E18" s="38">
        <f t="shared" si="11"/>
        <v>0</v>
      </c>
      <c r="F18" s="38">
        <f t="shared" si="11"/>
        <v>0</v>
      </c>
      <c r="G18" s="38">
        <f t="shared" si="11"/>
        <v>0</v>
      </c>
      <c r="H18" s="38">
        <f t="shared" si="11"/>
        <v>0</v>
      </c>
      <c r="I18" s="38">
        <f t="shared" si="11"/>
        <v>0</v>
      </c>
      <c r="J18" s="39">
        <f t="shared" si="11"/>
        <v>0</v>
      </c>
      <c r="K18" s="62"/>
      <c r="L18" s="370" t="s">
        <v>63</v>
      </c>
      <c r="M18" s="20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0">
        <v>0</v>
      </c>
      <c r="T18" s="23">
        <v>0</v>
      </c>
      <c r="U18" s="92">
        <v>0</v>
      </c>
    </row>
    <row r="19" spans="1:23" ht="16.5" thickBot="1">
      <c r="A19" s="11" t="s">
        <v>27</v>
      </c>
      <c r="B19" s="364">
        <v>0</v>
      </c>
      <c r="C19" s="365"/>
      <c r="D19" s="366"/>
      <c r="E19" s="364">
        <v>0</v>
      </c>
      <c r="F19" s="365"/>
      <c r="G19" s="366"/>
      <c r="H19" s="360">
        <v>0</v>
      </c>
      <c r="I19" s="361"/>
      <c r="J19" s="362"/>
      <c r="K19" s="62"/>
      <c r="L19" s="371"/>
      <c r="M19" s="74">
        <f>IF(M5=0,0,M18/M5)</f>
        <v>0</v>
      </c>
      <c r="N19" s="73">
        <f t="shared" ref="N19:U19" si="12">IF(N5=0,0,N18/N5)</f>
        <v>0</v>
      </c>
      <c r="O19" s="73">
        <f t="shared" si="12"/>
        <v>0</v>
      </c>
      <c r="P19" s="73">
        <f t="shared" si="12"/>
        <v>0</v>
      </c>
      <c r="Q19" s="73">
        <f t="shared" si="12"/>
        <v>0</v>
      </c>
      <c r="R19" s="73">
        <f t="shared" si="12"/>
        <v>0</v>
      </c>
      <c r="S19" s="74">
        <f t="shared" si="12"/>
        <v>0</v>
      </c>
      <c r="T19" s="73">
        <f t="shared" si="12"/>
        <v>0</v>
      </c>
      <c r="U19" s="93">
        <f t="shared" si="12"/>
        <v>0</v>
      </c>
    </row>
    <row r="20" spans="1:23" ht="16.5" thickBot="1">
      <c r="A20" s="16" t="s">
        <v>28</v>
      </c>
      <c r="B20" s="357">
        <v>0</v>
      </c>
      <c r="C20" s="358"/>
      <c r="D20" s="359"/>
      <c r="E20" s="357">
        <v>0</v>
      </c>
      <c r="F20" s="358"/>
      <c r="G20" s="359"/>
      <c r="H20" s="357">
        <v>0</v>
      </c>
      <c r="I20" s="358"/>
      <c r="J20" s="363"/>
      <c r="K20" s="62"/>
      <c r="L20" s="84" t="s">
        <v>56</v>
      </c>
      <c r="M20" s="76">
        <f>SUM(M9,M11,M13,M15,M17,M19)</f>
        <v>0</v>
      </c>
      <c r="N20" s="75">
        <f t="shared" ref="N20:U20" si="13">SUM(N9,N11,N13,N15,N17,N19)</f>
        <v>0</v>
      </c>
      <c r="O20" s="75">
        <f t="shared" si="13"/>
        <v>0</v>
      </c>
      <c r="P20" s="75">
        <f t="shared" si="13"/>
        <v>0</v>
      </c>
      <c r="Q20" s="75">
        <f t="shared" si="13"/>
        <v>0</v>
      </c>
      <c r="R20" s="75">
        <f t="shared" si="13"/>
        <v>0</v>
      </c>
      <c r="S20" s="76">
        <f t="shared" si="13"/>
        <v>0</v>
      </c>
      <c r="T20" s="75">
        <f t="shared" si="13"/>
        <v>0</v>
      </c>
      <c r="U20" s="94">
        <f t="shared" si="13"/>
        <v>0</v>
      </c>
    </row>
    <row r="21" spans="1:23">
      <c r="A21" s="16" t="s">
        <v>29</v>
      </c>
      <c r="B21" s="357">
        <v>0</v>
      </c>
      <c r="C21" s="358"/>
      <c r="D21" s="359"/>
      <c r="E21" s="357">
        <v>0</v>
      </c>
      <c r="F21" s="358"/>
      <c r="G21" s="359"/>
      <c r="H21" s="357">
        <v>0</v>
      </c>
      <c r="I21" s="358"/>
      <c r="J21" s="363"/>
      <c r="K21" s="62"/>
      <c r="L21" s="369" t="s">
        <v>64</v>
      </c>
      <c r="M21" s="22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2">
        <v>0</v>
      </c>
      <c r="T21" s="25">
        <v>0</v>
      </c>
      <c r="U21" s="90">
        <v>0</v>
      </c>
      <c r="V21" s="100" t="s">
        <v>76</v>
      </c>
    </row>
    <row r="22" spans="1:23">
      <c r="A22" s="16" t="s">
        <v>30</v>
      </c>
      <c r="B22" s="357">
        <v>0</v>
      </c>
      <c r="C22" s="358"/>
      <c r="D22" s="359"/>
      <c r="E22" s="357">
        <v>0</v>
      </c>
      <c r="F22" s="358"/>
      <c r="G22" s="359"/>
      <c r="H22" s="357">
        <v>0</v>
      </c>
      <c r="I22" s="358"/>
      <c r="J22" s="363"/>
      <c r="K22" s="62"/>
      <c r="L22" s="370"/>
      <c r="M22" s="69">
        <f>IF(M6=0,0,M21/M6)</f>
        <v>0</v>
      </c>
      <c r="N22" s="67">
        <f t="shared" ref="N22:U22" si="14">IF(N6=0,0,N21/N6)</f>
        <v>0</v>
      </c>
      <c r="O22" s="67">
        <f t="shared" si="14"/>
        <v>0</v>
      </c>
      <c r="P22" s="67">
        <f t="shared" si="14"/>
        <v>0</v>
      </c>
      <c r="Q22" s="67">
        <f t="shared" si="14"/>
        <v>0</v>
      </c>
      <c r="R22" s="67">
        <f t="shared" si="14"/>
        <v>0</v>
      </c>
      <c r="S22" s="69">
        <f t="shared" si="14"/>
        <v>0</v>
      </c>
      <c r="T22" s="67">
        <f t="shared" si="14"/>
        <v>0</v>
      </c>
      <c r="U22" s="91">
        <f t="shared" si="14"/>
        <v>0</v>
      </c>
      <c r="V22" s="100" t="s">
        <v>77</v>
      </c>
    </row>
    <row r="23" spans="1:23">
      <c r="A23" s="16" t="s">
        <v>31</v>
      </c>
      <c r="B23" s="357">
        <v>0</v>
      </c>
      <c r="C23" s="358"/>
      <c r="D23" s="359"/>
      <c r="E23" s="357">
        <v>0</v>
      </c>
      <c r="F23" s="358"/>
      <c r="G23" s="359"/>
      <c r="H23" s="357">
        <v>0</v>
      </c>
      <c r="I23" s="358"/>
      <c r="J23" s="363"/>
      <c r="K23" s="62"/>
      <c r="L23" s="370" t="s">
        <v>65</v>
      </c>
      <c r="M23" s="20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0">
        <v>0</v>
      </c>
      <c r="T23" s="23">
        <v>0</v>
      </c>
      <c r="U23" s="92">
        <v>0</v>
      </c>
      <c r="V23" s="100" t="s">
        <v>78</v>
      </c>
    </row>
    <row r="24" spans="1:23" ht="16.5" thickBot="1">
      <c r="A24" s="17" t="s">
        <v>32</v>
      </c>
      <c r="B24" s="377">
        <v>0</v>
      </c>
      <c r="C24" s="378"/>
      <c r="D24" s="379"/>
      <c r="E24" s="377">
        <v>0</v>
      </c>
      <c r="F24" s="378"/>
      <c r="G24" s="379"/>
      <c r="H24" s="377">
        <v>0</v>
      </c>
      <c r="I24" s="378"/>
      <c r="J24" s="380"/>
      <c r="K24" s="62"/>
      <c r="L24" s="370"/>
      <c r="M24" s="69">
        <f>IF(M6=0,0,M23/M6)</f>
        <v>0</v>
      </c>
      <c r="N24" s="67">
        <f t="shared" ref="N24:U24" si="15">IF(N6=0,0,N23/N6)</f>
        <v>0</v>
      </c>
      <c r="O24" s="67">
        <f t="shared" si="15"/>
        <v>0</v>
      </c>
      <c r="P24" s="67">
        <f t="shared" si="15"/>
        <v>0</v>
      </c>
      <c r="Q24" s="67">
        <f t="shared" si="15"/>
        <v>0</v>
      </c>
      <c r="R24" s="67">
        <f t="shared" si="15"/>
        <v>0</v>
      </c>
      <c r="S24" s="69">
        <f t="shared" si="15"/>
        <v>0</v>
      </c>
      <c r="T24" s="67">
        <f t="shared" si="15"/>
        <v>0</v>
      </c>
      <c r="U24" s="91">
        <f t="shared" si="15"/>
        <v>0</v>
      </c>
      <c r="V24" s="100" t="s">
        <v>80</v>
      </c>
    </row>
    <row r="25" spans="1:23" ht="16.5" thickBot="1">
      <c r="A25" s="40" t="s">
        <v>20</v>
      </c>
      <c r="B25" s="41">
        <f>IF(B5=0,0, (1/SUM(B5:D5)*B5))</f>
        <v>0</v>
      </c>
      <c r="C25" s="42">
        <f>IF(C5=0,0,(1/SUM(B5:D5)*C5))</f>
        <v>0</v>
      </c>
      <c r="D25" s="43">
        <f>IF(D5=0,0,(1/SUM(B5:D5)*D5))</f>
        <v>0</v>
      </c>
      <c r="E25" s="41">
        <f>IF(E5=0,0,(1/SUM(E5:G5)*E5))</f>
        <v>0</v>
      </c>
      <c r="F25" s="42">
        <f>IF(F5=0,0,(1/SUM(E5:G5)*F5))</f>
        <v>0</v>
      </c>
      <c r="G25" s="43">
        <f>IF(G5=0,0,(1/SUM(E5:G5)*G5))</f>
        <v>0</v>
      </c>
      <c r="H25" s="41">
        <f>IF(H5=0,0,(1/SUM(H5:J5)*H5))</f>
        <v>0</v>
      </c>
      <c r="I25" s="42">
        <f>IF(I5=0,0,1/SUM(H5:J5)*I5)</f>
        <v>0</v>
      </c>
      <c r="J25" s="44">
        <f>IF(J5=0,0,1/SUM(H5:J5)*J5)</f>
        <v>0</v>
      </c>
      <c r="K25" s="62"/>
      <c r="L25" s="370" t="s">
        <v>66</v>
      </c>
      <c r="M25" s="20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0">
        <v>0</v>
      </c>
      <c r="T25" s="23">
        <v>0</v>
      </c>
      <c r="U25" s="92">
        <v>0</v>
      </c>
      <c r="V25" s="100" t="s">
        <v>81</v>
      </c>
      <c r="W25" s="100"/>
    </row>
    <row r="26" spans="1:23">
      <c r="A26" s="45" t="s">
        <v>109</v>
      </c>
      <c r="B26" s="46">
        <f>IF(B17=0,0,B17-(SUM(B19:D24)*B25))</f>
        <v>0</v>
      </c>
      <c r="C26" s="47">
        <f>IF(C17=0,0,C17-(SUM(B19:D24)*C25))</f>
        <v>0</v>
      </c>
      <c r="D26" s="48">
        <f>IF(D17=0,0,D17-(SUM(B19:D24)*D25))</f>
        <v>0</v>
      </c>
      <c r="E26" s="46">
        <f>IF(E17=0,0,E17-(SUM(E19:G24)*E25))</f>
        <v>0</v>
      </c>
      <c r="F26" s="47">
        <f>IF(F17=0,0,F17-(SUM(E19:G24)*F25))</f>
        <v>0</v>
      </c>
      <c r="G26" s="48">
        <f>IF(G17=0,0,G17-(SUM(E19:G24)*G25))</f>
        <v>0</v>
      </c>
      <c r="H26" s="49">
        <f>IF(H17=0,0,H17-(SUM(H19:J24)*H25))</f>
        <v>0</v>
      </c>
      <c r="I26" s="50">
        <f>IF(I17=0,0,I17-(SUM(H19:J24)*I25))</f>
        <v>0</v>
      </c>
      <c r="J26" s="51">
        <f>IF(J17=0,0,J17-(SUM(H19:J24)*J25))</f>
        <v>0</v>
      </c>
      <c r="K26" s="62"/>
      <c r="L26" s="370"/>
      <c r="M26" s="69">
        <f>IF(M6=0,0,M25/M6)</f>
        <v>0</v>
      </c>
      <c r="N26" s="67">
        <f t="shared" ref="N26:U26" si="16">IF(N6=0,0,N25/N6)</f>
        <v>0</v>
      </c>
      <c r="O26" s="67">
        <f t="shared" si="16"/>
        <v>0</v>
      </c>
      <c r="P26" s="67">
        <f t="shared" si="16"/>
        <v>0</v>
      </c>
      <c r="Q26" s="67">
        <f t="shared" si="16"/>
        <v>0</v>
      </c>
      <c r="R26" s="67">
        <f t="shared" si="16"/>
        <v>0</v>
      </c>
      <c r="S26" s="69">
        <f t="shared" si="16"/>
        <v>0</v>
      </c>
      <c r="T26" s="67">
        <f t="shared" si="16"/>
        <v>0</v>
      </c>
      <c r="U26" s="91">
        <f t="shared" si="16"/>
        <v>0</v>
      </c>
      <c r="W26" s="100"/>
    </row>
    <row r="27" spans="1:23">
      <c r="A27" s="144" t="s">
        <v>18</v>
      </c>
      <c r="B27" s="372">
        <f>SUM(B26:D26)</f>
        <v>0</v>
      </c>
      <c r="C27" s="373"/>
      <c r="D27" s="374"/>
      <c r="E27" s="372">
        <f>SUM(E26:G26)</f>
        <v>0</v>
      </c>
      <c r="F27" s="373"/>
      <c r="G27" s="374"/>
      <c r="H27" s="373">
        <f>SUM(H26:J26)</f>
        <v>0</v>
      </c>
      <c r="I27" s="373"/>
      <c r="J27" s="381"/>
      <c r="K27" s="62"/>
      <c r="L27" s="370" t="s">
        <v>67</v>
      </c>
      <c r="M27" s="20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0">
        <v>0</v>
      </c>
      <c r="T27" s="23">
        <v>0</v>
      </c>
      <c r="U27" s="92">
        <v>0</v>
      </c>
      <c r="W27" s="100"/>
    </row>
    <row r="28" spans="1:23" ht="16.5" thickBot="1">
      <c r="A28" s="52" t="s">
        <v>19</v>
      </c>
      <c r="B28" s="53">
        <f t="shared" ref="B28:J28" si="17">IF(B5=0,0,(1/B5)*B26)</f>
        <v>0</v>
      </c>
      <c r="C28" s="54">
        <f t="shared" si="17"/>
        <v>0</v>
      </c>
      <c r="D28" s="55">
        <f t="shared" si="17"/>
        <v>0</v>
      </c>
      <c r="E28" s="53">
        <f t="shared" si="17"/>
        <v>0</v>
      </c>
      <c r="F28" s="54">
        <f t="shared" si="17"/>
        <v>0</v>
      </c>
      <c r="G28" s="55">
        <f t="shared" si="17"/>
        <v>0</v>
      </c>
      <c r="H28" s="53">
        <f t="shared" si="17"/>
        <v>0</v>
      </c>
      <c r="I28" s="54">
        <f t="shared" si="17"/>
        <v>0</v>
      </c>
      <c r="J28" s="56">
        <f t="shared" si="17"/>
        <v>0</v>
      </c>
      <c r="K28" s="62"/>
      <c r="L28" s="370"/>
      <c r="M28" s="69">
        <f>IF(M6=0,0,M27/M6)</f>
        <v>0</v>
      </c>
      <c r="N28" s="67">
        <f t="shared" ref="N28:U28" si="18">IF(N6=0,0,N27/N6)</f>
        <v>0</v>
      </c>
      <c r="O28" s="67">
        <f t="shared" si="18"/>
        <v>0</v>
      </c>
      <c r="P28" s="67">
        <f t="shared" si="18"/>
        <v>0</v>
      </c>
      <c r="Q28" s="67">
        <f t="shared" si="18"/>
        <v>0</v>
      </c>
      <c r="R28" s="67">
        <f t="shared" si="18"/>
        <v>0</v>
      </c>
      <c r="S28" s="69">
        <f t="shared" si="18"/>
        <v>0</v>
      </c>
      <c r="T28" s="67">
        <f t="shared" si="18"/>
        <v>0</v>
      </c>
      <c r="U28" s="91">
        <f t="shared" si="18"/>
        <v>0</v>
      </c>
      <c r="W28" s="100"/>
    </row>
    <row r="29" spans="1:23">
      <c r="A29" s="18" t="s">
        <v>33</v>
      </c>
      <c r="B29" s="343">
        <v>0</v>
      </c>
      <c r="C29" s="344"/>
      <c r="D29" s="344"/>
      <c r="E29" s="344"/>
      <c r="F29" s="344"/>
      <c r="G29" s="344"/>
      <c r="H29" s="344"/>
      <c r="I29" s="344"/>
      <c r="J29" s="345"/>
      <c r="K29" s="62"/>
      <c r="L29" s="370" t="s">
        <v>68</v>
      </c>
      <c r="M29" s="20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0">
        <v>0</v>
      </c>
      <c r="T29" s="23">
        <v>0</v>
      </c>
      <c r="U29" s="92">
        <v>0</v>
      </c>
      <c r="W29" s="100"/>
    </row>
    <row r="30" spans="1:23">
      <c r="A30" s="16" t="s">
        <v>34</v>
      </c>
      <c r="B30" s="346">
        <v>0</v>
      </c>
      <c r="C30" s="347"/>
      <c r="D30" s="347"/>
      <c r="E30" s="347"/>
      <c r="F30" s="347"/>
      <c r="G30" s="347"/>
      <c r="H30" s="347"/>
      <c r="I30" s="347"/>
      <c r="J30" s="348"/>
      <c r="K30" s="62"/>
      <c r="L30" s="370"/>
      <c r="M30" s="69">
        <f>IF(M6=0,0,M29/M6)</f>
        <v>0</v>
      </c>
      <c r="N30" s="67">
        <f t="shared" ref="N30:U30" si="19">IF(N6=0,0,N29/N6)</f>
        <v>0</v>
      </c>
      <c r="O30" s="67">
        <f t="shared" si="19"/>
        <v>0</v>
      </c>
      <c r="P30" s="67">
        <f t="shared" si="19"/>
        <v>0</v>
      </c>
      <c r="Q30" s="67">
        <f t="shared" si="19"/>
        <v>0</v>
      </c>
      <c r="R30" s="67">
        <f t="shared" si="19"/>
        <v>0</v>
      </c>
      <c r="S30" s="69">
        <f t="shared" si="19"/>
        <v>0</v>
      </c>
      <c r="T30" s="67">
        <f t="shared" si="19"/>
        <v>0</v>
      </c>
      <c r="U30" s="91">
        <f t="shared" si="19"/>
        <v>0</v>
      </c>
    </row>
    <row r="31" spans="1:23">
      <c r="A31" s="16" t="s">
        <v>35</v>
      </c>
      <c r="B31" s="346">
        <v>0</v>
      </c>
      <c r="C31" s="347"/>
      <c r="D31" s="347"/>
      <c r="E31" s="347"/>
      <c r="F31" s="347"/>
      <c r="G31" s="347"/>
      <c r="H31" s="347"/>
      <c r="I31" s="347"/>
      <c r="J31" s="348"/>
      <c r="K31" s="62"/>
      <c r="L31" s="370" t="s">
        <v>69</v>
      </c>
      <c r="M31" s="20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0">
        <v>0</v>
      </c>
      <c r="T31" s="23">
        <v>0</v>
      </c>
      <c r="U31" s="92">
        <v>0</v>
      </c>
    </row>
    <row r="32" spans="1:23" ht="16.5" thickBot="1">
      <c r="A32" s="16" t="s">
        <v>36</v>
      </c>
      <c r="B32" s="346">
        <v>0</v>
      </c>
      <c r="C32" s="347"/>
      <c r="D32" s="347"/>
      <c r="E32" s="347"/>
      <c r="F32" s="347"/>
      <c r="G32" s="347"/>
      <c r="H32" s="347"/>
      <c r="I32" s="347"/>
      <c r="J32" s="348"/>
      <c r="K32" s="62"/>
      <c r="L32" s="371"/>
      <c r="M32" s="74">
        <f>IF(M6=0,0,M31/M6)</f>
        <v>0</v>
      </c>
      <c r="N32" s="73">
        <f t="shared" ref="N32:U32" si="20">IF(N6=0,0,N31/N6)</f>
        <v>0</v>
      </c>
      <c r="O32" s="73">
        <f t="shared" si="20"/>
        <v>0</v>
      </c>
      <c r="P32" s="73">
        <f t="shared" si="20"/>
        <v>0</v>
      </c>
      <c r="Q32" s="73">
        <f t="shared" si="20"/>
        <v>0</v>
      </c>
      <c r="R32" s="73">
        <f t="shared" si="20"/>
        <v>0</v>
      </c>
      <c r="S32" s="74">
        <f t="shared" si="20"/>
        <v>0</v>
      </c>
      <c r="T32" s="73">
        <f t="shared" si="20"/>
        <v>0</v>
      </c>
      <c r="U32" s="93">
        <f t="shared" si="20"/>
        <v>0</v>
      </c>
    </row>
    <row r="33" spans="1:22">
      <c r="A33" s="16" t="s">
        <v>37</v>
      </c>
      <c r="B33" s="346">
        <v>0</v>
      </c>
      <c r="C33" s="347"/>
      <c r="D33" s="347"/>
      <c r="E33" s="347"/>
      <c r="F33" s="347"/>
      <c r="G33" s="347"/>
      <c r="H33" s="347"/>
      <c r="I33" s="347"/>
      <c r="J33" s="348"/>
      <c r="K33" s="62"/>
      <c r="L33" s="85" t="s">
        <v>57</v>
      </c>
      <c r="M33" s="78">
        <f>SUM(M20,M22,M24,M26,M28,M30,M32)</f>
        <v>0</v>
      </c>
      <c r="N33" s="77">
        <f t="shared" ref="N33:U33" si="21">SUM(N20,N22,N24,N26,N28,N30,N32)</f>
        <v>0</v>
      </c>
      <c r="O33" s="77">
        <f t="shared" si="21"/>
        <v>0</v>
      </c>
      <c r="P33" s="77">
        <f t="shared" si="21"/>
        <v>0</v>
      </c>
      <c r="Q33" s="77">
        <f t="shared" si="21"/>
        <v>0</v>
      </c>
      <c r="R33" s="77">
        <f t="shared" si="21"/>
        <v>0</v>
      </c>
      <c r="S33" s="78">
        <f t="shared" si="21"/>
        <v>0</v>
      </c>
      <c r="T33" s="77">
        <f t="shared" si="21"/>
        <v>0</v>
      </c>
      <c r="U33" s="95">
        <f t="shared" si="21"/>
        <v>0</v>
      </c>
    </row>
    <row r="34" spans="1:22" ht="16.5" thickBot="1">
      <c r="A34" s="17" t="s">
        <v>38</v>
      </c>
      <c r="B34" s="349">
        <v>0</v>
      </c>
      <c r="C34" s="350"/>
      <c r="D34" s="350"/>
      <c r="E34" s="350"/>
      <c r="F34" s="350"/>
      <c r="G34" s="350"/>
      <c r="H34" s="350"/>
      <c r="I34" s="350"/>
      <c r="J34" s="351"/>
      <c r="K34" s="103"/>
      <c r="L34" s="149" t="s">
        <v>55</v>
      </c>
      <c r="M34" s="97">
        <f>M7-M33</f>
        <v>0</v>
      </c>
      <c r="N34" s="98">
        <f t="shared" ref="N34:U34" si="22">N7-N33</f>
        <v>0</v>
      </c>
      <c r="O34" s="98">
        <f t="shared" si="22"/>
        <v>0</v>
      </c>
      <c r="P34" s="98">
        <f t="shared" si="22"/>
        <v>0</v>
      </c>
      <c r="Q34" s="98">
        <f t="shared" si="22"/>
        <v>0</v>
      </c>
      <c r="R34" s="98">
        <f t="shared" si="22"/>
        <v>0</v>
      </c>
      <c r="S34" s="97">
        <f t="shared" si="22"/>
        <v>0</v>
      </c>
      <c r="T34" s="98">
        <f t="shared" si="22"/>
        <v>0</v>
      </c>
      <c r="U34" s="99">
        <f t="shared" si="22"/>
        <v>0</v>
      </c>
    </row>
    <row r="35" spans="1:22" ht="16.5" thickBot="1">
      <c r="A35" s="40" t="s">
        <v>39</v>
      </c>
      <c r="B35" s="41" t="e">
        <f>(1/SUM(B5:J5)*B5)</f>
        <v>#DIV/0!</v>
      </c>
      <c r="C35" s="42" t="e">
        <f>(1/SUM(B5:J5)*C5)</f>
        <v>#DIV/0!</v>
      </c>
      <c r="D35" s="42" t="e">
        <f>(1/SUM(B5:J5)*D5)</f>
        <v>#DIV/0!</v>
      </c>
      <c r="E35" s="42" t="e">
        <f>(1/SUM(B5:J5)*E5)</f>
        <v>#DIV/0!</v>
      </c>
      <c r="F35" s="42" t="e">
        <f>(1/SUM(B5:J5)*F5)</f>
        <v>#DIV/0!</v>
      </c>
      <c r="G35" s="42" t="e">
        <f>(1/SUM(B5:J5)*G5)</f>
        <v>#DIV/0!</v>
      </c>
      <c r="H35" s="42" t="e">
        <f>(1/SUM(B5:J5)*H5)</f>
        <v>#DIV/0!</v>
      </c>
      <c r="I35" s="42" t="e">
        <f>(1/SUM(B5:J5)*I5)</f>
        <v>#DIV/0!</v>
      </c>
      <c r="J35" s="44" t="e">
        <f>(1/SUM(B5:J5)*J5)</f>
        <v>#DIV/0!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2" ht="16.5" thickBot="1">
      <c r="A36" s="45" t="s">
        <v>110</v>
      </c>
      <c r="B36" s="49">
        <f>IF(B26=0,0,B26-(SUM(B29:J34)*B35))</f>
        <v>0</v>
      </c>
      <c r="C36" s="50">
        <f>IF(C26=0,0,C26-(SUM(B29:J34)*C35))</f>
        <v>0</v>
      </c>
      <c r="D36" s="50">
        <f>IF(D26=0,0,D26-(SUM(B29:J34)*D35))</f>
        <v>0</v>
      </c>
      <c r="E36" s="50">
        <f>IF(E26=0,0,E26-(SUM(B29:J34)*E35))</f>
        <v>0</v>
      </c>
      <c r="F36" s="50">
        <f>IF(F26=0,0,F26-(SUM(B29:J34)*F35))</f>
        <v>0</v>
      </c>
      <c r="G36" s="50">
        <f>IF(G26=0,0,G26-(SUM(B29:J34)*G35))</f>
        <v>0</v>
      </c>
      <c r="H36" s="50">
        <f>IF(H26=0,0,H26-(SUM(B29:J34)*H35))</f>
        <v>0</v>
      </c>
      <c r="I36" s="50">
        <f>IF(I26=0,0,I26-(SUM(B29:J34)*I35))</f>
        <v>0</v>
      </c>
      <c r="J36" s="51">
        <f>IF(J26=0,0,J26-(SUM(B29:J34)*J35))</f>
        <v>0</v>
      </c>
      <c r="L36" s="101" t="s">
        <v>86</v>
      </c>
      <c r="M36" s="15"/>
      <c r="N36" s="15"/>
      <c r="O36" s="15"/>
      <c r="P36" s="15"/>
      <c r="Q36" s="15"/>
      <c r="R36" s="15"/>
      <c r="S36" s="15"/>
      <c r="T36" s="15"/>
      <c r="U36" s="15"/>
    </row>
    <row r="37" spans="1:22" ht="17.25" thickTop="1" thickBot="1">
      <c r="A37" s="144" t="s">
        <v>40</v>
      </c>
      <c r="B37" s="392">
        <f>SUM(B36:J36)</f>
        <v>0</v>
      </c>
      <c r="C37" s="393"/>
      <c r="D37" s="393"/>
      <c r="E37" s="393"/>
      <c r="F37" s="393"/>
      <c r="G37" s="393"/>
      <c r="H37" s="393"/>
      <c r="I37" s="393"/>
      <c r="J37" s="394"/>
      <c r="L37" s="106" t="s">
        <v>0</v>
      </c>
      <c r="M37" s="382" t="s">
        <v>2</v>
      </c>
      <c r="N37" s="383"/>
      <c r="O37" s="384"/>
      <c r="P37" s="382" t="s">
        <v>3</v>
      </c>
      <c r="Q37" s="383"/>
      <c r="R37" s="384"/>
      <c r="S37" s="385" t="s">
        <v>4</v>
      </c>
      <c r="T37" s="383"/>
      <c r="U37" s="386"/>
      <c r="V37" s="100" t="s">
        <v>92</v>
      </c>
    </row>
    <row r="38" spans="1:22" ht="16.5" thickBot="1">
      <c r="A38" s="52" t="s">
        <v>41</v>
      </c>
      <c r="B38" s="53">
        <f t="shared" ref="B38:J38" si="23">IF(B8=0,0,(1/B8)*B36)</f>
        <v>0</v>
      </c>
      <c r="C38" s="54">
        <f t="shared" si="23"/>
        <v>0</v>
      </c>
      <c r="D38" s="54">
        <f t="shared" si="23"/>
        <v>0</v>
      </c>
      <c r="E38" s="54">
        <f t="shared" si="23"/>
        <v>0</v>
      </c>
      <c r="F38" s="54">
        <f t="shared" si="23"/>
        <v>0</v>
      </c>
      <c r="G38" s="54">
        <f t="shared" si="23"/>
        <v>0</v>
      </c>
      <c r="H38" s="54">
        <f t="shared" si="23"/>
        <v>0</v>
      </c>
      <c r="I38" s="54">
        <f t="shared" si="23"/>
        <v>0</v>
      </c>
      <c r="J38" s="56">
        <f t="shared" si="23"/>
        <v>0</v>
      </c>
      <c r="L38" s="107" t="s">
        <v>84</v>
      </c>
      <c r="M38" s="387">
        <v>0</v>
      </c>
      <c r="N38" s="388"/>
      <c r="O38" s="389"/>
      <c r="P38" s="387">
        <v>0</v>
      </c>
      <c r="Q38" s="388"/>
      <c r="R38" s="389"/>
      <c r="S38" s="390">
        <v>0</v>
      </c>
      <c r="T38" s="388"/>
      <c r="U38" s="391"/>
      <c r="V38" s="118" t="s">
        <v>91</v>
      </c>
    </row>
    <row r="39" spans="1:22" ht="16.5" thickBot="1">
      <c r="A39" s="18" t="s">
        <v>42</v>
      </c>
      <c r="B39" s="343">
        <v>0</v>
      </c>
      <c r="C39" s="344"/>
      <c r="D39" s="344"/>
      <c r="E39" s="344"/>
      <c r="F39" s="344"/>
      <c r="G39" s="344"/>
      <c r="H39" s="344"/>
      <c r="I39" s="344"/>
      <c r="J39" s="345"/>
      <c r="L39" s="108" t="s">
        <v>1</v>
      </c>
      <c r="M39" s="110" t="s">
        <v>5</v>
      </c>
      <c r="N39" s="110" t="s">
        <v>6</v>
      </c>
      <c r="O39" s="110" t="s">
        <v>7</v>
      </c>
      <c r="P39" s="110" t="s">
        <v>8</v>
      </c>
      <c r="Q39" s="110" t="s">
        <v>9</v>
      </c>
      <c r="R39" s="110" t="s">
        <v>10</v>
      </c>
      <c r="S39" s="110" t="s">
        <v>11</v>
      </c>
      <c r="T39" s="110" t="s">
        <v>12</v>
      </c>
      <c r="U39" s="115" t="s">
        <v>13</v>
      </c>
    </row>
    <row r="40" spans="1:22">
      <c r="A40" s="16" t="s">
        <v>43</v>
      </c>
      <c r="B40" s="346">
        <v>0</v>
      </c>
      <c r="C40" s="347"/>
      <c r="D40" s="347"/>
      <c r="E40" s="347"/>
      <c r="F40" s="347"/>
      <c r="G40" s="347"/>
      <c r="H40" s="347"/>
      <c r="I40" s="347"/>
      <c r="J40" s="348"/>
      <c r="L40" s="18" t="s">
        <v>85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6">
        <v>0</v>
      </c>
    </row>
    <row r="41" spans="1:22" ht="16.5" thickBot="1">
      <c r="A41" s="16" t="s">
        <v>44</v>
      </c>
      <c r="B41" s="346">
        <v>0</v>
      </c>
      <c r="C41" s="347"/>
      <c r="D41" s="347"/>
      <c r="E41" s="347"/>
      <c r="F41" s="347"/>
      <c r="G41" s="347"/>
      <c r="H41" s="347"/>
      <c r="I41" s="347"/>
      <c r="J41" s="348"/>
      <c r="L41" s="109" t="s">
        <v>90</v>
      </c>
      <c r="M41" s="112">
        <f>IF(M40=0,0,M38/SUM(M40:O40)*M40)</f>
        <v>0</v>
      </c>
      <c r="N41" s="112">
        <f>IF(N40=0,0,M38/SUM(M40:O40)*N40)</f>
        <v>0</v>
      </c>
      <c r="O41" s="112">
        <f>IF(O40=0,0,M38/SUM(M40:O40)*O40)</f>
        <v>0</v>
      </c>
      <c r="P41" s="114">
        <f>IF(P40=0,0,P38/SUM(P40:R40)*P40)</f>
        <v>0</v>
      </c>
      <c r="Q41" s="114">
        <f>IF(Q40=0,0,P38/SUM(P40:R40)*Q40)</f>
        <v>0</v>
      </c>
      <c r="R41" s="114">
        <f>IF(R40=0,0,P38/SUM(P40:R40)*R40)</f>
        <v>0</v>
      </c>
      <c r="S41" s="114">
        <f>IF(S40=0,0,S38/SUM(S40:U40)*S40)</f>
        <v>0</v>
      </c>
      <c r="T41" s="114">
        <f>IF(T40=0,0,S38/SUM(S40:U40)*T40)</f>
        <v>0</v>
      </c>
      <c r="U41" s="117">
        <f>IF(U40=0,0,S38/SUM(S40:U40)*U40)</f>
        <v>0</v>
      </c>
    </row>
    <row r="42" spans="1:22" ht="16.5" thickTop="1">
      <c r="A42" s="16" t="s">
        <v>45</v>
      </c>
      <c r="B42" s="346">
        <v>0</v>
      </c>
      <c r="C42" s="347"/>
      <c r="D42" s="347"/>
      <c r="E42" s="347"/>
      <c r="F42" s="347"/>
      <c r="G42" s="347"/>
      <c r="H42" s="347"/>
      <c r="I42" s="347"/>
      <c r="J42" s="348"/>
    </row>
    <row r="43" spans="1:22" ht="16.5" thickBot="1">
      <c r="A43" s="16" t="s">
        <v>46</v>
      </c>
      <c r="B43" s="346">
        <v>0</v>
      </c>
      <c r="C43" s="347"/>
      <c r="D43" s="347"/>
      <c r="E43" s="347"/>
      <c r="F43" s="347"/>
      <c r="G43" s="347"/>
      <c r="H43" s="347"/>
      <c r="I43" s="347"/>
      <c r="J43" s="348"/>
      <c r="L43" s="101" t="s">
        <v>87</v>
      </c>
      <c r="M43" s="15"/>
      <c r="N43" s="15"/>
      <c r="O43" s="15"/>
      <c r="P43" s="15"/>
      <c r="Q43" s="15"/>
      <c r="R43" s="15"/>
      <c r="S43" s="15"/>
      <c r="T43" s="15"/>
      <c r="U43" s="15"/>
    </row>
    <row r="44" spans="1:22" ht="17.25" thickTop="1" thickBot="1">
      <c r="A44" s="17" t="s">
        <v>47</v>
      </c>
      <c r="B44" s="349">
        <v>0</v>
      </c>
      <c r="C44" s="350"/>
      <c r="D44" s="350"/>
      <c r="E44" s="350"/>
      <c r="F44" s="350"/>
      <c r="G44" s="350"/>
      <c r="H44" s="350"/>
      <c r="I44" s="350"/>
      <c r="J44" s="351"/>
      <c r="L44" s="106" t="s">
        <v>88</v>
      </c>
      <c r="M44" s="395" t="s">
        <v>89</v>
      </c>
      <c r="N44" s="396"/>
      <c r="O44" s="396"/>
      <c r="P44" s="396"/>
      <c r="Q44" s="396"/>
      <c r="R44" s="396"/>
      <c r="S44" s="396"/>
      <c r="T44" s="396"/>
      <c r="U44" s="397"/>
      <c r="V44" s="100" t="s">
        <v>92</v>
      </c>
    </row>
    <row r="45" spans="1:22" ht="16.5" thickBot="1">
      <c r="A45" s="40" t="s">
        <v>39</v>
      </c>
      <c r="B45" s="41" t="e">
        <f>(1/SUM(B5:J5)*B5)</f>
        <v>#DIV/0!</v>
      </c>
      <c r="C45" s="42" t="e">
        <f>(1/SUM(B5:J5)*C5)</f>
        <v>#DIV/0!</v>
      </c>
      <c r="D45" s="42" t="e">
        <f>(1/SUM(B5:J5)*D5)</f>
        <v>#DIV/0!</v>
      </c>
      <c r="E45" s="42" t="e">
        <f>(1/SUM(B5:J5)*E5)</f>
        <v>#DIV/0!</v>
      </c>
      <c r="F45" s="42" t="e">
        <f>(1/SUM(B5:J5)*F5)</f>
        <v>#DIV/0!</v>
      </c>
      <c r="G45" s="42" t="e">
        <f>(1/SUM(B5:J5)*G5)</f>
        <v>#DIV/0!</v>
      </c>
      <c r="H45" s="42" t="e">
        <f>(1/SUM(B5:J5)*H5)</f>
        <v>#DIV/0!</v>
      </c>
      <c r="I45" s="42" t="e">
        <f>(1/SUM(B5:J5)*I5)</f>
        <v>#DIV/0!</v>
      </c>
      <c r="J45" s="44" t="e">
        <f>(1/SUM(B5:J5)*J5)</f>
        <v>#DIV/0!</v>
      </c>
      <c r="L45" s="107" t="s">
        <v>84</v>
      </c>
      <c r="M45" s="398">
        <v>0</v>
      </c>
      <c r="N45" s="398"/>
      <c r="O45" s="398"/>
      <c r="P45" s="398"/>
      <c r="Q45" s="398"/>
      <c r="R45" s="398"/>
      <c r="S45" s="398"/>
      <c r="T45" s="398"/>
      <c r="U45" s="399"/>
      <c r="V45" s="118" t="s">
        <v>91</v>
      </c>
    </row>
    <row r="46" spans="1:22" ht="17.25" thickTop="1" thickBot="1">
      <c r="A46" s="338" t="s">
        <v>48</v>
      </c>
      <c r="B46" s="57" t="e">
        <f>B36-(SUM(B39:J44)*B45)</f>
        <v>#DIV/0!</v>
      </c>
      <c r="C46" s="58" t="e">
        <f>C36-(SUM(B39:J44)*C45)</f>
        <v>#DIV/0!</v>
      </c>
      <c r="D46" s="58" t="e">
        <f>D36-(SUM(B39:J44)*D45)</f>
        <v>#DIV/0!</v>
      </c>
      <c r="E46" s="58" t="e">
        <f>E36-(SUM(B39:J44)*E45)</f>
        <v>#DIV/0!</v>
      </c>
      <c r="F46" s="58" t="e">
        <f>F36-(SUM(B39:J44)*F45)</f>
        <v>#DIV/0!</v>
      </c>
      <c r="G46" s="58" t="e">
        <f>G36-(SUM(B39:J44)*G45)</f>
        <v>#DIV/0!</v>
      </c>
      <c r="H46" s="58" t="e">
        <f>H36-(SUM(B39:J44)*H45)</f>
        <v>#DIV/0!</v>
      </c>
      <c r="I46" s="58" t="e">
        <f>I36-(SUM(B39:J44)*I45)</f>
        <v>#DIV/0!</v>
      </c>
      <c r="J46" s="59" t="e">
        <f>J36-(SUM(B39:J44)*J45)</f>
        <v>#DIV/0!</v>
      </c>
      <c r="L46" s="106" t="s">
        <v>0</v>
      </c>
      <c r="M46" s="382" t="s">
        <v>2</v>
      </c>
      <c r="N46" s="383"/>
      <c r="O46" s="384"/>
      <c r="P46" s="382" t="s">
        <v>3</v>
      </c>
      <c r="Q46" s="383"/>
      <c r="R46" s="384"/>
      <c r="S46" s="385" t="s">
        <v>4</v>
      </c>
      <c r="T46" s="383"/>
      <c r="U46" s="386"/>
    </row>
    <row r="47" spans="1:22" ht="17.25" thickTop="1" thickBot="1">
      <c r="A47" s="339"/>
      <c r="B47" s="340" t="e">
        <f>SUM(B46:J46)</f>
        <v>#DIV/0!</v>
      </c>
      <c r="C47" s="341"/>
      <c r="D47" s="341"/>
      <c r="E47" s="341"/>
      <c r="F47" s="341"/>
      <c r="G47" s="341"/>
      <c r="H47" s="341"/>
      <c r="I47" s="341"/>
      <c r="J47" s="342"/>
      <c r="L47" s="119" t="s">
        <v>1</v>
      </c>
      <c r="M47" s="127" t="s">
        <v>5</v>
      </c>
      <c r="N47" s="130" t="s">
        <v>6</v>
      </c>
      <c r="O47" s="120" t="s">
        <v>7</v>
      </c>
      <c r="P47" s="127" t="s">
        <v>8</v>
      </c>
      <c r="Q47" s="130" t="s">
        <v>9</v>
      </c>
      <c r="R47" s="120" t="s">
        <v>10</v>
      </c>
      <c r="S47" s="127" t="s">
        <v>11</v>
      </c>
      <c r="T47" s="130" t="s">
        <v>12</v>
      </c>
      <c r="U47" s="121" t="s">
        <v>13</v>
      </c>
    </row>
    <row r="48" spans="1:22" ht="16.5" thickTop="1">
      <c r="L48" s="122" t="s">
        <v>85</v>
      </c>
      <c r="M48" s="128">
        <v>0</v>
      </c>
      <c r="N48" s="131">
        <v>0</v>
      </c>
      <c r="O48" s="123">
        <v>0</v>
      </c>
      <c r="P48" s="128">
        <v>0</v>
      </c>
      <c r="Q48" s="131">
        <v>0</v>
      </c>
      <c r="R48" s="123">
        <v>0</v>
      </c>
      <c r="S48" s="128">
        <v>0</v>
      </c>
      <c r="T48" s="131">
        <v>0</v>
      </c>
      <c r="U48" s="124">
        <v>0</v>
      </c>
    </row>
    <row r="49" spans="12:21" ht="16.5" thickBot="1">
      <c r="L49" s="125" t="s">
        <v>90</v>
      </c>
      <c r="M49" s="129">
        <f>IF(M48=0,0,M45/SUM(M48:U48)*M48)</f>
        <v>0</v>
      </c>
      <c r="N49" s="132">
        <f>IF(N48=0,0,M45/SUM(M48:U48)*N48)</f>
        <v>0</v>
      </c>
      <c r="O49" s="126">
        <f>IF(O48=0,0,M4/SUM(M48:U48)*O48)</f>
        <v>0</v>
      </c>
      <c r="P49" s="129">
        <f>IF(P48=0,0,M45/SUM(M48:U48)*P48)</f>
        <v>0</v>
      </c>
      <c r="Q49" s="132">
        <f>IF(Q48=0,0,M45/SUM(M48:U48)*Q48)</f>
        <v>0</v>
      </c>
      <c r="R49" s="126">
        <f>IF(R48=0,0,M45/SUM(M48:U48)*R48)</f>
        <v>0</v>
      </c>
      <c r="S49" s="129">
        <f>IF(S48=0,0,M45/SUM(M48:U48)*S48)</f>
        <v>0</v>
      </c>
      <c r="T49" s="132">
        <f>IF(T48=0,0,M45/SUM(M48:U48)*T48)</f>
        <v>0</v>
      </c>
      <c r="U49" s="133">
        <f>IF(U48=0,0,M45/SUM(M48:U48)*U48)</f>
        <v>0</v>
      </c>
    </row>
    <row r="50" spans="12:21" ht="16.5" thickTop="1"/>
  </sheetData>
  <mergeCells count="67">
    <mergeCell ref="M44:U44"/>
    <mergeCell ref="M45:U45"/>
    <mergeCell ref="M46:O46"/>
    <mergeCell ref="P46:R46"/>
    <mergeCell ref="S46:U46"/>
    <mergeCell ref="B32:J32"/>
    <mergeCell ref="M37:O37"/>
    <mergeCell ref="P37:R37"/>
    <mergeCell ref="S37:U37"/>
    <mergeCell ref="M38:O38"/>
    <mergeCell ref="P38:R38"/>
    <mergeCell ref="S38:U38"/>
    <mergeCell ref="B34:J34"/>
    <mergeCell ref="B33:J33"/>
    <mergeCell ref="B37:J37"/>
    <mergeCell ref="E27:G27"/>
    <mergeCell ref="H27:J27"/>
    <mergeCell ref="B29:J29"/>
    <mergeCell ref="B30:J30"/>
    <mergeCell ref="B31:J31"/>
    <mergeCell ref="B24:D24"/>
    <mergeCell ref="E24:G24"/>
    <mergeCell ref="H23:J23"/>
    <mergeCell ref="H24:J24"/>
    <mergeCell ref="E23:G23"/>
    <mergeCell ref="L27:L28"/>
    <mergeCell ref="L29:L30"/>
    <mergeCell ref="L31:L32"/>
    <mergeCell ref="B27:D27"/>
    <mergeCell ref="M3:O3"/>
    <mergeCell ref="L14:L15"/>
    <mergeCell ref="L16:L17"/>
    <mergeCell ref="L18:L19"/>
    <mergeCell ref="B3:D3"/>
    <mergeCell ref="E3:G3"/>
    <mergeCell ref="H3:J3"/>
    <mergeCell ref="L21:L22"/>
    <mergeCell ref="L23:L24"/>
    <mergeCell ref="L25:L26"/>
    <mergeCell ref="B19:D19"/>
    <mergeCell ref="B23:D23"/>
    <mergeCell ref="P3:R3"/>
    <mergeCell ref="S3:U3"/>
    <mergeCell ref="L8:L9"/>
    <mergeCell ref="L10:L11"/>
    <mergeCell ref="L12:L13"/>
    <mergeCell ref="A5:A6"/>
    <mergeCell ref="B6:J6"/>
    <mergeCell ref="B20:D20"/>
    <mergeCell ref="B21:D21"/>
    <mergeCell ref="B22:D22"/>
    <mergeCell ref="H19:J19"/>
    <mergeCell ref="H20:J20"/>
    <mergeCell ref="H21:J21"/>
    <mergeCell ref="H22:J22"/>
    <mergeCell ref="E19:G19"/>
    <mergeCell ref="E20:G20"/>
    <mergeCell ref="E21:G21"/>
    <mergeCell ref="E22:G22"/>
    <mergeCell ref="A46:A47"/>
    <mergeCell ref="B47:J47"/>
    <mergeCell ref="B39:J39"/>
    <mergeCell ref="B40:J40"/>
    <mergeCell ref="B41:J41"/>
    <mergeCell ref="B42:J42"/>
    <mergeCell ref="B43:J43"/>
    <mergeCell ref="B44:J44"/>
  </mergeCells>
  <phoneticPr fontId="2" type="noConversion"/>
  <conditionalFormatting sqref="B46:J47">
    <cfRule type="cellIs" dxfId="14" priority="5" operator="lessThan">
      <formula>0</formula>
    </cfRule>
  </conditionalFormatting>
  <conditionalFormatting sqref="B36:J36 B37">
    <cfRule type="cellIs" dxfId="13" priority="4" operator="lessThan">
      <formula>0</formula>
    </cfRule>
  </conditionalFormatting>
  <conditionalFormatting sqref="B26:J26 B27">
    <cfRule type="cellIs" dxfId="12" priority="3" operator="lessThan">
      <formula>0</formula>
    </cfRule>
  </conditionalFormatting>
  <conditionalFormatting sqref="B17:J17">
    <cfRule type="cellIs" dxfId="11" priority="2" operator="lessThan">
      <formula>0</formula>
    </cfRule>
  </conditionalFormatting>
  <conditionalFormatting sqref="B9:J9">
    <cfRule type="cellIs" dxfId="1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8DB3-DD2B-DC48-98F8-C309445FC459}">
  <sheetPr>
    <tabColor rgb="FFB14BFF"/>
  </sheetPr>
  <dimension ref="A1:AJ93"/>
  <sheetViews>
    <sheetView zoomScale="76" workbookViewId="0">
      <selection activeCell="U55" sqref="U55"/>
    </sheetView>
  </sheetViews>
  <sheetFormatPr baseColWidth="10" defaultRowHeight="15.75"/>
  <cols>
    <col min="1" max="1" width="32.625" customWidth="1"/>
    <col min="2" max="14" width="15.875" customWidth="1"/>
    <col min="15" max="16" width="16" customWidth="1"/>
    <col min="17" max="19" width="15.875" customWidth="1"/>
    <col min="27" max="27" width="14.5" customWidth="1"/>
  </cols>
  <sheetData>
    <row r="1" spans="1:36" ht="29.25" thickBot="1">
      <c r="A1" s="148" t="s">
        <v>112</v>
      </c>
      <c r="B1" s="15"/>
      <c r="C1" s="15"/>
      <c r="D1" s="15"/>
      <c r="E1" s="15"/>
      <c r="F1" s="325" t="s">
        <v>274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36" ht="16.5" thickTop="1">
      <c r="A2" s="147" t="s">
        <v>106</v>
      </c>
      <c r="B2" s="418" t="s">
        <v>107</v>
      </c>
      <c r="C2" s="367"/>
      <c r="D2" s="367"/>
      <c r="E2" s="367"/>
      <c r="F2" s="367"/>
      <c r="G2" s="367"/>
      <c r="H2" s="367"/>
      <c r="I2" s="367"/>
      <c r="J2" s="376"/>
      <c r="K2" s="419" t="s">
        <v>108</v>
      </c>
      <c r="L2" s="420"/>
      <c r="M2" s="420"/>
      <c r="N2" s="420"/>
      <c r="O2" s="420"/>
      <c r="P2" s="420"/>
      <c r="Q2" s="420"/>
      <c r="R2" s="420"/>
      <c r="S2" s="421"/>
      <c r="T2" s="19"/>
      <c r="U2" s="19"/>
    </row>
    <row r="3" spans="1:36" ht="16.5" thickBot="1">
      <c r="A3" s="143" t="s">
        <v>0</v>
      </c>
      <c r="B3" s="400" t="s">
        <v>2</v>
      </c>
      <c r="C3" s="401"/>
      <c r="D3" s="402"/>
      <c r="E3" s="403" t="s">
        <v>3</v>
      </c>
      <c r="F3" s="401"/>
      <c r="G3" s="402"/>
      <c r="H3" s="375" t="s">
        <v>4</v>
      </c>
      <c r="I3" s="367"/>
      <c r="J3" s="376"/>
      <c r="K3" s="400" t="s">
        <v>94</v>
      </c>
      <c r="L3" s="401"/>
      <c r="M3" s="402"/>
      <c r="N3" s="400" t="s">
        <v>95</v>
      </c>
      <c r="O3" s="401"/>
      <c r="P3" s="402"/>
      <c r="Q3" s="375" t="s">
        <v>96</v>
      </c>
      <c r="R3" s="367"/>
      <c r="S3" s="368"/>
      <c r="AA3" s="101" t="s">
        <v>86</v>
      </c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7.25" thickTop="1" thickBot="1">
      <c r="A4" s="146" t="s">
        <v>1</v>
      </c>
      <c r="B4" s="30" t="s">
        <v>5</v>
      </c>
      <c r="C4" s="30" t="s">
        <v>6</v>
      </c>
      <c r="D4" s="30" t="s">
        <v>7</v>
      </c>
      <c r="E4" s="32" t="s">
        <v>8</v>
      </c>
      <c r="F4" s="30" t="s">
        <v>9</v>
      </c>
      <c r="G4" s="30" t="s">
        <v>10</v>
      </c>
      <c r="H4" s="32" t="s">
        <v>11</v>
      </c>
      <c r="I4" s="30" t="s">
        <v>12</v>
      </c>
      <c r="J4" s="32" t="s">
        <v>13</v>
      </c>
      <c r="K4" s="32" t="s">
        <v>97</v>
      </c>
      <c r="L4" s="30" t="s">
        <v>98</v>
      </c>
      <c r="M4" s="30" t="s">
        <v>99</v>
      </c>
      <c r="N4" s="32" t="s">
        <v>100</v>
      </c>
      <c r="O4" s="30" t="s">
        <v>101</v>
      </c>
      <c r="P4" s="30" t="s">
        <v>102</v>
      </c>
      <c r="Q4" s="32" t="s">
        <v>103</v>
      </c>
      <c r="R4" s="30" t="s">
        <v>104</v>
      </c>
      <c r="S4" s="33" t="s">
        <v>105</v>
      </c>
      <c r="AA4" s="106" t="s">
        <v>0</v>
      </c>
      <c r="AB4" s="382" t="s">
        <v>2</v>
      </c>
      <c r="AC4" s="383"/>
      <c r="AD4" s="384"/>
      <c r="AE4" s="382" t="s">
        <v>3</v>
      </c>
      <c r="AF4" s="383"/>
      <c r="AG4" s="384"/>
      <c r="AH4" s="385" t="s">
        <v>4</v>
      </c>
      <c r="AI4" s="383"/>
      <c r="AJ4" s="386"/>
    </row>
    <row r="5" spans="1:36" ht="16.5" thickBot="1">
      <c r="A5" s="81" t="s">
        <v>52</v>
      </c>
      <c r="B5" s="71">
        <v>0</v>
      </c>
      <c r="C5" s="70">
        <v>0</v>
      </c>
      <c r="D5" s="70">
        <v>0</v>
      </c>
      <c r="E5" s="70">
        <v>0</v>
      </c>
      <c r="F5" s="70">
        <v>0</v>
      </c>
      <c r="G5" s="70">
        <v>0</v>
      </c>
      <c r="H5" s="71">
        <v>0</v>
      </c>
      <c r="I5" s="70">
        <v>0</v>
      </c>
      <c r="J5" s="141">
        <v>0</v>
      </c>
      <c r="K5" s="71">
        <v>0</v>
      </c>
      <c r="L5" s="70">
        <v>0</v>
      </c>
      <c r="M5" s="70">
        <v>0</v>
      </c>
      <c r="N5" s="70">
        <v>0</v>
      </c>
      <c r="O5" s="70">
        <v>0</v>
      </c>
      <c r="P5" s="70">
        <v>0</v>
      </c>
      <c r="Q5" s="71">
        <v>0</v>
      </c>
      <c r="R5" s="70">
        <v>0</v>
      </c>
      <c r="S5" s="87">
        <v>0</v>
      </c>
      <c r="T5" t="s">
        <v>82</v>
      </c>
      <c r="AA5" s="107" t="s">
        <v>84</v>
      </c>
      <c r="AB5" s="387">
        <v>0</v>
      </c>
      <c r="AC5" s="388"/>
      <c r="AD5" s="389"/>
      <c r="AE5" s="387">
        <v>0</v>
      </c>
      <c r="AF5" s="388"/>
      <c r="AG5" s="389"/>
      <c r="AH5" s="390">
        <v>0</v>
      </c>
      <c r="AI5" s="388"/>
      <c r="AJ5" s="391"/>
    </row>
    <row r="6" spans="1:36" ht="16.5" thickBot="1">
      <c r="A6" s="82" t="s">
        <v>53</v>
      </c>
      <c r="B6" s="68">
        <v>0</v>
      </c>
      <c r="C6" s="66">
        <v>0</v>
      </c>
      <c r="D6" s="66">
        <v>0</v>
      </c>
      <c r="E6" s="66">
        <v>0</v>
      </c>
      <c r="F6" s="66">
        <v>0</v>
      </c>
      <c r="G6" s="66">
        <v>0</v>
      </c>
      <c r="H6" s="68">
        <v>0</v>
      </c>
      <c r="I6" s="66">
        <v>0</v>
      </c>
      <c r="J6" s="66">
        <v>0</v>
      </c>
      <c r="K6" s="68">
        <v>0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8">
        <v>0</v>
      </c>
      <c r="R6" s="66">
        <v>0</v>
      </c>
      <c r="S6" s="88">
        <v>0</v>
      </c>
      <c r="AA6" s="108" t="s">
        <v>1</v>
      </c>
      <c r="AB6" s="110" t="s">
        <v>5</v>
      </c>
      <c r="AC6" s="110" t="s">
        <v>6</v>
      </c>
      <c r="AD6" s="110" t="s">
        <v>7</v>
      </c>
      <c r="AE6" s="110" t="s">
        <v>8</v>
      </c>
      <c r="AF6" s="110" t="s">
        <v>9</v>
      </c>
      <c r="AG6" s="110" t="s">
        <v>10</v>
      </c>
      <c r="AH6" s="110" t="s">
        <v>11</v>
      </c>
      <c r="AI6" s="110" t="s">
        <v>12</v>
      </c>
      <c r="AJ6" s="115" t="s">
        <v>13</v>
      </c>
    </row>
    <row r="7" spans="1:36" ht="16.5" thickBot="1">
      <c r="A7" s="83" t="s">
        <v>54</v>
      </c>
      <c r="B7" s="79">
        <v>0</v>
      </c>
      <c r="C7" s="80">
        <v>0</v>
      </c>
      <c r="D7" s="80">
        <v>0</v>
      </c>
      <c r="E7" s="80">
        <v>0</v>
      </c>
      <c r="F7" s="80">
        <v>0</v>
      </c>
      <c r="G7" s="80">
        <v>0</v>
      </c>
      <c r="H7" s="79">
        <v>0</v>
      </c>
      <c r="I7" s="80">
        <v>0</v>
      </c>
      <c r="J7" s="80">
        <v>0</v>
      </c>
      <c r="K7" s="79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79">
        <v>0</v>
      </c>
      <c r="R7" s="80">
        <v>0</v>
      </c>
      <c r="S7" s="89">
        <v>0</v>
      </c>
      <c r="AA7" s="18" t="s">
        <v>85</v>
      </c>
      <c r="AB7" s="111">
        <v>0</v>
      </c>
      <c r="AC7" s="111">
        <v>0</v>
      </c>
      <c r="AD7" s="111">
        <v>0</v>
      </c>
      <c r="AE7" s="111">
        <v>0</v>
      </c>
      <c r="AF7" s="111">
        <v>0</v>
      </c>
      <c r="AG7" s="111">
        <v>0</v>
      </c>
      <c r="AH7" s="111">
        <v>0</v>
      </c>
      <c r="AI7" s="111">
        <v>0</v>
      </c>
      <c r="AJ7" s="116">
        <v>0</v>
      </c>
    </row>
    <row r="8" spans="1:36" ht="16.5" thickBot="1">
      <c r="A8" s="369" t="s">
        <v>58</v>
      </c>
      <c r="B8" s="22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2">
        <v>0</v>
      </c>
      <c r="I8" s="25">
        <v>0</v>
      </c>
      <c r="J8" s="25">
        <v>0</v>
      </c>
      <c r="K8" s="22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2">
        <v>0</v>
      </c>
      <c r="R8" s="25">
        <v>0</v>
      </c>
      <c r="S8" s="90">
        <v>0</v>
      </c>
      <c r="T8" s="100" t="s">
        <v>70</v>
      </c>
      <c r="AA8" s="109" t="s">
        <v>90</v>
      </c>
      <c r="AB8" s="112">
        <f>IF(AB7=0,0,AB5/SUM(AB7:AD7)*AB7)</f>
        <v>0</v>
      </c>
      <c r="AC8" s="112">
        <f>IF(AC7=0,0,AB5/SUM(AB7:AD7)*AC7)</f>
        <v>0</v>
      </c>
      <c r="AD8" s="112">
        <f>IF(AD7=0,0,AB5/SUM(AB7:AD7)*AD7)</f>
        <v>0</v>
      </c>
      <c r="AE8" s="114">
        <f>IF(AE7=0,0,AE5/SUM(AE7:AG7)*AE7)</f>
        <v>0</v>
      </c>
      <c r="AF8" s="114">
        <f>IF(AF7=0,0,AE5/SUM(AE7:AG7)*AF7)</f>
        <v>0</v>
      </c>
      <c r="AG8" s="114">
        <f>IF(AG7=0,0,AE5/SUM(AE7:AG7)*AG7)</f>
        <v>0</v>
      </c>
      <c r="AH8" s="114">
        <f>IF(AH7=0,0,AH5/SUM(AH7:AJ7)*AH7)</f>
        <v>0</v>
      </c>
      <c r="AI8" s="114">
        <f>IF(AI7=0,0,AH5/SUM(AH7:AJ7)*AI7)</f>
        <v>0</v>
      </c>
      <c r="AJ8" s="117">
        <f>IF(AJ7=0,0,AH5/SUM(AH7:AJ7)*AJ7)</f>
        <v>0</v>
      </c>
    </row>
    <row r="9" spans="1:36" ht="16.5" thickTop="1">
      <c r="A9" s="370"/>
      <c r="B9" s="69">
        <f t="shared" ref="B9:H9" si="0">IF(B5=0,0,B8/B5)</f>
        <v>0</v>
      </c>
      <c r="C9" s="67">
        <f t="shared" si="0"/>
        <v>0</v>
      </c>
      <c r="D9" s="67">
        <f t="shared" si="0"/>
        <v>0</v>
      </c>
      <c r="E9" s="67">
        <f t="shared" si="0"/>
        <v>0</v>
      </c>
      <c r="F9" s="67">
        <f t="shared" si="0"/>
        <v>0</v>
      </c>
      <c r="G9" s="67">
        <f t="shared" si="0"/>
        <v>0</v>
      </c>
      <c r="H9" s="69">
        <f t="shared" si="0"/>
        <v>0</v>
      </c>
      <c r="I9" s="67">
        <v>0</v>
      </c>
      <c r="J9" s="67">
        <v>0</v>
      </c>
      <c r="K9" s="69">
        <f t="shared" ref="K9:Q9" si="1">IF(K5=0,0,K8/K5)</f>
        <v>0</v>
      </c>
      <c r="L9" s="67">
        <f t="shared" si="1"/>
        <v>0</v>
      </c>
      <c r="M9" s="67">
        <f t="shared" si="1"/>
        <v>0</v>
      </c>
      <c r="N9" s="67">
        <f t="shared" si="1"/>
        <v>0</v>
      </c>
      <c r="O9" s="67">
        <f t="shared" si="1"/>
        <v>0</v>
      </c>
      <c r="P9" s="67">
        <f t="shared" si="1"/>
        <v>0</v>
      </c>
      <c r="Q9" s="69">
        <f t="shared" si="1"/>
        <v>0</v>
      </c>
      <c r="R9" s="67">
        <v>0</v>
      </c>
      <c r="S9" s="91">
        <v>0</v>
      </c>
      <c r="T9" s="100" t="s">
        <v>71</v>
      </c>
      <c r="AA9" s="100" t="s">
        <v>92</v>
      </c>
    </row>
    <row r="10" spans="1:36">
      <c r="A10" s="370" t="s">
        <v>59</v>
      </c>
      <c r="B10" s="20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0">
        <v>0</v>
      </c>
      <c r="I10" s="23">
        <v>0</v>
      </c>
      <c r="J10" s="23">
        <v>0</v>
      </c>
      <c r="K10" s="20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0">
        <v>0</v>
      </c>
      <c r="R10" s="23">
        <v>0</v>
      </c>
      <c r="S10" s="92">
        <v>0</v>
      </c>
      <c r="T10" s="100" t="s">
        <v>72</v>
      </c>
      <c r="AA10" s="118" t="s">
        <v>91</v>
      </c>
    </row>
    <row r="11" spans="1:36">
      <c r="A11" s="370"/>
      <c r="B11" s="69">
        <f t="shared" ref="B11:H11" si="2">IF(B5=0,0,B10/B5)</f>
        <v>0</v>
      </c>
      <c r="C11" s="67">
        <f t="shared" si="2"/>
        <v>0</v>
      </c>
      <c r="D11" s="67">
        <f t="shared" si="2"/>
        <v>0</v>
      </c>
      <c r="E11" s="67">
        <f t="shared" si="2"/>
        <v>0</v>
      </c>
      <c r="F11" s="67">
        <f t="shared" si="2"/>
        <v>0</v>
      </c>
      <c r="G11" s="67">
        <f t="shared" si="2"/>
        <v>0</v>
      </c>
      <c r="H11" s="69">
        <f t="shared" si="2"/>
        <v>0</v>
      </c>
      <c r="I11" s="67">
        <v>0</v>
      </c>
      <c r="J11" s="67">
        <v>0</v>
      </c>
      <c r="K11" s="69">
        <f t="shared" ref="K11:Q11" si="3">IF(K5=0,0,K10/K5)</f>
        <v>0</v>
      </c>
      <c r="L11" s="67">
        <f t="shared" si="3"/>
        <v>0</v>
      </c>
      <c r="M11" s="67">
        <f t="shared" si="3"/>
        <v>0</v>
      </c>
      <c r="N11" s="67">
        <f t="shared" si="3"/>
        <v>0</v>
      </c>
      <c r="O11" s="67">
        <f t="shared" si="3"/>
        <v>0</v>
      </c>
      <c r="P11" s="67">
        <f t="shared" si="3"/>
        <v>0</v>
      </c>
      <c r="Q11" s="69">
        <f t="shared" si="3"/>
        <v>0</v>
      </c>
      <c r="R11" s="67">
        <v>0</v>
      </c>
      <c r="S11" s="91">
        <v>0</v>
      </c>
      <c r="T11" s="100" t="s">
        <v>73</v>
      </c>
    </row>
    <row r="12" spans="1:36" ht="16.5" thickBot="1">
      <c r="A12" s="370" t="s">
        <v>60</v>
      </c>
      <c r="B12" s="20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0">
        <v>0</v>
      </c>
      <c r="I12" s="23">
        <v>0</v>
      </c>
      <c r="J12" s="23">
        <v>0</v>
      </c>
      <c r="K12" s="20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0">
        <v>0</v>
      </c>
      <c r="R12" s="23">
        <v>0</v>
      </c>
      <c r="S12" s="92">
        <v>0</v>
      </c>
      <c r="T12" s="100" t="s">
        <v>75</v>
      </c>
      <c r="AA12" s="101" t="s">
        <v>87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17.25" thickTop="1" thickBot="1">
      <c r="A13" s="370"/>
      <c r="B13" s="69">
        <f t="shared" ref="B13:H13" si="4">IF(B5=0,0,B12/B5)</f>
        <v>0</v>
      </c>
      <c r="C13" s="67">
        <f t="shared" si="4"/>
        <v>0</v>
      </c>
      <c r="D13" s="67">
        <f t="shared" si="4"/>
        <v>0</v>
      </c>
      <c r="E13" s="67">
        <f t="shared" si="4"/>
        <v>0</v>
      </c>
      <c r="F13" s="67">
        <f t="shared" si="4"/>
        <v>0</v>
      </c>
      <c r="G13" s="67">
        <f t="shared" si="4"/>
        <v>0</v>
      </c>
      <c r="H13" s="69">
        <f t="shared" si="4"/>
        <v>0</v>
      </c>
      <c r="I13" s="67">
        <v>0</v>
      </c>
      <c r="J13" s="67">
        <v>0</v>
      </c>
      <c r="K13" s="69">
        <f t="shared" ref="K13:Q13" si="5">IF(K5=0,0,K12/K5)</f>
        <v>0</v>
      </c>
      <c r="L13" s="67">
        <f t="shared" si="5"/>
        <v>0</v>
      </c>
      <c r="M13" s="67">
        <f t="shared" si="5"/>
        <v>0</v>
      </c>
      <c r="N13" s="67">
        <f t="shared" si="5"/>
        <v>0</v>
      </c>
      <c r="O13" s="67">
        <f t="shared" si="5"/>
        <v>0</v>
      </c>
      <c r="P13" s="67">
        <f t="shared" si="5"/>
        <v>0</v>
      </c>
      <c r="Q13" s="69">
        <f t="shared" si="5"/>
        <v>0</v>
      </c>
      <c r="R13" s="67">
        <v>0</v>
      </c>
      <c r="S13" s="91">
        <v>0</v>
      </c>
      <c r="T13" s="100" t="s">
        <v>74</v>
      </c>
      <c r="AA13" s="106" t="s">
        <v>88</v>
      </c>
      <c r="AB13" s="395" t="s">
        <v>89</v>
      </c>
      <c r="AC13" s="396"/>
      <c r="AD13" s="396"/>
      <c r="AE13" s="396"/>
      <c r="AF13" s="396"/>
      <c r="AG13" s="396"/>
      <c r="AH13" s="396"/>
      <c r="AI13" s="396"/>
      <c r="AJ13" s="397"/>
    </row>
    <row r="14" spans="1:36" ht="15.95" customHeight="1" thickBot="1">
      <c r="A14" s="370" t="s">
        <v>61</v>
      </c>
      <c r="B14" s="20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0">
        <v>0</v>
      </c>
      <c r="I14" s="23">
        <v>0</v>
      </c>
      <c r="J14" s="23">
        <v>0</v>
      </c>
      <c r="K14" s="20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0">
        <v>0</v>
      </c>
      <c r="R14" s="23">
        <v>0</v>
      </c>
      <c r="S14" s="92">
        <v>0</v>
      </c>
      <c r="T14" s="100" t="s">
        <v>93</v>
      </c>
      <c r="AA14" s="107" t="s">
        <v>84</v>
      </c>
      <c r="AB14" s="398">
        <v>0</v>
      </c>
      <c r="AC14" s="398"/>
      <c r="AD14" s="398"/>
      <c r="AE14" s="398"/>
      <c r="AF14" s="398"/>
      <c r="AG14" s="398"/>
      <c r="AH14" s="398"/>
      <c r="AI14" s="398"/>
      <c r="AJ14" s="399"/>
    </row>
    <row r="15" spans="1:36" ht="17.25" thickTop="1" thickBot="1">
      <c r="A15" s="370"/>
      <c r="B15" s="69">
        <v>0</v>
      </c>
      <c r="C15" s="67">
        <f t="shared" ref="C15:J15" si="6">IF(C5=0,0,C14/C5)</f>
        <v>0</v>
      </c>
      <c r="D15" s="67">
        <f t="shared" si="6"/>
        <v>0</v>
      </c>
      <c r="E15" s="67">
        <f t="shared" si="6"/>
        <v>0</v>
      </c>
      <c r="F15" s="67">
        <f t="shared" si="6"/>
        <v>0</v>
      </c>
      <c r="G15" s="67">
        <f t="shared" si="6"/>
        <v>0</v>
      </c>
      <c r="H15" s="69">
        <f t="shared" si="6"/>
        <v>0</v>
      </c>
      <c r="I15" s="67">
        <f t="shared" si="6"/>
        <v>0</v>
      </c>
      <c r="J15" s="67">
        <f t="shared" si="6"/>
        <v>0</v>
      </c>
      <c r="K15" s="69">
        <v>0</v>
      </c>
      <c r="L15" s="67">
        <f t="shared" ref="L15:S15" si="7">IF(L5=0,0,L14/L5)</f>
        <v>0</v>
      </c>
      <c r="M15" s="67">
        <f t="shared" si="7"/>
        <v>0</v>
      </c>
      <c r="N15" s="67">
        <f t="shared" si="7"/>
        <v>0</v>
      </c>
      <c r="O15" s="67">
        <f t="shared" si="7"/>
        <v>0</v>
      </c>
      <c r="P15" s="67">
        <f t="shared" si="7"/>
        <v>0</v>
      </c>
      <c r="Q15" s="69">
        <f t="shared" si="7"/>
        <v>0</v>
      </c>
      <c r="R15" s="67">
        <f t="shared" si="7"/>
        <v>0</v>
      </c>
      <c r="S15" s="91">
        <f t="shared" si="7"/>
        <v>0</v>
      </c>
      <c r="AA15" s="106" t="s">
        <v>0</v>
      </c>
      <c r="AB15" s="382" t="s">
        <v>2</v>
      </c>
      <c r="AC15" s="383"/>
      <c r="AD15" s="384"/>
      <c r="AE15" s="382" t="s">
        <v>3</v>
      </c>
      <c r="AF15" s="383"/>
      <c r="AG15" s="384"/>
      <c r="AH15" s="385" t="s">
        <v>4</v>
      </c>
      <c r="AI15" s="383"/>
      <c r="AJ15" s="386"/>
    </row>
    <row r="16" spans="1:36" ht="17.100000000000001" customHeight="1" thickBot="1">
      <c r="A16" s="370" t="s">
        <v>62</v>
      </c>
      <c r="B16" s="20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0">
        <v>0</v>
      </c>
      <c r="I16" s="23">
        <v>0</v>
      </c>
      <c r="J16" s="23">
        <v>0</v>
      </c>
      <c r="K16" s="20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0">
        <v>0</v>
      </c>
      <c r="R16" s="23">
        <v>0</v>
      </c>
      <c r="S16" s="92">
        <v>0</v>
      </c>
      <c r="AA16" s="119" t="s">
        <v>1</v>
      </c>
      <c r="AB16" s="127" t="s">
        <v>5</v>
      </c>
      <c r="AC16" s="130" t="s">
        <v>6</v>
      </c>
      <c r="AD16" s="120" t="s">
        <v>7</v>
      </c>
      <c r="AE16" s="127" t="s">
        <v>8</v>
      </c>
      <c r="AF16" s="130" t="s">
        <v>9</v>
      </c>
      <c r="AG16" s="120" t="s">
        <v>10</v>
      </c>
      <c r="AH16" s="127" t="s">
        <v>11</v>
      </c>
      <c r="AI16" s="130" t="s">
        <v>12</v>
      </c>
      <c r="AJ16" s="121" t="s">
        <v>13</v>
      </c>
    </row>
    <row r="17" spans="1:36">
      <c r="A17" s="370"/>
      <c r="B17" s="69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9">
        <v>0</v>
      </c>
      <c r="I17" s="67">
        <v>0</v>
      </c>
      <c r="J17" s="67">
        <v>0</v>
      </c>
      <c r="K17" s="69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9">
        <v>0</v>
      </c>
      <c r="R17" s="67">
        <v>0</v>
      </c>
      <c r="S17" s="91">
        <v>0</v>
      </c>
      <c r="AA17" s="122" t="s">
        <v>85</v>
      </c>
      <c r="AB17" s="128">
        <v>0</v>
      </c>
      <c r="AC17" s="131">
        <v>0</v>
      </c>
      <c r="AD17" s="123">
        <v>0</v>
      </c>
      <c r="AE17" s="128">
        <v>0</v>
      </c>
      <c r="AF17" s="131">
        <v>0</v>
      </c>
      <c r="AG17" s="123">
        <v>0</v>
      </c>
      <c r="AH17" s="128">
        <v>0</v>
      </c>
      <c r="AI17" s="131">
        <v>0</v>
      </c>
      <c r="AJ17" s="124">
        <v>0</v>
      </c>
    </row>
    <row r="18" spans="1:36" ht="17.100000000000001" customHeight="1" thickBot="1">
      <c r="A18" s="370" t="s">
        <v>63</v>
      </c>
      <c r="B18" s="20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0">
        <v>0</v>
      </c>
      <c r="I18" s="23">
        <v>0</v>
      </c>
      <c r="J18" s="23">
        <v>0</v>
      </c>
      <c r="K18" s="20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0">
        <v>0</v>
      </c>
      <c r="R18" s="23">
        <v>0</v>
      </c>
      <c r="S18" s="92">
        <v>0</v>
      </c>
      <c r="AA18" s="125" t="s">
        <v>90</v>
      </c>
      <c r="AB18" s="129">
        <f>IF(AB17=0,0,AB14/SUM(AB17:AJ17)*AB17)</f>
        <v>0</v>
      </c>
      <c r="AC18" s="132">
        <f>IF(AC17=0,0,AB14/SUM(AB17:AJ17)*AC17)</f>
        <v>0</v>
      </c>
      <c r="AD18" s="126">
        <f>IF(AD17=0,0,B4/SUM(AB17:AJ17)*AD17)</f>
        <v>0</v>
      </c>
      <c r="AE18" s="129">
        <f>IF(AE17=0,0,AB14/SUM(AB17:AJ17)*AE17)</f>
        <v>0</v>
      </c>
      <c r="AF18" s="132">
        <f>IF(AF17=0,0,AB14/SUM(AB17:AJ17)*AF17)</f>
        <v>0</v>
      </c>
      <c r="AG18" s="126">
        <f>IF(AG17=0,0,AB14/SUM(AB17:AJ17)*AG17)</f>
        <v>0</v>
      </c>
      <c r="AH18" s="129">
        <f>IF(AH17=0,0,AB14/SUM(AB17:AJ17)*AH17)</f>
        <v>0</v>
      </c>
      <c r="AI18" s="132">
        <f>IF(AI17=0,0,AB14/SUM(AB17:AJ17)*AI17)</f>
        <v>0</v>
      </c>
      <c r="AJ18" s="133">
        <f>IF(AJ17=0,0,AB14/SUM(AB17:AJ17)*AJ17)</f>
        <v>0</v>
      </c>
    </row>
    <row r="19" spans="1:36" ht="17.25" thickTop="1" thickBot="1">
      <c r="A19" s="371"/>
      <c r="B19" s="74">
        <f t="shared" ref="B19:S19" si="8">IF(B5=0,0,B18/B5)</f>
        <v>0</v>
      </c>
      <c r="C19" s="73">
        <f t="shared" si="8"/>
        <v>0</v>
      </c>
      <c r="D19" s="73">
        <f t="shared" si="8"/>
        <v>0</v>
      </c>
      <c r="E19" s="73">
        <f t="shared" si="8"/>
        <v>0</v>
      </c>
      <c r="F19" s="73">
        <f t="shared" si="8"/>
        <v>0</v>
      </c>
      <c r="G19" s="73">
        <f t="shared" si="8"/>
        <v>0</v>
      </c>
      <c r="H19" s="74">
        <f t="shared" si="8"/>
        <v>0</v>
      </c>
      <c r="I19" s="73">
        <f t="shared" si="8"/>
        <v>0</v>
      </c>
      <c r="J19" s="73">
        <f t="shared" si="8"/>
        <v>0</v>
      </c>
      <c r="K19" s="74">
        <f t="shared" si="8"/>
        <v>0</v>
      </c>
      <c r="L19" s="73">
        <f t="shared" si="8"/>
        <v>0</v>
      </c>
      <c r="M19" s="73">
        <f t="shared" si="8"/>
        <v>0</v>
      </c>
      <c r="N19" s="73">
        <f t="shared" si="8"/>
        <v>0</v>
      </c>
      <c r="O19" s="73">
        <f t="shared" si="8"/>
        <v>0</v>
      </c>
      <c r="P19" s="73">
        <f t="shared" si="8"/>
        <v>0</v>
      </c>
      <c r="Q19" s="74">
        <f t="shared" si="8"/>
        <v>0</v>
      </c>
      <c r="R19" s="73">
        <f t="shared" si="8"/>
        <v>0</v>
      </c>
      <c r="S19" s="93">
        <f t="shared" si="8"/>
        <v>0</v>
      </c>
      <c r="AA19" s="100" t="s">
        <v>92</v>
      </c>
    </row>
    <row r="20" spans="1:36" ht="16.5" thickBot="1">
      <c r="A20" s="84" t="s">
        <v>83</v>
      </c>
      <c r="B20" s="76">
        <f t="shared" ref="B20:S20" si="9">SUM(B9,B11,B13,B15,B17,B19)</f>
        <v>0</v>
      </c>
      <c r="C20" s="75">
        <f t="shared" si="9"/>
        <v>0</v>
      </c>
      <c r="D20" s="75">
        <f t="shared" si="9"/>
        <v>0</v>
      </c>
      <c r="E20" s="75">
        <f t="shared" si="9"/>
        <v>0</v>
      </c>
      <c r="F20" s="75">
        <f t="shared" si="9"/>
        <v>0</v>
      </c>
      <c r="G20" s="75">
        <f t="shared" si="9"/>
        <v>0</v>
      </c>
      <c r="H20" s="76">
        <f t="shared" si="9"/>
        <v>0</v>
      </c>
      <c r="I20" s="75">
        <f t="shared" si="9"/>
        <v>0</v>
      </c>
      <c r="J20" s="75">
        <f t="shared" si="9"/>
        <v>0</v>
      </c>
      <c r="K20" s="76">
        <f t="shared" si="9"/>
        <v>0</v>
      </c>
      <c r="L20" s="75">
        <f t="shared" si="9"/>
        <v>0</v>
      </c>
      <c r="M20" s="75">
        <f t="shared" si="9"/>
        <v>0</v>
      </c>
      <c r="N20" s="75">
        <f t="shared" si="9"/>
        <v>0</v>
      </c>
      <c r="O20" s="75">
        <f t="shared" si="9"/>
        <v>0</v>
      </c>
      <c r="P20" s="75">
        <f t="shared" si="9"/>
        <v>0</v>
      </c>
      <c r="Q20" s="76">
        <f t="shared" si="9"/>
        <v>0</v>
      </c>
      <c r="R20" s="75">
        <f t="shared" si="9"/>
        <v>0</v>
      </c>
      <c r="S20" s="94">
        <f t="shared" si="9"/>
        <v>0</v>
      </c>
      <c r="T20" s="100"/>
      <c r="AA20" s="118" t="s">
        <v>91</v>
      </c>
    </row>
    <row r="21" spans="1:36">
      <c r="A21" s="369" t="s">
        <v>64</v>
      </c>
      <c r="B21" s="22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2">
        <v>0</v>
      </c>
      <c r="I21" s="25">
        <v>0</v>
      </c>
      <c r="J21" s="25">
        <v>0</v>
      </c>
      <c r="K21" s="22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2">
        <v>0</v>
      </c>
      <c r="R21" s="25">
        <v>0</v>
      </c>
      <c r="S21" s="90">
        <v>0</v>
      </c>
      <c r="T21" s="100" t="s">
        <v>76</v>
      </c>
    </row>
    <row r="22" spans="1:36">
      <c r="A22" s="370"/>
      <c r="B22" s="69">
        <f t="shared" ref="B22:S22" si="10">IF(B6=0,0,B21/B6)</f>
        <v>0</v>
      </c>
      <c r="C22" s="67">
        <f t="shared" si="10"/>
        <v>0</v>
      </c>
      <c r="D22" s="67">
        <f t="shared" si="10"/>
        <v>0</v>
      </c>
      <c r="E22" s="67">
        <f t="shared" si="10"/>
        <v>0</v>
      </c>
      <c r="F22" s="67">
        <f t="shared" si="10"/>
        <v>0</v>
      </c>
      <c r="G22" s="67">
        <f t="shared" si="10"/>
        <v>0</v>
      </c>
      <c r="H22" s="69">
        <f t="shared" si="10"/>
        <v>0</v>
      </c>
      <c r="I22" s="67">
        <f t="shared" si="10"/>
        <v>0</v>
      </c>
      <c r="J22" s="67">
        <f t="shared" si="10"/>
        <v>0</v>
      </c>
      <c r="K22" s="69">
        <f t="shared" si="10"/>
        <v>0</v>
      </c>
      <c r="L22" s="67">
        <f t="shared" si="10"/>
        <v>0</v>
      </c>
      <c r="M22" s="67">
        <f t="shared" si="10"/>
        <v>0</v>
      </c>
      <c r="N22" s="67">
        <f t="shared" si="10"/>
        <v>0</v>
      </c>
      <c r="O22" s="67">
        <f t="shared" si="10"/>
        <v>0</v>
      </c>
      <c r="P22" s="67">
        <f t="shared" si="10"/>
        <v>0</v>
      </c>
      <c r="Q22" s="69">
        <f t="shared" si="10"/>
        <v>0</v>
      </c>
      <c r="R22" s="67">
        <f t="shared" si="10"/>
        <v>0</v>
      </c>
      <c r="S22" s="91">
        <f t="shared" si="10"/>
        <v>0</v>
      </c>
      <c r="T22" s="100" t="s">
        <v>77</v>
      </c>
    </row>
    <row r="23" spans="1:36">
      <c r="A23" s="370" t="s">
        <v>65</v>
      </c>
      <c r="B23" s="20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0">
        <v>0</v>
      </c>
      <c r="I23" s="23">
        <v>0</v>
      </c>
      <c r="J23" s="23">
        <v>0</v>
      </c>
      <c r="K23" s="20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0">
        <v>0</v>
      </c>
      <c r="R23" s="23">
        <v>0</v>
      </c>
      <c r="S23" s="92">
        <v>0</v>
      </c>
      <c r="T23" s="100" t="s">
        <v>78</v>
      </c>
    </row>
    <row r="24" spans="1:36">
      <c r="A24" s="370"/>
      <c r="B24" s="69">
        <f t="shared" ref="B24:S24" si="11">IF(B6=0,0,B23/B6)</f>
        <v>0</v>
      </c>
      <c r="C24" s="67">
        <f t="shared" si="11"/>
        <v>0</v>
      </c>
      <c r="D24" s="67">
        <f t="shared" si="11"/>
        <v>0</v>
      </c>
      <c r="E24" s="67">
        <f t="shared" si="11"/>
        <v>0</v>
      </c>
      <c r="F24" s="67">
        <f t="shared" si="11"/>
        <v>0</v>
      </c>
      <c r="G24" s="67">
        <f t="shared" si="11"/>
        <v>0</v>
      </c>
      <c r="H24" s="69">
        <f t="shared" si="11"/>
        <v>0</v>
      </c>
      <c r="I24" s="67">
        <f t="shared" si="11"/>
        <v>0</v>
      </c>
      <c r="J24" s="67">
        <f t="shared" si="11"/>
        <v>0</v>
      </c>
      <c r="K24" s="69">
        <f t="shared" si="11"/>
        <v>0</v>
      </c>
      <c r="L24" s="67">
        <f t="shared" si="11"/>
        <v>0</v>
      </c>
      <c r="M24" s="67">
        <f t="shared" si="11"/>
        <v>0</v>
      </c>
      <c r="N24" s="67">
        <f t="shared" si="11"/>
        <v>0</v>
      </c>
      <c r="O24" s="67">
        <f t="shared" si="11"/>
        <v>0</v>
      </c>
      <c r="P24" s="67">
        <f t="shared" si="11"/>
        <v>0</v>
      </c>
      <c r="Q24" s="69">
        <f t="shared" si="11"/>
        <v>0</v>
      </c>
      <c r="R24" s="67">
        <f t="shared" si="11"/>
        <v>0</v>
      </c>
      <c r="S24" s="91">
        <f t="shared" si="11"/>
        <v>0</v>
      </c>
      <c r="T24" s="100" t="s">
        <v>80</v>
      </c>
    </row>
    <row r="25" spans="1:36">
      <c r="A25" s="370" t="s">
        <v>66</v>
      </c>
      <c r="B25" s="20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0">
        <v>0</v>
      </c>
      <c r="I25" s="23">
        <v>0</v>
      </c>
      <c r="J25" s="23">
        <v>0</v>
      </c>
      <c r="K25" s="20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0">
        <v>0</v>
      </c>
      <c r="R25" s="23">
        <v>0</v>
      </c>
      <c r="S25" s="92">
        <v>0</v>
      </c>
      <c r="T25" s="100" t="s">
        <v>81</v>
      </c>
    </row>
    <row r="26" spans="1:36">
      <c r="A26" s="370"/>
      <c r="B26" s="69">
        <f t="shared" ref="B26:S26" si="12">IF(B6=0,0,B25/B6)</f>
        <v>0</v>
      </c>
      <c r="C26" s="67">
        <f t="shared" si="12"/>
        <v>0</v>
      </c>
      <c r="D26" s="67">
        <f t="shared" si="12"/>
        <v>0</v>
      </c>
      <c r="E26" s="67">
        <f t="shared" si="12"/>
        <v>0</v>
      </c>
      <c r="F26" s="67">
        <f t="shared" si="12"/>
        <v>0</v>
      </c>
      <c r="G26" s="67">
        <f t="shared" si="12"/>
        <v>0</v>
      </c>
      <c r="H26" s="69">
        <f t="shared" si="12"/>
        <v>0</v>
      </c>
      <c r="I26" s="67">
        <f t="shared" si="12"/>
        <v>0</v>
      </c>
      <c r="J26" s="67">
        <f t="shared" si="12"/>
        <v>0</v>
      </c>
      <c r="K26" s="69">
        <f t="shared" si="12"/>
        <v>0</v>
      </c>
      <c r="L26" s="67">
        <f t="shared" si="12"/>
        <v>0</v>
      </c>
      <c r="M26" s="67">
        <f t="shared" si="12"/>
        <v>0</v>
      </c>
      <c r="N26" s="67">
        <f t="shared" si="12"/>
        <v>0</v>
      </c>
      <c r="O26" s="67">
        <f t="shared" si="12"/>
        <v>0</v>
      </c>
      <c r="P26" s="67">
        <f t="shared" si="12"/>
        <v>0</v>
      </c>
      <c r="Q26" s="69">
        <f t="shared" si="12"/>
        <v>0</v>
      </c>
      <c r="R26" s="67">
        <f t="shared" si="12"/>
        <v>0</v>
      </c>
      <c r="S26" s="91">
        <f t="shared" si="12"/>
        <v>0</v>
      </c>
      <c r="W26" s="100"/>
    </row>
    <row r="27" spans="1:36">
      <c r="A27" s="370" t="s">
        <v>67</v>
      </c>
      <c r="B27" s="20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0">
        <v>0</v>
      </c>
      <c r="I27" s="23">
        <v>0</v>
      </c>
      <c r="J27" s="23">
        <v>0</v>
      </c>
      <c r="K27" s="20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0">
        <v>0</v>
      </c>
      <c r="R27" s="23">
        <v>0</v>
      </c>
      <c r="S27" s="92">
        <v>0</v>
      </c>
      <c r="W27" s="100"/>
    </row>
    <row r="28" spans="1:36">
      <c r="A28" s="370"/>
      <c r="B28" s="69">
        <f t="shared" ref="B28:S28" si="13">IF(B6=0,0,B27/B6)</f>
        <v>0</v>
      </c>
      <c r="C28" s="67">
        <f t="shared" si="13"/>
        <v>0</v>
      </c>
      <c r="D28" s="67">
        <f t="shared" si="13"/>
        <v>0</v>
      </c>
      <c r="E28" s="67">
        <f t="shared" si="13"/>
        <v>0</v>
      </c>
      <c r="F28" s="67">
        <f t="shared" si="13"/>
        <v>0</v>
      </c>
      <c r="G28" s="67">
        <f t="shared" si="13"/>
        <v>0</v>
      </c>
      <c r="H28" s="69">
        <f t="shared" si="13"/>
        <v>0</v>
      </c>
      <c r="I28" s="67">
        <f t="shared" si="13"/>
        <v>0</v>
      </c>
      <c r="J28" s="67">
        <f t="shared" si="13"/>
        <v>0</v>
      </c>
      <c r="K28" s="69">
        <f t="shared" si="13"/>
        <v>0</v>
      </c>
      <c r="L28" s="67">
        <f t="shared" si="13"/>
        <v>0</v>
      </c>
      <c r="M28" s="67">
        <f t="shared" si="13"/>
        <v>0</v>
      </c>
      <c r="N28" s="67">
        <f t="shared" si="13"/>
        <v>0</v>
      </c>
      <c r="O28" s="67">
        <f t="shared" si="13"/>
        <v>0</v>
      </c>
      <c r="P28" s="67">
        <f t="shared" si="13"/>
        <v>0</v>
      </c>
      <c r="Q28" s="69">
        <f t="shared" si="13"/>
        <v>0</v>
      </c>
      <c r="R28" s="67">
        <f t="shared" si="13"/>
        <v>0</v>
      </c>
      <c r="S28" s="91">
        <f t="shared" si="13"/>
        <v>0</v>
      </c>
      <c r="W28" s="100"/>
    </row>
    <row r="29" spans="1:36">
      <c r="A29" s="370" t="s">
        <v>68</v>
      </c>
      <c r="B29" s="20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0">
        <v>0</v>
      </c>
      <c r="I29" s="23">
        <v>0</v>
      </c>
      <c r="J29" s="23">
        <v>0</v>
      </c>
      <c r="K29" s="20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0">
        <v>0</v>
      </c>
      <c r="R29" s="23">
        <v>0</v>
      </c>
      <c r="S29" s="92">
        <v>0</v>
      </c>
      <c r="W29" s="100"/>
    </row>
    <row r="30" spans="1:36">
      <c r="A30" s="370"/>
      <c r="B30" s="69">
        <f t="shared" ref="B30:S30" si="14">IF(B6=0,0,B29/B6)</f>
        <v>0</v>
      </c>
      <c r="C30" s="67">
        <f t="shared" si="14"/>
        <v>0</v>
      </c>
      <c r="D30" s="67">
        <f t="shared" si="14"/>
        <v>0</v>
      </c>
      <c r="E30" s="67">
        <f t="shared" si="14"/>
        <v>0</v>
      </c>
      <c r="F30" s="67">
        <f t="shared" si="14"/>
        <v>0</v>
      </c>
      <c r="G30" s="67">
        <f t="shared" si="14"/>
        <v>0</v>
      </c>
      <c r="H30" s="69">
        <f t="shared" si="14"/>
        <v>0</v>
      </c>
      <c r="I30" s="67">
        <f t="shared" si="14"/>
        <v>0</v>
      </c>
      <c r="J30" s="67">
        <f t="shared" si="14"/>
        <v>0</v>
      </c>
      <c r="K30" s="69">
        <f t="shared" si="14"/>
        <v>0</v>
      </c>
      <c r="L30" s="67">
        <f t="shared" si="14"/>
        <v>0</v>
      </c>
      <c r="M30" s="67">
        <f t="shared" si="14"/>
        <v>0</v>
      </c>
      <c r="N30" s="67">
        <f t="shared" si="14"/>
        <v>0</v>
      </c>
      <c r="O30" s="67">
        <f t="shared" si="14"/>
        <v>0</v>
      </c>
      <c r="P30" s="67">
        <f t="shared" si="14"/>
        <v>0</v>
      </c>
      <c r="Q30" s="69">
        <f t="shared" si="14"/>
        <v>0</v>
      </c>
      <c r="R30" s="67">
        <f t="shared" si="14"/>
        <v>0</v>
      </c>
      <c r="S30" s="91">
        <f t="shared" si="14"/>
        <v>0</v>
      </c>
      <c r="W30" s="100"/>
    </row>
    <row r="31" spans="1:36">
      <c r="A31" s="370" t="s">
        <v>69</v>
      </c>
      <c r="B31" s="20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0">
        <v>0</v>
      </c>
      <c r="I31" s="23">
        <v>0</v>
      </c>
      <c r="J31" s="23">
        <v>0</v>
      </c>
      <c r="K31" s="20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0">
        <v>0</v>
      </c>
      <c r="R31" s="23">
        <v>0</v>
      </c>
      <c r="S31" s="92">
        <v>0</v>
      </c>
    </row>
    <row r="32" spans="1:36" ht="16.5" thickBot="1">
      <c r="A32" s="371"/>
      <c r="B32" s="74">
        <f t="shared" ref="B32:S32" si="15">IF(B6=0,0,B31/B6)</f>
        <v>0</v>
      </c>
      <c r="C32" s="73">
        <f t="shared" si="15"/>
        <v>0</v>
      </c>
      <c r="D32" s="73">
        <f t="shared" si="15"/>
        <v>0</v>
      </c>
      <c r="E32" s="73">
        <f t="shared" si="15"/>
        <v>0</v>
      </c>
      <c r="F32" s="73">
        <f t="shared" si="15"/>
        <v>0</v>
      </c>
      <c r="G32" s="73">
        <f t="shared" si="15"/>
        <v>0</v>
      </c>
      <c r="H32" s="74">
        <f t="shared" si="15"/>
        <v>0</v>
      </c>
      <c r="I32" s="73">
        <f t="shared" si="15"/>
        <v>0</v>
      </c>
      <c r="J32" s="73">
        <f t="shared" si="15"/>
        <v>0</v>
      </c>
      <c r="K32" s="74">
        <f t="shared" si="15"/>
        <v>0</v>
      </c>
      <c r="L32" s="73">
        <f t="shared" si="15"/>
        <v>0</v>
      </c>
      <c r="M32" s="73">
        <f t="shared" si="15"/>
        <v>0</v>
      </c>
      <c r="N32" s="73">
        <f t="shared" si="15"/>
        <v>0</v>
      </c>
      <c r="O32" s="73">
        <f t="shared" si="15"/>
        <v>0</v>
      </c>
      <c r="P32" s="73">
        <f t="shared" si="15"/>
        <v>0</v>
      </c>
      <c r="Q32" s="74">
        <f t="shared" si="15"/>
        <v>0</v>
      </c>
      <c r="R32" s="73">
        <f t="shared" si="15"/>
        <v>0</v>
      </c>
      <c r="S32" s="93">
        <f t="shared" si="15"/>
        <v>0</v>
      </c>
    </row>
    <row r="33" spans="1:26">
      <c r="A33" s="85" t="s">
        <v>57</v>
      </c>
      <c r="B33" s="78">
        <f t="shared" ref="B33:S33" si="16">SUM(B20,B22,B24,B26,B28,B30,B32)</f>
        <v>0</v>
      </c>
      <c r="C33" s="77">
        <f t="shared" si="16"/>
        <v>0</v>
      </c>
      <c r="D33" s="77">
        <f t="shared" si="16"/>
        <v>0</v>
      </c>
      <c r="E33" s="77">
        <f t="shared" si="16"/>
        <v>0</v>
      </c>
      <c r="F33" s="77">
        <f t="shared" si="16"/>
        <v>0</v>
      </c>
      <c r="G33" s="77">
        <f t="shared" si="16"/>
        <v>0</v>
      </c>
      <c r="H33" s="78">
        <f t="shared" si="16"/>
        <v>0</v>
      </c>
      <c r="I33" s="77">
        <f t="shared" si="16"/>
        <v>0</v>
      </c>
      <c r="J33" s="77">
        <f t="shared" si="16"/>
        <v>0</v>
      </c>
      <c r="K33" s="78">
        <f t="shared" si="16"/>
        <v>0</v>
      </c>
      <c r="L33" s="77">
        <f t="shared" si="16"/>
        <v>0</v>
      </c>
      <c r="M33" s="77">
        <f t="shared" si="16"/>
        <v>0</v>
      </c>
      <c r="N33" s="77">
        <f t="shared" si="16"/>
        <v>0</v>
      </c>
      <c r="O33" s="77">
        <f t="shared" si="16"/>
        <v>0</v>
      </c>
      <c r="P33" s="77">
        <f t="shared" si="16"/>
        <v>0</v>
      </c>
      <c r="Q33" s="78">
        <f t="shared" si="16"/>
        <v>0</v>
      </c>
      <c r="R33" s="77">
        <f t="shared" si="16"/>
        <v>0</v>
      </c>
      <c r="S33" s="95">
        <f t="shared" si="16"/>
        <v>0</v>
      </c>
    </row>
    <row r="34" spans="1:26" ht="16.5" thickBot="1">
      <c r="A34" s="96" t="s">
        <v>55</v>
      </c>
      <c r="B34" s="97">
        <f t="shared" ref="B34:S34" si="17">B7-B33</f>
        <v>0</v>
      </c>
      <c r="C34" s="98">
        <f t="shared" si="17"/>
        <v>0</v>
      </c>
      <c r="D34" s="98">
        <f t="shared" si="17"/>
        <v>0</v>
      </c>
      <c r="E34" s="98">
        <f t="shared" si="17"/>
        <v>0</v>
      </c>
      <c r="F34" s="98">
        <f t="shared" si="17"/>
        <v>0</v>
      </c>
      <c r="G34" s="98">
        <f t="shared" si="17"/>
        <v>0</v>
      </c>
      <c r="H34" s="97">
        <f t="shared" si="17"/>
        <v>0</v>
      </c>
      <c r="I34" s="98">
        <f t="shared" si="17"/>
        <v>0</v>
      </c>
      <c r="J34" s="98">
        <f t="shared" si="17"/>
        <v>0</v>
      </c>
      <c r="K34" s="97">
        <f t="shared" si="17"/>
        <v>0</v>
      </c>
      <c r="L34" s="98">
        <f t="shared" si="17"/>
        <v>0</v>
      </c>
      <c r="M34" s="98">
        <f t="shared" si="17"/>
        <v>0</v>
      </c>
      <c r="N34" s="98">
        <f t="shared" si="17"/>
        <v>0</v>
      </c>
      <c r="O34" s="98">
        <f t="shared" si="17"/>
        <v>0</v>
      </c>
      <c r="P34" s="98">
        <f t="shared" si="17"/>
        <v>0</v>
      </c>
      <c r="Q34" s="97">
        <f t="shared" si="17"/>
        <v>0</v>
      </c>
      <c r="R34" s="98">
        <f t="shared" si="17"/>
        <v>0</v>
      </c>
      <c r="S34" s="99">
        <f t="shared" si="17"/>
        <v>0</v>
      </c>
    </row>
    <row r="35" spans="1:26" ht="16.5" thickTop="1">
      <c r="I35" s="19"/>
      <c r="J35" s="19"/>
    </row>
    <row r="36" spans="1:26" ht="16.5" thickBo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6" ht="16.5" thickTop="1">
      <c r="A37" s="143" t="s">
        <v>106</v>
      </c>
      <c r="B37" s="422" t="s">
        <v>107</v>
      </c>
      <c r="C37" s="422"/>
      <c r="D37" s="422"/>
      <c r="E37" s="422"/>
      <c r="F37" s="422"/>
      <c r="G37" s="422"/>
      <c r="H37" s="422"/>
      <c r="I37" s="422"/>
      <c r="J37" s="423"/>
      <c r="K37" s="424" t="s">
        <v>108</v>
      </c>
      <c r="L37" s="422"/>
      <c r="M37" s="422"/>
      <c r="N37" s="422"/>
      <c r="O37" s="422"/>
      <c r="P37" s="422"/>
      <c r="Q37" s="422"/>
      <c r="R37" s="422"/>
      <c r="S37" s="425"/>
    </row>
    <row r="38" spans="1:26">
      <c r="A38" s="8" t="s">
        <v>0</v>
      </c>
      <c r="B38" s="375" t="s">
        <v>2</v>
      </c>
      <c r="C38" s="367"/>
      <c r="D38" s="376"/>
      <c r="E38" s="375" t="s">
        <v>3</v>
      </c>
      <c r="F38" s="367"/>
      <c r="G38" s="376"/>
      <c r="H38" s="375" t="s">
        <v>4</v>
      </c>
      <c r="I38" s="367"/>
      <c r="J38" s="376"/>
      <c r="K38" s="375" t="s">
        <v>94</v>
      </c>
      <c r="L38" s="367"/>
      <c r="M38" s="376"/>
      <c r="N38" s="375" t="s">
        <v>95</v>
      </c>
      <c r="O38" s="367"/>
      <c r="P38" s="376"/>
      <c r="Q38" s="375" t="s">
        <v>96</v>
      </c>
      <c r="R38" s="367"/>
      <c r="S38" s="368"/>
    </row>
    <row r="39" spans="1:26" ht="16.5" thickBot="1">
      <c r="A39" s="12" t="s">
        <v>1</v>
      </c>
      <c r="B39" s="30" t="s">
        <v>5</v>
      </c>
      <c r="C39" s="30" t="s">
        <v>6</v>
      </c>
      <c r="D39" s="32" t="s">
        <v>7</v>
      </c>
      <c r="E39" s="30" t="s">
        <v>8</v>
      </c>
      <c r="F39" s="30" t="s">
        <v>9</v>
      </c>
      <c r="G39" s="32" t="s">
        <v>10</v>
      </c>
      <c r="H39" s="30" t="s">
        <v>11</v>
      </c>
      <c r="I39" s="30" t="s">
        <v>12</v>
      </c>
      <c r="J39" s="32" t="s">
        <v>13</v>
      </c>
      <c r="K39" s="32" t="s">
        <v>97</v>
      </c>
      <c r="L39" s="30" t="s">
        <v>98</v>
      </c>
      <c r="M39" s="32" t="s">
        <v>99</v>
      </c>
      <c r="N39" s="30" t="s">
        <v>100</v>
      </c>
      <c r="O39" s="30" t="s">
        <v>101</v>
      </c>
      <c r="P39" s="32" t="s">
        <v>102</v>
      </c>
      <c r="Q39" s="30" t="s">
        <v>103</v>
      </c>
      <c r="R39" s="30" t="s">
        <v>104</v>
      </c>
      <c r="S39" s="33" t="s">
        <v>105</v>
      </c>
    </row>
    <row r="40" spans="1:26" ht="16.5" thickBot="1">
      <c r="A40" s="352" t="s">
        <v>50</v>
      </c>
      <c r="B40" s="31">
        <f>B7*B6</f>
        <v>0</v>
      </c>
      <c r="C40" s="31">
        <f t="shared" ref="C40:S40" si="18">C7*C6</f>
        <v>0</v>
      </c>
      <c r="D40" s="31">
        <f t="shared" si="18"/>
        <v>0</v>
      </c>
      <c r="E40" s="31">
        <f t="shared" si="18"/>
        <v>0</v>
      </c>
      <c r="F40" s="31">
        <f t="shared" si="18"/>
        <v>0</v>
      </c>
      <c r="G40" s="31">
        <f t="shared" si="18"/>
        <v>0</v>
      </c>
      <c r="H40" s="31">
        <f t="shared" si="18"/>
        <v>0</v>
      </c>
      <c r="I40" s="31">
        <f t="shared" si="18"/>
        <v>0</v>
      </c>
      <c r="J40" s="31">
        <f t="shared" si="18"/>
        <v>0</v>
      </c>
      <c r="K40" s="31">
        <f t="shared" si="18"/>
        <v>0</v>
      </c>
      <c r="L40" s="31">
        <f t="shared" si="18"/>
        <v>0</v>
      </c>
      <c r="M40" s="31">
        <f t="shared" si="18"/>
        <v>0</v>
      </c>
      <c r="N40" s="31">
        <f t="shared" si="18"/>
        <v>0</v>
      </c>
      <c r="O40" s="31">
        <f t="shared" si="18"/>
        <v>0</v>
      </c>
      <c r="P40" s="31">
        <f t="shared" si="18"/>
        <v>0</v>
      </c>
      <c r="Q40" s="31">
        <f t="shared" si="18"/>
        <v>0</v>
      </c>
      <c r="R40" s="31">
        <f t="shared" si="18"/>
        <v>0</v>
      </c>
      <c r="S40" s="134">
        <f t="shared" si="18"/>
        <v>0</v>
      </c>
    </row>
    <row r="41" spans="1:26" ht="16.5" thickTop="1">
      <c r="A41" s="353"/>
      <c r="B41" s="354">
        <f>SUM(B40:J40)</f>
        <v>0</v>
      </c>
      <c r="C41" s="355"/>
      <c r="D41" s="355"/>
      <c r="E41" s="355"/>
      <c r="F41" s="355"/>
      <c r="G41" s="355"/>
      <c r="H41" s="355"/>
      <c r="I41" s="355"/>
      <c r="J41" s="404"/>
      <c r="K41" s="354">
        <f>SUM(K40:S40)</f>
        <v>0</v>
      </c>
      <c r="L41" s="355"/>
      <c r="M41" s="355"/>
      <c r="N41" s="355"/>
      <c r="O41" s="355"/>
      <c r="P41" s="355"/>
      <c r="Q41" s="355"/>
      <c r="R41" s="355"/>
      <c r="S41" s="356"/>
    </row>
    <row r="42" spans="1:26">
      <c r="A42" s="7" t="s">
        <v>49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0">
        <v>0</v>
      </c>
      <c r="K42" s="20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92">
        <v>0</v>
      </c>
    </row>
    <row r="43" spans="1:26" ht="16.5" thickBot="1">
      <c r="A43" s="12" t="s">
        <v>51</v>
      </c>
      <c r="B43" s="73">
        <f>B33*B6</f>
        <v>0</v>
      </c>
      <c r="C43" s="73">
        <f t="shared" ref="C43:R43" si="19">C33*C6</f>
        <v>0</v>
      </c>
      <c r="D43" s="73">
        <f t="shared" si="19"/>
        <v>0</v>
      </c>
      <c r="E43" s="73">
        <f t="shared" si="19"/>
        <v>0</v>
      </c>
      <c r="F43" s="73">
        <f t="shared" si="19"/>
        <v>0</v>
      </c>
      <c r="G43" s="73">
        <f t="shared" si="19"/>
        <v>0</v>
      </c>
      <c r="H43" s="73">
        <f t="shared" si="19"/>
        <v>0</v>
      </c>
      <c r="I43" s="73">
        <f t="shared" si="19"/>
        <v>0</v>
      </c>
      <c r="J43" s="73">
        <f t="shared" si="19"/>
        <v>0</v>
      </c>
      <c r="K43" s="73">
        <f t="shared" si="19"/>
        <v>0</v>
      </c>
      <c r="L43" s="73">
        <f t="shared" si="19"/>
        <v>0</v>
      </c>
      <c r="M43" s="73">
        <f t="shared" si="19"/>
        <v>0</v>
      </c>
      <c r="N43" s="73">
        <f t="shared" si="19"/>
        <v>0</v>
      </c>
      <c r="O43" s="73">
        <f t="shared" si="19"/>
        <v>0</v>
      </c>
      <c r="P43" s="73">
        <f t="shared" si="19"/>
        <v>0</v>
      </c>
      <c r="Q43" s="73">
        <f t="shared" si="19"/>
        <v>0</v>
      </c>
      <c r="R43" s="73">
        <f t="shared" si="19"/>
        <v>0</v>
      </c>
      <c r="S43" s="93">
        <f>S33*S6</f>
        <v>0</v>
      </c>
    </row>
    <row r="44" spans="1:26">
      <c r="A44" s="34" t="s">
        <v>14</v>
      </c>
      <c r="B44" s="35">
        <f>B40-B42-B43</f>
        <v>0</v>
      </c>
      <c r="C44" s="35">
        <f t="shared" ref="C44:J44" si="20">C40-C42-C43</f>
        <v>0</v>
      </c>
      <c r="D44" s="35">
        <f t="shared" si="20"/>
        <v>0</v>
      </c>
      <c r="E44" s="35">
        <f t="shared" si="20"/>
        <v>0</v>
      </c>
      <c r="F44" s="35">
        <f t="shared" si="20"/>
        <v>0</v>
      </c>
      <c r="G44" s="35">
        <f t="shared" si="20"/>
        <v>0</v>
      </c>
      <c r="H44" s="35">
        <f t="shared" si="20"/>
        <v>0</v>
      </c>
      <c r="I44" s="35">
        <f t="shared" si="20"/>
        <v>0</v>
      </c>
      <c r="J44" s="136">
        <f t="shared" si="20"/>
        <v>0</v>
      </c>
      <c r="K44" s="136">
        <f>K40-K42-K43</f>
        <v>0</v>
      </c>
      <c r="L44" s="35">
        <f t="shared" ref="L44:S44" si="21">L40-L42-L43</f>
        <v>0</v>
      </c>
      <c r="M44" s="35">
        <f t="shared" si="21"/>
        <v>0</v>
      </c>
      <c r="N44" s="35">
        <f t="shared" si="21"/>
        <v>0</v>
      </c>
      <c r="O44" s="35">
        <f t="shared" si="21"/>
        <v>0</v>
      </c>
      <c r="P44" s="35">
        <f>P40-P42-P43</f>
        <v>0</v>
      </c>
      <c r="Q44" s="35">
        <f t="shared" si="21"/>
        <v>0</v>
      </c>
      <c r="R44" s="35">
        <f t="shared" si="21"/>
        <v>0</v>
      </c>
      <c r="S44" s="36">
        <f t="shared" si="21"/>
        <v>0</v>
      </c>
    </row>
    <row r="45" spans="1:26" ht="16.5" thickBot="1">
      <c r="A45" s="37" t="s">
        <v>15</v>
      </c>
      <c r="B45" s="38">
        <f>IF(B40=0,0,(1/B40)*B44)</f>
        <v>0</v>
      </c>
      <c r="C45" s="38">
        <f t="shared" ref="C45:G45" si="22">IF(C40=0,0,(1/C40)*C44)</f>
        <v>0</v>
      </c>
      <c r="D45" s="38">
        <f t="shared" si="22"/>
        <v>0</v>
      </c>
      <c r="E45" s="38">
        <f t="shared" si="22"/>
        <v>0</v>
      </c>
      <c r="F45" s="38">
        <f t="shared" si="22"/>
        <v>0</v>
      </c>
      <c r="G45" s="38">
        <f t="shared" si="22"/>
        <v>0</v>
      </c>
      <c r="H45" s="38">
        <f>IF(H40=0,0,(1/H40)*H44)</f>
        <v>0</v>
      </c>
      <c r="I45" s="38">
        <f t="shared" ref="I45:J45" si="23">IF(I40=0,0,(1/I40)*I44)</f>
        <v>0</v>
      </c>
      <c r="J45" s="137">
        <f t="shared" si="23"/>
        <v>0</v>
      </c>
      <c r="K45" s="137">
        <f>IF(K40=0,0,(1/K40)*K44)</f>
        <v>0</v>
      </c>
      <c r="L45" s="38">
        <f t="shared" ref="L45" si="24">IF(L40=0,0,(1/L40)*L44)</f>
        <v>0</v>
      </c>
      <c r="M45" s="38">
        <f t="shared" ref="M45" si="25">IF(M40=0,0,(1/M40)*M44)</f>
        <v>0</v>
      </c>
      <c r="N45" s="38">
        <f t="shared" ref="N45" si="26">IF(N40=0,0,(1/N40)*N44)</f>
        <v>0</v>
      </c>
      <c r="O45" s="38">
        <f t="shared" ref="O45" si="27">IF(O40=0,0,(1/O40)*O44)</f>
        <v>0</v>
      </c>
      <c r="P45" s="38">
        <f t="shared" ref="P45" si="28">IF(P40=0,0,(1/P40)*P44)</f>
        <v>0</v>
      </c>
      <c r="Q45" s="38">
        <f>IF(Q40=0,0,(1/Q40)*Q44)</f>
        <v>0</v>
      </c>
      <c r="R45" s="38">
        <f t="shared" ref="R45" si="29">IF(R40=0,0,(1/R40)*R44)</f>
        <v>0</v>
      </c>
      <c r="S45" s="39">
        <f t="shared" ref="S45" si="30">IF(S40=0,0,(1/S40)*S44)</f>
        <v>0</v>
      </c>
    </row>
    <row r="46" spans="1:26">
      <c r="A46" s="11" t="s">
        <v>21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2">
        <v>0</v>
      </c>
      <c r="K46" s="22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8">
        <v>0</v>
      </c>
    </row>
    <row r="47" spans="1:26">
      <c r="A47" s="7" t="s">
        <v>22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0">
        <v>0</v>
      </c>
      <c r="K47" s="20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6">
        <v>0</v>
      </c>
      <c r="Z47" t="s">
        <v>111</v>
      </c>
    </row>
    <row r="48" spans="1:26">
      <c r="A48" s="7" t="s">
        <v>23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0">
        <v>0</v>
      </c>
      <c r="K48" s="20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6">
        <v>0</v>
      </c>
    </row>
    <row r="49" spans="1:19">
      <c r="A49" s="7" t="s">
        <v>24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0">
        <v>0</v>
      </c>
      <c r="K49" s="20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6">
        <v>0</v>
      </c>
    </row>
    <row r="50" spans="1:19">
      <c r="A50" s="7" t="s">
        <v>25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0">
        <v>0</v>
      </c>
      <c r="K50" s="20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6">
        <v>0</v>
      </c>
    </row>
    <row r="51" spans="1:19" ht="16.5" thickBot="1">
      <c r="A51" s="9" t="s">
        <v>26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1">
        <v>0</v>
      </c>
      <c r="K51" s="21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7">
        <v>0</v>
      </c>
    </row>
    <row r="52" spans="1:19">
      <c r="A52" s="34" t="s">
        <v>16</v>
      </c>
      <c r="B52" s="35">
        <f t="shared" ref="B52:S52" si="31">B44-SUM(B46:B51)</f>
        <v>0</v>
      </c>
      <c r="C52" s="35">
        <f t="shared" si="31"/>
        <v>0</v>
      </c>
      <c r="D52" s="35">
        <f t="shared" si="31"/>
        <v>0</v>
      </c>
      <c r="E52" s="35">
        <f t="shared" si="31"/>
        <v>0</v>
      </c>
      <c r="F52" s="35">
        <f t="shared" si="31"/>
        <v>0</v>
      </c>
      <c r="G52" s="35">
        <f t="shared" si="31"/>
        <v>0</v>
      </c>
      <c r="H52" s="35">
        <f t="shared" si="31"/>
        <v>0</v>
      </c>
      <c r="I52" s="35">
        <f t="shared" si="31"/>
        <v>0</v>
      </c>
      <c r="J52" s="136">
        <f t="shared" si="31"/>
        <v>0</v>
      </c>
      <c r="K52" s="136">
        <f t="shared" si="31"/>
        <v>0</v>
      </c>
      <c r="L52" s="35">
        <f t="shared" si="31"/>
        <v>0</v>
      </c>
      <c r="M52" s="35">
        <f t="shared" si="31"/>
        <v>0</v>
      </c>
      <c r="N52" s="35">
        <f t="shared" si="31"/>
        <v>0</v>
      </c>
      <c r="O52" s="35">
        <f t="shared" si="31"/>
        <v>0</v>
      </c>
      <c r="P52" s="35">
        <f t="shared" si="31"/>
        <v>0</v>
      </c>
      <c r="Q52" s="35">
        <f t="shared" si="31"/>
        <v>0</v>
      </c>
      <c r="R52" s="35">
        <f t="shared" si="31"/>
        <v>0</v>
      </c>
      <c r="S52" s="36">
        <f t="shared" si="31"/>
        <v>0</v>
      </c>
    </row>
    <row r="53" spans="1:19" ht="16.5" thickBot="1">
      <c r="A53" s="37" t="s">
        <v>17</v>
      </c>
      <c r="B53" s="38">
        <f t="shared" ref="B53:S53" si="32">IF(B40=0,0,(1/B40)*B52)</f>
        <v>0</v>
      </c>
      <c r="C53" s="38">
        <f t="shared" si="32"/>
        <v>0</v>
      </c>
      <c r="D53" s="38">
        <f t="shared" si="32"/>
        <v>0</v>
      </c>
      <c r="E53" s="38">
        <f t="shared" si="32"/>
        <v>0</v>
      </c>
      <c r="F53" s="38">
        <f t="shared" si="32"/>
        <v>0</v>
      </c>
      <c r="G53" s="38">
        <f t="shared" si="32"/>
        <v>0</v>
      </c>
      <c r="H53" s="38">
        <f t="shared" si="32"/>
        <v>0</v>
      </c>
      <c r="I53" s="38">
        <f t="shared" si="32"/>
        <v>0</v>
      </c>
      <c r="J53" s="137">
        <f t="shared" si="32"/>
        <v>0</v>
      </c>
      <c r="K53" s="137">
        <f t="shared" si="32"/>
        <v>0</v>
      </c>
      <c r="L53" s="38">
        <f t="shared" si="32"/>
        <v>0</v>
      </c>
      <c r="M53" s="38">
        <f t="shared" si="32"/>
        <v>0</v>
      </c>
      <c r="N53" s="38">
        <f t="shared" si="32"/>
        <v>0</v>
      </c>
      <c r="O53" s="38">
        <f t="shared" si="32"/>
        <v>0</v>
      </c>
      <c r="P53" s="38">
        <f t="shared" si="32"/>
        <v>0</v>
      </c>
      <c r="Q53" s="38">
        <f t="shared" si="32"/>
        <v>0</v>
      </c>
      <c r="R53" s="38">
        <f t="shared" si="32"/>
        <v>0</v>
      </c>
      <c r="S53" s="39">
        <f t="shared" si="32"/>
        <v>0</v>
      </c>
    </row>
    <row r="54" spans="1:19">
      <c r="A54" s="11" t="s">
        <v>27</v>
      </c>
      <c r="B54" s="364">
        <v>0</v>
      </c>
      <c r="C54" s="365"/>
      <c r="D54" s="366"/>
      <c r="E54" s="364">
        <v>0</v>
      </c>
      <c r="F54" s="365"/>
      <c r="G54" s="366"/>
      <c r="H54" s="360">
        <v>0</v>
      </c>
      <c r="I54" s="361"/>
      <c r="J54" s="405"/>
      <c r="K54" s="364">
        <v>0</v>
      </c>
      <c r="L54" s="365"/>
      <c r="M54" s="366"/>
      <c r="N54" s="364">
        <v>0</v>
      </c>
      <c r="O54" s="365"/>
      <c r="P54" s="366"/>
      <c r="Q54" s="360">
        <v>0</v>
      </c>
      <c r="R54" s="361"/>
      <c r="S54" s="362"/>
    </row>
    <row r="55" spans="1:19">
      <c r="A55" s="16" t="s">
        <v>28</v>
      </c>
      <c r="B55" s="357">
        <v>0</v>
      </c>
      <c r="C55" s="358"/>
      <c r="D55" s="359"/>
      <c r="E55" s="357">
        <v>0</v>
      </c>
      <c r="F55" s="358"/>
      <c r="G55" s="359"/>
      <c r="H55" s="357">
        <v>0</v>
      </c>
      <c r="I55" s="358"/>
      <c r="J55" s="359"/>
      <c r="K55" s="357">
        <v>0</v>
      </c>
      <c r="L55" s="358"/>
      <c r="M55" s="359"/>
      <c r="N55" s="357">
        <v>0</v>
      </c>
      <c r="O55" s="358"/>
      <c r="P55" s="359"/>
      <c r="Q55" s="357">
        <v>0</v>
      </c>
      <c r="R55" s="358"/>
      <c r="S55" s="363"/>
    </row>
    <row r="56" spans="1:19">
      <c r="A56" s="16" t="s">
        <v>29</v>
      </c>
      <c r="B56" s="357">
        <v>0</v>
      </c>
      <c r="C56" s="358"/>
      <c r="D56" s="359"/>
      <c r="E56" s="357">
        <v>0</v>
      </c>
      <c r="F56" s="358"/>
      <c r="G56" s="359"/>
      <c r="H56" s="357">
        <v>0</v>
      </c>
      <c r="I56" s="358"/>
      <c r="J56" s="359"/>
      <c r="K56" s="357">
        <v>0</v>
      </c>
      <c r="L56" s="358"/>
      <c r="M56" s="359"/>
      <c r="N56" s="357">
        <v>0</v>
      </c>
      <c r="O56" s="358"/>
      <c r="P56" s="359"/>
      <c r="Q56" s="357">
        <v>0</v>
      </c>
      <c r="R56" s="358"/>
      <c r="S56" s="363"/>
    </row>
    <row r="57" spans="1:19">
      <c r="A57" s="16" t="s">
        <v>30</v>
      </c>
      <c r="B57" s="357">
        <v>0</v>
      </c>
      <c r="C57" s="358"/>
      <c r="D57" s="359"/>
      <c r="E57" s="357">
        <v>0</v>
      </c>
      <c r="F57" s="358"/>
      <c r="G57" s="359"/>
      <c r="H57" s="357">
        <v>0</v>
      </c>
      <c r="I57" s="358"/>
      <c r="J57" s="359"/>
      <c r="K57" s="357">
        <v>0</v>
      </c>
      <c r="L57" s="358"/>
      <c r="M57" s="359"/>
      <c r="N57" s="357">
        <v>0</v>
      </c>
      <c r="O57" s="358"/>
      <c r="P57" s="359"/>
      <c r="Q57" s="357">
        <v>0</v>
      </c>
      <c r="R57" s="358"/>
      <c r="S57" s="363"/>
    </row>
    <row r="58" spans="1:19">
      <c r="A58" s="16" t="s">
        <v>31</v>
      </c>
      <c r="B58" s="357">
        <v>0</v>
      </c>
      <c r="C58" s="358"/>
      <c r="D58" s="359"/>
      <c r="E58" s="357">
        <v>0</v>
      </c>
      <c r="F58" s="358"/>
      <c r="G58" s="359"/>
      <c r="H58" s="357">
        <v>0</v>
      </c>
      <c r="I58" s="358"/>
      <c r="J58" s="359"/>
      <c r="K58" s="357">
        <v>0</v>
      </c>
      <c r="L58" s="358"/>
      <c r="M58" s="359"/>
      <c r="N58" s="357">
        <v>0</v>
      </c>
      <c r="O58" s="358"/>
      <c r="P58" s="359"/>
      <c r="Q58" s="357">
        <v>0</v>
      </c>
      <c r="R58" s="358"/>
      <c r="S58" s="363"/>
    </row>
    <row r="59" spans="1:19" ht="16.5" thickBot="1">
      <c r="A59" s="17" t="s">
        <v>32</v>
      </c>
      <c r="B59" s="377">
        <v>0</v>
      </c>
      <c r="C59" s="378"/>
      <c r="D59" s="379"/>
      <c r="E59" s="377">
        <v>0</v>
      </c>
      <c r="F59" s="378"/>
      <c r="G59" s="379"/>
      <c r="H59" s="377">
        <v>0</v>
      </c>
      <c r="I59" s="378"/>
      <c r="J59" s="379"/>
      <c r="K59" s="377">
        <v>0</v>
      </c>
      <c r="L59" s="378"/>
      <c r="M59" s="379"/>
      <c r="N59" s="377">
        <v>0</v>
      </c>
      <c r="O59" s="378"/>
      <c r="P59" s="379"/>
      <c r="Q59" s="377">
        <v>0</v>
      </c>
      <c r="R59" s="378"/>
      <c r="S59" s="380"/>
    </row>
    <row r="60" spans="1:19" ht="16.5" thickBot="1">
      <c r="A60" s="40" t="s">
        <v>20</v>
      </c>
      <c r="B60" s="41">
        <f>IF(B40=0,0, (1/SUM(B40:D40)*B40))</f>
        <v>0</v>
      </c>
      <c r="C60" s="42">
        <f>IF(C40=0,0,(1/SUM(B40:D40)*C40))</f>
        <v>0</v>
      </c>
      <c r="D60" s="43">
        <f>IF(D40=0,0,(1/SUM(B40:D40)*D40))</f>
        <v>0</v>
      </c>
      <c r="E60" s="41">
        <f>IF(E40=0,0,(1/SUM(E40:G40)*E40))</f>
        <v>0</v>
      </c>
      <c r="F60" s="42">
        <f>IF(F40=0,0,(1/SUM(E40:G40)*F40))</f>
        <v>0</v>
      </c>
      <c r="G60" s="43">
        <f>IF(G40=0,0,(1/SUM(E40:G40)*G40))</f>
        <v>0</v>
      </c>
      <c r="H60" s="41">
        <f>IF(H40=0,0,(1/SUM(H40:J40)*H40))</f>
        <v>0</v>
      </c>
      <c r="I60" s="42">
        <f>IF(I40=0,0,1/SUM(H40:J40)*I40)</f>
        <v>0</v>
      </c>
      <c r="J60" s="138">
        <f>IF(J40=0,0,1/SUM(H40:J40)*J40)</f>
        <v>0</v>
      </c>
      <c r="K60" s="41">
        <f>IF(K40=0,0, (1/SUM(K40:M40)*K40))</f>
        <v>0</v>
      </c>
      <c r="L60" s="42">
        <f>IF(L40=0,0,(1/SUM(K40:M40)*L40))</f>
        <v>0</v>
      </c>
      <c r="M60" s="43">
        <f>IF(M40=0,0,(1/SUM(K40:M40)*M40))</f>
        <v>0</v>
      </c>
      <c r="N60" s="41">
        <f>IF(N40=0,0,(1/SUM(N40:P40)*N40))</f>
        <v>0</v>
      </c>
      <c r="O60" s="42">
        <f>IF(O40=0,0,(1/SUM(N40:P40)*O40))</f>
        <v>0</v>
      </c>
      <c r="P60" s="43">
        <f>IF(P40=0,0,(1/SUM(N40:P40)*P40))</f>
        <v>0</v>
      </c>
      <c r="Q60" s="41">
        <f>IF(Q40=0,0,(1/SUM(Q40:S40)*Q40))</f>
        <v>0</v>
      </c>
      <c r="R60" s="42">
        <f>IF(R40=0,0,1/SUM(Q40:S40)*R40)</f>
        <v>0</v>
      </c>
      <c r="S60" s="44">
        <f>IF(S40=0,0,1/SUM(Q40:S40)*S40)</f>
        <v>0</v>
      </c>
    </row>
    <row r="61" spans="1:19">
      <c r="A61" s="45" t="s">
        <v>109</v>
      </c>
      <c r="B61" s="46">
        <f>IF(B52=0,0,B52-(SUM(B54:D59)*B60))</f>
        <v>0</v>
      </c>
      <c r="C61" s="47">
        <f>IF(C52=0,0,C52-(SUM(B54:D59)*C60))</f>
        <v>0</v>
      </c>
      <c r="D61" s="48">
        <f>IF(D52=0,0,D52-(SUM(B54:D59)*D60))</f>
        <v>0</v>
      </c>
      <c r="E61" s="46">
        <f>IF(E52=0,0,E52-(SUM(E54:G59)*E60))</f>
        <v>0</v>
      </c>
      <c r="F61" s="47">
        <f>IF(F52=0,0,F52-(SUM(E54:G59)*F60))</f>
        <v>0</v>
      </c>
      <c r="G61" s="48">
        <f>IF(G52=0,0,G52-(SUM(E54:G59)*G60))</f>
        <v>0</v>
      </c>
      <c r="H61" s="49">
        <f>IF(H52=0,0,H52-(SUM(H54:J59)*H60))</f>
        <v>0</v>
      </c>
      <c r="I61" s="50">
        <f>IF(I52=0,0,I52-(SUM(H54:J59)*I60))</f>
        <v>0</v>
      </c>
      <c r="J61" s="72">
        <f>IF(J52=0,0,J52-(SUM(H54:J59)*J60))</f>
        <v>0</v>
      </c>
      <c r="K61" s="46">
        <f>IF(K52=0,0,K52-(SUM(K54:M59)*K60))</f>
        <v>0</v>
      </c>
      <c r="L61" s="47">
        <f>IF(L52=0,0,L52-(SUM(K54:M59)*L60))</f>
        <v>0</v>
      </c>
      <c r="M61" s="48">
        <f>IF(M52=0,0,M52-(SUM(K54:M59)*M60))</f>
        <v>0</v>
      </c>
      <c r="N61" s="46">
        <f>IF(N52=0,0,N52-(SUM(N54:P59)*N60))</f>
        <v>0</v>
      </c>
      <c r="O61" s="47">
        <f>IF(O52=0,0,O52-(SUM(N54:P59)*O60))</f>
        <v>0</v>
      </c>
      <c r="P61" s="48">
        <f>IF(P52=0,0,P52-(SUM(N54:P59)*P60))</f>
        <v>0</v>
      </c>
      <c r="Q61" s="49">
        <f>IF(Q52=0,0,Q52-(SUM(Q54:S59)*Q60))</f>
        <v>0</v>
      </c>
      <c r="R61" s="50">
        <f>IF(R52=0,0,R52-(SUM(Q54:S59)*R60))</f>
        <v>0</v>
      </c>
      <c r="S61" s="51">
        <f>IF(S52=0,0,S52-(SUM(Q54:S59)*S60))</f>
        <v>0</v>
      </c>
    </row>
    <row r="62" spans="1:19">
      <c r="A62" s="144" t="s">
        <v>18</v>
      </c>
      <c r="B62" s="372">
        <f>SUM(B61:D61)</f>
        <v>0</v>
      </c>
      <c r="C62" s="373"/>
      <c r="D62" s="374"/>
      <c r="E62" s="372">
        <f>SUM(E61:G61)</f>
        <v>0</v>
      </c>
      <c r="F62" s="373"/>
      <c r="G62" s="374"/>
      <c r="H62" s="373">
        <f>SUM(H61:J61)</f>
        <v>0</v>
      </c>
      <c r="I62" s="373"/>
      <c r="J62" s="374"/>
      <c r="K62" s="372">
        <f>SUM(K61:M61)</f>
        <v>0</v>
      </c>
      <c r="L62" s="373"/>
      <c r="M62" s="374"/>
      <c r="N62" s="373">
        <f>SUM(N61:P61)</f>
        <v>0</v>
      </c>
      <c r="O62" s="373"/>
      <c r="P62" s="374"/>
      <c r="Q62" s="373">
        <f>SUM(Q61:S61)</f>
        <v>0</v>
      </c>
      <c r="R62" s="373"/>
      <c r="S62" s="381"/>
    </row>
    <row r="63" spans="1:19" ht="16.5" thickBot="1">
      <c r="A63" s="52" t="s">
        <v>19</v>
      </c>
      <c r="B63" s="53">
        <f t="shared" ref="B63:S63" si="33">IF(B40=0,0,(1/B40)*B61)</f>
        <v>0</v>
      </c>
      <c r="C63" s="54">
        <f t="shared" si="33"/>
        <v>0</v>
      </c>
      <c r="D63" s="55">
        <f t="shared" si="33"/>
        <v>0</v>
      </c>
      <c r="E63" s="53">
        <f t="shared" si="33"/>
        <v>0</v>
      </c>
      <c r="F63" s="54">
        <f t="shared" si="33"/>
        <v>0</v>
      </c>
      <c r="G63" s="55">
        <f t="shared" si="33"/>
        <v>0</v>
      </c>
      <c r="H63" s="53">
        <f t="shared" si="33"/>
        <v>0</v>
      </c>
      <c r="I63" s="54">
        <f t="shared" si="33"/>
        <v>0</v>
      </c>
      <c r="J63" s="55">
        <f t="shared" si="33"/>
        <v>0</v>
      </c>
      <c r="K63" s="53">
        <f t="shared" si="33"/>
        <v>0</v>
      </c>
      <c r="L63" s="54">
        <f t="shared" si="33"/>
        <v>0</v>
      </c>
      <c r="M63" s="55">
        <f t="shared" si="33"/>
        <v>0</v>
      </c>
      <c r="N63" s="53">
        <f t="shared" si="33"/>
        <v>0</v>
      </c>
      <c r="O63" s="54">
        <f t="shared" si="33"/>
        <v>0</v>
      </c>
      <c r="P63" s="55">
        <f t="shared" si="33"/>
        <v>0</v>
      </c>
      <c r="Q63" s="53">
        <f t="shared" si="33"/>
        <v>0</v>
      </c>
      <c r="R63" s="54">
        <f t="shared" si="33"/>
        <v>0</v>
      </c>
      <c r="S63" s="56">
        <f t="shared" si="33"/>
        <v>0</v>
      </c>
    </row>
    <row r="64" spans="1:19">
      <c r="A64" s="18" t="s">
        <v>33</v>
      </c>
      <c r="B64" s="343">
        <v>0</v>
      </c>
      <c r="C64" s="344"/>
      <c r="D64" s="344"/>
      <c r="E64" s="344"/>
      <c r="F64" s="344"/>
      <c r="G64" s="344"/>
      <c r="H64" s="344"/>
      <c r="I64" s="344"/>
      <c r="J64" s="408"/>
      <c r="K64" s="343">
        <v>0</v>
      </c>
      <c r="L64" s="344"/>
      <c r="M64" s="344"/>
      <c r="N64" s="344"/>
      <c r="O64" s="344"/>
      <c r="P64" s="344"/>
      <c r="Q64" s="344"/>
      <c r="R64" s="344"/>
      <c r="S64" s="345"/>
    </row>
    <row r="65" spans="1:19">
      <c r="A65" s="16" t="s">
        <v>34</v>
      </c>
      <c r="B65" s="346">
        <v>0</v>
      </c>
      <c r="C65" s="347"/>
      <c r="D65" s="347"/>
      <c r="E65" s="347"/>
      <c r="F65" s="347"/>
      <c r="G65" s="347"/>
      <c r="H65" s="347"/>
      <c r="I65" s="347"/>
      <c r="J65" s="406"/>
      <c r="K65" s="346">
        <v>0</v>
      </c>
      <c r="L65" s="347"/>
      <c r="M65" s="347"/>
      <c r="N65" s="347"/>
      <c r="O65" s="347"/>
      <c r="P65" s="347"/>
      <c r="Q65" s="347"/>
      <c r="R65" s="347"/>
      <c r="S65" s="348"/>
    </row>
    <row r="66" spans="1:19">
      <c r="A66" s="16" t="s">
        <v>35</v>
      </c>
      <c r="B66" s="346">
        <v>0</v>
      </c>
      <c r="C66" s="347"/>
      <c r="D66" s="347"/>
      <c r="E66" s="347"/>
      <c r="F66" s="347"/>
      <c r="G66" s="347"/>
      <c r="H66" s="347"/>
      <c r="I66" s="347"/>
      <c r="J66" s="406"/>
      <c r="K66" s="346">
        <v>0</v>
      </c>
      <c r="L66" s="347"/>
      <c r="M66" s="347"/>
      <c r="N66" s="347"/>
      <c r="O66" s="347"/>
      <c r="P66" s="347"/>
      <c r="Q66" s="347"/>
      <c r="R66" s="347"/>
      <c r="S66" s="348"/>
    </row>
    <row r="67" spans="1:19">
      <c r="A67" s="16" t="s">
        <v>36</v>
      </c>
      <c r="B67" s="346">
        <v>0</v>
      </c>
      <c r="C67" s="347"/>
      <c r="D67" s="347"/>
      <c r="E67" s="347"/>
      <c r="F67" s="347"/>
      <c r="G67" s="347"/>
      <c r="H67" s="347"/>
      <c r="I67" s="347"/>
      <c r="J67" s="406"/>
      <c r="K67" s="346">
        <v>0</v>
      </c>
      <c r="L67" s="347"/>
      <c r="M67" s="347"/>
      <c r="N67" s="347"/>
      <c r="O67" s="347"/>
      <c r="P67" s="347"/>
      <c r="Q67" s="347"/>
      <c r="R67" s="347"/>
      <c r="S67" s="348"/>
    </row>
    <row r="68" spans="1:19">
      <c r="A68" s="16" t="s">
        <v>37</v>
      </c>
      <c r="B68" s="346">
        <v>0</v>
      </c>
      <c r="C68" s="347"/>
      <c r="D68" s="347"/>
      <c r="E68" s="347"/>
      <c r="F68" s="347"/>
      <c r="G68" s="347"/>
      <c r="H68" s="347"/>
      <c r="I68" s="347"/>
      <c r="J68" s="406"/>
      <c r="K68" s="346">
        <v>0</v>
      </c>
      <c r="L68" s="347"/>
      <c r="M68" s="347"/>
      <c r="N68" s="347"/>
      <c r="O68" s="347"/>
      <c r="P68" s="347"/>
      <c r="Q68" s="347"/>
      <c r="R68" s="347"/>
      <c r="S68" s="348"/>
    </row>
    <row r="69" spans="1:19" ht="16.5" thickBot="1">
      <c r="A69" s="17" t="s">
        <v>38</v>
      </c>
      <c r="B69" s="349">
        <v>0</v>
      </c>
      <c r="C69" s="350"/>
      <c r="D69" s="350"/>
      <c r="E69" s="350"/>
      <c r="F69" s="350"/>
      <c r="G69" s="350"/>
      <c r="H69" s="350"/>
      <c r="I69" s="350"/>
      <c r="J69" s="407"/>
      <c r="K69" s="349">
        <v>0</v>
      </c>
      <c r="L69" s="350"/>
      <c r="M69" s="350"/>
      <c r="N69" s="350"/>
      <c r="O69" s="350"/>
      <c r="P69" s="350"/>
      <c r="Q69" s="350"/>
      <c r="R69" s="350"/>
      <c r="S69" s="351"/>
    </row>
    <row r="70" spans="1:19" ht="16.5" thickBot="1">
      <c r="A70" s="40" t="s">
        <v>39</v>
      </c>
      <c r="B70" s="41">
        <f>IF(B40=0,0,(1/SUM(B40:J40)*B40))</f>
        <v>0</v>
      </c>
      <c r="C70" s="42">
        <f>IF(C40=0,0,(1/SUM(B40:J40)*C40))</f>
        <v>0</v>
      </c>
      <c r="D70" s="42">
        <f>IF(D40=0,0,(1/SUM(B40:J40)*D40))</f>
        <v>0</v>
      </c>
      <c r="E70" s="42">
        <f>IF(E40=0,0,(1/SUM(B40:J40)*E40))</f>
        <v>0</v>
      </c>
      <c r="F70" s="42">
        <f>IF(F40=0,0,(1/SUM(B40:J40)*F40))</f>
        <v>0</v>
      </c>
      <c r="G70" s="42">
        <f>IF(G40=0,0,(1/SUM(B40:J40)*G40))</f>
        <v>0</v>
      </c>
      <c r="H70" s="42">
        <f>IF(H40=0,0,(1/SUM(B40:J40)*H40))</f>
        <v>0</v>
      </c>
      <c r="I70" s="42">
        <f>IF(I40=0,0,(1/SUM(B40:J40)*I40))</f>
        <v>0</v>
      </c>
      <c r="J70" s="138">
        <f>IF(J40=0,0,(1/SUM(B40:J40)*J40))</f>
        <v>0</v>
      </c>
      <c r="K70" s="41">
        <f>IF(K40=0,0,(1/SUM(K40:S40)*K40))</f>
        <v>0</v>
      </c>
      <c r="L70" s="42">
        <f>IF(L40=0,0,(1/SUM(K40:S40)*L40))</f>
        <v>0</v>
      </c>
      <c r="M70" s="42">
        <f>IF(M40=0,0,(1/SUM(K40:S40)*M40))</f>
        <v>0</v>
      </c>
      <c r="N70" s="42">
        <f>IF(N402=0,0,(1/SUM(K40:S40)*N40))</f>
        <v>0</v>
      </c>
      <c r="O70" s="42">
        <f>IF(O40=0,0,(1/SUM(K40:S40)*O40))</f>
        <v>0</v>
      </c>
      <c r="P70" s="42">
        <f>IF(P40=0,0,(1/SUM(K40:S40)*P40))</f>
        <v>0</v>
      </c>
      <c r="Q70" s="42">
        <f>IF(Q40=0,0,(1/SUM(K40:S40)*Q40))</f>
        <v>0</v>
      </c>
      <c r="R70" s="42">
        <f>IF(R40=0,0,(1/SUM(K40:S40)*R40))</f>
        <v>0</v>
      </c>
      <c r="S70" s="44">
        <f>IF(S40=0,0,(1/SUM(K40:S40)*S40))</f>
        <v>0</v>
      </c>
    </row>
    <row r="71" spans="1:19">
      <c r="A71" s="45" t="s">
        <v>110</v>
      </c>
      <c r="B71" s="49">
        <f>IF(B61=0,0,B61-(SUM(B64:J69)*B70))</f>
        <v>0</v>
      </c>
      <c r="C71" s="50">
        <f>IF(C61=0,0,C61-(SUM(B64:J69)*C70))</f>
        <v>0</v>
      </c>
      <c r="D71" s="50">
        <f>IF(D61=0,0,D61-(SUM(B64:J69)*D70))</f>
        <v>0</v>
      </c>
      <c r="E71" s="50">
        <f>IF(E61=0,0,E61-(SUM(B64:J69)*E70))</f>
        <v>0</v>
      </c>
      <c r="F71" s="50">
        <f>IF(F61=0,0,F61-(SUM(B64:J69)*F70))</f>
        <v>0</v>
      </c>
      <c r="G71" s="50">
        <f>IF(G61=0,0,G61-(SUM(B64:J69)*G70))</f>
        <v>0</v>
      </c>
      <c r="H71" s="50">
        <f>IF(H61=0,0,H61-(SUM(B64:J69)*H70))</f>
        <v>0</v>
      </c>
      <c r="I71" s="50">
        <f>IF(I61=0,0,I61-(SUM(B64:J69)*I70))</f>
        <v>0</v>
      </c>
      <c r="J71" s="291">
        <f>IF(J61=0,0,J61-(SUM(B64:J69)*J70))</f>
        <v>0</v>
      </c>
      <c r="K71" s="49">
        <f>IF(K61=0,0,K61-(SUM(K64:S69)*K70))</f>
        <v>0</v>
      </c>
      <c r="L71" s="50">
        <f>IF(L61=0,0,L61-(SUM(K64:S69)*L70))</f>
        <v>0</v>
      </c>
      <c r="M71" s="50">
        <f>IF(M61=0,0,M61-(SUM(K64:S69)*M70))</f>
        <v>0</v>
      </c>
      <c r="N71" s="50">
        <f>IF(N61=0,0,N61-(SUM(K64:S69)*N70))</f>
        <v>0</v>
      </c>
      <c r="O71" s="50">
        <f>IF(O61=0,0,O61-(SUM(K64:S69)*O70))</f>
        <v>0</v>
      </c>
      <c r="P71" s="50">
        <f>IF(P61=0,0,P61-(SUM(K64:S69)*P70))</f>
        <v>0</v>
      </c>
      <c r="Q71" s="50">
        <f>IF(Q61=0,0,Q61-(SUM(K64:S69)*Q70))</f>
        <v>0</v>
      </c>
      <c r="R71" s="50">
        <f>IF(R61=0,0,R61-(SUM(K64:S69)*R70))</f>
        <v>0</v>
      </c>
      <c r="S71" s="51">
        <f>IF(S61=0,0,S61-(SUM(K64:S69)*S70))</f>
        <v>0</v>
      </c>
    </row>
    <row r="72" spans="1:19">
      <c r="A72" s="144" t="s">
        <v>40</v>
      </c>
      <c r="B72" s="392">
        <f>SUM(B71:J71)</f>
        <v>0</v>
      </c>
      <c r="C72" s="393"/>
      <c r="D72" s="393"/>
      <c r="E72" s="393"/>
      <c r="F72" s="393"/>
      <c r="G72" s="393"/>
      <c r="H72" s="393"/>
      <c r="I72" s="393"/>
      <c r="J72" s="429"/>
      <c r="K72" s="392">
        <f>SUM(K71:S71)</f>
        <v>0</v>
      </c>
      <c r="L72" s="393"/>
      <c r="M72" s="393"/>
      <c r="N72" s="393"/>
      <c r="O72" s="393"/>
      <c r="P72" s="393"/>
      <c r="Q72" s="393"/>
      <c r="R72" s="393"/>
      <c r="S72" s="394"/>
    </row>
    <row r="73" spans="1:19" ht="16.5" thickBot="1">
      <c r="A73" s="52" t="s">
        <v>41</v>
      </c>
      <c r="B73" s="53">
        <f t="shared" ref="B73:S73" si="34">IF(B43=0,0,(1/B43)*B71)</f>
        <v>0</v>
      </c>
      <c r="C73" s="54">
        <f t="shared" si="34"/>
        <v>0</v>
      </c>
      <c r="D73" s="54">
        <f t="shared" si="34"/>
        <v>0</v>
      </c>
      <c r="E73" s="54">
        <f t="shared" si="34"/>
        <v>0</v>
      </c>
      <c r="F73" s="54">
        <f t="shared" si="34"/>
        <v>0</v>
      </c>
      <c r="G73" s="54">
        <f t="shared" si="34"/>
        <v>0</v>
      </c>
      <c r="H73" s="54">
        <f t="shared" si="34"/>
        <v>0</v>
      </c>
      <c r="I73" s="54">
        <f t="shared" si="34"/>
        <v>0</v>
      </c>
      <c r="J73" s="55">
        <f t="shared" si="34"/>
        <v>0</v>
      </c>
      <c r="K73" s="53">
        <f t="shared" si="34"/>
        <v>0</v>
      </c>
      <c r="L73" s="54">
        <f t="shared" si="34"/>
        <v>0</v>
      </c>
      <c r="M73" s="54">
        <f t="shared" si="34"/>
        <v>0</v>
      </c>
      <c r="N73" s="54">
        <f t="shared" si="34"/>
        <v>0</v>
      </c>
      <c r="O73" s="54">
        <f t="shared" si="34"/>
        <v>0</v>
      </c>
      <c r="P73" s="54">
        <f t="shared" si="34"/>
        <v>0</v>
      </c>
      <c r="Q73" s="54">
        <f t="shared" si="34"/>
        <v>0</v>
      </c>
      <c r="R73" s="54">
        <f t="shared" si="34"/>
        <v>0</v>
      </c>
      <c r="S73" s="56">
        <f t="shared" si="34"/>
        <v>0</v>
      </c>
    </row>
    <row r="74" spans="1:19">
      <c r="A74" s="18" t="s">
        <v>42</v>
      </c>
      <c r="B74" s="412">
        <v>0</v>
      </c>
      <c r="C74" s="413"/>
      <c r="D74" s="413"/>
      <c r="E74" s="413"/>
      <c r="F74" s="413"/>
      <c r="G74" s="413"/>
      <c r="H74" s="413"/>
      <c r="I74" s="413"/>
      <c r="J74" s="413"/>
      <c r="K74" s="413"/>
      <c r="L74" s="413"/>
      <c r="M74" s="413"/>
      <c r="N74" s="413"/>
      <c r="O74" s="413"/>
      <c r="P74" s="413"/>
      <c r="Q74" s="413"/>
      <c r="R74" s="413"/>
      <c r="S74" s="414"/>
    </row>
    <row r="75" spans="1:19">
      <c r="A75" s="16" t="s">
        <v>43</v>
      </c>
      <c r="B75" s="415">
        <v>0</v>
      </c>
      <c r="C75" s="416"/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6"/>
      <c r="Q75" s="416"/>
      <c r="R75" s="416"/>
      <c r="S75" s="417"/>
    </row>
    <row r="76" spans="1:19">
      <c r="A76" s="16" t="s">
        <v>44</v>
      </c>
      <c r="B76" s="415">
        <v>0</v>
      </c>
      <c r="C76" s="416"/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6"/>
      <c r="Q76" s="416"/>
      <c r="R76" s="416"/>
      <c r="S76" s="417"/>
    </row>
    <row r="77" spans="1:19">
      <c r="A77" s="16" t="s">
        <v>45</v>
      </c>
      <c r="B77" s="415">
        <v>0</v>
      </c>
      <c r="C77" s="416"/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6"/>
      <c r="Q77" s="416"/>
      <c r="R77" s="416"/>
      <c r="S77" s="417"/>
    </row>
    <row r="78" spans="1:19">
      <c r="A78" s="16" t="s">
        <v>46</v>
      </c>
      <c r="B78" s="415">
        <v>0</v>
      </c>
      <c r="C78" s="416"/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6"/>
      <c r="Q78" s="416"/>
      <c r="R78" s="416"/>
      <c r="S78" s="417"/>
    </row>
    <row r="79" spans="1:19" ht="16.5" thickBot="1">
      <c r="A79" s="17" t="s">
        <v>47</v>
      </c>
      <c r="B79" s="426">
        <v>0</v>
      </c>
      <c r="C79" s="427"/>
      <c r="D79" s="427"/>
      <c r="E79" s="427"/>
      <c r="F79" s="427"/>
      <c r="G79" s="427"/>
      <c r="H79" s="427"/>
      <c r="I79" s="427"/>
      <c r="J79" s="427"/>
      <c r="K79" s="427"/>
      <c r="L79" s="427"/>
      <c r="M79" s="427"/>
      <c r="N79" s="427"/>
      <c r="O79" s="427"/>
      <c r="P79" s="427"/>
      <c r="Q79" s="427"/>
      <c r="R79" s="427"/>
      <c r="S79" s="428"/>
    </row>
    <row r="80" spans="1:19" ht="16.5" thickBot="1">
      <c r="A80" s="40" t="s">
        <v>39</v>
      </c>
      <c r="B80" s="41" t="e">
        <f>(1/SUM(B40:S40)*B40)</f>
        <v>#DIV/0!</v>
      </c>
      <c r="C80" s="42" t="e">
        <f>(1/SUM(B40:S40)*C40)</f>
        <v>#DIV/0!</v>
      </c>
      <c r="D80" s="42" t="e">
        <f>(1/SUM(B40:S40)*D40)</f>
        <v>#DIV/0!</v>
      </c>
      <c r="E80" s="42" t="e">
        <f>(1/SUM(B40:S40)*E40)</f>
        <v>#DIV/0!</v>
      </c>
      <c r="F80" s="42" t="e">
        <f>(1/SUM(B40:S40)*F40)</f>
        <v>#DIV/0!</v>
      </c>
      <c r="G80" s="42" t="e">
        <f>(1/SUM(B40:S40)*G40)</f>
        <v>#DIV/0!</v>
      </c>
      <c r="H80" s="42" t="e">
        <f>(1/SUM(B40:S40)*H40)</f>
        <v>#DIV/0!</v>
      </c>
      <c r="I80" s="42" t="e">
        <f>(1/SUM(B40:S40)*I40)</f>
        <v>#DIV/0!</v>
      </c>
      <c r="J80" s="139" t="e">
        <f>(1/SUM(B40:S40)*J40)</f>
        <v>#DIV/0!</v>
      </c>
      <c r="K80" s="41" t="e">
        <f>(1/SUM(B40:S40)*K40)</f>
        <v>#DIV/0!</v>
      </c>
      <c r="L80" s="42" t="e">
        <f>(1/SUM(B40:S40)*L40)</f>
        <v>#DIV/0!</v>
      </c>
      <c r="M80" s="42" t="e">
        <f>(1/SUM(B40:S40)*M40)</f>
        <v>#DIV/0!</v>
      </c>
      <c r="N80" s="42" t="e">
        <f>(1/SUM(B40:S40)*N40)</f>
        <v>#DIV/0!</v>
      </c>
      <c r="O80" s="42" t="e">
        <f>(1/SUM(B40:S40)*O40)</f>
        <v>#DIV/0!</v>
      </c>
      <c r="P80" s="42" t="e">
        <f>(1/SUM(B40:S40)*P40)</f>
        <v>#DIV/0!</v>
      </c>
      <c r="Q80" s="42" t="e">
        <f>(1/SUM(B40:S40)*Q40)</f>
        <v>#DIV/0!</v>
      </c>
      <c r="R80" s="42" t="e">
        <f>(1/SUM(B40:S40)*R40)</f>
        <v>#DIV/0!</v>
      </c>
      <c r="S80" s="44" t="e">
        <f>(1/SUM(B40:S40)*S40)</f>
        <v>#DIV/0!</v>
      </c>
    </row>
    <row r="81" spans="1:19" ht="16.5" thickBot="1">
      <c r="A81" s="338" t="s">
        <v>48</v>
      </c>
      <c r="B81" s="57" t="e">
        <f>B71-(SUM(B74:S79)*B80)</f>
        <v>#DIV/0!</v>
      </c>
      <c r="C81" s="145" t="e">
        <f>C71-(SUM(B74:S79)*C80)</f>
        <v>#DIV/0!</v>
      </c>
      <c r="D81" s="140" t="e">
        <f>D71-(SUM(B74:S79)*D80)</f>
        <v>#DIV/0!</v>
      </c>
      <c r="E81" s="140" t="e">
        <f>E71-(SUM(B74:S79)*E80)</f>
        <v>#DIV/0!</v>
      </c>
      <c r="F81" s="58" t="e">
        <f>F71-(SUM(B74:S79)*F80)</f>
        <v>#DIV/0!</v>
      </c>
      <c r="G81" s="58" t="e">
        <f>G71-(SUM(B74:S79)*G80)</f>
        <v>#DIV/0!</v>
      </c>
      <c r="H81" s="58" t="e">
        <f>H71-(SUM(B74:S79)*H80)</f>
        <v>#DIV/0!</v>
      </c>
      <c r="I81" s="58" t="e">
        <f>I71-(SUM(B74:S79)*I80)</f>
        <v>#DIV/0!</v>
      </c>
      <c r="J81" s="58" t="e">
        <f>J71-(SUM(B74:S79)*J80)</f>
        <v>#DIV/0!</v>
      </c>
      <c r="K81" s="57" t="e">
        <f>K71-(SUM(B74:S79)*K80)</f>
        <v>#DIV/0!</v>
      </c>
      <c r="L81" s="58" t="e">
        <f>L71-(SUM(B74:S79)*L80)</f>
        <v>#DIV/0!</v>
      </c>
      <c r="M81" s="58" t="e">
        <f>M71-(SUM(B74:S79)*M80)</f>
        <v>#DIV/0!</v>
      </c>
      <c r="N81" s="58" t="e">
        <f>N71-(SUM(B74:S79)*N80)</f>
        <v>#DIV/0!</v>
      </c>
      <c r="O81" s="58" t="e">
        <f>O71-(SUM(B74:S79)*O80)</f>
        <v>#DIV/0!</v>
      </c>
      <c r="P81" s="58" t="e">
        <f>P71-(SUM(B74:S79)*P80)</f>
        <v>#DIV/0!</v>
      </c>
      <c r="Q81" s="58" t="e">
        <f>Q71-(SUM(B74:S79)*Q80)</f>
        <v>#DIV/0!</v>
      </c>
      <c r="R81" s="58" t="e">
        <f>R71-(SUM(B74:S79)*R80)</f>
        <v>#DIV/0!</v>
      </c>
      <c r="S81" s="59" t="e">
        <f>S71-(SUM(B74:S79)*S80)</f>
        <v>#DIV/0!</v>
      </c>
    </row>
    <row r="82" spans="1:19" ht="17.25" thickTop="1" thickBot="1">
      <c r="A82" s="339"/>
      <c r="B82" s="409" t="e">
        <f>SUM(B81:S81)</f>
        <v>#DIV/0!</v>
      </c>
      <c r="C82" s="410"/>
      <c r="D82" s="410"/>
      <c r="E82" s="410"/>
      <c r="F82" s="410"/>
      <c r="G82" s="410"/>
      <c r="H82" s="410"/>
      <c r="I82" s="410"/>
      <c r="J82" s="410"/>
      <c r="K82" s="410"/>
      <c r="L82" s="410"/>
      <c r="M82" s="410"/>
      <c r="N82" s="410"/>
      <c r="O82" s="410"/>
      <c r="P82" s="410"/>
      <c r="Q82" s="410"/>
      <c r="R82" s="410"/>
      <c r="S82" s="411"/>
    </row>
    <row r="83" spans="1:19" ht="16.5" thickTop="1"/>
    <row r="85" spans="1:19">
      <c r="H85" s="19"/>
    </row>
    <row r="87" spans="1:19">
      <c r="S87" s="19"/>
    </row>
    <row r="92" spans="1:19">
      <c r="C92" s="19"/>
    </row>
    <row r="93" spans="1:19">
      <c r="C93" s="19"/>
    </row>
  </sheetData>
  <mergeCells count="106">
    <mergeCell ref="B77:S77"/>
    <mergeCell ref="B78:S78"/>
    <mergeCell ref="B79:S79"/>
    <mergeCell ref="K57:M57"/>
    <mergeCell ref="N57:P57"/>
    <mergeCell ref="Q57:S57"/>
    <mergeCell ref="K58:M58"/>
    <mergeCell ref="N58:P58"/>
    <mergeCell ref="Q58:S58"/>
    <mergeCell ref="B58:D58"/>
    <mergeCell ref="E58:G58"/>
    <mergeCell ref="H58:J58"/>
    <mergeCell ref="B62:D62"/>
    <mergeCell ref="H62:J62"/>
    <mergeCell ref="K62:M62"/>
    <mergeCell ref="N62:P62"/>
    <mergeCell ref="Q62:S62"/>
    <mergeCell ref="E62:G62"/>
    <mergeCell ref="B72:J72"/>
    <mergeCell ref="K72:S72"/>
    <mergeCell ref="B76:S76"/>
    <mergeCell ref="K59:M59"/>
    <mergeCell ref="N59:P59"/>
    <mergeCell ref="Q59:S59"/>
    <mergeCell ref="K64:S64"/>
    <mergeCell ref="K65:S65"/>
    <mergeCell ref="K66:S66"/>
    <mergeCell ref="B2:J2"/>
    <mergeCell ref="K2:S2"/>
    <mergeCell ref="K3:M3"/>
    <mergeCell ref="N3:P3"/>
    <mergeCell ref="Q3:S3"/>
    <mergeCell ref="B37:J37"/>
    <mergeCell ref="K37:S37"/>
    <mergeCell ref="B59:D59"/>
    <mergeCell ref="E59:G59"/>
    <mergeCell ref="H59:J59"/>
    <mergeCell ref="B56:D56"/>
    <mergeCell ref="E56:G56"/>
    <mergeCell ref="H56:J56"/>
    <mergeCell ref="K55:M55"/>
    <mergeCell ref="N55:P55"/>
    <mergeCell ref="B57:D57"/>
    <mergeCell ref="E57:G57"/>
    <mergeCell ref="H57:J57"/>
    <mergeCell ref="A81:A82"/>
    <mergeCell ref="AB13:AJ13"/>
    <mergeCell ref="AB14:AJ14"/>
    <mergeCell ref="K41:S41"/>
    <mergeCell ref="K54:M54"/>
    <mergeCell ref="B67:J67"/>
    <mergeCell ref="A31:A32"/>
    <mergeCell ref="B68:J68"/>
    <mergeCell ref="B69:J69"/>
    <mergeCell ref="K56:M56"/>
    <mergeCell ref="N56:P56"/>
    <mergeCell ref="Q56:S56"/>
    <mergeCell ref="A25:A26"/>
    <mergeCell ref="A27:A28"/>
    <mergeCell ref="B64:J64"/>
    <mergeCell ref="B65:J65"/>
    <mergeCell ref="A29:A30"/>
    <mergeCell ref="B66:J66"/>
    <mergeCell ref="B82:S82"/>
    <mergeCell ref="B74:S74"/>
    <mergeCell ref="B75:S75"/>
    <mergeCell ref="K67:S67"/>
    <mergeCell ref="K68:S68"/>
    <mergeCell ref="K69:S69"/>
    <mergeCell ref="AB4:AD4"/>
    <mergeCell ref="Q55:S55"/>
    <mergeCell ref="AB15:AD15"/>
    <mergeCell ref="AE15:AG15"/>
    <mergeCell ref="AH15:AJ15"/>
    <mergeCell ref="K38:M38"/>
    <mergeCell ref="N38:P38"/>
    <mergeCell ref="Q38:S38"/>
    <mergeCell ref="A40:A41"/>
    <mergeCell ref="B41:J41"/>
    <mergeCell ref="A23:A24"/>
    <mergeCell ref="AE4:AG4"/>
    <mergeCell ref="AH4:AJ4"/>
    <mergeCell ref="AB5:AD5"/>
    <mergeCell ref="AE5:AG5"/>
    <mergeCell ref="AH5:AJ5"/>
    <mergeCell ref="N54:P54"/>
    <mergeCell ref="Q54:S54"/>
    <mergeCell ref="B54:D54"/>
    <mergeCell ref="E54:G54"/>
    <mergeCell ref="H54:J54"/>
    <mergeCell ref="B55:D55"/>
    <mergeCell ref="E55:G55"/>
    <mergeCell ref="H55:J55"/>
    <mergeCell ref="A8:A9"/>
    <mergeCell ref="A10:A11"/>
    <mergeCell ref="A12:A13"/>
    <mergeCell ref="A14:A15"/>
    <mergeCell ref="B38:D38"/>
    <mergeCell ref="E38:G38"/>
    <mergeCell ref="H38:J38"/>
    <mergeCell ref="B3:D3"/>
    <mergeCell ref="E3:G3"/>
    <mergeCell ref="H3:J3"/>
    <mergeCell ref="A16:A17"/>
    <mergeCell ref="A18:A19"/>
    <mergeCell ref="A21:A22"/>
  </mergeCells>
  <conditionalFormatting sqref="B81:J82">
    <cfRule type="cellIs" dxfId="9" priority="10" operator="lessThan">
      <formula>0</formula>
    </cfRule>
  </conditionalFormatting>
  <conditionalFormatting sqref="B71:J71 B72">
    <cfRule type="cellIs" dxfId="8" priority="9" operator="lessThan">
      <formula>0</formula>
    </cfRule>
  </conditionalFormatting>
  <conditionalFormatting sqref="B61:J61 B62">
    <cfRule type="cellIs" dxfId="7" priority="8" operator="lessThan">
      <formula>0</formula>
    </cfRule>
  </conditionalFormatting>
  <conditionalFormatting sqref="B52:J52">
    <cfRule type="cellIs" dxfId="6" priority="7" operator="lessThan">
      <formula>0</formula>
    </cfRule>
  </conditionalFormatting>
  <conditionalFormatting sqref="B44:J44">
    <cfRule type="cellIs" dxfId="5" priority="6" operator="lessThan">
      <formula>0</formula>
    </cfRule>
  </conditionalFormatting>
  <conditionalFormatting sqref="K81:S81">
    <cfRule type="cellIs" dxfId="4" priority="5" operator="lessThan">
      <formula>0</formula>
    </cfRule>
  </conditionalFormatting>
  <conditionalFormatting sqref="K71:S71">
    <cfRule type="cellIs" dxfId="3" priority="4" operator="lessThan">
      <formula>0</formula>
    </cfRule>
  </conditionalFormatting>
  <conditionalFormatting sqref="K61:S61 K62">
    <cfRule type="cellIs" dxfId="2" priority="3" operator="lessThan">
      <formula>0</formula>
    </cfRule>
  </conditionalFormatting>
  <conditionalFormatting sqref="K52:S52">
    <cfRule type="cellIs" dxfId="1" priority="2" operator="lessThan">
      <formula>0</formula>
    </cfRule>
  </conditionalFormatting>
  <conditionalFormatting sqref="K44:S44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KLR-CHEATS</vt:lpstr>
      <vt:lpstr>WACC Zinssatz</vt:lpstr>
      <vt:lpstr>Primärkostenverteilung</vt:lpstr>
      <vt:lpstr>Treppen&amp;Blockumlage</vt:lpstr>
      <vt:lpstr>Iteratives Verfahren</vt:lpstr>
      <vt:lpstr>Gutschrift Lastschrift 1</vt:lpstr>
      <vt:lpstr>Gutschrift Lastschrift 2</vt:lpstr>
      <vt:lpstr>Zuschlagskalkulation</vt:lpstr>
      <vt:lpstr>Äquivalenzziffernr</vt:lpstr>
      <vt:lpstr>HT-Methode</vt:lpstr>
      <vt:lpstr>Lineare Regression</vt:lpstr>
      <vt:lpstr>DBR 1 Bereich</vt:lpstr>
      <vt:lpstr>DBR 2 Bereiche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2021-11-09T19:03:47Z</dcterms:created>
  <dcterms:modified xsi:type="dcterms:W3CDTF">2021-11-09T19:03:55Z</dcterms:modified>
</cp:coreProperties>
</file>