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AF5CE8CE-FFA4-429A-9A2F-9F16F1C15206}" xr6:coauthVersionLast="45" xr6:coauthVersionMax="45" xr10:uidLastSave="{00000000-0000-0000-0000-000000000000}"/>
  <bookViews>
    <workbookView xWindow="-108" yWindow="-108" windowWidth="23256" windowHeight="12576" activeTab="4" xr2:uid="{C9247463-4DE4-4307-B1F9-E43CC65143A5}"/>
  </bookViews>
  <sheets>
    <sheet name="Diversity" sheetId="1" r:id="rId1"/>
    <sheet name="Exreturn" sheetId="2" r:id="rId2"/>
    <sheet name="Range" sheetId="3" r:id="rId3"/>
    <sheet name="Range (2)" sheetId="5" r:id="rId4"/>
    <sheet name="ExRet Baru" sheetId="7" r:id="rId5"/>
    <sheet name="Sheet2" sheetId="4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7" l="1"/>
  <c r="D12" i="7"/>
  <c r="G12" i="7" s="1"/>
  <c r="G11" i="7"/>
  <c r="D11" i="7"/>
  <c r="D10" i="7"/>
  <c r="G10" i="7" s="1"/>
  <c r="G9" i="7"/>
  <c r="D9" i="7"/>
  <c r="D8" i="7"/>
  <c r="G8" i="7" s="1"/>
  <c r="G7" i="7"/>
  <c r="D7" i="7"/>
  <c r="D6" i="7"/>
  <c r="G6" i="7" s="1"/>
  <c r="G5" i="7"/>
  <c r="D5" i="7"/>
  <c r="D4" i="7"/>
  <c r="G4" i="7" s="1"/>
  <c r="G3" i="7"/>
  <c r="D3" i="7"/>
  <c r="C1" i="7"/>
  <c r="I2" i="7" l="1"/>
  <c r="J2" i="7" s="1"/>
  <c r="K16" i="5" l="1"/>
  <c r="G15" i="5"/>
  <c r="C14" i="5"/>
  <c r="P16" i="5"/>
  <c r="O16" i="5"/>
  <c r="L16" i="5"/>
  <c r="H16" i="5"/>
  <c r="G16" i="5"/>
  <c r="P15" i="5"/>
  <c r="O15" i="5"/>
  <c r="L15" i="5"/>
  <c r="K15" i="5"/>
  <c r="H15" i="5"/>
  <c r="D15" i="5"/>
  <c r="C15" i="5"/>
  <c r="P14" i="5"/>
  <c r="O14" i="5"/>
  <c r="L14" i="5"/>
  <c r="K14" i="5"/>
  <c r="H14" i="5"/>
  <c r="G14" i="5"/>
  <c r="D14" i="5"/>
  <c r="P15" i="3" l="1"/>
  <c r="P14" i="3"/>
  <c r="O15" i="3"/>
  <c r="O14" i="3"/>
  <c r="P16" i="3"/>
  <c r="O16" i="3"/>
  <c r="L16" i="3"/>
  <c r="K16" i="3"/>
  <c r="L15" i="3"/>
  <c r="K15" i="3"/>
  <c r="L14" i="3"/>
  <c r="K14" i="3"/>
  <c r="H16" i="3"/>
  <c r="G16" i="3"/>
  <c r="H15" i="3"/>
  <c r="G15" i="3"/>
  <c r="H14" i="3"/>
  <c r="G14" i="3"/>
  <c r="D15" i="3"/>
  <c r="C15" i="3"/>
  <c r="D14" i="3"/>
  <c r="C14" i="3"/>
  <c r="C3" i="2" l="1"/>
  <c r="C4" i="2" s="1"/>
  <c r="D3" i="2"/>
  <c r="D4" i="2" s="1"/>
  <c r="E3" i="2"/>
  <c r="E4" i="2" s="1"/>
  <c r="F3" i="2"/>
  <c r="F5" i="2" s="1"/>
  <c r="G3" i="2"/>
  <c r="G5" i="2" s="1"/>
  <c r="B4" i="2"/>
  <c r="H4" i="2"/>
  <c r="B5" i="2"/>
  <c r="H5" i="2"/>
  <c r="C5" i="2" l="1"/>
  <c r="E5" i="2"/>
  <c r="D5" i="2"/>
  <c r="G4" i="2"/>
  <c r="F4" i="2"/>
  <c r="P28" i="1"/>
  <c r="O29" i="1"/>
  <c r="K26" i="1" l="1"/>
  <c r="H28" i="1"/>
  <c r="K28" i="1" s="1"/>
  <c r="H27" i="1"/>
  <c r="K27" i="1" s="1"/>
  <c r="H26" i="1"/>
  <c r="O21" i="1"/>
  <c r="N21" i="1"/>
  <c r="N20" i="1"/>
  <c r="H20" i="1"/>
  <c r="K20" i="1" s="1"/>
  <c r="H19" i="1"/>
  <c r="K19" i="1" s="1"/>
  <c r="H18" i="1"/>
  <c r="K18" i="1" s="1"/>
  <c r="W8" i="1"/>
  <c r="S8" i="1" a="1"/>
  <c r="S8" i="1" s="1"/>
  <c r="O10" i="1"/>
  <c r="N10" i="1"/>
  <c r="N9" i="1"/>
  <c r="P9" i="1"/>
  <c r="P8" i="1"/>
  <c r="O8" i="1"/>
  <c r="K8" i="1"/>
  <c r="K9" i="1"/>
  <c r="K7" i="1"/>
  <c r="H8" i="1"/>
  <c r="H9" i="1"/>
  <c r="H7" i="1"/>
  <c r="E9" i="1"/>
  <c r="E7" i="1"/>
  <c r="E8" i="1"/>
  <c r="N28" i="1" l="1"/>
  <c r="O27" i="1"/>
  <c r="N29" i="1"/>
  <c r="P27" i="1"/>
  <c r="S19" i="1" a="1"/>
  <c r="S19" i="1" s="1"/>
  <c r="W19" i="1" s="1"/>
  <c r="S27" i="1" l="1" a="1"/>
  <c r="S27" i="1" s="1"/>
  <c r="W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<sst xmlns="http://schemas.openxmlformats.org/spreadsheetml/2006/main" count="125" uniqueCount="36">
  <si>
    <t>sim(x1,x2)</t>
  </si>
  <si>
    <t>x1</t>
  </si>
  <si>
    <t>x2</t>
  </si>
  <si>
    <t>x3</t>
  </si>
  <si>
    <t>sim(x1,x3)</t>
  </si>
  <si>
    <t>sim(x2,x3)</t>
  </si>
  <si>
    <t>d(x1,x2)</t>
  </si>
  <si>
    <t>d(x1,x3)</t>
  </si>
  <si>
    <t>d(x2,x3)</t>
  </si>
  <si>
    <t>f(x1,x2)</t>
  </si>
  <si>
    <t>f(x1,x3)</t>
  </si>
  <si>
    <t>F(X)</t>
  </si>
  <si>
    <t>F(X)^-1</t>
  </si>
  <si>
    <t>f(x2,x3)</t>
  </si>
  <si>
    <t>pi</t>
  </si>
  <si>
    <t>ci</t>
  </si>
  <si>
    <t>G</t>
  </si>
  <si>
    <t>Mean X</t>
  </si>
  <si>
    <t>Mean Y</t>
  </si>
  <si>
    <t>Range</t>
  </si>
  <si>
    <t>Mol 5</t>
  </si>
  <si>
    <t>Activity</t>
  </si>
  <si>
    <t>Diversity</t>
  </si>
  <si>
    <t>Mol 25</t>
  </si>
  <si>
    <t>Mol 10</t>
  </si>
  <si>
    <t>Mol 50</t>
  </si>
  <si>
    <t>~</t>
  </si>
  <si>
    <t>Range 1</t>
  </si>
  <si>
    <t>Range 2</t>
  </si>
  <si>
    <t>Range 3</t>
  </si>
  <si>
    <t>Nan</t>
  </si>
  <si>
    <t>1800058.795177606</t>
  </si>
  <si>
    <t>B</t>
  </si>
  <si>
    <t>C</t>
  </si>
  <si>
    <t>Ex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</si>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</sst>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ar(--vscode-editor-font-family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05370796041799"/>
          <c:y val="7.2913268914882298E-2"/>
          <c:w val="0.82779360460377238"/>
          <c:h val="0.6299779657172484"/>
        </c:manualLayout>
      </c:layout>
      <c:scatterChart>
        <c:scatterStyle val="lineMarker"/>
        <c:varyColors val="0"/>
        <c:ser>
          <c:idx val="3"/>
          <c:order val="3"/>
          <c:tx>
            <c:v> Portfolio 5 Molekul 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Range!$D$14:$D$15</c:f>
              <c:numCache>
                <c:formatCode>General</c:formatCode>
                <c:ptCount val="2"/>
                <c:pt idx="0">
                  <c:v>1.3719697749999999</c:v>
                </c:pt>
                <c:pt idx="1">
                  <c:v>1.3644447369999999</c:v>
                </c:pt>
              </c:numCache>
            </c:numRef>
          </c:xVal>
          <c:yVal>
            <c:numRef>
              <c:f>Range!$C$14:$C$15</c:f>
              <c:numCache>
                <c:formatCode>General</c:formatCode>
                <c:ptCount val="2"/>
                <c:pt idx="0">
                  <c:v>253.60142159499901</c:v>
                </c:pt>
                <c:pt idx="1">
                  <c:v>276.866131161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86F-4C9F-BE64-21132C057091}"/>
            </c:ext>
          </c:extLst>
        </c:ser>
        <c:ser>
          <c:idx val="4"/>
          <c:order val="4"/>
          <c:tx>
            <c:v> Portfolio 10 Molekul </c:v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Range!$H$14:$H$16</c:f>
              <c:numCache>
                <c:formatCode>General</c:formatCode>
                <c:ptCount val="3"/>
                <c:pt idx="0">
                  <c:v>1.430282061</c:v>
                </c:pt>
                <c:pt idx="1">
                  <c:v>1.42671463</c:v>
                </c:pt>
                <c:pt idx="2">
                  <c:v>1.4050637799999901</c:v>
                </c:pt>
              </c:numCache>
            </c:numRef>
          </c:xVal>
          <c:yVal>
            <c:numRef>
              <c:f>Range!$G$14:$G$16</c:f>
              <c:numCache>
                <c:formatCode>General</c:formatCode>
                <c:ptCount val="3"/>
                <c:pt idx="0">
                  <c:v>252.92023607100001</c:v>
                </c:pt>
                <c:pt idx="1">
                  <c:v>278.44238473500002</c:v>
                </c:pt>
                <c:pt idx="2">
                  <c:v>317.97859685333299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86F-4C9F-BE64-21132C057091}"/>
            </c:ext>
          </c:extLst>
        </c:ser>
        <c:ser>
          <c:idx val="5"/>
          <c:order val="5"/>
          <c:tx>
            <c:v> Portfolio 25 Molekul </c:v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Range!$L$14:$L$16</c:f>
              <c:numCache>
                <c:formatCode>General</c:formatCode>
                <c:ptCount val="3"/>
                <c:pt idx="0">
                  <c:v>1.4752386799999899</c:v>
                </c:pt>
                <c:pt idx="1">
                  <c:v>1.47160912692307</c:v>
                </c:pt>
                <c:pt idx="2">
                  <c:v>1.451568577</c:v>
                </c:pt>
              </c:numCache>
            </c:numRef>
          </c:xVal>
          <c:yVal>
            <c:numRef>
              <c:f>Range!$K$14:$K$16</c:f>
              <c:numCache>
                <c:formatCode>General</c:formatCode>
                <c:ptCount val="3"/>
                <c:pt idx="0">
                  <c:v>255.17364771000001</c:v>
                </c:pt>
                <c:pt idx="1">
                  <c:v>276.57335357769199</c:v>
                </c:pt>
                <c:pt idx="2">
                  <c:v>314.55807448600001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86F-4C9F-BE64-21132C057091}"/>
            </c:ext>
          </c:extLst>
        </c:ser>
        <c:ser>
          <c:idx val="6"/>
          <c:order val="6"/>
          <c:tx>
            <c:v> Portfolio 50 Molekul </c:v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Range!$P$14:$P$15</c:f>
              <c:numCache>
                <c:formatCode>General</c:formatCode>
                <c:ptCount val="2"/>
                <c:pt idx="0">
                  <c:v>1.4909370579999901</c:v>
                </c:pt>
                <c:pt idx="1">
                  <c:v>1.48936638633333</c:v>
                </c:pt>
              </c:numCache>
            </c:numRef>
          </c:xVal>
          <c:yVal>
            <c:numRef>
              <c:f>Range!$O$14:$O$15</c:f>
              <c:numCache>
                <c:formatCode>General</c:formatCode>
                <c:ptCount val="2"/>
                <c:pt idx="0">
                  <c:v>249.18259083000001</c:v>
                </c:pt>
                <c:pt idx="1">
                  <c:v>275.85678429566599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86F-4C9F-BE64-21132C057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86224"/>
        <c:axId val="404914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Range 2</c:v>
                </c:tx>
                <c:spPr>
                  <a:ln w="19050" cap="rnd">
                    <a:solidFill>
                      <a:schemeClr val="accent1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Range!$H$5:$H$8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1.3644447369999999</c:v>
                      </c:pt>
                      <c:pt idx="1">
                        <c:v>1.42671463</c:v>
                      </c:pt>
                      <c:pt idx="2">
                        <c:v>1.47160912692307</c:v>
                      </c:pt>
                      <c:pt idx="3">
                        <c:v>1.48936638633333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Range!$G$5:$G$8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276.866131161</c:v>
                      </c:pt>
                      <c:pt idx="1">
                        <c:v>278.44238473500002</c:v>
                      </c:pt>
                      <c:pt idx="2">
                        <c:v>276.57335357769199</c:v>
                      </c:pt>
                      <c:pt idx="3">
                        <c:v>275.85678429566599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86F-4C9F-BE64-21132C05709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Range 1</c:v>
                </c:tx>
                <c:spPr>
                  <a:ln w="19050" cap="rnd">
                    <a:solidFill>
                      <a:schemeClr val="accent2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2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Range!$D$5:$D$8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1.3719697749999999</c:v>
                      </c:pt>
                      <c:pt idx="1">
                        <c:v>1.430282061</c:v>
                      </c:pt>
                      <c:pt idx="2">
                        <c:v>1.4752386799999899</c:v>
                      </c:pt>
                      <c:pt idx="3">
                        <c:v>1.4909370579999901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Range!$C$5:$C$8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253.60142159499901</c:v>
                      </c:pt>
                      <c:pt idx="1">
                        <c:v>252.92023607100001</c:v>
                      </c:pt>
                      <c:pt idx="2">
                        <c:v>255.17364771000001</c:v>
                      </c:pt>
                      <c:pt idx="3">
                        <c:v>249.18259083000001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86F-4C9F-BE64-21132C05709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Range 3</c:v>
                </c:tx>
                <c:spPr>
                  <a:ln w="19050" cap="rnd">
                    <a:solidFill>
                      <a:schemeClr val="accent3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3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Range!$L$6:$L$7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1.4050637799999901</c:v>
                      </c:pt>
                      <c:pt idx="1">
                        <c:v>1.451568577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Range!$K$6:$K$7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317.97859685333299</c:v>
                      </c:pt>
                      <c:pt idx="1">
                        <c:v>314.55807448600001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6F-4C9F-BE64-21132C057091}"/>
                  </c:ext>
                </c:extLst>
              </c15:ser>
            </c15:filteredScatterSeries>
          </c:ext>
        </c:extLst>
      </c:scatterChart>
      <c:valAx>
        <c:axId val="4144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14440"/>
        <c:crosses val="autoZero"/>
        <c:crossBetween val="midCat"/>
      </c:valAx>
      <c:valAx>
        <c:axId val="40491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Expected</a:t>
                </a:r>
                <a:r>
                  <a:rPr lang="en-ID" baseline="0"/>
                  <a:t> return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8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05370796041799"/>
          <c:y val="7.2913268914882298E-2"/>
          <c:w val="0.82779360460377238"/>
          <c:h val="0.6299779657172484"/>
        </c:manualLayout>
      </c:layout>
      <c:scatterChart>
        <c:scatterStyle val="lineMarker"/>
        <c:varyColors val="0"/>
        <c:ser>
          <c:idx val="3"/>
          <c:order val="3"/>
          <c:tx>
            <c:v> Portfolio 5 Molekul 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'Range (2)'!$D$14</c:f>
              <c:numCache>
                <c:formatCode>General</c:formatCode>
                <c:ptCount val="1"/>
                <c:pt idx="0">
                  <c:v>1.3614681580000001</c:v>
                </c:pt>
              </c:numCache>
            </c:numRef>
          </c:xVal>
          <c:yVal>
            <c:numRef>
              <c:f>'Range (2)'!$C$14</c:f>
              <c:numCache>
                <c:formatCode>General</c:formatCode>
                <c:ptCount val="1"/>
                <c:pt idx="0">
                  <c:v>1.8000587951776001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7-4750-B020-22362A16A0CA}"/>
            </c:ext>
          </c:extLst>
        </c:ser>
        <c:ser>
          <c:idx val="4"/>
          <c:order val="4"/>
          <c:tx>
            <c:v> Portfolio 10 Molekul </c:v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'Range (2)'!$H$15</c:f>
              <c:numCache>
                <c:formatCode>General</c:formatCode>
                <c:ptCount val="1"/>
                <c:pt idx="0">
                  <c:v>1.41378952666666</c:v>
                </c:pt>
              </c:numCache>
            </c:numRef>
          </c:xVal>
          <c:yVal>
            <c:numRef>
              <c:f>'Range (2)'!$G$15</c:f>
              <c:numCache>
                <c:formatCode>General</c:formatCode>
                <c:ptCount val="1"/>
                <c:pt idx="0">
                  <c:v>7.6500449763527198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7-4750-B020-22362A16A0CA}"/>
            </c:ext>
          </c:extLst>
        </c:ser>
        <c:ser>
          <c:idx val="5"/>
          <c:order val="5"/>
          <c:tx>
            <c:v> Portfolio 25 Molekul </c:v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'Range (2)'!$L$16</c:f>
              <c:numCache>
                <c:formatCode>General</c:formatCode>
                <c:ptCount val="1"/>
                <c:pt idx="0">
                  <c:v>1.4604176250000001</c:v>
                </c:pt>
              </c:numCache>
            </c:numRef>
          </c:xVal>
          <c:yVal>
            <c:numRef>
              <c:f>'Range (2)'!$K$16</c:f>
              <c:numCache>
                <c:formatCode>General</c:formatCode>
                <c:ptCount val="1"/>
                <c:pt idx="0">
                  <c:v>46.284436015681898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A7-4750-B020-22362A16A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86224"/>
        <c:axId val="404914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Range 2</c:v>
                </c:tx>
                <c:spPr>
                  <a:ln w="19050" cap="rnd">
                    <a:solidFill>
                      <a:schemeClr val="accent1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'Range (2)'!$H$5:$H$8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1.41378952666666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'Range (2)'!$G$5:$G$8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7650044.9763527196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6A7-4750-B020-22362A16A0C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Range 1</c:v>
                </c:tx>
                <c:spPr>
                  <a:ln w="19050" cap="rnd">
                    <a:solidFill>
                      <a:schemeClr val="accent2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2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(2)'!$D$5:$D$8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1.3614681580000001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(2)'!$C$5:$C$8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A7-4750-B020-22362A16A0C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Range 3</c:v>
                </c:tx>
                <c:spPr>
                  <a:ln w="19050" cap="rnd">
                    <a:solidFill>
                      <a:schemeClr val="accent3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3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(2)'!$L$6:$L$7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1">
                        <c:v>1.4604176250000001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(2)'!$K$6:$K$7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1">
                        <c:v>46284436.0156819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6A7-4750-B020-22362A16A0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 Portfolio 50 Molekul </c:v>
                </c:tx>
                <c:spPr>
                  <a:ln w="19050" cap="rnd">
                    <a:solidFill>
                      <a:schemeClr val="accent1">
                        <a:lumMod val="60000"/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(2)'!$P$14:$P$15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'Range (2)'!$O$14:$O$15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A7-4750-B020-22362A16A0CA}"/>
                  </c:ext>
                </c:extLst>
              </c15:ser>
            </c15:filteredScatterSeries>
          </c:ext>
        </c:extLst>
      </c:scatterChart>
      <c:valAx>
        <c:axId val="4144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14440"/>
        <c:crosses val="autoZero"/>
        <c:crossBetween val="midCat"/>
      </c:valAx>
      <c:valAx>
        <c:axId val="40491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Expected</a:t>
                </a:r>
                <a:r>
                  <a:rPr lang="en-ID" baseline="0"/>
                  <a:t> return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8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19</xdr:row>
      <xdr:rowOff>22860</xdr:rowOff>
    </xdr:from>
    <xdr:to>
      <xdr:col>16</xdr:col>
      <xdr:colOff>45720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06E9F-FFB9-455B-8A02-06552E147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19</xdr:row>
      <xdr:rowOff>22860</xdr:rowOff>
    </xdr:from>
    <xdr:to>
      <xdr:col>16</xdr:col>
      <xdr:colOff>45720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3715-C7FD-4C81-A9AF-9BD3DEC09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E336-F0AF-4DC1-916C-64B0303F9BE7}">
  <dimension ref="D3:W29"/>
  <sheetViews>
    <sheetView topLeftCell="K1" workbookViewId="0">
      <selection activeCell="N40" sqref="N40"/>
    </sheetView>
  </sheetViews>
  <sheetFormatPr defaultRowHeight="14.4"/>
  <cols>
    <col min="4" max="4" width="10" customWidth="1"/>
    <col min="15" max="16" width="11" bestFit="1" customWidth="1"/>
  </cols>
  <sheetData>
    <row r="3" spans="4:23">
      <c r="E3" t="s">
        <v>1</v>
      </c>
      <c r="F3">
        <v>0</v>
      </c>
      <c r="G3">
        <v>1</v>
      </c>
      <c r="H3">
        <v>1</v>
      </c>
      <c r="I3">
        <v>0</v>
      </c>
    </row>
    <row r="4" spans="4:23">
      <c r="E4" t="s">
        <v>2</v>
      </c>
      <c r="F4">
        <v>1</v>
      </c>
      <c r="G4">
        <v>1</v>
      </c>
      <c r="H4">
        <v>1</v>
      </c>
      <c r="I4">
        <v>0</v>
      </c>
    </row>
    <row r="5" spans="4:23">
      <c r="E5" t="s">
        <v>3</v>
      </c>
      <c r="F5">
        <v>1</v>
      </c>
      <c r="G5">
        <v>1</v>
      </c>
      <c r="H5">
        <v>0</v>
      </c>
      <c r="I5">
        <v>0</v>
      </c>
    </row>
    <row r="7" spans="4:23">
      <c r="D7" t="s">
        <v>0</v>
      </c>
      <c r="E7">
        <f>2/(1+2)</f>
        <v>0.66666666666666663</v>
      </c>
      <c r="G7" t="s">
        <v>6</v>
      </c>
      <c r="H7">
        <f>1-E7</f>
        <v>0.33333333333333337</v>
      </c>
      <c r="J7" t="s">
        <v>9</v>
      </c>
      <c r="K7">
        <f>EXP(-0.5*H7)</f>
        <v>0.84648172489061402</v>
      </c>
      <c r="M7" t="s">
        <v>11</v>
      </c>
      <c r="N7" t="s">
        <v>1</v>
      </c>
      <c r="O7" t="s">
        <v>2</v>
      </c>
      <c r="P7" t="s">
        <v>3</v>
      </c>
      <c r="R7" t="s">
        <v>12</v>
      </c>
    </row>
    <row r="8" spans="4:23">
      <c r="D8" t="s">
        <v>4</v>
      </c>
      <c r="E8">
        <f>1/(1+1+1)</f>
        <v>0.33333333333333331</v>
      </c>
      <c r="G8" t="s">
        <v>7</v>
      </c>
      <c r="H8">
        <f t="shared" ref="H8:H9" si="0">1-E8</f>
        <v>0.66666666666666674</v>
      </c>
      <c r="J8" t="s">
        <v>10</v>
      </c>
      <c r="K8">
        <f t="shared" ref="K8:K9" si="1">EXP(-0.5*H8)</f>
        <v>0.71653131057378927</v>
      </c>
      <c r="M8" t="s">
        <v>1</v>
      </c>
      <c r="N8">
        <v>1</v>
      </c>
      <c r="O8">
        <f>K7</f>
        <v>0.84648172489061402</v>
      </c>
      <c r="P8">
        <f>K8</f>
        <v>0.71653131057378927</v>
      </c>
      <c r="S8" cm="1">
        <f t="array" ref="S8:U10">MINVERSE(N8:P10)</f>
        <v>3.5277264731571281</v>
      </c>
      <c r="T8">
        <v>-2.9861559899403272</v>
      </c>
      <c r="U8">
        <v>-1.7763568394002505E-15</v>
      </c>
      <c r="W8">
        <f>SUM(_xlfn.ANCHORARRAY(S8))</f>
        <v>1.1662819328671987</v>
      </c>
    </row>
    <row r="9" spans="4:23">
      <c r="D9" t="s">
        <v>5</v>
      </c>
      <c r="E9">
        <f>2/(1+2)</f>
        <v>0.66666666666666663</v>
      </c>
      <c r="G9" t="s">
        <v>8</v>
      </c>
      <c r="H9">
        <f t="shared" si="0"/>
        <v>0.33333333333333337</v>
      </c>
      <c r="K9">
        <f t="shared" si="1"/>
        <v>0.84648172489061402</v>
      </c>
      <c r="M9" t="s">
        <v>2</v>
      </c>
      <c r="N9">
        <f>K7</f>
        <v>0.84648172489061402</v>
      </c>
      <c r="O9">
        <v>1</v>
      </c>
      <c r="P9">
        <f>K9</f>
        <v>0.84648172489061402</v>
      </c>
      <c r="S9">
        <v>-2.9861559899403267</v>
      </c>
      <c r="T9">
        <v>6.0554529463142526</v>
      </c>
      <c r="U9">
        <v>-2.9861559899403258</v>
      </c>
    </row>
    <row r="10" spans="4:23">
      <c r="M10" t="s">
        <v>3</v>
      </c>
      <c r="N10">
        <f>K8</f>
        <v>0.71653131057378927</v>
      </c>
      <c r="O10">
        <f>K9</f>
        <v>0.84648172489061402</v>
      </c>
      <c r="P10">
        <v>1</v>
      </c>
      <c r="S10">
        <v>-1.5666252620314965E-15</v>
      </c>
      <c r="T10">
        <v>-2.9861559899403254</v>
      </c>
      <c r="U10">
        <v>3.5277264731571267</v>
      </c>
    </row>
    <row r="14" spans="4:23">
      <c r="E14" t="s">
        <v>1</v>
      </c>
      <c r="F14">
        <v>0</v>
      </c>
      <c r="G14">
        <v>1</v>
      </c>
      <c r="H14">
        <v>1</v>
      </c>
      <c r="I14">
        <v>0</v>
      </c>
    </row>
    <row r="15" spans="4:23">
      <c r="E15" t="s">
        <v>2</v>
      </c>
      <c r="F15">
        <v>1</v>
      </c>
      <c r="G15">
        <v>1</v>
      </c>
      <c r="H15">
        <v>1</v>
      </c>
      <c r="I15">
        <v>0</v>
      </c>
    </row>
    <row r="16" spans="4:23">
      <c r="E16" t="s">
        <v>3</v>
      </c>
      <c r="F16">
        <v>1</v>
      </c>
      <c r="G16">
        <v>1</v>
      </c>
      <c r="H16">
        <v>0</v>
      </c>
      <c r="I16">
        <v>0</v>
      </c>
    </row>
    <row r="18" spans="4:23">
      <c r="D18" t="s">
        <v>0</v>
      </c>
      <c r="E18">
        <v>1</v>
      </c>
      <c r="G18" t="s">
        <v>6</v>
      </c>
      <c r="H18">
        <f>1-E18</f>
        <v>0</v>
      </c>
      <c r="J18" t="s">
        <v>9</v>
      </c>
      <c r="K18">
        <f>EXP(-0.5*H18)</f>
        <v>1</v>
      </c>
      <c r="M18" t="s">
        <v>11</v>
      </c>
      <c r="N18" t="s">
        <v>1</v>
      </c>
      <c r="O18" t="s">
        <v>2</v>
      </c>
      <c r="P18" t="s">
        <v>3</v>
      </c>
      <c r="R18" t="s">
        <v>12</v>
      </c>
    </row>
    <row r="19" spans="4:23">
      <c r="D19" t="s">
        <v>4</v>
      </c>
      <c r="E19">
        <v>1</v>
      </c>
      <c r="G19" t="s">
        <v>7</v>
      </c>
      <c r="H19">
        <f t="shared" ref="H19:H20" si="2">1-E19</f>
        <v>0</v>
      </c>
      <c r="J19" t="s">
        <v>10</v>
      </c>
      <c r="K19">
        <f t="shared" ref="K19:K20" si="3">EXP(-0.5*H19)</f>
        <v>1</v>
      </c>
      <c r="M19" t="s">
        <v>1</v>
      </c>
      <c r="N19">
        <v>1</v>
      </c>
      <c r="O19" s="1">
        <v>0.99999998000000001</v>
      </c>
      <c r="P19">
        <v>0.99999999969999998</v>
      </c>
      <c r="S19" cm="1">
        <f t="array" ref="S19:U21">MINVERSE(N19:P21)</f>
        <v>-219725889.1563077</v>
      </c>
      <c r="T19">
        <v>55755445.546968564</v>
      </c>
      <c r="U19">
        <v>163970445.77363917</v>
      </c>
      <c r="W19">
        <f>SUM(_xlfn.ANCHORARRAY(S19))</f>
        <v>1.0000000298023224</v>
      </c>
    </row>
    <row r="20" spans="4:23">
      <c r="D20" t="s">
        <v>5</v>
      </c>
      <c r="E20">
        <v>1</v>
      </c>
      <c r="G20" t="s">
        <v>8</v>
      </c>
      <c r="H20">
        <f t="shared" si="2"/>
        <v>0</v>
      </c>
      <c r="K20">
        <f t="shared" si="3"/>
        <v>1</v>
      </c>
      <c r="M20" t="s">
        <v>2</v>
      </c>
      <c r="N20" s="1">
        <f>O19</f>
        <v>0.99999998000000001</v>
      </c>
      <c r="O20">
        <v>1</v>
      </c>
      <c r="P20">
        <v>0.99999996000000002</v>
      </c>
      <c r="S20">
        <v>55755445.546968572</v>
      </c>
      <c r="T20">
        <v>-1647944.3400036569</v>
      </c>
      <c r="U20">
        <v>-54107501.25615605</v>
      </c>
    </row>
    <row r="21" spans="4:23">
      <c r="M21" t="s">
        <v>3</v>
      </c>
      <c r="N21">
        <f>P19</f>
        <v>0.99999999969999998</v>
      </c>
      <c r="O21">
        <f>P20</f>
        <v>0.99999996000000002</v>
      </c>
      <c r="P21">
        <v>1</v>
      </c>
      <c r="S21">
        <v>163970445.77363917</v>
      </c>
      <c r="T21">
        <v>-54107501.25615605</v>
      </c>
      <c r="U21">
        <v>-109862945.63259202</v>
      </c>
    </row>
    <row r="22" spans="4:23">
      <c r="E22" t="s">
        <v>1</v>
      </c>
      <c r="F22">
        <v>0</v>
      </c>
      <c r="G22">
        <v>1</v>
      </c>
      <c r="H22">
        <v>1</v>
      </c>
      <c r="I22">
        <v>0</v>
      </c>
    </row>
    <row r="23" spans="4:23">
      <c r="E23" t="s">
        <v>2</v>
      </c>
      <c r="F23">
        <v>1</v>
      </c>
      <c r="G23">
        <v>0</v>
      </c>
      <c r="H23">
        <v>0</v>
      </c>
      <c r="I23">
        <v>0</v>
      </c>
    </row>
    <row r="24" spans="4:23">
      <c r="E24" t="s">
        <v>3</v>
      </c>
      <c r="F24">
        <v>0</v>
      </c>
      <c r="G24">
        <v>0</v>
      </c>
      <c r="H24">
        <v>0</v>
      </c>
      <c r="I24">
        <v>1</v>
      </c>
    </row>
    <row r="26" spans="4:23">
      <c r="D26" t="s">
        <v>0</v>
      </c>
      <c r="E26">
        <v>0</v>
      </c>
      <c r="G26" t="s">
        <v>6</v>
      </c>
      <c r="H26">
        <f>1-E26</f>
        <v>1</v>
      </c>
      <c r="J26" t="s">
        <v>9</v>
      </c>
      <c r="K26">
        <f>EXP(-0.5*H26)</f>
        <v>0.60653065971263342</v>
      </c>
      <c r="M26" t="s">
        <v>11</v>
      </c>
      <c r="N26" t="s">
        <v>1</v>
      </c>
      <c r="O26" t="s">
        <v>2</v>
      </c>
      <c r="P26" t="s">
        <v>3</v>
      </c>
      <c r="R26" t="s">
        <v>12</v>
      </c>
    </row>
    <row r="27" spans="4:23">
      <c r="D27" t="s">
        <v>4</v>
      </c>
      <c r="E27">
        <v>0</v>
      </c>
      <c r="G27" t="s">
        <v>7</v>
      </c>
      <c r="H27">
        <f t="shared" ref="H27:H28" si="4">1-E27</f>
        <v>1</v>
      </c>
      <c r="J27" t="s">
        <v>10</v>
      </c>
      <c r="K27">
        <f t="shared" ref="K27:K28" si="5">EXP(-0.5*H27)</f>
        <v>0.60653065971263342</v>
      </c>
      <c r="M27" t="s">
        <v>1</v>
      </c>
      <c r="N27">
        <v>1</v>
      </c>
      <c r="O27">
        <f>K26</f>
        <v>0.60653065971263342</v>
      </c>
      <c r="P27">
        <f>K27</f>
        <v>0.60653065971263342</v>
      </c>
      <c r="S27" cm="1">
        <f t="array" ref="S27:U29">MINVERSE(N27:P29)</f>
        <v>1.8449503089837345</v>
      </c>
      <c r="T27">
        <v>-0.69654377355306407</v>
      </c>
      <c r="U27">
        <v>-0.69654377355306418</v>
      </c>
      <c r="W27">
        <f>SUM(_xlfn.ANCHORARRAY(S27))</f>
        <v>1.3555882856328187</v>
      </c>
    </row>
    <row r="28" spans="4:23">
      <c r="D28" t="s">
        <v>5</v>
      </c>
      <c r="E28">
        <v>0</v>
      </c>
      <c r="G28" t="s">
        <v>8</v>
      </c>
      <c r="H28">
        <f t="shared" si="4"/>
        <v>1</v>
      </c>
      <c r="J28" t="s">
        <v>13</v>
      </c>
      <c r="K28">
        <f t="shared" si="5"/>
        <v>0.60653065971263342</v>
      </c>
      <c r="M28" t="s">
        <v>2</v>
      </c>
      <c r="N28">
        <f>K26</f>
        <v>0.60653065971263342</v>
      </c>
      <c r="O28">
        <v>1</v>
      </c>
      <c r="P28">
        <f>K28</f>
        <v>0.60653065971263342</v>
      </c>
      <c r="S28">
        <v>-0.69654377355306407</v>
      </c>
      <c r="T28">
        <v>1.8449503089837342</v>
      </c>
      <c r="U28">
        <v>-0.69654377355306418</v>
      </c>
    </row>
    <row r="29" spans="4:23">
      <c r="M29" t="s">
        <v>3</v>
      </c>
      <c r="N29">
        <f>K27</f>
        <v>0.60653065971263342</v>
      </c>
      <c r="O29">
        <f>K28</f>
        <v>0.60653065971263342</v>
      </c>
      <c r="P29">
        <v>1</v>
      </c>
      <c r="S29">
        <v>-0.69654377355306418</v>
      </c>
      <c r="T29">
        <v>-0.69654377355306407</v>
      </c>
      <c r="U29">
        <v>1.8449503089837345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F5A-F249-4839-A0DF-7986D313BED4}">
  <dimension ref="A1:H5"/>
  <sheetViews>
    <sheetView workbookViewId="0">
      <selection activeCell="E13" sqref="E13"/>
    </sheetView>
  </sheetViews>
  <sheetFormatPr defaultRowHeight="14.4"/>
  <sheetData>
    <row r="1" spans="1:8">
      <c r="A1" t="s">
        <v>16</v>
      </c>
      <c r="B1">
        <v>1250</v>
      </c>
      <c r="C1">
        <v>1250</v>
      </c>
      <c r="D1">
        <v>1250</v>
      </c>
      <c r="E1">
        <v>1250</v>
      </c>
      <c r="F1">
        <v>1250</v>
      </c>
      <c r="G1">
        <v>1250</v>
      </c>
      <c r="H1">
        <v>1250</v>
      </c>
    </row>
    <row r="2" spans="1:8">
      <c r="A2" t="s">
        <v>15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</row>
    <row r="3" spans="1:8">
      <c r="A3" t="s">
        <v>14</v>
      </c>
      <c r="B3">
        <v>0</v>
      </c>
      <c r="C3">
        <f ca="1">RAND()</f>
        <v>0.10613648683980936</v>
      </c>
      <c r="D3">
        <f ca="1">RAND()</f>
        <v>2.7441210746897648E-2</v>
      </c>
      <c r="E3">
        <f ca="1">RAND()</f>
        <v>0.14657170011176301</v>
      </c>
      <c r="F3">
        <f ca="1">RAND()</f>
        <v>0.40083380265034452</v>
      </c>
      <c r="G3">
        <f ca="1">RAND()</f>
        <v>0.12962213353580121</v>
      </c>
      <c r="H3">
        <v>1</v>
      </c>
    </row>
    <row r="4" spans="1:8">
      <c r="B4">
        <f t="shared" ref="B4:H4" si="0">(((B1-B2)/B2)*B3)+((-B2/B2)*(1-B3))</f>
        <v>-1</v>
      </c>
      <c r="C4">
        <f t="shared" ca="1" si="0"/>
        <v>-0.46931756580095318</v>
      </c>
      <c r="D4">
        <f t="shared" ca="1" si="0"/>
        <v>-0.86279394626551176</v>
      </c>
      <c r="E4">
        <f t="shared" ca="1" si="0"/>
        <v>-0.26714149944118493</v>
      </c>
      <c r="F4">
        <f t="shared" ca="1" si="0"/>
        <v>1.0041690132517225</v>
      </c>
      <c r="G4">
        <f t="shared" ca="1" si="0"/>
        <v>-0.35188933232099395</v>
      </c>
      <c r="H4">
        <f t="shared" si="0"/>
        <v>4</v>
      </c>
    </row>
    <row r="5" spans="1:8">
      <c r="B5">
        <f t="shared" ref="B5:H5" si="1">((B1/B2)*B3)-1</f>
        <v>-1</v>
      </c>
      <c r="C5">
        <f t="shared" ca="1" si="1"/>
        <v>-0.46931756580095318</v>
      </c>
      <c r="D5">
        <f t="shared" ca="1" si="1"/>
        <v>-0.86279394626551176</v>
      </c>
      <c r="E5">
        <f t="shared" ca="1" si="1"/>
        <v>-0.26714149944118493</v>
      </c>
      <c r="F5">
        <f t="shared" ca="1" si="1"/>
        <v>1.0041690132517225</v>
      </c>
      <c r="G5">
        <f t="shared" ca="1" si="1"/>
        <v>-0.35188933232099395</v>
      </c>
      <c r="H5">
        <f t="shared" si="1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B41A-F958-4F80-B4B8-0DE2B44FF56F}">
  <dimension ref="B3:P16"/>
  <sheetViews>
    <sheetView workbookViewId="0">
      <selection activeCell="B3" sqref="B3:L8"/>
    </sheetView>
  </sheetViews>
  <sheetFormatPr defaultRowHeight="14.4"/>
  <cols>
    <col min="1" max="1" width="8.88671875" style="2"/>
    <col min="2" max="2" width="14.6640625" style="2" bestFit="1" customWidth="1"/>
    <col min="3" max="7" width="8.88671875" style="2"/>
    <col min="8" max="9" width="8.88671875" style="2" customWidth="1"/>
    <col min="10" max="16384" width="8.88671875" style="2"/>
  </cols>
  <sheetData>
    <row r="3" spans="2:16">
      <c r="B3" s="2" t="s">
        <v>19</v>
      </c>
      <c r="C3" s="3">
        <v>246.548286294196</v>
      </c>
      <c r="D3" s="2">
        <v>266.54828629419598</v>
      </c>
      <c r="F3" s="2" t="s">
        <v>19</v>
      </c>
      <c r="G3" s="3">
        <v>270.760242404682</v>
      </c>
      <c r="H3" s="2">
        <v>290.760242404682</v>
      </c>
      <c r="J3" s="2" t="s">
        <v>19</v>
      </c>
      <c r="K3" s="3">
        <v>311.32472204363398</v>
      </c>
      <c r="L3" s="2">
        <v>331.32472204363398</v>
      </c>
    </row>
    <row r="4" spans="2:16">
      <c r="C4" s="2" t="s">
        <v>17</v>
      </c>
      <c r="D4" s="2" t="s">
        <v>18</v>
      </c>
      <c r="E4" s="4"/>
      <c r="G4" s="2" t="s">
        <v>17</v>
      </c>
      <c r="H4" s="2" t="s">
        <v>18</v>
      </c>
      <c r="K4" s="2" t="s">
        <v>17</v>
      </c>
      <c r="L4" s="2" t="s">
        <v>18</v>
      </c>
    </row>
    <row r="5" spans="2:16">
      <c r="B5" s="2">
        <v>5</v>
      </c>
      <c r="C5" s="4">
        <v>253.60142159499901</v>
      </c>
      <c r="D5" s="4">
        <v>1.3719697749999999</v>
      </c>
      <c r="E5" s="4"/>
      <c r="F5" s="2">
        <v>5</v>
      </c>
      <c r="G5" s="4">
        <v>276.866131161</v>
      </c>
      <c r="H5" s="4">
        <v>1.3644447369999999</v>
      </c>
      <c r="J5" s="2">
        <v>5</v>
      </c>
      <c r="K5" s="4">
        <v>0</v>
      </c>
      <c r="L5" s="4">
        <v>0</v>
      </c>
    </row>
    <row r="6" spans="2:16">
      <c r="B6" s="2">
        <v>10</v>
      </c>
      <c r="C6" s="4">
        <v>252.92023607100001</v>
      </c>
      <c r="D6" s="4">
        <v>1.430282061</v>
      </c>
      <c r="F6" s="2">
        <v>10</v>
      </c>
      <c r="G6" s="4">
        <v>278.44238473500002</v>
      </c>
      <c r="H6" s="4">
        <v>1.42671463</v>
      </c>
      <c r="J6" s="2">
        <v>10</v>
      </c>
      <c r="K6" s="4">
        <v>317.97859685333299</v>
      </c>
      <c r="L6" s="4">
        <v>1.4050637799999901</v>
      </c>
    </row>
    <row r="7" spans="2:16">
      <c r="B7" s="2">
        <v>25</v>
      </c>
      <c r="C7" s="4">
        <v>255.17364771000001</v>
      </c>
      <c r="D7" s="4">
        <v>1.4752386799999899</v>
      </c>
      <c r="F7" s="2">
        <v>25</v>
      </c>
      <c r="G7" s="4">
        <v>276.57335357769199</v>
      </c>
      <c r="H7" s="4">
        <v>1.47160912692307</v>
      </c>
      <c r="J7" s="2">
        <v>25</v>
      </c>
      <c r="K7" s="4">
        <v>314.55807448600001</v>
      </c>
      <c r="L7" s="4">
        <v>1.451568577</v>
      </c>
    </row>
    <row r="8" spans="2:16">
      <c r="B8" s="2">
        <v>50</v>
      </c>
      <c r="C8" s="4">
        <v>249.18259083000001</v>
      </c>
      <c r="D8" s="4">
        <v>1.4909370579999901</v>
      </c>
      <c r="F8" s="2">
        <v>50</v>
      </c>
      <c r="G8" s="4">
        <v>275.85678429566599</v>
      </c>
      <c r="H8" s="4">
        <v>1.48936638633333</v>
      </c>
      <c r="J8" s="2">
        <v>50</v>
      </c>
      <c r="K8" s="4">
        <v>0</v>
      </c>
      <c r="L8" s="4">
        <v>0</v>
      </c>
    </row>
    <row r="12" spans="2:16">
      <c r="B12" s="2" t="s">
        <v>20</v>
      </c>
      <c r="F12" s="2" t="s">
        <v>24</v>
      </c>
      <c r="J12" s="2" t="s">
        <v>23</v>
      </c>
      <c r="N12" s="2" t="s">
        <v>25</v>
      </c>
    </row>
    <row r="13" spans="2:16">
      <c r="C13" s="2" t="s">
        <v>21</v>
      </c>
      <c r="D13" s="2" t="s">
        <v>22</v>
      </c>
      <c r="G13" s="2" t="s">
        <v>21</v>
      </c>
      <c r="H13" s="2" t="s">
        <v>22</v>
      </c>
      <c r="K13" s="2" t="s">
        <v>21</v>
      </c>
      <c r="L13" s="2" t="s">
        <v>22</v>
      </c>
      <c r="O13" s="2" t="s">
        <v>21</v>
      </c>
      <c r="P13" s="2" t="s">
        <v>22</v>
      </c>
    </row>
    <row r="14" spans="2:16">
      <c r="B14" s="2">
        <v>1</v>
      </c>
      <c r="C14" s="4">
        <f>C5</f>
        <v>253.60142159499901</v>
      </c>
      <c r="D14" s="4">
        <f>D5</f>
        <v>1.3719697749999999</v>
      </c>
      <c r="F14" s="2">
        <v>1</v>
      </c>
      <c r="G14" s="4">
        <f>C6</f>
        <v>252.92023607100001</v>
      </c>
      <c r="H14" s="4">
        <f>D6</f>
        <v>1.430282061</v>
      </c>
      <c r="J14" s="2">
        <v>1</v>
      </c>
      <c r="K14" s="4">
        <f>C7</f>
        <v>255.17364771000001</v>
      </c>
      <c r="L14" s="4">
        <f>D7</f>
        <v>1.4752386799999899</v>
      </c>
      <c r="N14" s="2">
        <v>1</v>
      </c>
      <c r="O14" s="4">
        <f>C8</f>
        <v>249.18259083000001</v>
      </c>
      <c r="P14" s="4">
        <f>D8</f>
        <v>1.4909370579999901</v>
      </c>
    </row>
    <row r="15" spans="2:16">
      <c r="B15" s="2">
        <v>2</v>
      </c>
      <c r="C15" s="4">
        <f>G5</f>
        <v>276.866131161</v>
      </c>
      <c r="D15" s="4">
        <f>H5</f>
        <v>1.3644447369999999</v>
      </c>
      <c r="F15" s="2">
        <v>2</v>
      </c>
      <c r="G15" s="4">
        <f>G6</f>
        <v>278.44238473500002</v>
      </c>
      <c r="H15" s="4">
        <f>H6</f>
        <v>1.42671463</v>
      </c>
      <c r="J15" s="2">
        <v>2</v>
      </c>
      <c r="K15" s="4">
        <f>G7</f>
        <v>276.57335357769199</v>
      </c>
      <c r="L15" s="4">
        <f>H7</f>
        <v>1.47160912692307</v>
      </c>
      <c r="N15" s="2">
        <v>2</v>
      </c>
      <c r="O15" s="4">
        <f>G8</f>
        <v>275.85678429566599</v>
      </c>
      <c r="P15" s="4">
        <f>H8</f>
        <v>1.48936638633333</v>
      </c>
    </row>
    <row r="16" spans="2:16">
      <c r="B16" s="2">
        <v>3</v>
      </c>
      <c r="C16" s="4"/>
      <c r="F16" s="2">
        <v>3</v>
      </c>
      <c r="G16" s="2">
        <f>K6</f>
        <v>317.97859685333299</v>
      </c>
      <c r="H16" s="2">
        <f>L6</f>
        <v>1.4050637799999901</v>
      </c>
      <c r="J16" s="2">
        <v>3</v>
      </c>
      <c r="K16" s="2">
        <f>K7</f>
        <v>314.55807448600001</v>
      </c>
      <c r="L16" s="2">
        <f>L7</f>
        <v>1.451568577</v>
      </c>
      <c r="N16" s="2">
        <v>3</v>
      </c>
      <c r="O16" s="2">
        <f>O7</f>
        <v>0</v>
      </c>
      <c r="P16" s="2">
        <f>P7</f>
        <v>0</v>
      </c>
    </row>
  </sheetData>
  <pageMargins left="0.7" right="0.7" top="0.75" bottom="0.75" header="0.3" footer="0.3"/>
  <pageSetup paperSize="1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837D-9B94-4983-8533-C6B581A72209}">
  <dimension ref="B3:P16"/>
  <sheetViews>
    <sheetView topLeftCell="A10" workbookViewId="0">
      <selection activeCell="T15" sqref="T15"/>
    </sheetView>
  </sheetViews>
  <sheetFormatPr defaultRowHeight="14.4"/>
  <cols>
    <col min="1" max="1" width="8.88671875" style="2"/>
    <col min="2" max="2" width="14.77734375" style="2" bestFit="1" customWidth="1"/>
    <col min="3" max="4" width="9" style="2" bestFit="1" customWidth="1"/>
    <col min="5" max="5" width="8.88671875" style="2"/>
    <col min="6" max="7" width="9" style="2" bestFit="1" customWidth="1"/>
    <col min="8" max="9" width="8.88671875" style="2" customWidth="1"/>
    <col min="10" max="10" width="9" style="2" bestFit="1" customWidth="1"/>
    <col min="11" max="11" width="12" style="2" bestFit="1" customWidth="1"/>
    <col min="12" max="12" width="9" style="2" bestFit="1" customWidth="1"/>
    <col min="13" max="13" width="8.88671875" style="2"/>
    <col min="14" max="16" width="9" style="2" bestFit="1" customWidth="1"/>
    <col min="17" max="16384" width="8.88671875" style="2"/>
  </cols>
  <sheetData>
    <row r="3" spans="2:16">
      <c r="B3" s="2" t="s">
        <v>19</v>
      </c>
      <c r="C3" s="3">
        <v>246.548286294196</v>
      </c>
      <c r="D3" s="2">
        <v>266.54828629419598</v>
      </c>
      <c r="F3" s="2" t="s">
        <v>19</v>
      </c>
      <c r="G3" s="3">
        <v>270.760242404682</v>
      </c>
      <c r="H3" s="2">
        <v>290.760242404682</v>
      </c>
      <c r="J3" s="2" t="s">
        <v>19</v>
      </c>
      <c r="K3" s="3">
        <v>311.32472204363398</v>
      </c>
      <c r="L3" s="2">
        <v>331.32472204363398</v>
      </c>
    </row>
    <row r="4" spans="2:16">
      <c r="C4" s="2" t="s">
        <v>17</v>
      </c>
      <c r="D4" s="2" t="s">
        <v>18</v>
      </c>
      <c r="E4" s="4"/>
      <c r="G4" s="2" t="s">
        <v>17</v>
      </c>
      <c r="H4" s="2" t="s">
        <v>18</v>
      </c>
      <c r="K4" s="2" t="s">
        <v>17</v>
      </c>
      <c r="L4" s="2" t="s">
        <v>18</v>
      </c>
    </row>
    <row r="5" spans="2:16">
      <c r="B5" s="2">
        <v>5</v>
      </c>
      <c r="C5" s="10" t="s">
        <v>31</v>
      </c>
      <c r="D5" s="10">
        <v>1.3614681580000001</v>
      </c>
      <c r="E5" s="4"/>
      <c r="F5" s="2">
        <v>5</v>
      </c>
      <c r="G5" s="4"/>
      <c r="H5" s="4"/>
      <c r="J5" s="2">
        <v>5</v>
      </c>
      <c r="K5" s="4">
        <v>0</v>
      </c>
      <c r="L5" s="4">
        <v>0</v>
      </c>
    </row>
    <row r="6" spans="2:16">
      <c r="B6" s="2">
        <v>10</v>
      </c>
      <c r="C6" s="4"/>
      <c r="D6" s="4"/>
      <c r="F6" s="2">
        <v>10</v>
      </c>
      <c r="G6" s="10">
        <v>7650044.9763527196</v>
      </c>
      <c r="H6" s="10">
        <v>1.41378952666666</v>
      </c>
      <c r="J6" s="2">
        <v>10</v>
      </c>
      <c r="K6" s="4"/>
      <c r="L6" s="4"/>
    </row>
    <row r="7" spans="2:16">
      <c r="B7" s="2">
        <v>25</v>
      </c>
      <c r="C7" s="4"/>
      <c r="D7" s="4"/>
      <c r="F7" s="2">
        <v>25</v>
      </c>
      <c r="G7" s="4"/>
      <c r="H7" s="4"/>
      <c r="J7" s="2">
        <v>25</v>
      </c>
      <c r="K7" s="10">
        <v>46284436.0156819</v>
      </c>
      <c r="L7" s="10">
        <v>1.4604176250000001</v>
      </c>
    </row>
    <row r="8" spans="2:16">
      <c r="B8" s="2">
        <v>50</v>
      </c>
      <c r="C8" s="4"/>
      <c r="D8" s="4"/>
      <c r="F8" s="2">
        <v>50</v>
      </c>
      <c r="G8" s="4"/>
      <c r="H8" s="4"/>
      <c r="J8" s="2">
        <v>50</v>
      </c>
      <c r="K8" s="4">
        <v>0</v>
      </c>
      <c r="L8" s="4">
        <v>0</v>
      </c>
    </row>
    <row r="12" spans="2:16">
      <c r="B12" s="2" t="s">
        <v>20</v>
      </c>
      <c r="F12" s="2" t="s">
        <v>24</v>
      </c>
      <c r="J12" s="2" t="s">
        <v>23</v>
      </c>
      <c r="N12" s="2" t="s">
        <v>25</v>
      </c>
    </row>
    <row r="13" spans="2:16">
      <c r="C13" s="2" t="s">
        <v>21</v>
      </c>
      <c r="D13" s="2" t="s">
        <v>22</v>
      </c>
      <c r="G13" s="2" t="s">
        <v>21</v>
      </c>
      <c r="H13" s="2" t="s">
        <v>22</v>
      </c>
      <c r="K13" s="2" t="s">
        <v>21</v>
      </c>
      <c r="L13" s="2" t="s">
        <v>22</v>
      </c>
      <c r="O13" s="2" t="s">
        <v>21</v>
      </c>
      <c r="P13" s="2" t="s">
        <v>22</v>
      </c>
    </row>
    <row r="14" spans="2:16">
      <c r="B14" s="2">
        <v>1</v>
      </c>
      <c r="C14" s="4">
        <f>C5/1000000</f>
        <v>1.8000587951776001</v>
      </c>
      <c r="D14" s="4">
        <f>D5</f>
        <v>1.3614681580000001</v>
      </c>
      <c r="F14" s="2">
        <v>1</v>
      </c>
      <c r="G14" s="4">
        <f>C6</f>
        <v>0</v>
      </c>
      <c r="H14" s="4">
        <f>D6</f>
        <v>0</v>
      </c>
      <c r="J14" s="2">
        <v>1</v>
      </c>
      <c r="K14" s="4">
        <f>C7</f>
        <v>0</v>
      </c>
      <c r="L14" s="4">
        <f>D7</f>
        <v>0</v>
      </c>
      <c r="N14" s="2">
        <v>1</v>
      </c>
      <c r="O14" s="4">
        <f>C8</f>
        <v>0</v>
      </c>
      <c r="P14" s="4">
        <f>D8</f>
        <v>0</v>
      </c>
    </row>
    <row r="15" spans="2:16">
      <c r="B15" s="2">
        <v>2</v>
      </c>
      <c r="C15" s="4">
        <f>G5</f>
        <v>0</v>
      </c>
      <c r="D15" s="4">
        <f>H5</f>
        <v>0</v>
      </c>
      <c r="F15" s="2">
        <v>2</v>
      </c>
      <c r="G15" s="4">
        <f>G6/1000000</f>
        <v>7.6500449763527198</v>
      </c>
      <c r="H15" s="4">
        <f>H6</f>
        <v>1.41378952666666</v>
      </c>
      <c r="J15" s="2">
        <v>2</v>
      </c>
      <c r="K15" s="4">
        <f>G7</f>
        <v>0</v>
      </c>
      <c r="L15" s="4">
        <f>H7</f>
        <v>0</v>
      </c>
      <c r="N15" s="2">
        <v>2</v>
      </c>
      <c r="O15" s="4">
        <f>G8</f>
        <v>0</v>
      </c>
      <c r="P15" s="4">
        <f>H8</f>
        <v>0</v>
      </c>
    </row>
    <row r="16" spans="2:16">
      <c r="B16" s="2">
        <v>3</v>
      </c>
      <c r="C16" s="4"/>
      <c r="F16" s="2">
        <v>3</v>
      </c>
      <c r="G16" s="2">
        <f>K6</f>
        <v>0</v>
      </c>
      <c r="H16" s="2">
        <f>L6</f>
        <v>0</v>
      </c>
      <c r="J16" s="2">
        <v>3</v>
      </c>
      <c r="K16" s="2">
        <f>K7/1000000</f>
        <v>46.284436015681898</v>
      </c>
      <c r="L16" s="2">
        <f>L7</f>
        <v>1.4604176250000001</v>
      </c>
      <c r="N16" s="2">
        <v>3</v>
      </c>
      <c r="O16" s="2">
        <f>O7</f>
        <v>0</v>
      </c>
      <c r="P16" s="2">
        <f>P7</f>
        <v>0</v>
      </c>
    </row>
  </sheetData>
  <pageMargins left="0.7" right="0.7" top="0.75" bottom="0.75" header="0.3" footer="0.3"/>
  <pageSetup paperSize="10001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7007-AE8A-45EF-88BC-FDC9A6AAF9FF}">
  <dimension ref="B1:J13"/>
  <sheetViews>
    <sheetView tabSelected="1" workbookViewId="0">
      <selection activeCell="I13" sqref="I13"/>
    </sheetView>
  </sheetViews>
  <sheetFormatPr defaultRowHeight="14.4"/>
  <sheetData>
    <row r="1" spans="2:10">
      <c r="B1" t="s">
        <v>32</v>
      </c>
      <c r="C1">
        <f>E13*F1</f>
        <v>3500</v>
      </c>
      <c r="E1" t="s">
        <v>33</v>
      </c>
      <c r="F1">
        <v>350</v>
      </c>
    </row>
    <row r="2" spans="2:10">
      <c r="B2" t="s">
        <v>16</v>
      </c>
      <c r="C2">
        <v>100000</v>
      </c>
      <c r="H2" t="s">
        <v>34</v>
      </c>
      <c r="I2">
        <f>SUM(G3:G12)-C1</f>
        <v>25789.682539682537</v>
      </c>
      <c r="J2">
        <f>I2/C1</f>
        <v>7.3684807256235816</v>
      </c>
    </row>
    <row r="3" spans="2:10">
      <c r="B3" t="s">
        <v>35</v>
      </c>
      <c r="C3">
        <v>1</v>
      </c>
      <c r="D3">
        <f>1/(C3*10)</f>
        <v>0.1</v>
      </c>
      <c r="E3">
        <v>1</v>
      </c>
      <c r="G3">
        <f>D3*E3*$C$2</f>
        <v>10000</v>
      </c>
    </row>
    <row r="4" spans="2:10">
      <c r="C4">
        <v>2</v>
      </c>
      <c r="D4">
        <f t="shared" ref="D4:D12" si="0">1/(C4*10)</f>
        <v>0.05</v>
      </c>
      <c r="E4">
        <v>1</v>
      </c>
      <c r="G4">
        <f t="shared" ref="G4:G12" si="1">D4*E4*$C$2</f>
        <v>5000</v>
      </c>
    </row>
    <row r="5" spans="2:10">
      <c r="C5">
        <v>3</v>
      </c>
      <c r="D5">
        <f t="shared" si="0"/>
        <v>3.3333333333333333E-2</v>
      </c>
      <c r="E5">
        <v>1</v>
      </c>
      <c r="G5">
        <f t="shared" si="1"/>
        <v>3333.3333333333335</v>
      </c>
    </row>
    <row r="6" spans="2:10">
      <c r="C6">
        <v>4</v>
      </c>
      <c r="D6">
        <f t="shared" si="0"/>
        <v>2.5000000000000001E-2</v>
      </c>
      <c r="E6">
        <v>1</v>
      </c>
      <c r="G6">
        <f t="shared" si="1"/>
        <v>2500</v>
      </c>
    </row>
    <row r="7" spans="2:10">
      <c r="C7">
        <v>5</v>
      </c>
      <c r="D7">
        <f t="shared" si="0"/>
        <v>0.02</v>
      </c>
      <c r="E7">
        <v>1</v>
      </c>
      <c r="G7">
        <f t="shared" si="1"/>
        <v>2000</v>
      </c>
    </row>
    <row r="8" spans="2:10">
      <c r="C8">
        <v>6</v>
      </c>
      <c r="D8">
        <f t="shared" si="0"/>
        <v>1.6666666666666666E-2</v>
      </c>
      <c r="E8">
        <v>1</v>
      </c>
      <c r="G8">
        <f t="shared" si="1"/>
        <v>1666.6666666666667</v>
      </c>
    </row>
    <row r="9" spans="2:10">
      <c r="C9">
        <v>7</v>
      </c>
      <c r="D9">
        <f t="shared" si="0"/>
        <v>1.4285714285714285E-2</v>
      </c>
      <c r="E9">
        <v>1</v>
      </c>
      <c r="G9">
        <f t="shared" si="1"/>
        <v>1428.5714285714284</v>
      </c>
    </row>
    <row r="10" spans="2:10">
      <c r="C10">
        <v>8</v>
      </c>
      <c r="D10">
        <f t="shared" si="0"/>
        <v>1.2500000000000001E-2</v>
      </c>
      <c r="E10">
        <v>1</v>
      </c>
      <c r="G10">
        <f t="shared" si="1"/>
        <v>1250</v>
      </c>
    </row>
    <row r="11" spans="2:10">
      <c r="C11">
        <v>9</v>
      </c>
      <c r="D11">
        <f t="shared" si="0"/>
        <v>1.1111111111111112E-2</v>
      </c>
      <c r="E11">
        <v>1</v>
      </c>
      <c r="G11">
        <f t="shared" si="1"/>
        <v>1111.1111111111111</v>
      </c>
    </row>
    <row r="12" spans="2:10">
      <c r="C12">
        <v>10</v>
      </c>
      <c r="D12">
        <f t="shared" si="0"/>
        <v>0.01</v>
      </c>
      <c r="E12">
        <v>1</v>
      </c>
      <c r="G12">
        <f t="shared" si="1"/>
        <v>1000</v>
      </c>
    </row>
    <row r="13" spans="2:10">
      <c r="E13">
        <f>SUM(E3:E12)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9B31-CE8F-4E49-BC8C-62C0F703620E}">
  <dimension ref="D7:P15"/>
  <sheetViews>
    <sheetView workbookViewId="0">
      <selection activeCell="G23" sqref="G23"/>
    </sheetView>
  </sheetViews>
  <sheetFormatPr defaultRowHeight="14.4"/>
  <cols>
    <col min="4" max="4" width="2.6640625" customWidth="1"/>
    <col min="6" max="6" width="9.44140625" bestFit="1" customWidth="1"/>
    <col min="7" max="7" width="9" bestFit="1" customWidth="1"/>
    <col min="8" max="8" width="2.109375" customWidth="1"/>
    <col min="12" max="12" width="2.33203125" customWidth="1"/>
    <col min="16" max="16" width="2.88671875" customWidth="1"/>
  </cols>
  <sheetData>
    <row r="7" spans="4:16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4:16">
      <c r="D8" s="11"/>
      <c r="E8" s="12" t="s">
        <v>27</v>
      </c>
      <c r="F8" s="12"/>
      <c r="G8" s="12"/>
      <c r="H8" s="13"/>
      <c r="I8" s="12" t="s">
        <v>28</v>
      </c>
      <c r="J8" s="12"/>
      <c r="K8" s="12"/>
      <c r="L8" s="13"/>
      <c r="M8" s="12" t="s">
        <v>29</v>
      </c>
      <c r="N8" s="12"/>
      <c r="O8" s="12"/>
      <c r="P8" s="11"/>
    </row>
    <row r="9" spans="4:16">
      <c r="D9" s="11"/>
      <c r="E9" s="9">
        <v>246.548286294196</v>
      </c>
      <c r="F9" s="6" t="s">
        <v>26</v>
      </c>
      <c r="G9" s="9">
        <v>266.54828629419598</v>
      </c>
      <c r="H9" s="13"/>
      <c r="I9" s="9">
        <v>270.760242404682</v>
      </c>
      <c r="J9" s="6" t="s">
        <v>26</v>
      </c>
      <c r="K9" s="9">
        <v>290.760242404682</v>
      </c>
      <c r="L9" s="13"/>
      <c r="M9" s="9">
        <v>311.32472204363398</v>
      </c>
      <c r="N9" s="6" t="s">
        <v>26</v>
      </c>
      <c r="O9" s="9">
        <v>331.32472204363398</v>
      </c>
      <c r="P9" s="11"/>
    </row>
    <row r="10" spans="4:16">
      <c r="D10" s="11"/>
      <c r="E10" s="7"/>
      <c r="F10" s="8" t="s">
        <v>21</v>
      </c>
      <c r="G10" s="8" t="s">
        <v>22</v>
      </c>
      <c r="H10" s="13"/>
      <c r="I10" s="7"/>
      <c r="J10" s="8" t="s">
        <v>21</v>
      </c>
      <c r="K10" s="8" t="s">
        <v>22</v>
      </c>
      <c r="L10" s="13"/>
      <c r="M10" s="7"/>
      <c r="N10" s="8" t="s">
        <v>21</v>
      </c>
      <c r="O10" s="8" t="s">
        <v>22</v>
      </c>
      <c r="P10" s="11"/>
    </row>
    <row r="11" spans="4:16">
      <c r="D11" s="11"/>
      <c r="E11" s="8">
        <v>5</v>
      </c>
      <c r="F11" s="9">
        <v>253.60142159499901</v>
      </c>
      <c r="G11" s="9">
        <v>1.3719697749999999</v>
      </c>
      <c r="H11" s="13"/>
      <c r="I11" s="8">
        <v>5</v>
      </c>
      <c r="J11" s="9">
        <v>276.866131161</v>
      </c>
      <c r="K11" s="9">
        <v>1.3644447369999999</v>
      </c>
      <c r="L11" s="13"/>
      <c r="M11" s="8">
        <v>5</v>
      </c>
      <c r="N11" s="5" t="s">
        <v>30</v>
      </c>
      <c r="O11" s="5" t="s">
        <v>30</v>
      </c>
      <c r="P11" s="11"/>
    </row>
    <row r="12" spans="4:16">
      <c r="D12" s="11"/>
      <c r="E12" s="8">
        <v>10</v>
      </c>
      <c r="F12" s="9">
        <v>252.92023607100001</v>
      </c>
      <c r="G12" s="9">
        <v>1.430282061</v>
      </c>
      <c r="H12" s="13"/>
      <c r="I12" s="8">
        <v>10</v>
      </c>
      <c r="J12" s="9">
        <v>278.44238473500002</v>
      </c>
      <c r="K12" s="9">
        <v>1.42671463</v>
      </c>
      <c r="L12" s="13"/>
      <c r="M12" s="8">
        <v>10</v>
      </c>
      <c r="N12" s="9">
        <v>317.97859685333299</v>
      </c>
      <c r="O12" s="9">
        <v>1.4050637799999901</v>
      </c>
      <c r="P12" s="11"/>
    </row>
    <row r="13" spans="4:16">
      <c r="D13" s="11"/>
      <c r="E13" s="8">
        <v>25</v>
      </c>
      <c r="F13" s="9">
        <v>255.17364771000001</v>
      </c>
      <c r="G13" s="9">
        <v>1.4752386799999899</v>
      </c>
      <c r="H13" s="13"/>
      <c r="I13" s="8">
        <v>25</v>
      </c>
      <c r="J13" s="9">
        <v>276.57335357769199</v>
      </c>
      <c r="K13" s="9">
        <v>1.47160912692307</v>
      </c>
      <c r="L13" s="13"/>
      <c r="M13" s="8">
        <v>25</v>
      </c>
      <c r="N13" s="9">
        <v>314.55807448600001</v>
      </c>
      <c r="O13" s="9">
        <v>1.451568577</v>
      </c>
      <c r="P13" s="11"/>
    </row>
    <row r="14" spans="4:16">
      <c r="D14" s="11"/>
      <c r="E14" s="8">
        <v>50</v>
      </c>
      <c r="F14" s="9">
        <v>249.18259083000001</v>
      </c>
      <c r="G14" s="9">
        <v>1.4909370579999901</v>
      </c>
      <c r="H14" s="13"/>
      <c r="I14" s="8">
        <v>50</v>
      </c>
      <c r="J14" s="9">
        <v>275.85678429566599</v>
      </c>
      <c r="K14" s="9">
        <v>1.48936638633333</v>
      </c>
      <c r="L14" s="13"/>
      <c r="M14" s="8">
        <v>50</v>
      </c>
      <c r="N14" s="5" t="s">
        <v>30</v>
      </c>
      <c r="O14" s="5" t="s">
        <v>30</v>
      </c>
      <c r="P14" s="11"/>
    </row>
    <row r="15" spans="4:16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9">
    <mergeCell ref="D7:P7"/>
    <mergeCell ref="D15:P15"/>
    <mergeCell ref="P8:P14"/>
    <mergeCell ref="D8:D14"/>
    <mergeCell ref="E8:G8"/>
    <mergeCell ref="I8:K8"/>
    <mergeCell ref="M8:O8"/>
    <mergeCell ref="H8:H14"/>
    <mergeCell ref="L8:L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231-C852-4220-8636-956DEA20468B}">
  <dimension ref="A1"/>
  <sheetViews>
    <sheetView workbookViewId="0">
      <selection activeCell="D14" sqref="D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Diversity</vt:lpstr>
      <vt:lpstr>Exreturn</vt:lpstr>
      <vt:lpstr>Range</vt:lpstr>
      <vt:lpstr>Range (2)</vt:lpstr>
      <vt:lpstr>ExRet Baru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2020-07-13T13:21:15Z</dcterms:created>
  <dcterms:modified xsi:type="dcterms:W3CDTF">2020-07-17T11:07:14Z</dcterms:modified>
</cp:coreProperties>
</file>