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\Desktop\prism\"/>
    </mc:Choice>
  </mc:AlternateContent>
  <bookViews>
    <workbookView xWindow="0" yWindow="0" windowWidth="2856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2" l="1"/>
  <c r="R23" i="2" s="1"/>
  <c r="S23" i="2"/>
  <c r="Q24" i="2"/>
  <c r="R24" i="2" s="1"/>
  <c r="S24" i="2"/>
  <c r="J8" i="2" l="1"/>
  <c r="H2" i="2"/>
  <c r="H3" i="2"/>
  <c r="H9" i="2"/>
  <c r="I9" i="2" s="1"/>
  <c r="J9" i="2" s="1"/>
  <c r="H10" i="2"/>
  <c r="I10" i="2" s="1"/>
  <c r="L14" i="2"/>
  <c r="K14" i="2" s="1"/>
  <c r="I14" i="2"/>
  <c r="J14" i="2" s="1"/>
  <c r="L13" i="2"/>
  <c r="K13" i="2" s="1"/>
  <c r="I13" i="2"/>
  <c r="L12" i="2"/>
  <c r="K12" i="2" s="1"/>
  <c r="L11" i="2"/>
  <c r="K11" i="2" s="1"/>
  <c r="L10" i="2"/>
  <c r="K10" i="2" s="1"/>
  <c r="L9" i="2"/>
  <c r="K9" i="2" s="1"/>
  <c r="K8" i="2"/>
  <c r="L7" i="2"/>
  <c r="K7" i="2" s="1"/>
  <c r="L6" i="2"/>
  <c r="K6" i="2" s="1"/>
  <c r="L5" i="2"/>
  <c r="K5" i="2" s="1"/>
  <c r="L4" i="2"/>
  <c r="K4" i="2" s="1"/>
  <c r="I4" i="2"/>
  <c r="L3" i="2"/>
  <c r="K3" i="2" s="1"/>
  <c r="I3" i="2"/>
  <c r="L2" i="2"/>
  <c r="I2" i="2"/>
  <c r="S16" i="1"/>
  <c r="T16" i="1"/>
  <c r="M16" i="1"/>
  <c r="N16" i="1"/>
  <c r="K16" i="1"/>
  <c r="M15" i="1"/>
  <c r="N15" i="1"/>
  <c r="K15" i="1"/>
  <c r="J3" i="2" l="1"/>
  <c r="J2" i="2"/>
  <c r="J4" i="2"/>
  <c r="J13" i="2"/>
  <c r="J10" i="2"/>
  <c r="J5" i="2"/>
  <c r="J6" i="2"/>
  <c r="J12" i="2"/>
  <c r="J11" i="2"/>
  <c r="J7" i="2"/>
  <c r="K2" i="2"/>
  <c r="M5" i="1"/>
  <c r="N5" i="1"/>
  <c r="J5" i="1"/>
  <c r="K5" i="1"/>
  <c r="M14" i="1"/>
  <c r="N14" i="1"/>
  <c r="K17" i="1"/>
  <c r="M8" i="1"/>
  <c r="M9" i="1"/>
  <c r="N9" i="1"/>
  <c r="N8" i="1"/>
  <c r="K12" i="1"/>
  <c r="K11" i="1"/>
  <c r="J4" i="1"/>
  <c r="N4" i="1"/>
  <c r="S10" i="1"/>
  <c r="T7" i="1"/>
  <c r="S7" i="1" s="1"/>
  <c r="N13" i="1"/>
  <c r="M13" i="1" s="1"/>
  <c r="N12" i="1"/>
  <c r="M12" i="1" s="1"/>
  <c r="N7" i="1"/>
  <c r="M7" i="1" s="1"/>
  <c r="M10" i="1"/>
  <c r="M4" i="1"/>
  <c r="N11" i="1"/>
  <c r="M11" i="1" s="1"/>
  <c r="J11" i="1"/>
  <c r="J12" i="1"/>
  <c r="N6" i="1"/>
  <c r="M6" i="1" s="1"/>
  <c r="K6" i="1"/>
  <c r="K4" i="1"/>
  <c r="M17" i="1" l="1"/>
  <c r="N17" i="1"/>
</calcChain>
</file>

<file path=xl/sharedStrings.xml><?xml version="1.0" encoding="utf-8"?>
<sst xmlns="http://schemas.openxmlformats.org/spreadsheetml/2006/main" count="125" uniqueCount="61">
  <si>
    <t>Source</t>
  </si>
  <si>
    <t>1st author (year)</t>
  </si>
  <si>
    <t>Experiment</t>
  </si>
  <si>
    <t>n</t>
  </si>
  <si>
    <t>Prism°</t>
  </si>
  <si>
    <t>Duration (min)</t>
  </si>
  <si>
    <t>No. of movements</t>
  </si>
  <si>
    <t>Prism exposure method</t>
  </si>
  <si>
    <t>Proprioceptive straight ahead</t>
  </si>
  <si>
    <t>Effect size</t>
  </si>
  <si>
    <t>SD</t>
  </si>
  <si>
    <t>SE</t>
  </si>
  <si>
    <t>Visual straight ahead</t>
  </si>
  <si>
    <t>Berberovic (2003)</t>
  </si>
  <si>
    <t>1 (peripersonal)</t>
  </si>
  <si>
    <t>15-20</t>
  </si>
  <si>
    <t>cm</t>
  </si>
  <si>
    <t>Striemer (2010)</t>
  </si>
  <si>
    <t>200-300</t>
  </si>
  <si>
    <t>Herlihey (2010)</t>
  </si>
  <si>
    <t>1 (concurrent)</t>
  </si>
  <si>
    <t>deg</t>
  </si>
  <si>
    <t>Guinet (2013)</t>
  </si>
  <si>
    <t>1 (prism group)</t>
  </si>
  <si>
    <t>Striemer (2016)</t>
  </si>
  <si>
    <t>7-10</t>
  </si>
  <si>
    <t>Schintu (2017)</t>
  </si>
  <si>
    <t>1 (early post-test)</t>
  </si>
  <si>
    <t>5-7</t>
  </si>
  <si>
    <t xml:space="preserve"> </t>
  </si>
  <si>
    <t>Fortis (2011)</t>
  </si>
  <si>
    <t>Side</t>
  </si>
  <si>
    <t>L</t>
  </si>
  <si>
    <t>R</t>
  </si>
  <si>
    <t>Sarri (2008)</t>
  </si>
  <si>
    <t>5-10</t>
  </si>
  <si>
    <t>Hatada (2006)</t>
  </si>
  <si>
    <t>d</t>
  </si>
  <si>
    <t>STUDY</t>
  </si>
  <si>
    <t>XPT</t>
  </si>
  <si>
    <t>direction</t>
  </si>
  <si>
    <t>raw_cm</t>
  </si>
  <si>
    <t>raw_deg</t>
  </si>
  <si>
    <t>raw_d</t>
  </si>
  <si>
    <t>duration</t>
  </si>
  <si>
    <t>prism</t>
  </si>
  <si>
    <t>movement</t>
  </si>
  <si>
    <t>Berberovic2003</t>
  </si>
  <si>
    <t>Striemer2010</t>
  </si>
  <si>
    <t>Herlihey2010</t>
  </si>
  <si>
    <t>Fortis2011</t>
  </si>
  <si>
    <t>Guinet2013</t>
  </si>
  <si>
    <t>Striemer2016</t>
  </si>
  <si>
    <t>Schintu2017</t>
  </si>
  <si>
    <t>Sarri2008</t>
  </si>
  <si>
    <t>Hatada2006</t>
  </si>
  <si>
    <t>Calzolari (2017)</t>
  </si>
  <si>
    <t>small</t>
  </si>
  <si>
    <t>long</t>
  </si>
  <si>
    <t>Calzolari (2017b)</t>
  </si>
  <si>
    <t>Calzolari (2017a)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</si>
</sst>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N9" sqref="N9"/>
    </sheetView>
  </sheetViews>
  <sheetFormatPr baseColWidth="10" defaultRowHeight="15" x14ac:dyDescent="0.25"/>
  <cols>
    <col min="1" max="1" width="16.5703125" bestFit="1" customWidth="1"/>
    <col min="2" max="2" width="24.42578125" style="7" bestFit="1" customWidth="1"/>
    <col min="4" max="4" width="4.42578125" customWidth="1"/>
    <col min="5" max="5" width="4.85546875" bestFit="1" customWidth="1"/>
    <col min="7" max="7" width="14" bestFit="1" customWidth="1"/>
    <col min="8" max="8" width="17.5703125" bestFit="1" customWidth="1"/>
    <col min="9" max="9" width="4.42578125" customWidth="1"/>
    <col min="10" max="10" width="27.5703125" bestFit="1" customWidth="1"/>
    <col min="11" max="12" width="27.5703125" customWidth="1"/>
    <col min="15" max="16" width="4.42578125" customWidth="1"/>
  </cols>
  <sheetData>
    <row r="1" spans="1:20" s="5" customFormat="1" x14ac:dyDescent="0.25">
      <c r="A1" s="3" t="s">
        <v>0</v>
      </c>
      <c r="B1" s="6"/>
      <c r="C1" s="3"/>
      <c r="D1" s="4"/>
      <c r="E1" s="3" t="s">
        <v>7</v>
      </c>
      <c r="F1" s="3"/>
      <c r="G1" s="3"/>
      <c r="H1" s="3"/>
      <c r="I1" s="4"/>
      <c r="J1" s="3" t="s">
        <v>8</v>
      </c>
      <c r="K1" s="3"/>
      <c r="L1" s="3"/>
      <c r="M1" s="3"/>
      <c r="N1" s="3"/>
      <c r="O1" s="4"/>
      <c r="P1" s="4"/>
      <c r="Q1" s="3" t="s">
        <v>12</v>
      </c>
      <c r="R1" s="3"/>
      <c r="S1" s="3"/>
      <c r="T1" s="3"/>
    </row>
    <row r="2" spans="1:20" x14ac:dyDescent="0.25">
      <c r="A2" t="s">
        <v>1</v>
      </c>
      <c r="B2" s="7" t="s">
        <v>2</v>
      </c>
      <c r="C2" t="s">
        <v>3</v>
      </c>
      <c r="E2" t="s">
        <v>31</v>
      </c>
      <c r="F2" t="s">
        <v>4</v>
      </c>
      <c r="G2" t="s">
        <v>5</v>
      </c>
      <c r="H2" t="s">
        <v>6</v>
      </c>
      <c r="J2" s="14" t="s">
        <v>9</v>
      </c>
      <c r="K2" s="14"/>
      <c r="L2" s="1"/>
      <c r="M2" t="s">
        <v>11</v>
      </c>
      <c r="N2" t="s">
        <v>10</v>
      </c>
      <c r="Q2" s="14" t="s">
        <v>9</v>
      </c>
      <c r="R2" s="14"/>
      <c r="S2" t="s">
        <v>11</v>
      </c>
      <c r="T2" t="s">
        <v>10</v>
      </c>
    </row>
    <row r="3" spans="1:20" x14ac:dyDescent="0.25">
      <c r="J3" t="s">
        <v>16</v>
      </c>
      <c r="K3" t="s">
        <v>21</v>
      </c>
      <c r="L3" t="s">
        <v>37</v>
      </c>
      <c r="Q3" t="s">
        <v>16</v>
      </c>
      <c r="R3" t="s">
        <v>21</v>
      </c>
    </row>
    <row r="4" spans="1:20" x14ac:dyDescent="0.25">
      <c r="A4" t="s">
        <v>13</v>
      </c>
      <c r="B4" s="7" t="s">
        <v>14</v>
      </c>
      <c r="C4">
        <v>16</v>
      </c>
      <c r="E4" t="s">
        <v>32</v>
      </c>
      <c r="F4">
        <v>10</v>
      </c>
      <c r="G4" t="s">
        <v>15</v>
      </c>
      <c r="H4">
        <v>200</v>
      </c>
      <c r="J4">
        <f>3.88 - 0.43</f>
        <v>3.4499999999999997</v>
      </c>
      <c r="K4">
        <f>3.74-0.04</f>
        <v>3.7</v>
      </c>
      <c r="M4">
        <f>N4/SQRT(C4)</f>
        <v>1.3673514544549255</v>
      </c>
      <c r="N4">
        <f>SQRT(((3.62^2)+(4.1^2)))</f>
        <v>5.4694058178197018</v>
      </c>
    </row>
    <row r="5" spans="1:20" x14ac:dyDescent="0.25">
      <c r="B5" s="7" t="s">
        <v>14</v>
      </c>
      <c r="C5">
        <v>16</v>
      </c>
      <c r="E5" t="s">
        <v>33</v>
      </c>
      <c r="F5">
        <v>10</v>
      </c>
      <c r="G5" t="s">
        <v>15</v>
      </c>
      <c r="H5">
        <v>200</v>
      </c>
      <c r="J5">
        <f>ABS(-1.315-2.203)</f>
        <v>3.5179999999999998</v>
      </c>
      <c r="K5">
        <f>ABS(-1.27 - 2.13)</f>
        <v>3.4</v>
      </c>
      <c r="M5">
        <f>N5/SQRT(C5)</f>
        <v>1.4668468307904545</v>
      </c>
      <c r="N5">
        <f>SQRT(((4.425^2)+(3.853^2)))</f>
        <v>5.8673873231618181</v>
      </c>
    </row>
    <row r="6" spans="1:20" x14ac:dyDescent="0.25">
      <c r="A6" t="s">
        <v>17</v>
      </c>
      <c r="B6" s="7">
        <v>1</v>
      </c>
      <c r="C6">
        <v>8</v>
      </c>
      <c r="E6" t="s">
        <v>32</v>
      </c>
      <c r="F6">
        <v>10</v>
      </c>
      <c r="G6">
        <v>10</v>
      </c>
      <c r="H6" t="s">
        <v>18</v>
      </c>
      <c r="K6">
        <f>10.3-3.4</f>
        <v>6.9</v>
      </c>
      <c r="M6">
        <f>N6/SQRT(C6)</f>
        <v>1.7492855684535902</v>
      </c>
      <c r="N6">
        <f>SQRT((((1.5*SQRT(8))^2)+((0.9*SQRT(8))^2)))</f>
        <v>4.9477267507411931</v>
      </c>
    </row>
    <row r="7" spans="1:20" x14ac:dyDescent="0.25">
      <c r="A7" t="s">
        <v>19</v>
      </c>
      <c r="B7" s="7" t="s">
        <v>20</v>
      </c>
      <c r="C7">
        <v>20</v>
      </c>
      <c r="E7" t="s">
        <v>32</v>
      </c>
      <c r="F7">
        <v>10</v>
      </c>
      <c r="G7">
        <v>6.8</v>
      </c>
      <c r="H7">
        <v>204</v>
      </c>
      <c r="K7">
        <v>1.6</v>
      </c>
      <c r="M7">
        <f>N7/SQRT(C7)</f>
        <v>0.7</v>
      </c>
      <c r="N7">
        <f>0.7*SQRT(C7)</f>
        <v>3.1304951684997055</v>
      </c>
      <c r="R7">
        <v>-1.4</v>
      </c>
      <c r="S7">
        <f>T7/SQRT(C7)</f>
        <v>0.4</v>
      </c>
      <c r="T7">
        <f>0.4*SQRT(C7)</f>
        <v>1.7888543819998319</v>
      </c>
    </row>
    <row r="8" spans="1:20" x14ac:dyDescent="0.25">
      <c r="A8" t="s">
        <v>30</v>
      </c>
      <c r="B8" s="7">
        <v>1</v>
      </c>
      <c r="C8">
        <v>28</v>
      </c>
      <c r="E8" t="s">
        <v>32</v>
      </c>
      <c r="F8">
        <v>12.4</v>
      </c>
      <c r="G8">
        <v>10</v>
      </c>
      <c r="H8">
        <v>60</v>
      </c>
      <c r="K8">
        <v>1.5</v>
      </c>
      <c r="M8">
        <f t="shared" ref="M8:M9" si="0">N8/SQRT(C8)</f>
        <v>0.81215762016987814</v>
      </c>
      <c r="N8">
        <f>SQRT((((0.5*SQRT(28))^2)+((0.64*SQRT(28))^2)))</f>
        <v>4.2975341767111059</v>
      </c>
    </row>
    <row r="9" spans="1:20" x14ac:dyDescent="0.25">
      <c r="B9" s="7">
        <v>1</v>
      </c>
      <c r="C9">
        <v>28</v>
      </c>
      <c r="E9" t="s">
        <v>33</v>
      </c>
      <c r="F9">
        <v>12.4</v>
      </c>
      <c r="G9">
        <v>10</v>
      </c>
      <c r="H9">
        <v>60</v>
      </c>
      <c r="K9">
        <v>1.81</v>
      </c>
      <c r="M9">
        <f t="shared" si="0"/>
        <v>0.97652444925869619</v>
      </c>
      <c r="N9">
        <f>SQRT((((0.56*SQRT(28))^2)+((0.8*SQRT(28))^2)))</f>
        <v>5.1672816838256459</v>
      </c>
    </row>
    <row r="10" spans="1:20" x14ac:dyDescent="0.25">
      <c r="A10" t="s">
        <v>22</v>
      </c>
      <c r="B10" s="7" t="s">
        <v>23</v>
      </c>
      <c r="C10">
        <v>9</v>
      </c>
      <c r="E10" t="s">
        <v>32</v>
      </c>
      <c r="F10">
        <v>15</v>
      </c>
      <c r="G10">
        <v>15</v>
      </c>
      <c r="H10">
        <v>540</v>
      </c>
      <c r="K10">
        <v>2.2000000000000002</v>
      </c>
      <c r="M10">
        <f t="shared" ref="M10:M16" si="1">N10/SQRT(C10)</f>
        <v>0.22999999999999998</v>
      </c>
      <c r="N10">
        <v>0.69</v>
      </c>
      <c r="R10">
        <v>-2.87</v>
      </c>
      <c r="S10">
        <f>T10/SQRT(C10)</f>
        <v>0.36000000000000004</v>
      </c>
      <c r="T10">
        <v>1.08</v>
      </c>
    </row>
    <row r="11" spans="1:20" x14ac:dyDescent="0.25">
      <c r="A11" t="s">
        <v>24</v>
      </c>
      <c r="B11" s="7">
        <v>1</v>
      </c>
      <c r="C11">
        <v>22</v>
      </c>
      <c r="E11" t="s">
        <v>32</v>
      </c>
      <c r="F11">
        <v>8.5</v>
      </c>
      <c r="G11" s="2" t="s">
        <v>25</v>
      </c>
      <c r="H11">
        <v>200</v>
      </c>
      <c r="J11">
        <f>4.7-2.2</f>
        <v>2.5</v>
      </c>
      <c r="K11">
        <f>(RADIANS(J11))*55</f>
        <v>2.399827721492203</v>
      </c>
      <c r="M11">
        <f t="shared" si="1"/>
        <v>0.93509357820487693</v>
      </c>
      <c r="N11">
        <f>SQRT((((0.7*SQRT(22))^2)+((0.62*SQRT(22))^2)))</f>
        <v>4.3859776561218373</v>
      </c>
    </row>
    <row r="12" spans="1:20" x14ac:dyDescent="0.25">
      <c r="B12" s="7">
        <v>1</v>
      </c>
      <c r="C12">
        <v>25</v>
      </c>
      <c r="E12" t="s">
        <v>32</v>
      </c>
      <c r="F12">
        <v>17</v>
      </c>
      <c r="G12" s="2" t="s">
        <v>25</v>
      </c>
      <c r="H12">
        <v>200</v>
      </c>
      <c r="J12">
        <f>7.93-2.67</f>
        <v>5.26</v>
      </c>
      <c r="K12">
        <f>(RADIANS(J12))*55</f>
        <v>5.0492375260195947</v>
      </c>
      <c r="M12">
        <f t="shared" si="1"/>
        <v>1.1540038994734809</v>
      </c>
      <c r="N12">
        <f>SQRT((((0.925*SQRT(25))^2)+((0.69*SQRT(25))^2)))</f>
        <v>5.7700194973674046</v>
      </c>
    </row>
    <row r="13" spans="1:20" x14ac:dyDescent="0.25">
      <c r="A13" t="s">
        <v>26</v>
      </c>
      <c r="B13" s="7" t="s">
        <v>27</v>
      </c>
      <c r="C13">
        <v>40</v>
      </c>
      <c r="E13" t="s">
        <v>32</v>
      </c>
      <c r="F13">
        <v>15</v>
      </c>
      <c r="G13" s="2" t="s">
        <v>28</v>
      </c>
      <c r="H13">
        <v>150</v>
      </c>
      <c r="K13">
        <v>4.9000000000000004</v>
      </c>
      <c r="M13">
        <f t="shared" si="1"/>
        <v>0.58600341295934444</v>
      </c>
      <c r="N13">
        <f>SQRT((((0.53*SQRT(40))^2)+((0.25*SQRT(40))^2)))</f>
        <v>3.7062110031675211</v>
      </c>
    </row>
    <row r="14" spans="1:20" x14ac:dyDescent="0.25">
      <c r="B14" s="7" t="s">
        <v>27</v>
      </c>
      <c r="C14">
        <v>40</v>
      </c>
      <c r="E14" t="s">
        <v>33</v>
      </c>
      <c r="F14">
        <v>15</v>
      </c>
      <c r="G14" s="2" t="s">
        <v>28</v>
      </c>
      <c r="H14">
        <v>150</v>
      </c>
      <c r="K14">
        <v>3.8</v>
      </c>
      <c r="M14">
        <f t="shared" si="1"/>
        <v>0.55901699437494745</v>
      </c>
      <c r="N14">
        <f>SQRT((((0.25*SQRT(40))^2)+((0.5*SQRT(40))^2)))</f>
        <v>3.5355339059327378</v>
      </c>
    </row>
    <row r="15" spans="1:20" x14ac:dyDescent="0.25">
      <c r="A15" t="s">
        <v>34</v>
      </c>
      <c r="B15" s="7">
        <v>1</v>
      </c>
      <c r="C15">
        <v>13</v>
      </c>
      <c r="E15" t="s">
        <v>33</v>
      </c>
      <c r="F15">
        <v>10</v>
      </c>
      <c r="G15" s="2" t="s">
        <v>35</v>
      </c>
      <c r="H15">
        <v>80</v>
      </c>
      <c r="K15">
        <f>ABS(-5.45--2.14)</f>
        <v>3.31</v>
      </c>
      <c r="M15">
        <f t="shared" si="1"/>
        <v>1.1661903789690602</v>
      </c>
      <c r="N15">
        <f>SQRT((((0.6*SQRT(13))^2)+((1*SQRT(13))^2)))</f>
        <v>4.2047592083257275</v>
      </c>
    </row>
    <row r="16" spans="1:20" x14ac:dyDescent="0.25">
      <c r="A16" t="s">
        <v>36</v>
      </c>
      <c r="B16" s="7" t="s">
        <v>27</v>
      </c>
      <c r="C16">
        <v>7</v>
      </c>
      <c r="E16" t="s">
        <v>32</v>
      </c>
      <c r="F16">
        <v>15</v>
      </c>
      <c r="G16" s="2"/>
      <c r="H16">
        <v>320</v>
      </c>
      <c r="K16">
        <f>4.96</f>
        <v>4.96</v>
      </c>
      <c r="M16">
        <f t="shared" si="1"/>
        <v>1.26</v>
      </c>
      <c r="N16">
        <f>1.26*SQRT(7)</f>
        <v>3.3336466519413843</v>
      </c>
      <c r="R16">
        <v>-4.51</v>
      </c>
      <c r="S16">
        <f>T16/SQRT(C16)</f>
        <v>0.71</v>
      </c>
      <c r="T16">
        <f>0.71*SQRT(7)</f>
        <v>1.8784834308558593</v>
      </c>
    </row>
    <row r="17" spans="11:15" x14ac:dyDescent="0.25">
      <c r="K17">
        <f>AVERAGE(K4:K14)</f>
        <v>3.3871877497737994</v>
      </c>
      <c r="M17">
        <f t="shared" ref="M17:N17" si="2">AVERAGE(M4:M13)</f>
        <v>0.99772668137652454</v>
      </c>
      <c r="N17">
        <f t="shared" si="2"/>
        <v>4.3432039077415938</v>
      </c>
    </row>
    <row r="18" spans="11:15" x14ac:dyDescent="0.25">
      <c r="M18" t="s">
        <v>29</v>
      </c>
    </row>
    <row r="25" spans="11:15" x14ac:dyDescent="0.25">
      <c r="O25" t="s">
        <v>29</v>
      </c>
    </row>
  </sheetData>
  <mergeCells count="2">
    <mergeCell ref="J2:K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F28" sqref="F28"/>
    </sheetView>
  </sheetViews>
  <sheetFormatPr baseColWidth="10" defaultRowHeight="15" x14ac:dyDescent="0.25"/>
  <cols>
    <col min="1" max="1" width="16.5703125" style="9" bestFit="1" customWidth="1"/>
    <col min="2" max="2" width="16.85546875" style="9" bestFit="1" customWidth="1"/>
    <col min="3" max="3" width="3" style="9" bestFit="1" customWidth="1"/>
    <col min="4" max="4" width="9" style="9" bestFit="1" customWidth="1"/>
    <col min="5" max="5" width="6" style="1" bestFit="1" customWidth="1"/>
    <col min="6" max="6" width="8.5703125" style="1" bestFit="1" customWidth="1"/>
    <col min="7" max="7" width="10.7109375" style="1" bestFit="1" customWidth="1"/>
    <col min="8" max="8" width="7.85546875" style="1" bestFit="1" customWidth="1"/>
    <col min="9" max="12" width="12" style="1" bestFit="1" customWidth="1"/>
    <col min="13" max="16384" width="11.42578125" style="1"/>
  </cols>
  <sheetData>
    <row r="1" spans="1:12" s="8" customFormat="1" x14ac:dyDescent="0.25">
      <c r="A1" s="10" t="s">
        <v>38</v>
      </c>
      <c r="B1" s="10" t="s">
        <v>39</v>
      </c>
      <c r="C1" s="10" t="s">
        <v>3</v>
      </c>
      <c r="D1" s="10" t="s">
        <v>40</v>
      </c>
      <c r="E1" s="10" t="s">
        <v>45</v>
      </c>
      <c r="F1" s="10" t="s">
        <v>44</v>
      </c>
      <c r="G1" s="10" t="s">
        <v>46</v>
      </c>
      <c r="H1" s="10" t="s">
        <v>41</v>
      </c>
      <c r="I1" s="10" t="s">
        <v>42</v>
      </c>
      <c r="J1" s="10" t="s">
        <v>43</v>
      </c>
      <c r="K1" s="10" t="s">
        <v>11</v>
      </c>
      <c r="L1" s="10" t="s">
        <v>10</v>
      </c>
    </row>
    <row r="2" spans="1:12" x14ac:dyDescent="0.25">
      <c r="A2" s="11" t="s">
        <v>47</v>
      </c>
      <c r="B2" s="11" t="s">
        <v>14</v>
      </c>
      <c r="C2" s="11">
        <v>16</v>
      </c>
      <c r="D2" s="11" t="s">
        <v>32</v>
      </c>
      <c r="E2" s="11">
        <v>10</v>
      </c>
      <c r="F2" s="11" t="s">
        <v>15</v>
      </c>
      <c r="G2" s="11">
        <v>200</v>
      </c>
      <c r="H2" s="13">
        <f>3.88 - 0.43</f>
        <v>3.4499999999999997</v>
      </c>
      <c r="I2" s="13">
        <f>3.74-0.04</f>
        <v>3.7</v>
      </c>
      <c r="J2" s="13">
        <f>I2/L2</f>
        <v>0.67649030319621639</v>
      </c>
      <c r="K2" s="13">
        <f t="shared" ref="K2:K14" si="0">L2/SQRT(C2)</f>
        <v>1.3673514544549255</v>
      </c>
      <c r="L2" s="13">
        <f>SQRT(((3.62^2)+(4.1^2)))</f>
        <v>5.4694058178197018</v>
      </c>
    </row>
    <row r="3" spans="1:12" x14ac:dyDescent="0.25">
      <c r="A3" s="11" t="s">
        <v>47</v>
      </c>
      <c r="B3" s="11" t="s">
        <v>14</v>
      </c>
      <c r="C3" s="11">
        <v>16</v>
      </c>
      <c r="D3" s="11" t="s">
        <v>33</v>
      </c>
      <c r="E3" s="11">
        <v>10</v>
      </c>
      <c r="F3" s="11" t="s">
        <v>15</v>
      </c>
      <c r="G3" s="11">
        <v>200</v>
      </c>
      <c r="H3" s="13">
        <f>ABS(-1.315-2.203)</f>
        <v>3.5179999999999998</v>
      </c>
      <c r="I3" s="13">
        <f>ABS(-1.27 - 2.13)</f>
        <v>3.4</v>
      </c>
      <c r="J3" s="13">
        <f t="shared" ref="J3:J14" si="1">I3/L3</f>
        <v>0.57947427240371918</v>
      </c>
      <c r="K3" s="13">
        <f t="shared" si="0"/>
        <v>1.4668468307904545</v>
      </c>
      <c r="L3" s="13">
        <f>SQRT(((4.425^2)+(3.853^2)))</f>
        <v>5.8673873231618181</v>
      </c>
    </row>
    <row r="4" spans="1:12" x14ac:dyDescent="0.25">
      <c r="A4" s="11" t="s">
        <v>48</v>
      </c>
      <c r="B4" s="11">
        <v>1</v>
      </c>
      <c r="C4" s="11">
        <v>8</v>
      </c>
      <c r="D4" s="11" t="s">
        <v>32</v>
      </c>
      <c r="E4" s="11">
        <v>10</v>
      </c>
      <c r="F4" s="11">
        <v>10</v>
      </c>
      <c r="G4" s="11" t="s">
        <v>18</v>
      </c>
      <c r="H4" s="13"/>
      <c r="I4" s="13">
        <f>10.3-3.4</f>
        <v>6.9</v>
      </c>
      <c r="J4" s="13">
        <f t="shared" si="1"/>
        <v>1.3945798439589145</v>
      </c>
      <c r="K4" s="13">
        <f t="shared" si="0"/>
        <v>1.7492855684535902</v>
      </c>
      <c r="L4" s="13">
        <f>SQRT((((1.5*SQRT(8))^2)+((0.9*SQRT(8))^2)))</f>
        <v>4.9477267507411931</v>
      </c>
    </row>
    <row r="5" spans="1:12" x14ac:dyDescent="0.25">
      <c r="A5" s="11" t="s">
        <v>49</v>
      </c>
      <c r="B5" s="11" t="s">
        <v>20</v>
      </c>
      <c r="C5" s="11">
        <v>20</v>
      </c>
      <c r="D5" s="11" t="s">
        <v>32</v>
      </c>
      <c r="E5" s="11">
        <v>10</v>
      </c>
      <c r="F5" s="11">
        <v>6.8</v>
      </c>
      <c r="G5" s="11">
        <v>204</v>
      </c>
      <c r="H5" s="13"/>
      <c r="I5" s="13">
        <v>1.6</v>
      </c>
      <c r="J5" s="13">
        <f t="shared" si="1"/>
        <v>0.51110125199995193</v>
      </c>
      <c r="K5" s="13">
        <f t="shared" si="0"/>
        <v>0.7</v>
      </c>
      <c r="L5" s="13">
        <f>0.7*SQRT(C5)</f>
        <v>3.1304951684997055</v>
      </c>
    </row>
    <row r="6" spans="1:12" x14ac:dyDescent="0.25">
      <c r="A6" s="11" t="s">
        <v>50</v>
      </c>
      <c r="B6" s="11">
        <v>1</v>
      </c>
      <c r="C6" s="11">
        <v>28</v>
      </c>
      <c r="D6" s="11" t="s">
        <v>32</v>
      </c>
      <c r="E6" s="11">
        <v>12.4</v>
      </c>
      <c r="F6" s="11">
        <v>10</v>
      </c>
      <c r="G6" s="11">
        <v>60</v>
      </c>
      <c r="H6" s="13"/>
      <c r="I6" s="13">
        <v>1.5</v>
      </c>
      <c r="J6" s="13">
        <f t="shared" si="1"/>
        <v>0.34903736382800493</v>
      </c>
      <c r="K6" s="13">
        <f t="shared" si="0"/>
        <v>0.81215762016987814</v>
      </c>
      <c r="L6" s="13">
        <f>SQRT((((0.5*SQRT(28))^2)+((0.64*SQRT(28))^2)))</f>
        <v>4.2975341767111059</v>
      </c>
    </row>
    <row r="7" spans="1:12" x14ac:dyDescent="0.25">
      <c r="A7" s="11" t="s">
        <v>50</v>
      </c>
      <c r="B7" s="11">
        <v>1</v>
      </c>
      <c r="C7" s="11">
        <v>28</v>
      </c>
      <c r="D7" s="11" t="s">
        <v>33</v>
      </c>
      <c r="E7" s="11">
        <v>12.4</v>
      </c>
      <c r="F7" s="11">
        <v>10</v>
      </c>
      <c r="G7" s="11">
        <v>60</v>
      </c>
      <c r="H7" s="13"/>
      <c r="I7" s="13">
        <v>1.81</v>
      </c>
      <c r="J7" s="13">
        <f t="shared" si="1"/>
        <v>0.3502808847571765</v>
      </c>
      <c r="K7" s="13">
        <f t="shared" si="0"/>
        <v>0.97652444925869619</v>
      </c>
      <c r="L7" s="13">
        <f>SQRT((((0.56*SQRT(28))^2)+((0.8*SQRT(28))^2)))</f>
        <v>5.1672816838256459</v>
      </c>
    </row>
    <row r="8" spans="1:12" x14ac:dyDescent="0.25">
      <c r="A8" s="11" t="s">
        <v>51</v>
      </c>
      <c r="B8" s="11" t="s">
        <v>23</v>
      </c>
      <c r="C8" s="11">
        <v>9</v>
      </c>
      <c r="D8" s="11" t="s">
        <v>32</v>
      </c>
      <c r="E8" s="11">
        <v>15</v>
      </c>
      <c r="F8" s="11">
        <v>15</v>
      </c>
      <c r="G8" s="11">
        <v>540</v>
      </c>
      <c r="H8" s="13"/>
      <c r="I8" s="13">
        <v>2.2000000000000002</v>
      </c>
      <c r="J8" s="13">
        <f t="shared" si="1"/>
        <v>3.1884057971014497</v>
      </c>
      <c r="K8" s="13">
        <f t="shared" si="0"/>
        <v>0.22999999999999998</v>
      </c>
      <c r="L8" s="13">
        <v>0.69</v>
      </c>
    </row>
    <row r="9" spans="1:12" x14ac:dyDescent="0.25">
      <c r="A9" s="11" t="s">
        <v>52</v>
      </c>
      <c r="B9" s="11">
        <v>1</v>
      </c>
      <c r="C9" s="11">
        <v>22</v>
      </c>
      <c r="D9" s="11" t="s">
        <v>32</v>
      </c>
      <c r="E9" s="11">
        <v>8.5</v>
      </c>
      <c r="F9" s="12" t="s">
        <v>25</v>
      </c>
      <c r="G9" s="11">
        <v>200</v>
      </c>
      <c r="H9" s="13">
        <f>4.7-2.2</f>
        <v>2.5</v>
      </c>
      <c r="I9" s="13">
        <f>(RADIANS(H9))*55</f>
        <v>2.399827721492203</v>
      </c>
      <c r="J9" s="13">
        <f t="shared" si="1"/>
        <v>0.54715913067696176</v>
      </c>
      <c r="K9" s="13">
        <f t="shared" si="0"/>
        <v>0.93509357820487693</v>
      </c>
      <c r="L9" s="13">
        <f>SQRT((((0.7*SQRT(22))^2)+((0.62*SQRT(22))^2)))</f>
        <v>4.3859776561218373</v>
      </c>
    </row>
    <row r="10" spans="1:12" x14ac:dyDescent="0.25">
      <c r="A10" s="11" t="s">
        <v>52</v>
      </c>
      <c r="B10" s="11">
        <v>1</v>
      </c>
      <c r="C10" s="11">
        <v>25</v>
      </c>
      <c r="D10" s="11" t="s">
        <v>32</v>
      </c>
      <c r="E10" s="11">
        <v>17</v>
      </c>
      <c r="F10" s="12" t="s">
        <v>25</v>
      </c>
      <c r="G10" s="11">
        <v>200</v>
      </c>
      <c r="H10" s="13">
        <f>7.93-2.67</f>
        <v>5.26</v>
      </c>
      <c r="I10" s="13">
        <f>(RADIANS(H10))*55</f>
        <v>5.0492375260195947</v>
      </c>
      <c r="J10" s="13">
        <f t="shared" si="1"/>
        <v>0.87508153626228302</v>
      </c>
      <c r="K10" s="13">
        <f t="shared" si="0"/>
        <v>1.1540038994734809</v>
      </c>
      <c r="L10" s="13">
        <f>SQRT((((0.925*SQRT(25))^2)+((0.69*SQRT(25))^2)))</f>
        <v>5.7700194973674046</v>
      </c>
    </row>
    <row r="11" spans="1:12" x14ac:dyDescent="0.25">
      <c r="A11" s="11" t="s">
        <v>53</v>
      </c>
      <c r="B11" s="11" t="s">
        <v>27</v>
      </c>
      <c r="C11" s="11">
        <v>40</v>
      </c>
      <c r="D11" s="11" t="s">
        <v>32</v>
      </c>
      <c r="E11" s="11">
        <v>15</v>
      </c>
      <c r="F11" s="12" t="s">
        <v>28</v>
      </c>
      <c r="G11" s="11">
        <v>150</v>
      </c>
      <c r="H11" s="13"/>
      <c r="I11" s="13">
        <v>4.9000000000000004</v>
      </c>
      <c r="J11" s="13">
        <f t="shared" si="1"/>
        <v>1.3221049734654085</v>
      </c>
      <c r="K11" s="13">
        <f t="shared" si="0"/>
        <v>0.58600341295934444</v>
      </c>
      <c r="L11" s="13">
        <f>SQRT((((0.53*SQRT(40))^2)+((0.25*SQRT(40))^2)))</f>
        <v>3.7062110031675211</v>
      </c>
    </row>
    <row r="12" spans="1:12" x14ac:dyDescent="0.25">
      <c r="A12" s="11" t="s">
        <v>53</v>
      </c>
      <c r="B12" s="11" t="s">
        <v>27</v>
      </c>
      <c r="C12" s="11">
        <v>40</v>
      </c>
      <c r="D12" s="11" t="s">
        <v>33</v>
      </c>
      <c r="E12" s="11">
        <v>15</v>
      </c>
      <c r="F12" s="12" t="s">
        <v>28</v>
      </c>
      <c r="G12" s="11">
        <v>150</v>
      </c>
      <c r="H12" s="13"/>
      <c r="I12" s="13">
        <v>3.8</v>
      </c>
      <c r="J12" s="13">
        <f t="shared" si="1"/>
        <v>1.0748023074035522</v>
      </c>
      <c r="K12" s="13">
        <f t="shared" si="0"/>
        <v>0.55901699437494745</v>
      </c>
      <c r="L12" s="13">
        <f>SQRT((((0.25*SQRT(40))^2)+((0.5*SQRT(40))^2)))</f>
        <v>3.5355339059327378</v>
      </c>
    </row>
    <row r="13" spans="1:12" x14ac:dyDescent="0.25">
      <c r="A13" s="11" t="s">
        <v>54</v>
      </c>
      <c r="B13" s="11">
        <v>1</v>
      </c>
      <c r="C13" s="11">
        <v>13</v>
      </c>
      <c r="D13" s="11" t="s">
        <v>33</v>
      </c>
      <c r="E13" s="11">
        <v>10</v>
      </c>
      <c r="F13" s="12" t="s">
        <v>35</v>
      </c>
      <c r="G13" s="11">
        <v>80</v>
      </c>
      <c r="H13" s="13"/>
      <c r="I13" s="13">
        <f>ABS(-5.45--2.14)</f>
        <v>3.31</v>
      </c>
      <c r="J13" s="13">
        <f t="shared" si="1"/>
        <v>0.78720322282568778</v>
      </c>
      <c r="K13" s="13">
        <f t="shared" si="0"/>
        <v>1.1661903789690602</v>
      </c>
      <c r="L13" s="13">
        <f>SQRT((((0.6*SQRT(13))^2)+((1*SQRT(13))^2)))</f>
        <v>4.2047592083257275</v>
      </c>
    </row>
    <row r="14" spans="1:12" x14ac:dyDescent="0.25">
      <c r="A14" s="11" t="s">
        <v>55</v>
      </c>
      <c r="B14" s="11" t="s">
        <v>27</v>
      </c>
      <c r="C14" s="11">
        <v>7</v>
      </c>
      <c r="D14" s="11" t="s">
        <v>32</v>
      </c>
      <c r="E14" s="11">
        <v>15</v>
      </c>
      <c r="F14" s="12"/>
      <c r="G14" s="11">
        <v>320</v>
      </c>
      <c r="H14" s="13"/>
      <c r="I14" s="13">
        <f>4.96</f>
        <v>4.96</v>
      </c>
      <c r="J14" s="13">
        <f t="shared" si="1"/>
        <v>1.4878601477188627</v>
      </c>
      <c r="K14" s="13">
        <f t="shared" si="0"/>
        <v>1.26</v>
      </c>
      <c r="L14" s="13">
        <f>1.26*SQRT(7)</f>
        <v>3.3336466519413843</v>
      </c>
    </row>
    <row r="18" spans="1:2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20" spans="1:20" ht="0.75" customHeight="1" x14ac:dyDescent="0.25"/>
    <row r="23" spans="1:20" customFormat="1" x14ac:dyDescent="0.25">
      <c r="A23" t="s">
        <v>60</v>
      </c>
      <c r="B23" t="s">
        <v>56</v>
      </c>
      <c r="C23">
        <v>1</v>
      </c>
      <c r="D23">
        <v>24</v>
      </c>
      <c r="E23" t="s">
        <v>33</v>
      </c>
      <c r="F23">
        <v>0.5</v>
      </c>
      <c r="G23">
        <v>11.4</v>
      </c>
      <c r="H23" t="s">
        <v>57</v>
      </c>
      <c r="I23">
        <v>0.5</v>
      </c>
      <c r="J23">
        <v>20</v>
      </c>
      <c r="K23">
        <v>20</v>
      </c>
      <c r="L23" t="s">
        <v>58</v>
      </c>
      <c r="M23">
        <v>0.5</v>
      </c>
      <c r="N23">
        <v>92</v>
      </c>
      <c r="O23">
        <v>92</v>
      </c>
      <c r="Q23">
        <f>ABS(0.13--3.01)</f>
        <v>3.1399999999999997</v>
      </c>
      <c r="R23">
        <f>Q23/T23</f>
        <v>0.96319018404907975</v>
      </c>
      <c r="S23">
        <f>T23/SQRT(D23)</f>
        <v>0.66544471345609668</v>
      </c>
      <c r="T23">
        <v>3.26</v>
      </c>
    </row>
    <row r="24" spans="1:20" customFormat="1" x14ac:dyDescent="0.25">
      <c r="A24" t="s">
        <v>59</v>
      </c>
      <c r="B24" t="s">
        <v>56</v>
      </c>
      <c r="C24">
        <v>1</v>
      </c>
      <c r="D24">
        <v>24</v>
      </c>
      <c r="E24" t="s">
        <v>33</v>
      </c>
      <c r="F24">
        <v>0.5</v>
      </c>
      <c r="G24">
        <v>11.4</v>
      </c>
      <c r="H24" t="s">
        <v>57</v>
      </c>
      <c r="I24">
        <v>0.5</v>
      </c>
      <c r="N24">
        <v>24</v>
      </c>
      <c r="O24">
        <v>24</v>
      </c>
      <c r="Q24">
        <f>ABS(0.97--2.29)</f>
        <v>3.26</v>
      </c>
      <c r="R24">
        <f>Q24/T24</f>
        <v>0.88828337874659391</v>
      </c>
      <c r="S24">
        <f>T24/SQRT(D24)</f>
        <v>0.74913561300118869</v>
      </c>
      <c r="T24">
        <v>3.67</v>
      </c>
    </row>
    <row r="25" spans="1:20" customFormat="1" x14ac:dyDescent="0.25">
      <c r="C25">
        <v>1</v>
      </c>
      <c r="E25" t="s">
        <v>33</v>
      </c>
    </row>
    <row r="26" spans="1:20" customFormat="1" x14ac:dyDescent="0.25">
      <c r="D26" t="s">
        <v>29</v>
      </c>
    </row>
    <row r="27" spans="1:20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2020-11-02T13:00:30Z</dcterms:created>
  <dcterms:modified xsi:type="dcterms:W3CDTF">2020-11-05T08:26:01Z</dcterms:modified>
</cp:coreProperties>
</file>